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rdrysdale\Desktop\Greenhill Nursery\2024 Order Forms\"/>
    </mc:Choice>
  </mc:AlternateContent>
  <xr:revisionPtr revIDLastSave="0" documentId="8_{1A47AA6D-7D88-411D-812F-50505B9D233E}" xr6:coauthVersionLast="47" xr6:coauthVersionMax="47" xr10:uidLastSave="{00000000-0000-0000-0000-000000000000}"/>
  <bookViews>
    <workbookView xWindow="-120" yWindow="-120" windowWidth="29040" windowHeight="15840" xr2:uid="{00000000-000D-0000-FFFF-FFFF00000000}"/>
  </bookViews>
  <sheets>
    <sheet name="Fruit Trees, Citrus &amp; Berries" sheetId="3" r:id="rId1"/>
    <sheet name="Ornamental Trees - Bare Root" sheetId="8" state="hidden" r:id="rId2"/>
    <sheet name="Terms &amp; Conditions" sheetId="10" r:id="rId3"/>
    <sheet name="Order summary" sheetId="5" state="hidden" r:id="rId4"/>
    <sheet name="Admin" sheetId="6" state="hidden" r:id="rId5"/>
  </sheets>
  <definedNames>
    <definedName name="_xlnm._FilterDatabase" localSheetId="0" hidden="1">'Fruit Trees, Citrus &amp; Berries'!$BA$21:$BJ$732</definedName>
    <definedName name="_xlnm._FilterDatabase" localSheetId="3" hidden="1">'Order summary'!$F$27:$AL$1277</definedName>
    <definedName name="_xlnm._FilterDatabase" localSheetId="1" hidden="1">'Ornamental Trees - Bare Root'!$BA$20:$BL$510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546" i="3" l="1"/>
  <c r="BJ546" i="3" s="1"/>
  <c r="BG546" i="3"/>
  <c r="BF546" i="3"/>
  <c r="BE546" i="3"/>
  <c r="BC546" i="3"/>
  <c r="BC742" i="5"/>
  <c r="BD742" i="5"/>
  <c r="BF742" i="5" s="1"/>
  <c r="BE742" i="5"/>
  <c r="BG742" i="5"/>
  <c r="BH742" i="5"/>
  <c r="BC781" i="5"/>
  <c r="BE781" i="5"/>
  <c r="BG781" i="5"/>
  <c r="BH781" i="5"/>
  <c r="BI781" i="5"/>
  <c r="BC782" i="5"/>
  <c r="BE782" i="5"/>
  <c r="BG782" i="5"/>
  <c r="BH782" i="5"/>
  <c r="BI782" i="5"/>
  <c r="BC783" i="5"/>
  <c r="BD783" i="5"/>
  <c r="BF783" i="5" s="1"/>
  <c r="BE783" i="5"/>
  <c r="BG783" i="5"/>
  <c r="BC784" i="5"/>
  <c r="BD784" i="5"/>
  <c r="BE784" i="5"/>
  <c r="BF784" i="5"/>
  <c r="BG784" i="5"/>
  <c r="BC785" i="5"/>
  <c r="BD785" i="5"/>
  <c r="BF785" i="5" s="1"/>
  <c r="BE785" i="5"/>
  <c r="BG785" i="5"/>
  <c r="BC786" i="5"/>
  <c r="BD786" i="5"/>
  <c r="BF786" i="5" s="1"/>
  <c r="BE786" i="5"/>
  <c r="BG786" i="5"/>
  <c r="BC787" i="5"/>
  <c r="BD787" i="5"/>
  <c r="BF787" i="5" s="1"/>
  <c r="BE787" i="5"/>
  <c r="BG787" i="5"/>
  <c r="BC788" i="5"/>
  <c r="BD788" i="5"/>
  <c r="BF788" i="5" s="1"/>
  <c r="BE788" i="5"/>
  <c r="BG788" i="5"/>
  <c r="BC789" i="5"/>
  <c r="BD789" i="5"/>
  <c r="BF789" i="5" s="1"/>
  <c r="BE789" i="5"/>
  <c r="BG789" i="5"/>
  <c r="BC790" i="5"/>
  <c r="BD790" i="5"/>
  <c r="BF790" i="5" s="1"/>
  <c r="BE790" i="5"/>
  <c r="BG790" i="5"/>
  <c r="BC791" i="5"/>
  <c r="BD791" i="5"/>
  <c r="BE791" i="5"/>
  <c r="BF791" i="5"/>
  <c r="BG791" i="5"/>
  <c r="BC792" i="5"/>
  <c r="BD792" i="5"/>
  <c r="BE792" i="5"/>
  <c r="BF792" i="5"/>
  <c r="BG792" i="5"/>
  <c r="BC793" i="5"/>
  <c r="BD793" i="5"/>
  <c r="BF793" i="5" s="1"/>
  <c r="BG793" i="5"/>
  <c r="BC794" i="5"/>
  <c r="BD794" i="5"/>
  <c r="BF794" i="5" s="1"/>
  <c r="BE794" i="5"/>
  <c r="BG794" i="5"/>
  <c r="BC795" i="5"/>
  <c r="BD795" i="5"/>
  <c r="BF795" i="5" s="1"/>
  <c r="BE795" i="5"/>
  <c r="BG795" i="5"/>
  <c r="BC796" i="5"/>
  <c r="BD796" i="5"/>
  <c r="BF796" i="5" s="1"/>
  <c r="BE796" i="5"/>
  <c r="BG796" i="5"/>
  <c r="BC797" i="5"/>
  <c r="BD797" i="5"/>
  <c r="BE797" i="5"/>
  <c r="BF797" i="5"/>
  <c r="BG797" i="5"/>
  <c r="BC798" i="5"/>
  <c r="BD798" i="5"/>
  <c r="BF798" i="5" s="1"/>
  <c r="BE798" i="5"/>
  <c r="BG798" i="5"/>
  <c r="BC799" i="5"/>
  <c r="BD799" i="5"/>
  <c r="BF799" i="5" s="1"/>
  <c r="BE799" i="5"/>
  <c r="BG799" i="5"/>
  <c r="BC800" i="5"/>
  <c r="BD800" i="5"/>
  <c r="BE800" i="5"/>
  <c r="BF800" i="5"/>
  <c r="BG800" i="5"/>
  <c r="BC801" i="5"/>
  <c r="BD801" i="5"/>
  <c r="BF801" i="5" s="1"/>
  <c r="BE801" i="5"/>
  <c r="BG801" i="5"/>
  <c r="BC802" i="5"/>
  <c r="BD802" i="5"/>
  <c r="BF802" i="5" s="1"/>
  <c r="BE802" i="5"/>
  <c r="BG802" i="5"/>
  <c r="BC803" i="5"/>
  <c r="BD803" i="5"/>
  <c r="BF803" i="5" s="1"/>
  <c r="BE803" i="5"/>
  <c r="BG803" i="5"/>
  <c r="BC804" i="5"/>
  <c r="BD804" i="5"/>
  <c r="BF804" i="5" s="1"/>
  <c r="BE804" i="5"/>
  <c r="BG804" i="5"/>
  <c r="BC805" i="5"/>
  <c r="BD805" i="5"/>
  <c r="BF805" i="5" s="1"/>
  <c r="BE805" i="5"/>
  <c r="BG805" i="5"/>
  <c r="BC806" i="5"/>
  <c r="BD806" i="5"/>
  <c r="BE806" i="5"/>
  <c r="BF806" i="5"/>
  <c r="BG806" i="5"/>
  <c r="BC807" i="5"/>
  <c r="BD807" i="5"/>
  <c r="BE807" i="5"/>
  <c r="BF807" i="5"/>
  <c r="BG807" i="5"/>
  <c r="BC808" i="5"/>
  <c r="BD808" i="5"/>
  <c r="BF808" i="5" s="1"/>
  <c r="BE808" i="5"/>
  <c r="BG808" i="5"/>
  <c r="BC809" i="5"/>
  <c r="BD809" i="5"/>
  <c r="BF809" i="5" s="1"/>
  <c r="BE809" i="5"/>
  <c r="BG809" i="5"/>
  <c r="BC810" i="5"/>
  <c r="BD810" i="5"/>
  <c r="BF810" i="5" s="1"/>
  <c r="BE810" i="5"/>
  <c r="BG810" i="5"/>
  <c r="BC811" i="5"/>
  <c r="BD811" i="5"/>
  <c r="BF811" i="5" s="1"/>
  <c r="BE811" i="5"/>
  <c r="BG811" i="5"/>
  <c r="BC812" i="5"/>
  <c r="BD812" i="5"/>
  <c r="BF812" i="5" s="1"/>
  <c r="BE812" i="5"/>
  <c r="BG812" i="5"/>
  <c r="BC813" i="5"/>
  <c r="BD813" i="5"/>
  <c r="BE813" i="5"/>
  <c r="BF813" i="5"/>
  <c r="BG813" i="5"/>
  <c r="BC814" i="5"/>
  <c r="BD814" i="5"/>
  <c r="BF814" i="5" s="1"/>
  <c r="BE814" i="5"/>
  <c r="BG814" i="5"/>
  <c r="BC815" i="5"/>
  <c r="BD815" i="5"/>
  <c r="BF815" i="5" s="1"/>
  <c r="BE815" i="5"/>
  <c r="BG815" i="5"/>
  <c r="BC816" i="5"/>
  <c r="BD816" i="5"/>
  <c r="BE816" i="5"/>
  <c r="BF816" i="5"/>
  <c r="BG816" i="5"/>
  <c r="BC817" i="5"/>
  <c r="BD817" i="5"/>
  <c r="BF817" i="5" s="1"/>
  <c r="BE817" i="5"/>
  <c r="BG817" i="5"/>
  <c r="BC818" i="5"/>
  <c r="BD818" i="5"/>
  <c r="BF818" i="5" s="1"/>
  <c r="BE818" i="5"/>
  <c r="BG818" i="5"/>
  <c r="BC819" i="5"/>
  <c r="BD819" i="5"/>
  <c r="BF819" i="5" s="1"/>
  <c r="BE819" i="5"/>
  <c r="BG819" i="5"/>
  <c r="BC820" i="5"/>
  <c r="BD820" i="5"/>
  <c r="BF820" i="5" s="1"/>
  <c r="BE820" i="5"/>
  <c r="BG820" i="5"/>
  <c r="BC821" i="5"/>
  <c r="BD821" i="5"/>
  <c r="BF821" i="5" s="1"/>
  <c r="BE821" i="5"/>
  <c r="BG821" i="5"/>
  <c r="BC822" i="5"/>
  <c r="BD822" i="5"/>
  <c r="BF822" i="5" s="1"/>
  <c r="BE822" i="5"/>
  <c r="BG822" i="5"/>
  <c r="BC823" i="5"/>
  <c r="BD823" i="5"/>
  <c r="BE823" i="5"/>
  <c r="BF823" i="5"/>
  <c r="BG823" i="5"/>
  <c r="BC824" i="5"/>
  <c r="BD824" i="5"/>
  <c r="BE824" i="5"/>
  <c r="BF824" i="5"/>
  <c r="BG824" i="5"/>
  <c r="BC825" i="5"/>
  <c r="BD825" i="5"/>
  <c r="BE825" i="5"/>
  <c r="BF825" i="5"/>
  <c r="BG825" i="5"/>
  <c r="BC826" i="5"/>
  <c r="BD826" i="5"/>
  <c r="BF826" i="5" s="1"/>
  <c r="BE826" i="5"/>
  <c r="BG826" i="5"/>
  <c r="BC827" i="5"/>
  <c r="BD827" i="5"/>
  <c r="BF827" i="5" s="1"/>
  <c r="BE827" i="5"/>
  <c r="BG827" i="5"/>
  <c r="BC828" i="5"/>
  <c r="BD828" i="5"/>
  <c r="BF828" i="5" s="1"/>
  <c r="BE828" i="5"/>
  <c r="BG828" i="5"/>
  <c r="BC829" i="5"/>
  <c r="BD829" i="5"/>
  <c r="BF829" i="5" s="1"/>
  <c r="BE829" i="5"/>
  <c r="BG829" i="5"/>
  <c r="BC830" i="5"/>
  <c r="BD830" i="5"/>
  <c r="BE830" i="5"/>
  <c r="BF830" i="5"/>
  <c r="BG830" i="5"/>
  <c r="BC831" i="5"/>
  <c r="BD831" i="5"/>
  <c r="BE831" i="5"/>
  <c r="BF831" i="5"/>
  <c r="BG831" i="5"/>
  <c r="BC832" i="5"/>
  <c r="BD832" i="5"/>
  <c r="BE832" i="5"/>
  <c r="BF832" i="5"/>
  <c r="BG832" i="5"/>
  <c r="BC833" i="5"/>
  <c r="BD833" i="5"/>
  <c r="BF833" i="5" s="1"/>
  <c r="BE833" i="5"/>
  <c r="BG833" i="5"/>
  <c r="BC834" i="5"/>
  <c r="BD834" i="5"/>
  <c r="BF834" i="5" s="1"/>
  <c r="BE834" i="5"/>
  <c r="BG834" i="5"/>
  <c r="BC835" i="5"/>
  <c r="BD835" i="5"/>
  <c r="BF835" i="5" s="1"/>
  <c r="BE835" i="5"/>
  <c r="BG835" i="5"/>
  <c r="BC836" i="5"/>
  <c r="BD836" i="5"/>
  <c r="BF836" i="5" s="1"/>
  <c r="BE836" i="5"/>
  <c r="BG836" i="5"/>
  <c r="BC837" i="5"/>
  <c r="BD837" i="5"/>
  <c r="BE837" i="5"/>
  <c r="BF837" i="5"/>
  <c r="BG837" i="5"/>
  <c r="BC838" i="5"/>
  <c r="BD838" i="5"/>
  <c r="BE838" i="5"/>
  <c r="BF838" i="5"/>
  <c r="BG838" i="5"/>
  <c r="BC839" i="5"/>
  <c r="BD839" i="5"/>
  <c r="BF839" i="5" s="1"/>
  <c r="BE839" i="5"/>
  <c r="BG839" i="5"/>
  <c r="BC840" i="5"/>
  <c r="BD840" i="5"/>
  <c r="BE840" i="5"/>
  <c r="BF840" i="5"/>
  <c r="BG840" i="5"/>
  <c r="BC841" i="5"/>
  <c r="BD841" i="5"/>
  <c r="BF841" i="5" s="1"/>
  <c r="BE841" i="5"/>
  <c r="BG841" i="5"/>
  <c r="BC842" i="5"/>
  <c r="BD842" i="5"/>
  <c r="BF842" i="5" s="1"/>
  <c r="BE842" i="5"/>
  <c r="BG842" i="5"/>
  <c r="BC843" i="5"/>
  <c r="BD843" i="5"/>
  <c r="BF843" i="5" s="1"/>
  <c r="BE843" i="5"/>
  <c r="BG843" i="5"/>
  <c r="BC844" i="5"/>
  <c r="BD844" i="5"/>
  <c r="BF844" i="5" s="1"/>
  <c r="BE844" i="5"/>
  <c r="BG844" i="5"/>
  <c r="BC845" i="5"/>
  <c r="BD845" i="5"/>
  <c r="BF845" i="5" s="1"/>
  <c r="BE845" i="5"/>
  <c r="BG845" i="5"/>
  <c r="BC846" i="5"/>
  <c r="BD846" i="5"/>
  <c r="BE846" i="5"/>
  <c r="BF846" i="5"/>
  <c r="BG846" i="5"/>
  <c r="BC847" i="5"/>
  <c r="BD847" i="5"/>
  <c r="BF847" i="5" s="1"/>
  <c r="BE847" i="5"/>
  <c r="BG847" i="5"/>
  <c r="BC848" i="5"/>
  <c r="BD848" i="5"/>
  <c r="BE848" i="5"/>
  <c r="BF848" i="5"/>
  <c r="BG848" i="5"/>
  <c r="BC849" i="5"/>
  <c r="BD849" i="5"/>
  <c r="BF849" i="5" s="1"/>
  <c r="BE849" i="5"/>
  <c r="BG849" i="5"/>
  <c r="BC850" i="5"/>
  <c r="BD850" i="5"/>
  <c r="BF850" i="5" s="1"/>
  <c r="BE850" i="5"/>
  <c r="BG850" i="5"/>
  <c r="BC851" i="5"/>
  <c r="BD851" i="5"/>
  <c r="BF851" i="5" s="1"/>
  <c r="BE851" i="5"/>
  <c r="BG851" i="5"/>
  <c r="BC852" i="5"/>
  <c r="BD852" i="5"/>
  <c r="BF852" i="5" s="1"/>
  <c r="BE852" i="5"/>
  <c r="BG852" i="5"/>
  <c r="BC853" i="5"/>
  <c r="BD853" i="5"/>
  <c r="BE853" i="5"/>
  <c r="BF853" i="5"/>
  <c r="BG853" i="5"/>
  <c r="BC854" i="5"/>
  <c r="BD854" i="5"/>
  <c r="BE854" i="5"/>
  <c r="BF854" i="5"/>
  <c r="BG854" i="5"/>
  <c r="BC855" i="5"/>
  <c r="BD855" i="5"/>
  <c r="BE855" i="5"/>
  <c r="BF855" i="5"/>
  <c r="BG855" i="5"/>
  <c r="BC856" i="5"/>
  <c r="BD856" i="5"/>
  <c r="BF856" i="5" s="1"/>
  <c r="BE856" i="5"/>
  <c r="BG856" i="5"/>
  <c r="BC857" i="5"/>
  <c r="BD857" i="5"/>
  <c r="BF857" i="5" s="1"/>
  <c r="BE857" i="5"/>
  <c r="BG857" i="5"/>
  <c r="BC858" i="5"/>
  <c r="BD858" i="5"/>
  <c r="BF858" i="5" s="1"/>
  <c r="BE858" i="5"/>
  <c r="BG858" i="5"/>
  <c r="BC859" i="5"/>
  <c r="BD859" i="5"/>
  <c r="BF859" i="5" s="1"/>
  <c r="BE859" i="5"/>
  <c r="BG859" i="5"/>
  <c r="BC860" i="5"/>
  <c r="BD860" i="5"/>
  <c r="BF860" i="5" s="1"/>
  <c r="BE860" i="5"/>
  <c r="BG860" i="5"/>
  <c r="BC861" i="5"/>
  <c r="BD861" i="5"/>
  <c r="BE861" i="5"/>
  <c r="BF861" i="5"/>
  <c r="BG861" i="5"/>
  <c r="BC862" i="5"/>
  <c r="BD862" i="5"/>
  <c r="BE862" i="5"/>
  <c r="BF862" i="5"/>
  <c r="BG862" i="5"/>
  <c r="BC863" i="5"/>
  <c r="BD863" i="5"/>
  <c r="BF863" i="5" s="1"/>
  <c r="BE863" i="5"/>
  <c r="BG863" i="5"/>
  <c r="BC864" i="5"/>
  <c r="BD864" i="5"/>
  <c r="BF864" i="5" s="1"/>
  <c r="BE864" i="5"/>
  <c r="BG864" i="5"/>
  <c r="BC865" i="5"/>
  <c r="BD865" i="5"/>
  <c r="BE865" i="5"/>
  <c r="BF865" i="5"/>
  <c r="BG865" i="5"/>
  <c r="BC866" i="5"/>
  <c r="BD866" i="5"/>
  <c r="BF866" i="5" s="1"/>
  <c r="BE866" i="5"/>
  <c r="BG866" i="5"/>
  <c r="BC867" i="5"/>
  <c r="BD867" i="5"/>
  <c r="BF867" i="5" s="1"/>
  <c r="BE867" i="5"/>
  <c r="BG867" i="5"/>
  <c r="BC868" i="5"/>
  <c r="BD868" i="5"/>
  <c r="BF868" i="5" s="1"/>
  <c r="BE868" i="5"/>
  <c r="BG868" i="5"/>
  <c r="BC869" i="5"/>
  <c r="BD869" i="5"/>
  <c r="BE869" i="5"/>
  <c r="BF869" i="5"/>
  <c r="BG869" i="5"/>
  <c r="BC870" i="5"/>
  <c r="BD870" i="5"/>
  <c r="BF870" i="5" s="1"/>
  <c r="BE870" i="5"/>
  <c r="BG870" i="5"/>
  <c r="BC871" i="5"/>
  <c r="BD871" i="5"/>
  <c r="BF871" i="5" s="1"/>
  <c r="BE871" i="5"/>
  <c r="BG871" i="5"/>
  <c r="BC872" i="5"/>
  <c r="BD872" i="5"/>
  <c r="BE872" i="5"/>
  <c r="BF872" i="5"/>
  <c r="BG872" i="5"/>
  <c r="BC873" i="5"/>
  <c r="BD873" i="5"/>
  <c r="BE873" i="5"/>
  <c r="BF873" i="5"/>
  <c r="BG873" i="5"/>
  <c r="BC874" i="5"/>
  <c r="BD874" i="5"/>
  <c r="BF874" i="5" s="1"/>
  <c r="BE874" i="5"/>
  <c r="BG874" i="5"/>
  <c r="BC875" i="5"/>
  <c r="BD875" i="5"/>
  <c r="BF875" i="5" s="1"/>
  <c r="BE875" i="5"/>
  <c r="BG875" i="5"/>
  <c r="BC876" i="5"/>
  <c r="BD876" i="5"/>
  <c r="BF876" i="5" s="1"/>
  <c r="BE876" i="5"/>
  <c r="BG876" i="5"/>
  <c r="BC877" i="5"/>
  <c r="BD877" i="5"/>
  <c r="BF877" i="5" s="1"/>
  <c r="BE877" i="5"/>
  <c r="BG877" i="5"/>
  <c r="BC878" i="5"/>
  <c r="BD878" i="5"/>
  <c r="BF878" i="5" s="1"/>
  <c r="BE878" i="5"/>
  <c r="BG878" i="5"/>
  <c r="BC879" i="5"/>
  <c r="BD879" i="5"/>
  <c r="BE879" i="5"/>
  <c r="BF879" i="5"/>
  <c r="BG879" i="5"/>
  <c r="BC880" i="5"/>
  <c r="BD880" i="5"/>
  <c r="BE880" i="5"/>
  <c r="BF880" i="5"/>
  <c r="BG880" i="5"/>
  <c r="BC881" i="5"/>
  <c r="BD881" i="5"/>
  <c r="BF881" i="5" s="1"/>
  <c r="BE881" i="5"/>
  <c r="BG881" i="5"/>
  <c r="BC882" i="5"/>
  <c r="BD882" i="5"/>
  <c r="BF882" i="5" s="1"/>
  <c r="BE882" i="5"/>
  <c r="BG882" i="5"/>
  <c r="BC883" i="5"/>
  <c r="BD883" i="5"/>
  <c r="BF883" i="5" s="1"/>
  <c r="BE883" i="5"/>
  <c r="BG883" i="5"/>
  <c r="BC884" i="5"/>
  <c r="BD884" i="5"/>
  <c r="BF884" i="5" s="1"/>
  <c r="BE884" i="5"/>
  <c r="BG884" i="5"/>
  <c r="BC885" i="5"/>
  <c r="BD885" i="5"/>
  <c r="BF885" i="5" s="1"/>
  <c r="BE885" i="5"/>
  <c r="BG885" i="5"/>
  <c r="BC886" i="5"/>
  <c r="BD886" i="5"/>
  <c r="BE886" i="5"/>
  <c r="BF886" i="5"/>
  <c r="BG886" i="5"/>
  <c r="BC887" i="5"/>
  <c r="BD887" i="5"/>
  <c r="BF887" i="5" s="1"/>
  <c r="BE887" i="5"/>
  <c r="BG887" i="5"/>
  <c r="BC888" i="5"/>
  <c r="BD888" i="5"/>
  <c r="BE888" i="5"/>
  <c r="BF888" i="5"/>
  <c r="BG888" i="5"/>
  <c r="BC889" i="5"/>
  <c r="BD889" i="5"/>
  <c r="BF889" i="5" s="1"/>
  <c r="BE889" i="5"/>
  <c r="BG889" i="5"/>
  <c r="BC890" i="5"/>
  <c r="BD890" i="5"/>
  <c r="BF890" i="5" s="1"/>
  <c r="BE890" i="5"/>
  <c r="BG890" i="5"/>
  <c r="BC891" i="5"/>
  <c r="BD891" i="5"/>
  <c r="BF891" i="5" s="1"/>
  <c r="BE891" i="5"/>
  <c r="BG891" i="5"/>
  <c r="BC892" i="5"/>
  <c r="BD892" i="5"/>
  <c r="BF892" i="5" s="1"/>
  <c r="BE892" i="5"/>
  <c r="BG892" i="5"/>
  <c r="BC893" i="5"/>
  <c r="BD893" i="5"/>
  <c r="BE893" i="5"/>
  <c r="BF893" i="5"/>
  <c r="BG893" i="5"/>
  <c r="BC894" i="5"/>
  <c r="BD894" i="5"/>
  <c r="BE894" i="5"/>
  <c r="BF894" i="5"/>
  <c r="BG894" i="5"/>
  <c r="BC895" i="5"/>
  <c r="BD895" i="5"/>
  <c r="BF895" i="5" s="1"/>
  <c r="BE895" i="5"/>
  <c r="BG895" i="5"/>
  <c r="BC896" i="5"/>
  <c r="BD896" i="5"/>
  <c r="BE896" i="5"/>
  <c r="BF896" i="5"/>
  <c r="BG896" i="5"/>
  <c r="BC897" i="5"/>
  <c r="BD897" i="5"/>
  <c r="BF897" i="5" s="1"/>
  <c r="BE897" i="5"/>
  <c r="BG897" i="5"/>
  <c r="BC898" i="5"/>
  <c r="BD898" i="5"/>
  <c r="BF898" i="5" s="1"/>
  <c r="BE898" i="5"/>
  <c r="BG898" i="5"/>
  <c r="BC899" i="5"/>
  <c r="BD899" i="5"/>
  <c r="BF899" i="5" s="1"/>
  <c r="BE899" i="5"/>
  <c r="BG899" i="5"/>
  <c r="BC900" i="5"/>
  <c r="BD900" i="5"/>
  <c r="BF900" i="5" s="1"/>
  <c r="BE900" i="5"/>
  <c r="BG900" i="5"/>
  <c r="BC901" i="5"/>
  <c r="BD901" i="5"/>
  <c r="BF901" i="5" s="1"/>
  <c r="BE901" i="5"/>
  <c r="BG901" i="5"/>
  <c r="BC902" i="5"/>
  <c r="BD902" i="5"/>
  <c r="BE902" i="5"/>
  <c r="BF902" i="5"/>
  <c r="BG902" i="5"/>
  <c r="BH902" i="5"/>
  <c r="BC903" i="5"/>
  <c r="BD903" i="5"/>
  <c r="BF903" i="5" s="1"/>
  <c r="BE903" i="5"/>
  <c r="BG903" i="5"/>
  <c r="BC904" i="5"/>
  <c r="BD904" i="5"/>
  <c r="BF904" i="5" s="1"/>
  <c r="BE904" i="5"/>
  <c r="BG904" i="5"/>
  <c r="BC905" i="5"/>
  <c r="BD905" i="5"/>
  <c r="BE905" i="5"/>
  <c r="BF905" i="5"/>
  <c r="BG905" i="5"/>
  <c r="BC906" i="5"/>
  <c r="BD906" i="5"/>
  <c r="BF906" i="5" s="1"/>
  <c r="BE906" i="5"/>
  <c r="BG906" i="5"/>
  <c r="BC907" i="5"/>
  <c r="BD907" i="5"/>
  <c r="BF907" i="5" s="1"/>
  <c r="BE907" i="5"/>
  <c r="BG907" i="5"/>
  <c r="BC908" i="5"/>
  <c r="BD908" i="5"/>
  <c r="BF908" i="5" s="1"/>
  <c r="BE908" i="5"/>
  <c r="BG908" i="5"/>
  <c r="BC909" i="5"/>
  <c r="BD909" i="5"/>
  <c r="BE909" i="5"/>
  <c r="BF909" i="5"/>
  <c r="BG909" i="5"/>
  <c r="BC910" i="5"/>
  <c r="BD910" i="5"/>
  <c r="BE910" i="5"/>
  <c r="BF910" i="5"/>
  <c r="BG910" i="5"/>
  <c r="BC911" i="5"/>
  <c r="BD911" i="5"/>
  <c r="BF911" i="5" s="1"/>
  <c r="BE911" i="5"/>
  <c r="BG911" i="5"/>
  <c r="BC912" i="5"/>
  <c r="BD912" i="5"/>
  <c r="BF912" i="5" s="1"/>
  <c r="BE912" i="5"/>
  <c r="BG912" i="5"/>
  <c r="BC913" i="5"/>
  <c r="BD913" i="5"/>
  <c r="BF913" i="5" s="1"/>
  <c r="BE913" i="5"/>
  <c r="BG913" i="5"/>
  <c r="BC914" i="5"/>
  <c r="BD914" i="5"/>
  <c r="BF914" i="5" s="1"/>
  <c r="BE914" i="5"/>
  <c r="BG914" i="5"/>
  <c r="BC915" i="5"/>
  <c r="BD915" i="5"/>
  <c r="BF915" i="5" s="1"/>
  <c r="BE915" i="5"/>
  <c r="BG915" i="5"/>
  <c r="BC916" i="5"/>
  <c r="BD916" i="5"/>
  <c r="BF916" i="5" s="1"/>
  <c r="BE916" i="5"/>
  <c r="BG916" i="5"/>
  <c r="BC917" i="5"/>
  <c r="BD917" i="5"/>
  <c r="BE917" i="5"/>
  <c r="BF917" i="5"/>
  <c r="BG917" i="5"/>
  <c r="BC918" i="5"/>
  <c r="BD918" i="5"/>
  <c r="BE918" i="5"/>
  <c r="BF918" i="5"/>
  <c r="BG918" i="5"/>
  <c r="BC919" i="5"/>
  <c r="BD919" i="5"/>
  <c r="BF919" i="5" s="1"/>
  <c r="BE919" i="5"/>
  <c r="BG919" i="5"/>
  <c r="BC920" i="5"/>
  <c r="BD920" i="5"/>
  <c r="BF920" i="5" s="1"/>
  <c r="BE920" i="5"/>
  <c r="BG920" i="5"/>
  <c r="BH920" i="5"/>
  <c r="BC921" i="5"/>
  <c r="BD921" i="5"/>
  <c r="BE921" i="5"/>
  <c r="BF921" i="5"/>
  <c r="BG921" i="5"/>
  <c r="BC922" i="5"/>
  <c r="BD922" i="5"/>
  <c r="BF922" i="5" s="1"/>
  <c r="BE922" i="5"/>
  <c r="BG922" i="5"/>
  <c r="BC923" i="5"/>
  <c r="BD923" i="5"/>
  <c r="BF923" i="5" s="1"/>
  <c r="BE923" i="5"/>
  <c r="BG923" i="5"/>
  <c r="BC924" i="5"/>
  <c r="BD924" i="5"/>
  <c r="BF924" i="5" s="1"/>
  <c r="BE924" i="5"/>
  <c r="BG924" i="5"/>
  <c r="BC925" i="5"/>
  <c r="BD925" i="5"/>
  <c r="BE925" i="5"/>
  <c r="BF925" i="5"/>
  <c r="BG925" i="5"/>
  <c r="BC926" i="5"/>
  <c r="BD926" i="5"/>
  <c r="BF926" i="5" s="1"/>
  <c r="BE926" i="5"/>
  <c r="BG926" i="5"/>
  <c r="BC927" i="5"/>
  <c r="BD927" i="5"/>
  <c r="BF927" i="5" s="1"/>
  <c r="BE927" i="5"/>
  <c r="BG927" i="5"/>
  <c r="BC928" i="5"/>
  <c r="BD928" i="5"/>
  <c r="BF928" i="5" s="1"/>
  <c r="BE928" i="5"/>
  <c r="BG928" i="5"/>
  <c r="BH928" i="5"/>
  <c r="BC929" i="5"/>
  <c r="BD929" i="5"/>
  <c r="BE929" i="5"/>
  <c r="BF929" i="5"/>
  <c r="BG929" i="5"/>
  <c r="BC930" i="5"/>
  <c r="BD930" i="5"/>
  <c r="BF930" i="5" s="1"/>
  <c r="BE930" i="5"/>
  <c r="BG930" i="5"/>
  <c r="BC931" i="5"/>
  <c r="BE931" i="5"/>
  <c r="BG931" i="5"/>
  <c r="BC932" i="5"/>
  <c r="BD932" i="5"/>
  <c r="BF932" i="5" s="1"/>
  <c r="BE932" i="5"/>
  <c r="BG932" i="5"/>
  <c r="BC933" i="5"/>
  <c r="BD933" i="5"/>
  <c r="BE933" i="5"/>
  <c r="BF933" i="5"/>
  <c r="BG933" i="5"/>
  <c r="BC934" i="5"/>
  <c r="BD934" i="5"/>
  <c r="BF934" i="5" s="1"/>
  <c r="BE934" i="5"/>
  <c r="BG934" i="5"/>
  <c r="BC935" i="5"/>
  <c r="BD935" i="5"/>
  <c r="BF935" i="5" s="1"/>
  <c r="BE935" i="5"/>
  <c r="BG935" i="5"/>
  <c r="BC936" i="5"/>
  <c r="BD936" i="5"/>
  <c r="BF936" i="5" s="1"/>
  <c r="BE936" i="5"/>
  <c r="BG936" i="5"/>
  <c r="BC937" i="5"/>
  <c r="BD937" i="5"/>
  <c r="BE937" i="5"/>
  <c r="BF937" i="5"/>
  <c r="BG937" i="5"/>
  <c r="BC938" i="5"/>
  <c r="BD938" i="5"/>
  <c r="BF938" i="5" s="1"/>
  <c r="BE938" i="5"/>
  <c r="BG938" i="5"/>
  <c r="BC939" i="5"/>
  <c r="BD939" i="5"/>
  <c r="BF939" i="5" s="1"/>
  <c r="BE939" i="5"/>
  <c r="BG939" i="5"/>
  <c r="BC940" i="5"/>
  <c r="BD940" i="5"/>
  <c r="BF940" i="5" s="1"/>
  <c r="BE940" i="5"/>
  <c r="BG940" i="5"/>
  <c r="BC941" i="5"/>
  <c r="BD941" i="5"/>
  <c r="BE941" i="5"/>
  <c r="BF941" i="5"/>
  <c r="BG941" i="5"/>
  <c r="BC942" i="5"/>
  <c r="BD942" i="5"/>
  <c r="BF942" i="5" s="1"/>
  <c r="BE942" i="5"/>
  <c r="BG942" i="5"/>
  <c r="BC943" i="5"/>
  <c r="BD943" i="5"/>
  <c r="BF943" i="5" s="1"/>
  <c r="BE943" i="5"/>
  <c r="BG943" i="5"/>
  <c r="BC944" i="5"/>
  <c r="BD944" i="5"/>
  <c r="BE944" i="5"/>
  <c r="BF944" i="5"/>
  <c r="BG944" i="5"/>
  <c r="BC945" i="5"/>
  <c r="BD945" i="5"/>
  <c r="BE945" i="5"/>
  <c r="BF945" i="5"/>
  <c r="BG945" i="5"/>
  <c r="BC946" i="5"/>
  <c r="BD946" i="5"/>
  <c r="BF946" i="5" s="1"/>
  <c r="BE946" i="5"/>
  <c r="BG946" i="5"/>
  <c r="BC947" i="5"/>
  <c r="BD947" i="5"/>
  <c r="BF947" i="5" s="1"/>
  <c r="BE947" i="5"/>
  <c r="BG947" i="5"/>
  <c r="BC948" i="5"/>
  <c r="BD948" i="5"/>
  <c r="BF948" i="5" s="1"/>
  <c r="BE948" i="5"/>
  <c r="BG948" i="5"/>
  <c r="BC949" i="5"/>
  <c r="BD949" i="5"/>
  <c r="BE949" i="5"/>
  <c r="BF949" i="5"/>
  <c r="BG949" i="5"/>
  <c r="BC950" i="5"/>
  <c r="BD950" i="5"/>
  <c r="BF950" i="5" s="1"/>
  <c r="BE950" i="5"/>
  <c r="BG950" i="5"/>
  <c r="BC951" i="5"/>
  <c r="BD951" i="5"/>
  <c r="BF951" i="5" s="1"/>
  <c r="BE951" i="5"/>
  <c r="BG951" i="5"/>
  <c r="BC952" i="5"/>
  <c r="BD952" i="5"/>
  <c r="BF952" i="5" s="1"/>
  <c r="BE952" i="5"/>
  <c r="BG952" i="5"/>
  <c r="BC953" i="5"/>
  <c r="BD953" i="5"/>
  <c r="BE953" i="5"/>
  <c r="BF953" i="5"/>
  <c r="BG953" i="5"/>
  <c r="BC954" i="5"/>
  <c r="BD954" i="5"/>
  <c r="BF954" i="5" s="1"/>
  <c r="BE954" i="5"/>
  <c r="BG954" i="5"/>
  <c r="BC955" i="5"/>
  <c r="BD955" i="5"/>
  <c r="BF955" i="5" s="1"/>
  <c r="BE955" i="5"/>
  <c r="BG955" i="5"/>
  <c r="BC956" i="5"/>
  <c r="BD956" i="5"/>
  <c r="BF956" i="5" s="1"/>
  <c r="BE956" i="5"/>
  <c r="BG956" i="5"/>
  <c r="BC957" i="5"/>
  <c r="BD957" i="5"/>
  <c r="BE957" i="5"/>
  <c r="BF957" i="5"/>
  <c r="BG957" i="5"/>
  <c r="BC958" i="5"/>
  <c r="BD958" i="5"/>
  <c r="BF958" i="5" s="1"/>
  <c r="BE958" i="5"/>
  <c r="BG958" i="5"/>
  <c r="BC959" i="5"/>
  <c r="BD959" i="5"/>
  <c r="BF959" i="5" s="1"/>
  <c r="BE959" i="5"/>
  <c r="BG959" i="5"/>
  <c r="BC960" i="5"/>
  <c r="BD960" i="5"/>
  <c r="BE960" i="5"/>
  <c r="BF960" i="5"/>
  <c r="BG960" i="5"/>
  <c r="BC961" i="5"/>
  <c r="BD961" i="5"/>
  <c r="BE961" i="5"/>
  <c r="BF961" i="5"/>
  <c r="BG961" i="5"/>
  <c r="BC962" i="5"/>
  <c r="BD962" i="5"/>
  <c r="BF962" i="5" s="1"/>
  <c r="BE962" i="5"/>
  <c r="BG962" i="5"/>
  <c r="BC963" i="5"/>
  <c r="BD963" i="5"/>
  <c r="BF963" i="5" s="1"/>
  <c r="BE963" i="5"/>
  <c r="BG963" i="5"/>
  <c r="BC964" i="5"/>
  <c r="BD964" i="5"/>
  <c r="BF964" i="5" s="1"/>
  <c r="BE964" i="5"/>
  <c r="BG964" i="5"/>
  <c r="BC965" i="5"/>
  <c r="BD965" i="5"/>
  <c r="BE965" i="5"/>
  <c r="BF965" i="5"/>
  <c r="BG965" i="5"/>
  <c r="BC966" i="5"/>
  <c r="BD966" i="5"/>
  <c r="BF966" i="5" s="1"/>
  <c r="BE966" i="5"/>
  <c r="BG966" i="5"/>
  <c r="BC967" i="5"/>
  <c r="BD967" i="5"/>
  <c r="BF967" i="5" s="1"/>
  <c r="BE967" i="5"/>
  <c r="BG967" i="5"/>
  <c r="BC968" i="5"/>
  <c r="BD968" i="5"/>
  <c r="BF968" i="5" s="1"/>
  <c r="BE968" i="5"/>
  <c r="BG968" i="5"/>
  <c r="BC969" i="5"/>
  <c r="BD969" i="5"/>
  <c r="BE969" i="5"/>
  <c r="BF969" i="5"/>
  <c r="BG969" i="5"/>
  <c r="BC970" i="5"/>
  <c r="BD970" i="5"/>
  <c r="BF970" i="5" s="1"/>
  <c r="BE970" i="5"/>
  <c r="BG970" i="5"/>
  <c r="BC971" i="5"/>
  <c r="BD971" i="5"/>
  <c r="BF971" i="5" s="1"/>
  <c r="BE971" i="5"/>
  <c r="BG971" i="5"/>
  <c r="BC972" i="5"/>
  <c r="BD972" i="5"/>
  <c r="BF972" i="5" s="1"/>
  <c r="BE972" i="5"/>
  <c r="BG972" i="5"/>
  <c r="BC973" i="5"/>
  <c r="BD973" i="5"/>
  <c r="BE973" i="5"/>
  <c r="BF973" i="5"/>
  <c r="BG973" i="5"/>
  <c r="BC974" i="5"/>
  <c r="BD974" i="5"/>
  <c r="BF974" i="5" s="1"/>
  <c r="BE974" i="5"/>
  <c r="BG974" i="5"/>
  <c r="BC975" i="5"/>
  <c r="BD975" i="5"/>
  <c r="BF975" i="5" s="1"/>
  <c r="BE975" i="5"/>
  <c r="BG975" i="5"/>
  <c r="BC976" i="5"/>
  <c r="BD976" i="5"/>
  <c r="BE976" i="5"/>
  <c r="BF976" i="5"/>
  <c r="BG976" i="5"/>
  <c r="BC977" i="5"/>
  <c r="BD977" i="5"/>
  <c r="BE977" i="5"/>
  <c r="BF977" i="5"/>
  <c r="BG977" i="5"/>
  <c r="BC978" i="5"/>
  <c r="BD978" i="5"/>
  <c r="BF978" i="5" s="1"/>
  <c r="BE978" i="5"/>
  <c r="BG978" i="5"/>
  <c r="BC979" i="5"/>
  <c r="BD979" i="5"/>
  <c r="BF979" i="5" s="1"/>
  <c r="BE979" i="5"/>
  <c r="BG979" i="5"/>
  <c r="BC980" i="5"/>
  <c r="BD980" i="5"/>
  <c r="BF980" i="5" s="1"/>
  <c r="BE980" i="5"/>
  <c r="BG980" i="5"/>
  <c r="BC981" i="5"/>
  <c r="BD981" i="5"/>
  <c r="BE981" i="5"/>
  <c r="BF981" i="5"/>
  <c r="BG981" i="5"/>
  <c r="BC982" i="5"/>
  <c r="BD982" i="5"/>
  <c r="BF982" i="5" s="1"/>
  <c r="BE982" i="5"/>
  <c r="BG982" i="5"/>
  <c r="BC983" i="5"/>
  <c r="BD983" i="5"/>
  <c r="BF983" i="5" s="1"/>
  <c r="BE983" i="5"/>
  <c r="BG983" i="5"/>
  <c r="BC984" i="5"/>
  <c r="BD984" i="5"/>
  <c r="BF984" i="5" s="1"/>
  <c r="BE984" i="5"/>
  <c r="BG984" i="5"/>
  <c r="BC985" i="5"/>
  <c r="BD985" i="5"/>
  <c r="BE985" i="5"/>
  <c r="BF985" i="5"/>
  <c r="BG985" i="5"/>
  <c r="BC986" i="5"/>
  <c r="BD986" i="5"/>
  <c r="BF986" i="5" s="1"/>
  <c r="BE986" i="5"/>
  <c r="BG986" i="5"/>
  <c r="BC987" i="5"/>
  <c r="BD987" i="5"/>
  <c r="BF987" i="5" s="1"/>
  <c r="BE987" i="5"/>
  <c r="BG987" i="5"/>
  <c r="BC988" i="5"/>
  <c r="BD988" i="5"/>
  <c r="BF988" i="5" s="1"/>
  <c r="BE988" i="5"/>
  <c r="BG988" i="5"/>
  <c r="BC989" i="5"/>
  <c r="BD989" i="5"/>
  <c r="BE989" i="5"/>
  <c r="BF989" i="5"/>
  <c r="BG989" i="5"/>
  <c r="BC990" i="5"/>
  <c r="BD990" i="5"/>
  <c r="BF990" i="5" s="1"/>
  <c r="BE990" i="5"/>
  <c r="BG990" i="5"/>
  <c r="BC991" i="5"/>
  <c r="BD991" i="5"/>
  <c r="BF991" i="5" s="1"/>
  <c r="BE991" i="5"/>
  <c r="BG991" i="5"/>
  <c r="BC992" i="5"/>
  <c r="BD992" i="5"/>
  <c r="BE992" i="5"/>
  <c r="BF992" i="5"/>
  <c r="BG992" i="5"/>
  <c r="BC993" i="5"/>
  <c r="BD993" i="5"/>
  <c r="BE993" i="5"/>
  <c r="BF993" i="5"/>
  <c r="BG993" i="5"/>
  <c r="BC994" i="5"/>
  <c r="BD994" i="5"/>
  <c r="BF994" i="5" s="1"/>
  <c r="BE994" i="5"/>
  <c r="BG994" i="5"/>
  <c r="BC995" i="5"/>
  <c r="BD995" i="5"/>
  <c r="BF995" i="5" s="1"/>
  <c r="BE995" i="5"/>
  <c r="BG995" i="5"/>
  <c r="BC996" i="5"/>
  <c r="BD996" i="5"/>
  <c r="BF996" i="5" s="1"/>
  <c r="BE996" i="5"/>
  <c r="BG996" i="5"/>
  <c r="BC997" i="5"/>
  <c r="BD997" i="5"/>
  <c r="BF997" i="5" s="1"/>
  <c r="BE997" i="5"/>
  <c r="BG997" i="5"/>
  <c r="BC998" i="5"/>
  <c r="BD998" i="5"/>
  <c r="BF998" i="5" s="1"/>
  <c r="BE998" i="5"/>
  <c r="BG998" i="5"/>
  <c r="BC999" i="5"/>
  <c r="BD999" i="5"/>
  <c r="BF999" i="5" s="1"/>
  <c r="BE999" i="5"/>
  <c r="BG999" i="5"/>
  <c r="BC1000" i="5"/>
  <c r="BD1000" i="5"/>
  <c r="BF1000" i="5" s="1"/>
  <c r="BE1000" i="5"/>
  <c r="BG1000" i="5"/>
  <c r="BC1001" i="5"/>
  <c r="BD1001" i="5"/>
  <c r="BE1001" i="5"/>
  <c r="BF1001" i="5"/>
  <c r="BG1001" i="5"/>
  <c r="BC1002" i="5"/>
  <c r="BD1002" i="5"/>
  <c r="BF1002" i="5" s="1"/>
  <c r="BE1002" i="5"/>
  <c r="BG1002" i="5"/>
  <c r="BC1003" i="5"/>
  <c r="BD1003" i="5"/>
  <c r="BF1003" i="5" s="1"/>
  <c r="BE1003" i="5"/>
  <c r="BG1003" i="5"/>
  <c r="BC1004" i="5"/>
  <c r="BD1004" i="5"/>
  <c r="BF1004" i="5" s="1"/>
  <c r="BE1004" i="5"/>
  <c r="BG1004" i="5"/>
  <c r="BC1005" i="5"/>
  <c r="BD1005" i="5"/>
  <c r="BE1005" i="5"/>
  <c r="BF1005" i="5"/>
  <c r="BG1005" i="5"/>
  <c r="BC1006" i="5"/>
  <c r="BD1006" i="5"/>
  <c r="BF1006" i="5" s="1"/>
  <c r="BE1006" i="5"/>
  <c r="BG1006" i="5"/>
  <c r="BC1007" i="5"/>
  <c r="BD1007" i="5"/>
  <c r="BF1007" i="5" s="1"/>
  <c r="BE1007" i="5"/>
  <c r="BG1007" i="5"/>
  <c r="BC1008" i="5"/>
  <c r="BD1008" i="5"/>
  <c r="BE1008" i="5"/>
  <c r="BF1008" i="5"/>
  <c r="BG1008" i="5"/>
  <c r="BC1009" i="5"/>
  <c r="BD1009" i="5"/>
  <c r="BE1009" i="5"/>
  <c r="BF1009" i="5"/>
  <c r="BG1009" i="5"/>
  <c r="BC1010" i="5"/>
  <c r="BD1010" i="5"/>
  <c r="BF1010" i="5" s="1"/>
  <c r="BE1010" i="5"/>
  <c r="BG1010" i="5"/>
  <c r="BC1011" i="5"/>
  <c r="BD1011" i="5"/>
  <c r="BF1011" i="5" s="1"/>
  <c r="BE1011" i="5"/>
  <c r="BG1011" i="5"/>
  <c r="BC1012" i="5"/>
  <c r="BD1012" i="5"/>
  <c r="BF1012" i="5" s="1"/>
  <c r="BE1012" i="5"/>
  <c r="BG1012" i="5"/>
  <c r="BC1013" i="5"/>
  <c r="BD1013" i="5"/>
  <c r="BF1013" i="5" s="1"/>
  <c r="BE1013" i="5"/>
  <c r="BG1013" i="5"/>
  <c r="BC1014" i="5"/>
  <c r="BD1014" i="5"/>
  <c r="BF1014" i="5" s="1"/>
  <c r="BE1014" i="5"/>
  <c r="BG1014" i="5"/>
  <c r="BC1015" i="5"/>
  <c r="BD1015" i="5"/>
  <c r="BF1015" i="5" s="1"/>
  <c r="BE1015" i="5"/>
  <c r="BG1015" i="5"/>
  <c r="BC1016" i="5"/>
  <c r="BD1016" i="5"/>
  <c r="BF1016" i="5" s="1"/>
  <c r="BE1016" i="5"/>
  <c r="BG1016" i="5"/>
  <c r="BC1017" i="5"/>
  <c r="BD1017" i="5"/>
  <c r="BE1017" i="5"/>
  <c r="BF1017" i="5"/>
  <c r="BG1017" i="5"/>
  <c r="BC1018" i="5"/>
  <c r="BD1018" i="5"/>
  <c r="BE1018" i="5"/>
  <c r="BF1018" i="5"/>
  <c r="BG1018" i="5"/>
  <c r="BC1019" i="5"/>
  <c r="BD1019" i="5"/>
  <c r="BF1019" i="5" s="1"/>
  <c r="BE1019" i="5"/>
  <c r="BG1019" i="5"/>
  <c r="BC1020" i="5"/>
  <c r="BD1020" i="5"/>
  <c r="BF1020" i="5" s="1"/>
  <c r="BE1020" i="5"/>
  <c r="BG1020" i="5"/>
  <c r="BC1021" i="5"/>
  <c r="BD1021" i="5"/>
  <c r="BE1021" i="5"/>
  <c r="BF1021" i="5"/>
  <c r="BG1021" i="5"/>
  <c r="BC1022" i="5"/>
  <c r="BD1022" i="5"/>
  <c r="BF1022" i="5" s="1"/>
  <c r="BE1022" i="5"/>
  <c r="BG1022" i="5"/>
  <c r="BC1023" i="5"/>
  <c r="BD1023" i="5"/>
  <c r="BF1023" i="5" s="1"/>
  <c r="BE1023" i="5"/>
  <c r="BG1023" i="5"/>
  <c r="BC1024" i="5"/>
  <c r="BD1024" i="5"/>
  <c r="BF1024" i="5" s="1"/>
  <c r="BE1024" i="5"/>
  <c r="BG1024" i="5"/>
  <c r="BC1025" i="5"/>
  <c r="BD1025" i="5"/>
  <c r="BF1025" i="5" s="1"/>
  <c r="BE1025" i="5"/>
  <c r="BG1025" i="5"/>
  <c r="BC1026" i="5"/>
  <c r="BD1026" i="5"/>
  <c r="BE1026" i="5"/>
  <c r="BF1026" i="5"/>
  <c r="BG1026" i="5"/>
  <c r="BC1027" i="5"/>
  <c r="BD1027" i="5"/>
  <c r="BF1027" i="5" s="1"/>
  <c r="BE1027" i="5"/>
  <c r="BG1027" i="5"/>
  <c r="BC1028" i="5"/>
  <c r="BD1028" i="5"/>
  <c r="BF1028" i="5" s="1"/>
  <c r="BE1028" i="5"/>
  <c r="BG1028" i="5"/>
  <c r="BC1029" i="5"/>
  <c r="BD1029" i="5"/>
  <c r="BF1029" i="5" s="1"/>
  <c r="BE1029" i="5"/>
  <c r="BG1029" i="5"/>
  <c r="BC1030" i="5"/>
  <c r="BD1030" i="5"/>
  <c r="BF1030" i="5" s="1"/>
  <c r="BE1030" i="5"/>
  <c r="BG1030" i="5"/>
  <c r="BC1031" i="5"/>
  <c r="BD1031" i="5"/>
  <c r="BF1031" i="5" s="1"/>
  <c r="BE1031" i="5"/>
  <c r="BG1031" i="5"/>
  <c r="BC1032" i="5"/>
  <c r="BD1032" i="5"/>
  <c r="BF1032" i="5" s="1"/>
  <c r="BE1032" i="5"/>
  <c r="BG1032" i="5"/>
  <c r="BC1033" i="5"/>
  <c r="BD1033" i="5"/>
  <c r="BE1033" i="5"/>
  <c r="BF1033" i="5"/>
  <c r="BG1033" i="5"/>
  <c r="BC1034" i="5"/>
  <c r="BD1034" i="5"/>
  <c r="BE1034" i="5"/>
  <c r="BF1034" i="5"/>
  <c r="BG1034" i="5"/>
  <c r="BC1035" i="5"/>
  <c r="BD1035" i="5"/>
  <c r="BF1035" i="5" s="1"/>
  <c r="BE1035" i="5"/>
  <c r="BG1035" i="5"/>
  <c r="BC1036" i="5"/>
  <c r="BD1036" i="5"/>
  <c r="BF1036" i="5" s="1"/>
  <c r="BE1036" i="5"/>
  <c r="BG1036" i="5"/>
  <c r="BC1037" i="5"/>
  <c r="BD1037" i="5"/>
  <c r="BE1037" i="5"/>
  <c r="BF1037" i="5"/>
  <c r="BG1037" i="5"/>
  <c r="BC1038" i="5"/>
  <c r="BD1038" i="5"/>
  <c r="BF1038" i="5" s="1"/>
  <c r="BE1038" i="5"/>
  <c r="BG1038" i="5"/>
  <c r="BC1039" i="5"/>
  <c r="BD1039" i="5"/>
  <c r="BF1039" i="5" s="1"/>
  <c r="BE1039" i="5"/>
  <c r="BG1039" i="5"/>
  <c r="BC1040" i="5"/>
  <c r="BD1040" i="5"/>
  <c r="BF1040" i="5" s="1"/>
  <c r="BE1040" i="5"/>
  <c r="BG1040" i="5"/>
  <c r="BC1041" i="5"/>
  <c r="BD1041" i="5"/>
  <c r="BF1041" i="5" s="1"/>
  <c r="BE1041" i="5"/>
  <c r="BG1041" i="5"/>
  <c r="BC1042" i="5"/>
  <c r="BD1042" i="5"/>
  <c r="BE1042" i="5"/>
  <c r="BF1042" i="5"/>
  <c r="BG1042" i="5"/>
  <c r="BC1043" i="5"/>
  <c r="BD1043" i="5"/>
  <c r="BF1043" i="5" s="1"/>
  <c r="BE1043" i="5"/>
  <c r="BG1043" i="5"/>
  <c r="BC1044" i="5"/>
  <c r="BD1044" i="5"/>
  <c r="BF1044" i="5" s="1"/>
  <c r="BE1044" i="5"/>
  <c r="BG1044" i="5"/>
  <c r="BC1045" i="5"/>
  <c r="BD1045" i="5"/>
  <c r="BF1045" i="5" s="1"/>
  <c r="BE1045" i="5"/>
  <c r="BG1045" i="5"/>
  <c r="BC1046" i="5"/>
  <c r="BD1046" i="5"/>
  <c r="BF1046" i="5" s="1"/>
  <c r="BE1046" i="5"/>
  <c r="BG1046" i="5"/>
  <c r="BC1047" i="5"/>
  <c r="BD1047" i="5"/>
  <c r="BF1047" i="5" s="1"/>
  <c r="BE1047" i="5"/>
  <c r="BG1047" i="5"/>
  <c r="BC1048" i="5"/>
  <c r="BD1048" i="5"/>
  <c r="BF1048" i="5" s="1"/>
  <c r="BE1048" i="5"/>
  <c r="BG1048" i="5"/>
  <c r="BC1049" i="5"/>
  <c r="BD1049" i="5"/>
  <c r="BE1049" i="5"/>
  <c r="BF1049" i="5"/>
  <c r="BG1049" i="5"/>
  <c r="BC1050" i="5"/>
  <c r="BD1050" i="5"/>
  <c r="BE1050" i="5"/>
  <c r="BF1050" i="5"/>
  <c r="BG1050" i="5"/>
  <c r="BC1051" i="5"/>
  <c r="BD1051" i="5"/>
  <c r="BF1051" i="5" s="1"/>
  <c r="BE1051" i="5"/>
  <c r="BG1051" i="5"/>
  <c r="BC1052" i="5"/>
  <c r="BD1052" i="5"/>
  <c r="BF1052" i="5" s="1"/>
  <c r="BE1052" i="5"/>
  <c r="BG1052" i="5"/>
  <c r="BC1053" i="5"/>
  <c r="BD1053" i="5"/>
  <c r="BE1053" i="5"/>
  <c r="BF1053" i="5"/>
  <c r="BG1053" i="5"/>
  <c r="BC1054" i="5"/>
  <c r="BD1054" i="5"/>
  <c r="BF1054" i="5" s="1"/>
  <c r="BE1054" i="5"/>
  <c r="BG1054" i="5"/>
  <c r="BC1055" i="5"/>
  <c r="BD1055" i="5"/>
  <c r="BF1055" i="5" s="1"/>
  <c r="BE1055" i="5"/>
  <c r="BG1055" i="5"/>
  <c r="BC1056" i="5"/>
  <c r="BD1056" i="5"/>
  <c r="BF1056" i="5" s="1"/>
  <c r="BE1056" i="5"/>
  <c r="BG1056" i="5"/>
  <c r="BC1057" i="5"/>
  <c r="BD1057" i="5"/>
  <c r="BF1057" i="5" s="1"/>
  <c r="BE1057" i="5"/>
  <c r="BG1057" i="5"/>
  <c r="BC1058" i="5"/>
  <c r="BD1058" i="5"/>
  <c r="BE1058" i="5"/>
  <c r="BF1058" i="5"/>
  <c r="BG1058" i="5"/>
  <c r="BC1059" i="5"/>
  <c r="BD1059" i="5"/>
  <c r="BF1059" i="5" s="1"/>
  <c r="BE1059" i="5"/>
  <c r="BG1059" i="5"/>
  <c r="BC1060" i="5"/>
  <c r="BD1060" i="5"/>
  <c r="BF1060" i="5" s="1"/>
  <c r="BE1060" i="5"/>
  <c r="BG1060" i="5"/>
  <c r="BC1061" i="5"/>
  <c r="BD1061" i="5"/>
  <c r="BE1061" i="5"/>
  <c r="BF1061" i="5"/>
  <c r="BG1061" i="5"/>
  <c r="BC1062" i="5"/>
  <c r="BD1062" i="5"/>
  <c r="BF1062" i="5" s="1"/>
  <c r="BE1062" i="5"/>
  <c r="BG1062" i="5"/>
  <c r="BC1063" i="5"/>
  <c r="BD1063" i="5"/>
  <c r="BF1063" i="5" s="1"/>
  <c r="BE1063" i="5"/>
  <c r="BG1063" i="5"/>
  <c r="BC1064" i="5"/>
  <c r="BD1064" i="5"/>
  <c r="BF1064" i="5" s="1"/>
  <c r="BE1064" i="5"/>
  <c r="BG1064" i="5"/>
  <c r="BC1065" i="5"/>
  <c r="BD1065" i="5"/>
  <c r="BE1065" i="5"/>
  <c r="BF1065" i="5"/>
  <c r="BG1065" i="5"/>
  <c r="BC1066" i="5"/>
  <c r="BD1066" i="5"/>
  <c r="BE1066" i="5"/>
  <c r="BF1066" i="5"/>
  <c r="BG1066" i="5"/>
  <c r="BC1067" i="5"/>
  <c r="BD1067" i="5"/>
  <c r="BF1067" i="5" s="1"/>
  <c r="BE1067" i="5"/>
  <c r="BG1067" i="5"/>
  <c r="BC1068" i="5"/>
  <c r="BD1068" i="5"/>
  <c r="BF1068" i="5" s="1"/>
  <c r="BE1068" i="5"/>
  <c r="BG1068" i="5"/>
  <c r="BC1069" i="5"/>
  <c r="BD1069" i="5"/>
  <c r="BE1069" i="5"/>
  <c r="BF1069" i="5"/>
  <c r="BG1069" i="5"/>
  <c r="BC1070" i="5"/>
  <c r="BD1070" i="5"/>
  <c r="BF1070" i="5" s="1"/>
  <c r="BE1070" i="5"/>
  <c r="BG1070" i="5"/>
  <c r="BC1071" i="5"/>
  <c r="BD1071" i="5"/>
  <c r="BF1071" i="5" s="1"/>
  <c r="BE1071" i="5"/>
  <c r="BG1071" i="5"/>
  <c r="BC1072" i="5"/>
  <c r="BD1072" i="5"/>
  <c r="BF1072" i="5" s="1"/>
  <c r="BE1072" i="5"/>
  <c r="BG1072" i="5"/>
  <c r="BC1073" i="5"/>
  <c r="BD1073" i="5"/>
  <c r="BF1073" i="5" s="1"/>
  <c r="BE1073" i="5"/>
  <c r="BG1073" i="5"/>
  <c r="BC1074" i="5"/>
  <c r="BD1074" i="5"/>
  <c r="BE1074" i="5"/>
  <c r="BF1074" i="5"/>
  <c r="BG1074" i="5"/>
  <c r="BC1075" i="5"/>
  <c r="BD1075" i="5"/>
  <c r="BF1075" i="5" s="1"/>
  <c r="BE1075" i="5"/>
  <c r="BG1075" i="5"/>
  <c r="BC1076" i="5"/>
  <c r="BD1076" i="5"/>
  <c r="BF1076" i="5" s="1"/>
  <c r="BE1076" i="5"/>
  <c r="BG1076" i="5"/>
  <c r="BC1077" i="5"/>
  <c r="BD1077" i="5"/>
  <c r="BE1077" i="5"/>
  <c r="BF1077" i="5"/>
  <c r="BG1077" i="5"/>
  <c r="BC1078" i="5"/>
  <c r="BD1078" i="5"/>
  <c r="BF1078" i="5" s="1"/>
  <c r="BE1078" i="5"/>
  <c r="BG1078" i="5"/>
  <c r="BC1079" i="5"/>
  <c r="BD1079" i="5"/>
  <c r="BF1079" i="5" s="1"/>
  <c r="BE1079" i="5"/>
  <c r="BG1079" i="5"/>
  <c r="BC1080" i="5"/>
  <c r="BD1080" i="5"/>
  <c r="BF1080" i="5" s="1"/>
  <c r="BE1080" i="5"/>
  <c r="BG1080" i="5"/>
  <c r="BC1081" i="5"/>
  <c r="BD1081" i="5"/>
  <c r="BE1081" i="5"/>
  <c r="BF1081" i="5"/>
  <c r="BG1081" i="5"/>
  <c r="BC1082" i="5"/>
  <c r="BD1082" i="5"/>
  <c r="BE1082" i="5"/>
  <c r="BF1082" i="5"/>
  <c r="BG1082" i="5"/>
  <c r="BC1083" i="5"/>
  <c r="BD1083" i="5"/>
  <c r="BF1083" i="5" s="1"/>
  <c r="BE1083" i="5"/>
  <c r="BG1083" i="5"/>
  <c r="BC1084" i="5"/>
  <c r="BD1084" i="5"/>
  <c r="BF1084" i="5" s="1"/>
  <c r="BE1084" i="5"/>
  <c r="BG1084" i="5"/>
  <c r="BC1085" i="5"/>
  <c r="BD1085" i="5"/>
  <c r="BE1085" i="5"/>
  <c r="BF1085" i="5"/>
  <c r="BG1085" i="5"/>
  <c r="BC1086" i="5"/>
  <c r="BD1086" i="5"/>
  <c r="BF1086" i="5" s="1"/>
  <c r="BE1086" i="5"/>
  <c r="BG1086" i="5"/>
  <c r="BC1087" i="5"/>
  <c r="BD1087" i="5"/>
  <c r="BF1087" i="5" s="1"/>
  <c r="BE1087" i="5"/>
  <c r="BG1087" i="5"/>
  <c r="BC1088" i="5"/>
  <c r="BD1088" i="5"/>
  <c r="BF1088" i="5" s="1"/>
  <c r="BE1088" i="5"/>
  <c r="BG1088" i="5"/>
  <c r="BC1089" i="5"/>
  <c r="BD1089" i="5"/>
  <c r="BF1089" i="5" s="1"/>
  <c r="BE1089" i="5"/>
  <c r="BG1089" i="5"/>
  <c r="BC1090" i="5"/>
  <c r="BD1090" i="5"/>
  <c r="BE1090" i="5"/>
  <c r="BF1090" i="5"/>
  <c r="BG1090" i="5"/>
  <c r="BC1091" i="5"/>
  <c r="BD1091" i="5"/>
  <c r="BF1091" i="5" s="1"/>
  <c r="BE1091" i="5"/>
  <c r="BG1091" i="5"/>
  <c r="BC1092" i="5"/>
  <c r="BD1092" i="5"/>
  <c r="BF1092" i="5" s="1"/>
  <c r="BE1092" i="5"/>
  <c r="BG1092" i="5"/>
  <c r="BC1093" i="5"/>
  <c r="BD1093" i="5"/>
  <c r="BE1093" i="5"/>
  <c r="BF1093" i="5"/>
  <c r="BG1093" i="5"/>
  <c r="BC1094" i="5"/>
  <c r="BD1094" i="5"/>
  <c r="BF1094" i="5" s="1"/>
  <c r="BE1094" i="5"/>
  <c r="BG1094" i="5"/>
  <c r="BC1095" i="5"/>
  <c r="BD1095" i="5"/>
  <c r="BF1095" i="5" s="1"/>
  <c r="BE1095" i="5"/>
  <c r="BG1095" i="5"/>
  <c r="BC1096" i="5"/>
  <c r="BD1096" i="5"/>
  <c r="BF1096" i="5" s="1"/>
  <c r="BE1096" i="5"/>
  <c r="BG1096" i="5"/>
  <c r="BC1097" i="5"/>
  <c r="BD1097" i="5"/>
  <c r="BE1097" i="5"/>
  <c r="BF1097" i="5"/>
  <c r="BG1097" i="5"/>
  <c r="BC1098" i="5"/>
  <c r="BD1098" i="5"/>
  <c r="BE1098" i="5"/>
  <c r="BF1098" i="5"/>
  <c r="BG1098" i="5"/>
  <c r="BC1099" i="5"/>
  <c r="BD1099" i="5"/>
  <c r="BF1099" i="5" s="1"/>
  <c r="BE1099" i="5"/>
  <c r="BG1099" i="5"/>
  <c r="BC1100" i="5"/>
  <c r="BD1100" i="5"/>
  <c r="BF1100" i="5" s="1"/>
  <c r="BE1100" i="5"/>
  <c r="BG1100" i="5"/>
  <c r="BC1101" i="5"/>
  <c r="BD1101" i="5"/>
  <c r="BE1101" i="5"/>
  <c r="BF1101" i="5"/>
  <c r="BG1101" i="5"/>
  <c r="BC1102" i="5"/>
  <c r="BD1102" i="5"/>
  <c r="BF1102" i="5" s="1"/>
  <c r="BE1102" i="5"/>
  <c r="BG1102" i="5"/>
  <c r="BC1103" i="5"/>
  <c r="BD1103" i="5"/>
  <c r="BF1103" i="5" s="1"/>
  <c r="BE1103" i="5"/>
  <c r="BG1103" i="5"/>
  <c r="BC1104" i="5"/>
  <c r="BD1104" i="5"/>
  <c r="BF1104" i="5" s="1"/>
  <c r="BE1104" i="5"/>
  <c r="BG1104" i="5"/>
  <c r="BC1105" i="5"/>
  <c r="BD1105" i="5"/>
  <c r="BF1105" i="5" s="1"/>
  <c r="BE1105" i="5"/>
  <c r="BG1105" i="5"/>
  <c r="BC1106" i="5"/>
  <c r="BD1106" i="5"/>
  <c r="BE1106" i="5"/>
  <c r="BF1106" i="5"/>
  <c r="BG1106" i="5"/>
  <c r="BC1107" i="5"/>
  <c r="BD1107" i="5"/>
  <c r="BF1107" i="5" s="1"/>
  <c r="BE1107" i="5"/>
  <c r="BG1107" i="5"/>
  <c r="BC1108" i="5"/>
  <c r="BD1108" i="5"/>
  <c r="BF1108" i="5" s="1"/>
  <c r="BE1108" i="5"/>
  <c r="BG1108" i="5"/>
  <c r="BC1109" i="5"/>
  <c r="BD1109" i="5"/>
  <c r="BE1109" i="5"/>
  <c r="BF1109" i="5"/>
  <c r="BG1109" i="5"/>
  <c r="BC1110" i="5"/>
  <c r="BD1110" i="5"/>
  <c r="BF1110" i="5" s="1"/>
  <c r="BE1110" i="5"/>
  <c r="BG1110" i="5"/>
  <c r="BC1111" i="5"/>
  <c r="BD1111" i="5"/>
  <c r="BF1111" i="5" s="1"/>
  <c r="BE1111" i="5"/>
  <c r="BG1111" i="5"/>
  <c r="BC1112" i="5"/>
  <c r="BD1112" i="5"/>
  <c r="BF1112" i="5" s="1"/>
  <c r="BE1112" i="5"/>
  <c r="BG1112" i="5"/>
  <c r="BC1113" i="5"/>
  <c r="BD1113" i="5"/>
  <c r="BE1113" i="5"/>
  <c r="BF1113" i="5"/>
  <c r="BG1113" i="5"/>
  <c r="BC1114" i="5"/>
  <c r="BD1114" i="5"/>
  <c r="BE1114" i="5"/>
  <c r="BF1114" i="5"/>
  <c r="BG1114" i="5"/>
  <c r="BC1115" i="5"/>
  <c r="BD1115" i="5"/>
  <c r="BF1115" i="5" s="1"/>
  <c r="BE1115" i="5"/>
  <c r="BG1115" i="5"/>
  <c r="BC1116" i="5"/>
  <c r="BD1116" i="5"/>
  <c r="BE1116" i="5"/>
  <c r="BF1116" i="5"/>
  <c r="BG1116" i="5"/>
  <c r="BC1117" i="5"/>
  <c r="BD1117" i="5"/>
  <c r="BF1117" i="5" s="1"/>
  <c r="BE1117" i="5"/>
  <c r="BG1117" i="5"/>
  <c r="BC1118" i="5"/>
  <c r="BD1118" i="5"/>
  <c r="BE1118" i="5"/>
  <c r="BF1118" i="5"/>
  <c r="BG1118" i="5"/>
  <c r="BC1119" i="5"/>
  <c r="BD1119" i="5"/>
  <c r="BF1119" i="5" s="1"/>
  <c r="BE1119" i="5"/>
  <c r="BG1119" i="5"/>
  <c r="BC1120" i="5"/>
  <c r="BD1120" i="5"/>
  <c r="BE1120" i="5"/>
  <c r="BF1120" i="5"/>
  <c r="BG1120" i="5"/>
  <c r="BC1121" i="5"/>
  <c r="BD1121" i="5"/>
  <c r="BE1121" i="5"/>
  <c r="BF1121" i="5"/>
  <c r="BG1121" i="5"/>
  <c r="BC1122" i="5"/>
  <c r="BD1122" i="5"/>
  <c r="BF1122" i="5" s="1"/>
  <c r="BE1122" i="5"/>
  <c r="BG1122" i="5"/>
  <c r="BC1123" i="5"/>
  <c r="BD1123" i="5"/>
  <c r="BF1123" i="5" s="1"/>
  <c r="BE1123" i="5"/>
  <c r="BG1123" i="5"/>
  <c r="BC1124" i="5"/>
  <c r="BD1124" i="5"/>
  <c r="BF1124" i="5" s="1"/>
  <c r="BE1124" i="5"/>
  <c r="BG1124" i="5"/>
  <c r="BC1125" i="5"/>
  <c r="BD1125" i="5"/>
  <c r="BF1125" i="5" s="1"/>
  <c r="BE1125" i="5"/>
  <c r="BG1125" i="5"/>
  <c r="BC1126" i="5"/>
  <c r="BD1126" i="5"/>
  <c r="BF1126" i="5" s="1"/>
  <c r="BE1126" i="5"/>
  <c r="BG1126" i="5"/>
  <c r="BC1127" i="5"/>
  <c r="BD1127" i="5"/>
  <c r="BE1127" i="5"/>
  <c r="BF1127" i="5"/>
  <c r="BG1127" i="5"/>
  <c r="BC1128" i="5"/>
  <c r="BD1128" i="5"/>
  <c r="BF1128" i="5" s="1"/>
  <c r="BE1128" i="5"/>
  <c r="BG1128" i="5"/>
  <c r="BC1129" i="5"/>
  <c r="BD1129" i="5"/>
  <c r="BF1129" i="5" s="1"/>
  <c r="BE1129" i="5"/>
  <c r="BG1129" i="5"/>
  <c r="BC1130" i="5"/>
  <c r="BD1130" i="5"/>
  <c r="BF1130" i="5" s="1"/>
  <c r="BE1130" i="5"/>
  <c r="BG1130" i="5"/>
  <c r="BC1131" i="5"/>
  <c r="BD1131" i="5"/>
  <c r="BF1131" i="5" s="1"/>
  <c r="BE1131" i="5"/>
  <c r="BG1131" i="5"/>
  <c r="BC1132" i="5"/>
  <c r="BD1132" i="5"/>
  <c r="BF1132" i="5" s="1"/>
  <c r="BE1132" i="5"/>
  <c r="BG1132" i="5"/>
  <c r="BC1133" i="5"/>
  <c r="BD1133" i="5"/>
  <c r="BF1133" i="5" s="1"/>
  <c r="BE1133" i="5"/>
  <c r="BG1133" i="5"/>
  <c r="BC1134" i="5"/>
  <c r="BD1134" i="5"/>
  <c r="BE1134" i="5"/>
  <c r="BF1134" i="5"/>
  <c r="BG1134" i="5"/>
  <c r="BC1135" i="5"/>
  <c r="BD1135" i="5"/>
  <c r="BE1135" i="5"/>
  <c r="BF1135" i="5"/>
  <c r="BG1135" i="5"/>
  <c r="BC1136" i="5"/>
  <c r="BD1136" i="5"/>
  <c r="BF1136" i="5" s="1"/>
  <c r="BE1136" i="5"/>
  <c r="BG1136" i="5"/>
  <c r="BC1137" i="5"/>
  <c r="BD1137" i="5"/>
  <c r="BF1137" i="5" s="1"/>
  <c r="BE1137" i="5"/>
  <c r="BG1137" i="5"/>
  <c r="BC1138" i="5"/>
  <c r="BD1138" i="5"/>
  <c r="BE1138" i="5"/>
  <c r="BF1138" i="5"/>
  <c r="BG1138" i="5"/>
  <c r="BC1139" i="5"/>
  <c r="BD1139" i="5"/>
  <c r="BF1139" i="5" s="1"/>
  <c r="BE1139" i="5"/>
  <c r="BG1139" i="5"/>
  <c r="BC1140" i="5"/>
  <c r="BD1140" i="5"/>
  <c r="BF1140" i="5" s="1"/>
  <c r="BE1140" i="5"/>
  <c r="BG1140" i="5"/>
  <c r="BC1141" i="5"/>
  <c r="BD1141" i="5"/>
  <c r="BF1141" i="5" s="1"/>
  <c r="BE1141" i="5"/>
  <c r="BG1141" i="5"/>
  <c r="BC1142" i="5"/>
  <c r="BD1142" i="5"/>
  <c r="BF1142" i="5" s="1"/>
  <c r="BE1142" i="5"/>
  <c r="BG1142" i="5"/>
  <c r="BC1143" i="5"/>
  <c r="BD1143" i="5"/>
  <c r="BE1143" i="5"/>
  <c r="BF1143" i="5"/>
  <c r="BG1143" i="5"/>
  <c r="BC1144" i="5"/>
  <c r="BD1144" i="5"/>
  <c r="BF1144" i="5" s="1"/>
  <c r="BE1144" i="5"/>
  <c r="BG1144" i="5"/>
  <c r="BC1145" i="5"/>
  <c r="BD1145" i="5"/>
  <c r="BF1145" i="5" s="1"/>
  <c r="BE1145" i="5"/>
  <c r="BG1145" i="5"/>
  <c r="BC1146" i="5"/>
  <c r="BD1146" i="5"/>
  <c r="BF1146" i="5" s="1"/>
  <c r="BE1146" i="5"/>
  <c r="BG1146" i="5"/>
  <c r="BC1147" i="5"/>
  <c r="BD1147" i="5"/>
  <c r="BF1147" i="5" s="1"/>
  <c r="BE1147" i="5"/>
  <c r="BG1147" i="5"/>
  <c r="BC1148" i="5"/>
  <c r="BD1148" i="5"/>
  <c r="BF1148" i="5" s="1"/>
  <c r="BE1148" i="5"/>
  <c r="BG1148" i="5"/>
  <c r="BC1149" i="5"/>
  <c r="BD1149" i="5"/>
  <c r="BF1149" i="5" s="1"/>
  <c r="BE1149" i="5"/>
  <c r="BG1149" i="5"/>
  <c r="BC1150" i="5"/>
  <c r="BD1150" i="5"/>
  <c r="BE1150" i="5"/>
  <c r="BF1150" i="5"/>
  <c r="BG1150" i="5"/>
  <c r="BC1151" i="5"/>
  <c r="BD1151" i="5"/>
  <c r="BE1151" i="5"/>
  <c r="BF1151" i="5"/>
  <c r="BG1151" i="5"/>
  <c r="BC1152" i="5"/>
  <c r="BD1152" i="5"/>
  <c r="BF1152" i="5" s="1"/>
  <c r="BE1152" i="5"/>
  <c r="BG1152" i="5"/>
  <c r="BC1153" i="5"/>
  <c r="BD1153" i="5"/>
  <c r="BF1153" i="5" s="1"/>
  <c r="BE1153" i="5"/>
  <c r="BG1153" i="5"/>
  <c r="BC1154" i="5"/>
  <c r="BD1154" i="5"/>
  <c r="BE1154" i="5"/>
  <c r="BF1154" i="5"/>
  <c r="BG1154" i="5"/>
  <c r="BC1155" i="5"/>
  <c r="BD1155" i="5"/>
  <c r="BF1155" i="5" s="1"/>
  <c r="BE1155" i="5"/>
  <c r="BG1155" i="5"/>
  <c r="BC1156" i="5"/>
  <c r="BD1156" i="5"/>
  <c r="BF1156" i="5" s="1"/>
  <c r="BE1156" i="5"/>
  <c r="BG1156" i="5"/>
  <c r="BC1157" i="5"/>
  <c r="BD1157" i="5"/>
  <c r="BF1157" i="5" s="1"/>
  <c r="BE1157" i="5"/>
  <c r="BG1157" i="5"/>
  <c r="BC1158" i="5"/>
  <c r="BD1158" i="5"/>
  <c r="BF1158" i="5" s="1"/>
  <c r="BE1158" i="5"/>
  <c r="BG1158" i="5"/>
  <c r="BC1159" i="5"/>
  <c r="BD1159" i="5"/>
  <c r="BE1159" i="5"/>
  <c r="BF1159" i="5"/>
  <c r="BG1159" i="5"/>
  <c r="BC1160" i="5"/>
  <c r="BD1160" i="5"/>
  <c r="BF1160" i="5" s="1"/>
  <c r="BE1160" i="5"/>
  <c r="BG1160" i="5"/>
  <c r="BC1161" i="5"/>
  <c r="BD1161" i="5"/>
  <c r="BF1161" i="5" s="1"/>
  <c r="BE1161" i="5"/>
  <c r="BG1161" i="5"/>
  <c r="BC1162" i="5"/>
  <c r="BD1162" i="5"/>
  <c r="BF1162" i="5" s="1"/>
  <c r="BE1162" i="5"/>
  <c r="BG1162" i="5"/>
  <c r="BC1163" i="5"/>
  <c r="BD1163" i="5"/>
  <c r="BF1163" i="5" s="1"/>
  <c r="BE1163" i="5"/>
  <c r="BG1163" i="5"/>
  <c r="BC1164" i="5"/>
  <c r="BD1164" i="5"/>
  <c r="BF1164" i="5" s="1"/>
  <c r="BE1164" i="5"/>
  <c r="BG1164" i="5"/>
  <c r="BC1165" i="5"/>
  <c r="BD1165" i="5"/>
  <c r="BF1165" i="5" s="1"/>
  <c r="BE1165" i="5"/>
  <c r="BG1165" i="5"/>
  <c r="BC1166" i="5"/>
  <c r="BD1166" i="5"/>
  <c r="BE1166" i="5"/>
  <c r="BF1166" i="5"/>
  <c r="BG1166" i="5"/>
  <c r="BC1167" i="5"/>
  <c r="BD1167" i="5"/>
  <c r="BE1167" i="5"/>
  <c r="BF1167" i="5"/>
  <c r="BG1167" i="5"/>
  <c r="BC1168" i="5"/>
  <c r="BD1168" i="5"/>
  <c r="BF1168" i="5" s="1"/>
  <c r="BE1168" i="5"/>
  <c r="BG1168" i="5"/>
  <c r="BC1169" i="5"/>
  <c r="BD1169" i="5"/>
  <c r="BF1169" i="5" s="1"/>
  <c r="BE1169" i="5"/>
  <c r="BG1169" i="5"/>
  <c r="BC1170" i="5"/>
  <c r="BD1170" i="5"/>
  <c r="BE1170" i="5"/>
  <c r="BF1170" i="5"/>
  <c r="BG1170" i="5"/>
  <c r="BC1171" i="5"/>
  <c r="BD1171" i="5"/>
  <c r="BF1171" i="5" s="1"/>
  <c r="BE1171" i="5"/>
  <c r="BG1171" i="5"/>
  <c r="BC1172" i="5"/>
  <c r="BD1172" i="5"/>
  <c r="BF1172" i="5" s="1"/>
  <c r="BE1172" i="5"/>
  <c r="BG1172" i="5"/>
  <c r="BC1173" i="5"/>
  <c r="BD1173" i="5"/>
  <c r="BF1173" i="5" s="1"/>
  <c r="BE1173" i="5"/>
  <c r="BG1173" i="5"/>
  <c r="BC1174" i="5"/>
  <c r="BD1174" i="5"/>
  <c r="BF1174" i="5" s="1"/>
  <c r="BE1174" i="5"/>
  <c r="BG1174" i="5"/>
  <c r="BC1175" i="5"/>
  <c r="BD1175" i="5"/>
  <c r="BE1175" i="5"/>
  <c r="BF1175" i="5"/>
  <c r="BG1175" i="5"/>
  <c r="BC1176" i="5"/>
  <c r="BD1176" i="5"/>
  <c r="BF1176" i="5" s="1"/>
  <c r="BE1176" i="5"/>
  <c r="BG1176" i="5"/>
  <c r="BC1177" i="5"/>
  <c r="BD1177" i="5"/>
  <c r="BF1177" i="5" s="1"/>
  <c r="BE1177" i="5"/>
  <c r="BG1177" i="5"/>
  <c r="BC1178" i="5"/>
  <c r="BD1178" i="5"/>
  <c r="BF1178" i="5" s="1"/>
  <c r="BE1178" i="5"/>
  <c r="BG1178" i="5"/>
  <c r="BC1179" i="5"/>
  <c r="BD1179" i="5"/>
  <c r="BF1179" i="5" s="1"/>
  <c r="BE1179" i="5"/>
  <c r="BG1179" i="5"/>
  <c r="BC1180" i="5"/>
  <c r="BD1180" i="5"/>
  <c r="BF1180" i="5" s="1"/>
  <c r="BE1180" i="5"/>
  <c r="BG1180" i="5"/>
  <c r="BC1181" i="5"/>
  <c r="BD1181" i="5"/>
  <c r="BF1181" i="5" s="1"/>
  <c r="BE1181" i="5"/>
  <c r="BG1181" i="5"/>
  <c r="BC1182" i="5"/>
  <c r="BD1182" i="5"/>
  <c r="BE1182" i="5"/>
  <c r="BF1182" i="5"/>
  <c r="BG1182" i="5"/>
  <c r="BC1183" i="5"/>
  <c r="BD1183" i="5"/>
  <c r="BE1183" i="5"/>
  <c r="BF1183" i="5"/>
  <c r="BG1183" i="5"/>
  <c r="BC1184" i="5"/>
  <c r="BD1184" i="5"/>
  <c r="BF1184" i="5" s="1"/>
  <c r="BE1184" i="5"/>
  <c r="BG1184" i="5"/>
  <c r="BC1185" i="5"/>
  <c r="BD1185" i="5"/>
  <c r="BF1185" i="5" s="1"/>
  <c r="BE1185" i="5"/>
  <c r="BG1185" i="5"/>
  <c r="BC1186" i="5"/>
  <c r="BD1186" i="5"/>
  <c r="BE1186" i="5"/>
  <c r="BF1186" i="5"/>
  <c r="BG1186" i="5"/>
  <c r="BC1187" i="5"/>
  <c r="BD1187" i="5"/>
  <c r="BF1187" i="5" s="1"/>
  <c r="BE1187" i="5"/>
  <c r="BG1187" i="5"/>
  <c r="BC1188" i="5"/>
  <c r="BD1188" i="5"/>
  <c r="BF1188" i="5" s="1"/>
  <c r="BE1188" i="5"/>
  <c r="BG1188" i="5"/>
  <c r="BC1189" i="5"/>
  <c r="BD1189" i="5"/>
  <c r="BF1189" i="5" s="1"/>
  <c r="BE1189" i="5"/>
  <c r="BG1189" i="5"/>
  <c r="BC1190" i="5"/>
  <c r="BD1190" i="5"/>
  <c r="BF1190" i="5" s="1"/>
  <c r="BE1190" i="5"/>
  <c r="BG1190" i="5"/>
  <c r="BC1191" i="5"/>
  <c r="BD1191" i="5"/>
  <c r="BE1191" i="5"/>
  <c r="BF1191" i="5"/>
  <c r="BG1191" i="5"/>
  <c r="BC1192" i="5"/>
  <c r="BD1192" i="5"/>
  <c r="BF1192" i="5" s="1"/>
  <c r="BE1192" i="5"/>
  <c r="BG1192" i="5"/>
  <c r="BC1193" i="5"/>
  <c r="BD1193" i="5"/>
  <c r="BF1193" i="5" s="1"/>
  <c r="BE1193" i="5"/>
  <c r="BG1193" i="5"/>
  <c r="BC1194" i="5"/>
  <c r="BD1194" i="5"/>
  <c r="BF1194" i="5" s="1"/>
  <c r="BE1194" i="5"/>
  <c r="BG1194" i="5"/>
  <c r="BC1195" i="5"/>
  <c r="BD1195" i="5"/>
  <c r="BF1195" i="5" s="1"/>
  <c r="BE1195" i="5"/>
  <c r="BG1195" i="5"/>
  <c r="BC1196" i="5"/>
  <c r="BD1196" i="5"/>
  <c r="BF1196" i="5" s="1"/>
  <c r="BE1196" i="5"/>
  <c r="BG1196" i="5"/>
  <c r="BC1197" i="5"/>
  <c r="BD1197" i="5"/>
  <c r="BF1197" i="5" s="1"/>
  <c r="BE1197" i="5"/>
  <c r="BG1197" i="5"/>
  <c r="BC1198" i="5"/>
  <c r="BD1198" i="5"/>
  <c r="BE1198" i="5"/>
  <c r="BF1198" i="5"/>
  <c r="BG1198" i="5"/>
  <c r="BC1199" i="5"/>
  <c r="BD1199" i="5"/>
  <c r="BE1199" i="5"/>
  <c r="BF1199" i="5"/>
  <c r="BG1199" i="5"/>
  <c r="BC1200" i="5"/>
  <c r="BD1200" i="5"/>
  <c r="BF1200" i="5" s="1"/>
  <c r="BE1200" i="5"/>
  <c r="BG1200" i="5"/>
  <c r="BC1201" i="5"/>
  <c r="BD1201" i="5"/>
  <c r="BF1201" i="5" s="1"/>
  <c r="BE1201" i="5"/>
  <c r="BG1201" i="5"/>
  <c r="BC1202" i="5"/>
  <c r="BD1202" i="5"/>
  <c r="BE1202" i="5"/>
  <c r="BF1202" i="5"/>
  <c r="BG1202" i="5"/>
  <c r="BC1203" i="5"/>
  <c r="BD1203" i="5"/>
  <c r="BF1203" i="5" s="1"/>
  <c r="BE1203" i="5"/>
  <c r="BG1203" i="5"/>
  <c r="BC1204" i="5"/>
  <c r="BD1204" i="5"/>
  <c r="BF1204" i="5" s="1"/>
  <c r="BE1204" i="5"/>
  <c r="BG1204" i="5"/>
  <c r="BC1205" i="5"/>
  <c r="BD1205" i="5"/>
  <c r="BF1205" i="5" s="1"/>
  <c r="BE1205" i="5"/>
  <c r="BG1205" i="5"/>
  <c r="BC1206" i="5"/>
  <c r="BD1206" i="5"/>
  <c r="BF1206" i="5" s="1"/>
  <c r="BE1206" i="5"/>
  <c r="BG1206" i="5"/>
  <c r="BC1207" i="5"/>
  <c r="BD1207" i="5"/>
  <c r="BE1207" i="5"/>
  <c r="BF1207" i="5"/>
  <c r="BG1207" i="5"/>
  <c r="BC1208" i="5"/>
  <c r="BD1208" i="5"/>
  <c r="BF1208" i="5" s="1"/>
  <c r="BE1208" i="5"/>
  <c r="BG1208" i="5"/>
  <c r="BC1209" i="5"/>
  <c r="BD1209" i="5"/>
  <c r="BF1209" i="5" s="1"/>
  <c r="BE1209" i="5"/>
  <c r="BG1209" i="5"/>
  <c r="BC1210" i="5"/>
  <c r="BD1210" i="5"/>
  <c r="BF1210" i="5" s="1"/>
  <c r="BE1210" i="5"/>
  <c r="BG1210" i="5"/>
  <c r="BC1211" i="5"/>
  <c r="BD1211" i="5"/>
  <c r="BF1211" i="5" s="1"/>
  <c r="BE1211" i="5"/>
  <c r="BG1211" i="5"/>
  <c r="BC1212" i="5"/>
  <c r="BD1212" i="5"/>
  <c r="BF1212" i="5" s="1"/>
  <c r="BE1212" i="5"/>
  <c r="BG1212" i="5"/>
  <c r="BC1213" i="5"/>
  <c r="BD1213" i="5"/>
  <c r="BF1213" i="5" s="1"/>
  <c r="BE1213" i="5"/>
  <c r="BG1213" i="5"/>
  <c r="BC1214" i="5"/>
  <c r="BD1214" i="5"/>
  <c r="BE1214" i="5"/>
  <c r="BF1214" i="5"/>
  <c r="BG1214" i="5"/>
  <c r="BC1215" i="5"/>
  <c r="BD1215" i="5"/>
  <c r="BE1215" i="5"/>
  <c r="BF1215" i="5"/>
  <c r="BG1215" i="5"/>
  <c r="BC1216" i="5"/>
  <c r="BD1216" i="5"/>
  <c r="BF1216" i="5" s="1"/>
  <c r="BE1216" i="5"/>
  <c r="BG1216" i="5"/>
  <c r="BC1217" i="5"/>
  <c r="BD1217" i="5"/>
  <c r="BF1217" i="5" s="1"/>
  <c r="BE1217" i="5"/>
  <c r="BG1217" i="5"/>
  <c r="BC1218" i="5"/>
  <c r="BD1218" i="5"/>
  <c r="BE1218" i="5"/>
  <c r="BF1218" i="5"/>
  <c r="BG1218" i="5"/>
  <c r="BC1219" i="5"/>
  <c r="BD1219" i="5"/>
  <c r="BF1219" i="5" s="1"/>
  <c r="BE1219" i="5"/>
  <c r="BG1219" i="5"/>
  <c r="BC1220" i="5"/>
  <c r="BD1220" i="5"/>
  <c r="BF1220" i="5" s="1"/>
  <c r="BE1220" i="5"/>
  <c r="BG1220" i="5"/>
  <c r="BC1221" i="5"/>
  <c r="BD1221" i="5"/>
  <c r="BF1221" i="5" s="1"/>
  <c r="BE1221" i="5"/>
  <c r="BG1221" i="5"/>
  <c r="BC1222" i="5"/>
  <c r="BD1222" i="5"/>
  <c r="BF1222" i="5" s="1"/>
  <c r="BE1222" i="5"/>
  <c r="BG1222" i="5"/>
  <c r="BC1223" i="5"/>
  <c r="BD1223" i="5"/>
  <c r="BE1223" i="5"/>
  <c r="BF1223" i="5"/>
  <c r="BG1223" i="5"/>
  <c r="BC1224" i="5"/>
  <c r="BD1224" i="5"/>
  <c r="BF1224" i="5" s="1"/>
  <c r="BE1224" i="5"/>
  <c r="BG1224" i="5"/>
  <c r="BC1225" i="5"/>
  <c r="BD1225" i="5"/>
  <c r="BF1225" i="5" s="1"/>
  <c r="BE1225" i="5"/>
  <c r="BG1225" i="5"/>
  <c r="BC1226" i="5"/>
  <c r="BD1226" i="5"/>
  <c r="BF1226" i="5" s="1"/>
  <c r="BE1226" i="5"/>
  <c r="BG1226" i="5"/>
  <c r="BC1227" i="5"/>
  <c r="BD1227" i="5"/>
  <c r="BF1227" i="5" s="1"/>
  <c r="BE1227" i="5"/>
  <c r="BG1227" i="5"/>
  <c r="BC1228" i="5"/>
  <c r="BD1228" i="5"/>
  <c r="BF1228" i="5" s="1"/>
  <c r="BE1228" i="5"/>
  <c r="BG1228" i="5"/>
  <c r="BC1229" i="5"/>
  <c r="BD1229" i="5"/>
  <c r="BF1229" i="5" s="1"/>
  <c r="BE1229" i="5"/>
  <c r="BG1229" i="5"/>
  <c r="BC1230" i="5"/>
  <c r="BD1230" i="5"/>
  <c r="BE1230" i="5"/>
  <c r="BF1230" i="5"/>
  <c r="BG1230" i="5"/>
  <c r="BC1231" i="5"/>
  <c r="BD1231" i="5"/>
  <c r="BE1231" i="5"/>
  <c r="BF1231" i="5"/>
  <c r="BG1231" i="5"/>
  <c r="BC1232" i="5"/>
  <c r="BD1232" i="5"/>
  <c r="BF1232" i="5" s="1"/>
  <c r="BE1232" i="5"/>
  <c r="BG1232" i="5"/>
  <c r="BC1233" i="5"/>
  <c r="BD1233" i="5"/>
  <c r="BF1233" i="5" s="1"/>
  <c r="BE1233" i="5"/>
  <c r="BG1233" i="5"/>
  <c r="BC1234" i="5"/>
  <c r="BD1234" i="5"/>
  <c r="BE1234" i="5"/>
  <c r="BF1234" i="5"/>
  <c r="BG1234" i="5"/>
  <c r="BC1235" i="5"/>
  <c r="BD1235" i="5"/>
  <c r="BF1235" i="5" s="1"/>
  <c r="BE1235" i="5"/>
  <c r="BG1235" i="5"/>
  <c r="BC1236" i="5"/>
  <c r="BD1236" i="5"/>
  <c r="BF1236" i="5" s="1"/>
  <c r="BE1236" i="5"/>
  <c r="BG1236" i="5"/>
  <c r="BC1237" i="5"/>
  <c r="BD1237" i="5"/>
  <c r="BF1237" i="5" s="1"/>
  <c r="BE1237" i="5"/>
  <c r="BG1237" i="5"/>
  <c r="BC1238" i="5"/>
  <c r="BD1238" i="5"/>
  <c r="BF1238" i="5" s="1"/>
  <c r="BE1238" i="5"/>
  <c r="BG1238" i="5"/>
  <c r="BC1239" i="5"/>
  <c r="BD1239" i="5"/>
  <c r="BE1239" i="5"/>
  <c r="BF1239" i="5"/>
  <c r="BG1239" i="5"/>
  <c r="BC1240" i="5"/>
  <c r="BD1240" i="5"/>
  <c r="BF1240" i="5" s="1"/>
  <c r="BE1240" i="5"/>
  <c r="BG1240" i="5"/>
  <c r="BC1241" i="5"/>
  <c r="BD1241" i="5"/>
  <c r="BF1241" i="5" s="1"/>
  <c r="BE1241" i="5"/>
  <c r="BG1241" i="5"/>
  <c r="BC1242" i="5"/>
  <c r="BD1242" i="5"/>
  <c r="BF1242" i="5" s="1"/>
  <c r="BE1242" i="5"/>
  <c r="BG1242" i="5"/>
  <c r="BC1243" i="5"/>
  <c r="BD1243" i="5"/>
  <c r="BF1243" i="5" s="1"/>
  <c r="BE1243" i="5"/>
  <c r="BG1243" i="5"/>
  <c r="BC1244" i="5"/>
  <c r="BD1244" i="5"/>
  <c r="BF1244" i="5" s="1"/>
  <c r="BE1244" i="5"/>
  <c r="BG1244" i="5"/>
  <c r="BC1245" i="5"/>
  <c r="BD1245" i="5"/>
  <c r="BF1245" i="5" s="1"/>
  <c r="BE1245" i="5"/>
  <c r="BG1245" i="5"/>
  <c r="BC1246" i="5"/>
  <c r="BD1246" i="5"/>
  <c r="BE1246" i="5"/>
  <c r="BF1246" i="5"/>
  <c r="BG1246" i="5"/>
  <c r="BC1247" i="5"/>
  <c r="BD1247" i="5"/>
  <c r="BE1247" i="5"/>
  <c r="BF1247" i="5"/>
  <c r="BG1247" i="5"/>
  <c r="BC1248" i="5"/>
  <c r="BD1248" i="5"/>
  <c r="BF1248" i="5" s="1"/>
  <c r="BE1248" i="5"/>
  <c r="BG1248" i="5"/>
  <c r="BC1249" i="5"/>
  <c r="BD1249" i="5"/>
  <c r="BF1249" i="5" s="1"/>
  <c r="BE1249" i="5"/>
  <c r="BG1249" i="5"/>
  <c r="BC1250" i="5"/>
  <c r="BD1250" i="5"/>
  <c r="BE1250" i="5"/>
  <c r="BF1250" i="5"/>
  <c r="BG1250" i="5"/>
  <c r="BC1251" i="5"/>
  <c r="BD1251" i="5"/>
  <c r="BF1251" i="5" s="1"/>
  <c r="BE1251" i="5"/>
  <c r="BG1251" i="5"/>
  <c r="BC1252" i="5"/>
  <c r="BD1252" i="5"/>
  <c r="BF1252" i="5" s="1"/>
  <c r="BE1252" i="5"/>
  <c r="BG1252" i="5"/>
  <c r="BC1253" i="5"/>
  <c r="BD1253" i="5"/>
  <c r="BF1253" i="5" s="1"/>
  <c r="BE1253" i="5"/>
  <c r="BG1253" i="5"/>
  <c r="BC1254" i="5"/>
  <c r="BD1254" i="5"/>
  <c r="BF1254" i="5" s="1"/>
  <c r="BE1254" i="5"/>
  <c r="BG1254" i="5"/>
  <c r="BC1255" i="5"/>
  <c r="BD1255" i="5"/>
  <c r="BE1255" i="5"/>
  <c r="BF1255" i="5"/>
  <c r="BG1255" i="5"/>
  <c r="BC1256" i="5"/>
  <c r="BD1256" i="5"/>
  <c r="BF1256" i="5" s="1"/>
  <c r="BE1256" i="5"/>
  <c r="BG1256" i="5"/>
  <c r="BC1257" i="5"/>
  <c r="BD1257" i="5"/>
  <c r="BF1257" i="5" s="1"/>
  <c r="BE1257" i="5"/>
  <c r="BG1257" i="5"/>
  <c r="BC1258" i="5"/>
  <c r="BD1258" i="5"/>
  <c r="BF1258" i="5" s="1"/>
  <c r="BE1258" i="5"/>
  <c r="BG1258" i="5"/>
  <c r="BC1259" i="5"/>
  <c r="BD1259" i="5"/>
  <c r="BF1259" i="5" s="1"/>
  <c r="BE1259" i="5"/>
  <c r="BG1259" i="5"/>
  <c r="BC1260" i="5"/>
  <c r="BD1260" i="5"/>
  <c r="BF1260" i="5" s="1"/>
  <c r="BE1260" i="5"/>
  <c r="BG1260" i="5"/>
  <c r="BC1261" i="5"/>
  <c r="BD1261" i="5"/>
  <c r="BF1261" i="5" s="1"/>
  <c r="BE1261" i="5"/>
  <c r="BG1261" i="5"/>
  <c r="BC1262" i="5"/>
  <c r="BD1262" i="5"/>
  <c r="BE1262" i="5"/>
  <c r="BF1262" i="5"/>
  <c r="BG1262" i="5"/>
  <c r="BC1263" i="5"/>
  <c r="BD1263" i="5"/>
  <c r="BE1263" i="5"/>
  <c r="BF1263" i="5"/>
  <c r="BG1263" i="5"/>
  <c r="BC1264" i="5"/>
  <c r="BD1264" i="5"/>
  <c r="BF1264" i="5" s="1"/>
  <c r="BE1264" i="5"/>
  <c r="BG1264" i="5"/>
  <c r="BC1265" i="5"/>
  <c r="BD1265" i="5"/>
  <c r="BF1265" i="5" s="1"/>
  <c r="BE1265" i="5"/>
  <c r="BG1265" i="5"/>
  <c r="BC1266" i="5"/>
  <c r="BD1266" i="5"/>
  <c r="BE1266" i="5"/>
  <c r="BF1266" i="5"/>
  <c r="BG1266" i="5"/>
  <c r="BC1267" i="5"/>
  <c r="BD1267" i="5"/>
  <c r="BF1267" i="5" s="1"/>
  <c r="BE1267" i="5"/>
  <c r="BG1267" i="5"/>
  <c r="BC1268" i="5"/>
  <c r="BD1268" i="5"/>
  <c r="BF1268" i="5" s="1"/>
  <c r="BE1268" i="5"/>
  <c r="BG1268" i="5"/>
  <c r="BC1269" i="5"/>
  <c r="BD1269" i="5"/>
  <c r="BF1269" i="5" s="1"/>
  <c r="BE1269" i="5"/>
  <c r="BG1269" i="5"/>
  <c r="BC1270" i="5"/>
  <c r="BD1270" i="5"/>
  <c r="BF1270" i="5" s="1"/>
  <c r="BE1270" i="5"/>
  <c r="BG1270" i="5"/>
  <c r="BC1271" i="5"/>
  <c r="BD1271" i="5"/>
  <c r="BE1271" i="5"/>
  <c r="BF1271" i="5"/>
  <c r="BG1271" i="5"/>
  <c r="BC1272" i="5"/>
  <c r="BD1272" i="5"/>
  <c r="BF1272" i="5" s="1"/>
  <c r="BE1272" i="5"/>
  <c r="BG1272" i="5"/>
  <c r="BC1273" i="5"/>
  <c r="BD1273" i="5"/>
  <c r="BF1273" i="5" s="1"/>
  <c r="BE1273" i="5"/>
  <c r="BG1273" i="5"/>
  <c r="BH1273" i="5"/>
  <c r="BC1274" i="5"/>
  <c r="BD1274" i="5"/>
  <c r="BF1274" i="5" s="1"/>
  <c r="BE1274" i="5"/>
  <c r="BG1274" i="5"/>
  <c r="BH1274" i="5"/>
  <c r="BC1275" i="5"/>
  <c r="BD1275" i="5"/>
  <c r="BE1275" i="5"/>
  <c r="BF1275" i="5"/>
  <c r="BG1275" i="5"/>
  <c r="BH1275" i="5"/>
  <c r="BC1276" i="5"/>
  <c r="BD1276" i="5"/>
  <c r="BF1276" i="5" s="1"/>
  <c r="BE1276" i="5"/>
  <c r="BG1276" i="5"/>
  <c r="BH1276" i="5"/>
  <c r="BC1277" i="5"/>
  <c r="BD1277" i="5"/>
  <c r="BF1277" i="5" s="1"/>
  <c r="BE1277" i="5"/>
  <c r="BG1277" i="5"/>
  <c r="BH1277" i="5"/>
  <c r="AW744" i="5"/>
  <c r="BC744" i="5" s="1"/>
  <c r="AW745" i="5"/>
  <c r="BC745" i="5" s="1"/>
  <c r="AW746" i="5"/>
  <c r="BC746" i="5" s="1"/>
  <c r="AW747" i="5"/>
  <c r="BC747" i="5" s="1"/>
  <c r="AW748" i="5"/>
  <c r="BC748" i="5" s="1"/>
  <c r="AW749" i="5"/>
  <c r="BC749" i="5" s="1"/>
  <c r="AW750" i="5"/>
  <c r="BC750" i="5" s="1"/>
  <c r="AW751" i="5"/>
  <c r="BC751" i="5" s="1"/>
  <c r="AW752" i="5"/>
  <c r="BC752" i="5" s="1"/>
  <c r="AW753" i="5"/>
  <c r="BC753" i="5" s="1"/>
  <c r="AW754" i="5"/>
  <c r="BC754" i="5" s="1"/>
  <c r="AW755" i="5"/>
  <c r="BC755" i="5" s="1"/>
  <c r="AW756" i="5"/>
  <c r="BC756" i="5" s="1"/>
  <c r="AW757" i="5"/>
  <c r="BC757" i="5" s="1"/>
  <c r="AW758" i="5"/>
  <c r="BC758" i="5" s="1"/>
  <c r="AW759" i="5"/>
  <c r="BC759" i="5" s="1"/>
  <c r="AW760" i="5"/>
  <c r="BC760" i="5" s="1"/>
  <c r="AW761" i="5"/>
  <c r="BC761" i="5" s="1"/>
  <c r="AW762" i="5"/>
  <c r="BC762" i="5" s="1"/>
  <c r="AW763" i="5"/>
  <c r="BC763" i="5" s="1"/>
  <c r="AW764" i="5"/>
  <c r="BC764" i="5" s="1"/>
  <c r="AW765" i="5"/>
  <c r="BC765" i="5" s="1"/>
  <c r="AW766" i="5"/>
  <c r="BC766" i="5" s="1"/>
  <c r="AW767" i="5"/>
  <c r="BC767" i="5" s="1"/>
  <c r="AW768" i="5"/>
  <c r="BC768" i="5" s="1"/>
  <c r="AW769" i="5"/>
  <c r="BC769" i="5" s="1"/>
  <c r="AW770" i="5"/>
  <c r="BC770" i="5" s="1"/>
  <c r="AW771" i="5"/>
  <c r="BC771" i="5" s="1"/>
  <c r="AW772" i="5"/>
  <c r="BC772" i="5" s="1"/>
  <c r="AW773" i="5"/>
  <c r="BC773" i="5" s="1"/>
  <c r="AW774" i="5"/>
  <c r="BC774" i="5" s="1"/>
  <c r="AW775" i="5"/>
  <c r="BC775" i="5" s="1"/>
  <c r="AW776" i="5"/>
  <c r="BC776" i="5" s="1"/>
  <c r="AW777" i="5"/>
  <c r="BC777" i="5" s="1"/>
  <c r="AW778" i="5"/>
  <c r="BC778" i="5" s="1"/>
  <c r="F779" i="5"/>
  <c r="BD779" i="5" s="1"/>
  <c r="BF779" i="5" s="1"/>
  <c r="H779" i="5"/>
  <c r="BE779" i="5" s="1"/>
  <c r="AM779" i="5"/>
  <c r="BG779" i="5" s="1"/>
  <c r="AP779" i="5"/>
  <c r="BH779" i="5" s="1"/>
  <c r="AS779" i="5"/>
  <c r="BI779" i="5" s="1"/>
  <c r="AW779" i="5"/>
  <c r="BC779" i="5" s="1"/>
  <c r="AW780" i="5"/>
  <c r="BC780" i="5" s="1"/>
  <c r="AW740" i="5"/>
  <c r="BC740" i="5" s="1"/>
  <c r="F741" i="5"/>
  <c r="BD741" i="5" s="1"/>
  <c r="BF741" i="5" s="1"/>
  <c r="H741" i="5"/>
  <c r="BE741" i="5" s="1"/>
  <c r="AM741" i="5"/>
  <c r="BG741" i="5" s="1"/>
  <c r="AP741" i="5"/>
  <c r="BH741" i="5" s="1"/>
  <c r="AW741" i="5"/>
  <c r="BC741" i="5" s="1"/>
  <c r="F32" i="5"/>
  <c r="H32" i="5"/>
  <c r="BE32" i="5" s="1"/>
  <c r="AM32" i="5"/>
  <c r="BG32" i="5" s="1"/>
  <c r="AW32" i="5"/>
  <c r="BC32" i="5" s="1"/>
  <c r="H33" i="5"/>
  <c r="BE33" i="5" s="1"/>
  <c r="AW33" i="5"/>
  <c r="BC33" i="5" s="1"/>
  <c r="H34" i="5"/>
  <c r="BE34" i="5" s="1"/>
  <c r="AW34" i="5"/>
  <c r="BC34" i="5" s="1"/>
  <c r="H35" i="5"/>
  <c r="BE35" i="5" s="1"/>
  <c r="AW35" i="5"/>
  <c r="BC35" i="5" s="1"/>
  <c r="AW36" i="5"/>
  <c r="BC36" i="5" s="1"/>
  <c r="AW37" i="5"/>
  <c r="BC37" i="5" s="1"/>
  <c r="AW38" i="5"/>
  <c r="BC38" i="5" s="1"/>
  <c r="AW39" i="5"/>
  <c r="BC39" i="5" s="1"/>
  <c r="AW40" i="5"/>
  <c r="BC40" i="5" s="1"/>
  <c r="AW41" i="5"/>
  <c r="BC41" i="5" s="1"/>
  <c r="AW42" i="5"/>
  <c r="BC42" i="5" s="1"/>
  <c r="AW43" i="5"/>
  <c r="BC43" i="5" s="1"/>
  <c r="AW44" i="5"/>
  <c r="BC44" i="5" s="1"/>
  <c r="AW45" i="5"/>
  <c r="BC45" i="5" s="1"/>
  <c r="AW46" i="5"/>
  <c r="BC46" i="5" s="1"/>
  <c r="AW47" i="5"/>
  <c r="BC47" i="5" s="1"/>
  <c r="AW48" i="5"/>
  <c r="BC48" i="5" s="1"/>
  <c r="AW49" i="5"/>
  <c r="BC49" i="5" s="1"/>
  <c r="AW50" i="5"/>
  <c r="BC50" i="5" s="1"/>
  <c r="AW51" i="5"/>
  <c r="BC51" i="5" s="1"/>
  <c r="AW52" i="5"/>
  <c r="BC52" i="5" s="1"/>
  <c r="AW53" i="5"/>
  <c r="BC53" i="5" s="1"/>
  <c r="AW54" i="5"/>
  <c r="BC54" i="5" s="1"/>
  <c r="AW55" i="5"/>
  <c r="BC55" i="5" s="1"/>
  <c r="AW56" i="5"/>
  <c r="BC56" i="5" s="1"/>
  <c r="AW57" i="5"/>
  <c r="BC57" i="5" s="1"/>
  <c r="AW58" i="5"/>
  <c r="BC58" i="5" s="1"/>
  <c r="AW59" i="5"/>
  <c r="BC59" i="5" s="1"/>
  <c r="AW60" i="5"/>
  <c r="BC60" i="5" s="1"/>
  <c r="AW61" i="5"/>
  <c r="BC61" i="5" s="1"/>
  <c r="AW62" i="5"/>
  <c r="BC62" i="5" s="1"/>
  <c r="AW63" i="5"/>
  <c r="BC63" i="5" s="1"/>
  <c r="AW64" i="5"/>
  <c r="BC64" i="5" s="1"/>
  <c r="AW65" i="5"/>
  <c r="BC65" i="5" s="1"/>
  <c r="AW66" i="5"/>
  <c r="BC66" i="5" s="1"/>
  <c r="AW67" i="5"/>
  <c r="BC67" i="5" s="1"/>
  <c r="AW68" i="5"/>
  <c r="BC68" i="5" s="1"/>
  <c r="AW69" i="5"/>
  <c r="BC69" i="5" s="1"/>
  <c r="AW70" i="5"/>
  <c r="BC70" i="5" s="1"/>
  <c r="AW71" i="5"/>
  <c r="BC71" i="5" s="1"/>
  <c r="AW72" i="5"/>
  <c r="BC72" i="5" s="1"/>
  <c r="AW73" i="5"/>
  <c r="BC73" i="5" s="1"/>
  <c r="AW74" i="5"/>
  <c r="BC74" i="5" s="1"/>
  <c r="AW75" i="5"/>
  <c r="BC75" i="5" s="1"/>
  <c r="AW76" i="5"/>
  <c r="BC76" i="5" s="1"/>
  <c r="AW77" i="5"/>
  <c r="BC77" i="5" s="1"/>
  <c r="H78" i="5"/>
  <c r="BE78" i="5" s="1"/>
  <c r="AW78" i="5"/>
  <c r="BC78" i="5" s="1"/>
  <c r="AW79" i="5"/>
  <c r="BC79" i="5" s="1"/>
  <c r="AW80" i="5"/>
  <c r="BC80" i="5" s="1"/>
  <c r="AW81" i="5"/>
  <c r="BC81" i="5" s="1"/>
  <c r="AW82" i="5"/>
  <c r="BC82" i="5" s="1"/>
  <c r="AW83" i="5"/>
  <c r="BC83" i="5" s="1"/>
  <c r="AW84" i="5"/>
  <c r="BC84" i="5" s="1"/>
  <c r="AW85" i="5"/>
  <c r="BC85" i="5" s="1"/>
  <c r="AW86" i="5"/>
  <c r="BC86" i="5" s="1"/>
  <c r="AW87" i="5"/>
  <c r="BC87" i="5" s="1"/>
  <c r="AW88" i="5"/>
  <c r="BC88" i="5" s="1"/>
  <c r="H89" i="5"/>
  <c r="BE89" i="5" s="1"/>
  <c r="AW89" i="5"/>
  <c r="BC89" i="5" s="1"/>
  <c r="AW90" i="5"/>
  <c r="BC90" i="5" s="1"/>
  <c r="AW91" i="5"/>
  <c r="BC91" i="5" s="1"/>
  <c r="AW92" i="5"/>
  <c r="BC92" i="5" s="1"/>
  <c r="AW93" i="5"/>
  <c r="BC93" i="5" s="1"/>
  <c r="AW94" i="5"/>
  <c r="BC94" i="5" s="1"/>
  <c r="AW95" i="5"/>
  <c r="BC95" i="5" s="1"/>
  <c r="AW96" i="5"/>
  <c r="BC96" i="5" s="1"/>
  <c r="AW97" i="5"/>
  <c r="BC97" i="5" s="1"/>
  <c r="AW98" i="5"/>
  <c r="BC98" i="5" s="1"/>
  <c r="AW99" i="5"/>
  <c r="BC99" i="5" s="1"/>
  <c r="AW100" i="5"/>
  <c r="BC100" i="5" s="1"/>
  <c r="AW101" i="5"/>
  <c r="BC101" i="5" s="1"/>
  <c r="AW102" i="5"/>
  <c r="BC102" i="5" s="1"/>
  <c r="AW103" i="5"/>
  <c r="BC103" i="5" s="1"/>
  <c r="AW104" i="5"/>
  <c r="BC104" i="5" s="1"/>
  <c r="H105" i="5"/>
  <c r="BE105" i="5" s="1"/>
  <c r="AW105" i="5"/>
  <c r="BC105" i="5" s="1"/>
  <c r="AW106" i="5"/>
  <c r="BC106" i="5" s="1"/>
  <c r="AW107" i="5"/>
  <c r="BC107" i="5" s="1"/>
  <c r="AW108" i="5"/>
  <c r="BC108" i="5" s="1"/>
  <c r="AW109" i="5"/>
  <c r="BC109" i="5" s="1"/>
  <c r="AW110" i="5"/>
  <c r="BC110" i="5" s="1"/>
  <c r="H111" i="5"/>
  <c r="BE111" i="5" s="1"/>
  <c r="AW111" i="5"/>
  <c r="BC111" i="5" s="1"/>
  <c r="AW112" i="5"/>
  <c r="BC112" i="5" s="1"/>
  <c r="AW113" i="5"/>
  <c r="BC113" i="5" s="1"/>
  <c r="AW114" i="5"/>
  <c r="BC114" i="5" s="1"/>
  <c r="H115" i="5"/>
  <c r="BE115" i="5" s="1"/>
  <c r="AW115" i="5"/>
  <c r="BC115" i="5" s="1"/>
  <c r="AW116" i="5"/>
  <c r="BC116" i="5" s="1"/>
  <c r="AW117" i="5"/>
  <c r="BC117" i="5" s="1"/>
  <c r="AW118" i="5"/>
  <c r="BC118" i="5" s="1"/>
  <c r="AW119" i="5"/>
  <c r="BC119" i="5" s="1"/>
  <c r="AW120" i="5"/>
  <c r="BC120" i="5" s="1"/>
  <c r="AW121" i="5"/>
  <c r="BC121" i="5" s="1"/>
  <c r="AW122" i="5"/>
  <c r="BC122" i="5" s="1"/>
  <c r="H123" i="5"/>
  <c r="BE123" i="5" s="1"/>
  <c r="AW123" i="5"/>
  <c r="BC123" i="5" s="1"/>
  <c r="AW124" i="5"/>
  <c r="BC124" i="5" s="1"/>
  <c r="AW125" i="5"/>
  <c r="BC125" i="5" s="1"/>
  <c r="AW126" i="5"/>
  <c r="BC126" i="5" s="1"/>
  <c r="AW127" i="5"/>
  <c r="BC127" i="5" s="1"/>
  <c r="AW128" i="5"/>
  <c r="BC128" i="5" s="1"/>
  <c r="AW129" i="5"/>
  <c r="BC129" i="5" s="1"/>
  <c r="AW130" i="5"/>
  <c r="BC130" i="5" s="1"/>
  <c r="AW131" i="5"/>
  <c r="BC131" i="5" s="1"/>
  <c r="AW132" i="5"/>
  <c r="BC132" i="5" s="1"/>
  <c r="H133" i="5"/>
  <c r="BE133" i="5" s="1"/>
  <c r="AW133" i="5"/>
  <c r="BC133" i="5" s="1"/>
  <c r="AW134" i="5"/>
  <c r="BC134" i="5" s="1"/>
  <c r="H135" i="5"/>
  <c r="BE135" i="5" s="1"/>
  <c r="AW135" i="5"/>
  <c r="BC135" i="5" s="1"/>
  <c r="H136" i="5"/>
  <c r="BE136" i="5" s="1"/>
  <c r="AW136" i="5"/>
  <c r="BC136" i="5" s="1"/>
  <c r="AW137" i="5"/>
  <c r="BC137" i="5" s="1"/>
  <c r="AW138" i="5"/>
  <c r="BC138" i="5" s="1"/>
  <c r="AW139" i="5"/>
  <c r="BC139" i="5" s="1"/>
  <c r="AW140" i="5"/>
  <c r="BC140" i="5" s="1"/>
  <c r="AW141" i="5"/>
  <c r="BC141" i="5" s="1"/>
  <c r="AW142" i="5"/>
  <c r="BC142" i="5" s="1"/>
  <c r="AW143" i="5"/>
  <c r="BC143" i="5" s="1"/>
  <c r="AW144" i="5"/>
  <c r="BC144" i="5" s="1"/>
  <c r="AW145" i="5"/>
  <c r="BC145" i="5" s="1"/>
  <c r="AW146" i="5"/>
  <c r="BC146" i="5" s="1"/>
  <c r="AW147" i="5"/>
  <c r="BC147" i="5" s="1"/>
  <c r="AW148" i="5"/>
  <c r="BC148" i="5" s="1"/>
  <c r="AW149" i="5"/>
  <c r="BC149" i="5" s="1"/>
  <c r="AW150" i="5"/>
  <c r="BC150" i="5" s="1"/>
  <c r="AW151" i="5"/>
  <c r="BC151" i="5" s="1"/>
  <c r="AW152" i="5"/>
  <c r="BC152" i="5" s="1"/>
  <c r="H153" i="5"/>
  <c r="BE153" i="5" s="1"/>
  <c r="AW153" i="5"/>
  <c r="BC153" i="5" s="1"/>
  <c r="AW154" i="5"/>
  <c r="BC154" i="5" s="1"/>
  <c r="AW155" i="5"/>
  <c r="BC155" i="5" s="1"/>
  <c r="AW156" i="5"/>
  <c r="BC156" i="5" s="1"/>
  <c r="AW157" i="5"/>
  <c r="BC157" i="5" s="1"/>
  <c r="AW158" i="5"/>
  <c r="BC158" i="5" s="1"/>
  <c r="AW159" i="5"/>
  <c r="BC159" i="5" s="1"/>
  <c r="AW160" i="5"/>
  <c r="BC160" i="5" s="1"/>
  <c r="H161" i="5"/>
  <c r="BE161" i="5" s="1"/>
  <c r="AW161" i="5"/>
  <c r="BC161" i="5" s="1"/>
  <c r="AW162" i="5"/>
  <c r="BC162" i="5" s="1"/>
  <c r="H163" i="5"/>
  <c r="BE163" i="5" s="1"/>
  <c r="AW163" i="5"/>
  <c r="BC163" i="5" s="1"/>
  <c r="H164" i="5"/>
  <c r="BE164" i="5" s="1"/>
  <c r="AW164" i="5"/>
  <c r="BC164" i="5" s="1"/>
  <c r="H165" i="5"/>
  <c r="BE165" i="5" s="1"/>
  <c r="AW165" i="5"/>
  <c r="BC165" i="5" s="1"/>
  <c r="H166" i="5"/>
  <c r="BE166" i="5" s="1"/>
  <c r="AW166" i="5"/>
  <c r="BC166" i="5" s="1"/>
  <c r="H167" i="5"/>
  <c r="BE167" i="5" s="1"/>
  <c r="AW167" i="5"/>
  <c r="BC167" i="5" s="1"/>
  <c r="H168" i="5"/>
  <c r="BE168" i="5" s="1"/>
  <c r="AW168" i="5"/>
  <c r="BC168" i="5" s="1"/>
  <c r="AW169" i="5"/>
  <c r="BC169" i="5" s="1"/>
  <c r="AW170" i="5"/>
  <c r="BC170" i="5" s="1"/>
  <c r="AW171" i="5"/>
  <c r="BC171" i="5" s="1"/>
  <c r="AW172" i="5"/>
  <c r="BC172" i="5" s="1"/>
  <c r="AW173" i="5"/>
  <c r="BC173" i="5" s="1"/>
  <c r="AW174" i="5"/>
  <c r="BC174" i="5" s="1"/>
  <c r="AW175" i="5"/>
  <c r="BC175" i="5" s="1"/>
  <c r="AW176" i="5"/>
  <c r="BC176" i="5" s="1"/>
  <c r="AW177" i="5"/>
  <c r="BC177" i="5" s="1"/>
  <c r="AW178" i="5"/>
  <c r="BC178" i="5" s="1"/>
  <c r="AW179" i="5"/>
  <c r="BC179" i="5" s="1"/>
  <c r="AW180" i="5"/>
  <c r="BC180" i="5" s="1"/>
  <c r="AW181" i="5"/>
  <c r="BC181" i="5" s="1"/>
  <c r="AW182" i="5"/>
  <c r="BC182" i="5" s="1"/>
  <c r="AW183" i="5"/>
  <c r="BC183" i="5" s="1"/>
  <c r="AW184" i="5"/>
  <c r="BC184" i="5" s="1"/>
  <c r="AW185" i="5"/>
  <c r="BC185" i="5" s="1"/>
  <c r="AW186" i="5"/>
  <c r="BC186" i="5" s="1"/>
  <c r="AW187" i="5"/>
  <c r="BC187" i="5" s="1"/>
  <c r="AW188" i="5"/>
  <c r="BC188" i="5" s="1"/>
  <c r="AW189" i="5"/>
  <c r="BC189" i="5" s="1"/>
  <c r="AW190" i="5"/>
  <c r="BC190" i="5" s="1"/>
  <c r="AW191" i="5"/>
  <c r="BC191" i="5" s="1"/>
  <c r="AW192" i="5"/>
  <c r="BC192" i="5" s="1"/>
  <c r="AW193" i="5"/>
  <c r="BC193" i="5" s="1"/>
  <c r="AW194" i="5"/>
  <c r="BC194" i="5" s="1"/>
  <c r="AW195" i="5"/>
  <c r="BC195" i="5" s="1"/>
  <c r="AW196" i="5"/>
  <c r="BC196" i="5" s="1"/>
  <c r="H197" i="5"/>
  <c r="BE197" i="5" s="1"/>
  <c r="AW197" i="5"/>
  <c r="BC197" i="5" s="1"/>
  <c r="AW198" i="5"/>
  <c r="BC198" i="5" s="1"/>
  <c r="AW199" i="5"/>
  <c r="BC199" i="5" s="1"/>
  <c r="AW200" i="5"/>
  <c r="BC200" i="5" s="1"/>
  <c r="H201" i="5"/>
  <c r="BE201" i="5" s="1"/>
  <c r="AW201" i="5"/>
  <c r="BC201" i="5" s="1"/>
  <c r="AW202" i="5"/>
  <c r="BC202" i="5" s="1"/>
  <c r="AW203" i="5"/>
  <c r="BC203" i="5" s="1"/>
  <c r="AW204" i="5"/>
  <c r="BC204" i="5" s="1"/>
  <c r="H205" i="5"/>
  <c r="BE205" i="5" s="1"/>
  <c r="AW205" i="5"/>
  <c r="BC205" i="5" s="1"/>
  <c r="AW206" i="5"/>
  <c r="BC206" i="5" s="1"/>
  <c r="H207" i="5"/>
  <c r="BE207" i="5" s="1"/>
  <c r="AW207" i="5"/>
  <c r="BC207" i="5" s="1"/>
  <c r="H208" i="5"/>
  <c r="BE208" i="5" s="1"/>
  <c r="AW208" i="5"/>
  <c r="BC208" i="5" s="1"/>
  <c r="AW209" i="5"/>
  <c r="BC209" i="5" s="1"/>
  <c r="AW210" i="5"/>
  <c r="BC210" i="5" s="1"/>
  <c r="AW211" i="5"/>
  <c r="BC211" i="5" s="1"/>
  <c r="AW212" i="5"/>
  <c r="BC212" i="5" s="1"/>
  <c r="AW213" i="5"/>
  <c r="BC213" i="5" s="1"/>
  <c r="AW214" i="5"/>
  <c r="BC214" i="5" s="1"/>
  <c r="AW215" i="5"/>
  <c r="BC215" i="5" s="1"/>
  <c r="AW216" i="5"/>
  <c r="BC216" i="5" s="1"/>
  <c r="H217" i="5"/>
  <c r="BE217" i="5" s="1"/>
  <c r="AW217" i="5"/>
  <c r="BC217" i="5" s="1"/>
  <c r="H218" i="5"/>
  <c r="BE218" i="5" s="1"/>
  <c r="AW218" i="5"/>
  <c r="BC218" i="5" s="1"/>
  <c r="H219" i="5"/>
  <c r="BE219" i="5" s="1"/>
  <c r="AW219" i="5"/>
  <c r="BC219" i="5" s="1"/>
  <c r="H220" i="5"/>
  <c r="BE220" i="5" s="1"/>
  <c r="AW220" i="5"/>
  <c r="BC220" i="5" s="1"/>
  <c r="AW221" i="5"/>
  <c r="BC221" i="5" s="1"/>
  <c r="AW222" i="5"/>
  <c r="BC222" i="5" s="1"/>
  <c r="AW223" i="5"/>
  <c r="BC223" i="5" s="1"/>
  <c r="AW224" i="5"/>
  <c r="BC224" i="5" s="1"/>
  <c r="AW225" i="5"/>
  <c r="BC225" i="5" s="1"/>
  <c r="AW226" i="5"/>
  <c r="BC226" i="5" s="1"/>
  <c r="H227" i="5"/>
  <c r="BE227" i="5" s="1"/>
  <c r="AW227" i="5"/>
  <c r="BC227" i="5" s="1"/>
  <c r="H228" i="5"/>
  <c r="BE228" i="5" s="1"/>
  <c r="AW228" i="5"/>
  <c r="BC228" i="5" s="1"/>
  <c r="AW229" i="5"/>
  <c r="BC229" i="5" s="1"/>
  <c r="H230" i="5"/>
  <c r="BE230" i="5" s="1"/>
  <c r="AW230" i="5"/>
  <c r="BC230" i="5" s="1"/>
  <c r="H231" i="5"/>
  <c r="BE231" i="5" s="1"/>
  <c r="AW231" i="5"/>
  <c r="BC231" i="5" s="1"/>
  <c r="H232" i="5"/>
  <c r="BE232" i="5" s="1"/>
  <c r="AW232" i="5"/>
  <c r="BC232" i="5" s="1"/>
  <c r="H233" i="5"/>
  <c r="BE233" i="5" s="1"/>
  <c r="AW233" i="5"/>
  <c r="BC233" i="5" s="1"/>
  <c r="AW234" i="5"/>
  <c r="BC234" i="5" s="1"/>
  <c r="AW235" i="5"/>
  <c r="BC235" i="5" s="1"/>
  <c r="AW236" i="5"/>
  <c r="BC236" i="5" s="1"/>
  <c r="AW237" i="5"/>
  <c r="BC237" i="5" s="1"/>
  <c r="AW238" i="5"/>
  <c r="BC238" i="5" s="1"/>
  <c r="AW239" i="5"/>
  <c r="BC239" i="5" s="1"/>
  <c r="AW240" i="5"/>
  <c r="BC240" i="5" s="1"/>
  <c r="AW241" i="5"/>
  <c r="BC241" i="5" s="1"/>
  <c r="AW242" i="5"/>
  <c r="BC242" i="5" s="1"/>
  <c r="AW243" i="5"/>
  <c r="BC243" i="5" s="1"/>
  <c r="AW244" i="5"/>
  <c r="BC244" i="5" s="1"/>
  <c r="AW245" i="5"/>
  <c r="BC245" i="5" s="1"/>
  <c r="AW246" i="5"/>
  <c r="BC246" i="5" s="1"/>
  <c r="AW247" i="5"/>
  <c r="BC247" i="5" s="1"/>
  <c r="AW248" i="5"/>
  <c r="BC248" i="5" s="1"/>
  <c r="H249" i="5"/>
  <c r="BE249" i="5" s="1"/>
  <c r="AW249" i="5"/>
  <c r="BC249" i="5" s="1"/>
  <c r="H250" i="5"/>
  <c r="BE250" i="5" s="1"/>
  <c r="AW250" i="5"/>
  <c r="BC250" i="5" s="1"/>
  <c r="H251" i="5"/>
  <c r="BE251" i="5" s="1"/>
  <c r="AW251" i="5"/>
  <c r="BC251" i="5" s="1"/>
  <c r="H252" i="5"/>
  <c r="BE252" i="5" s="1"/>
  <c r="AW252" i="5"/>
  <c r="BC252" i="5" s="1"/>
  <c r="AW253" i="5"/>
  <c r="BC253" i="5" s="1"/>
  <c r="AW254" i="5"/>
  <c r="BC254" i="5" s="1"/>
  <c r="AW255" i="5"/>
  <c r="BC255" i="5" s="1"/>
  <c r="AW256" i="5"/>
  <c r="BC256" i="5" s="1"/>
  <c r="AW257" i="5"/>
  <c r="BC257" i="5" s="1"/>
  <c r="AW258" i="5"/>
  <c r="BC258" i="5" s="1"/>
  <c r="AW259" i="5"/>
  <c r="BC259" i="5" s="1"/>
  <c r="AW260" i="5"/>
  <c r="BC260" i="5" s="1"/>
  <c r="AW261" i="5"/>
  <c r="BC261" i="5" s="1"/>
  <c r="AW262" i="5"/>
  <c r="BC262" i="5" s="1"/>
  <c r="AW263" i="5"/>
  <c r="BC263" i="5" s="1"/>
  <c r="AW264" i="5"/>
  <c r="BC264" i="5" s="1"/>
  <c r="H265" i="5"/>
  <c r="BE265" i="5" s="1"/>
  <c r="AW265" i="5"/>
  <c r="BC265" i="5" s="1"/>
  <c r="H266" i="5"/>
  <c r="BE266" i="5" s="1"/>
  <c r="AW266" i="5"/>
  <c r="BC266" i="5" s="1"/>
  <c r="AW267" i="5"/>
  <c r="BC267" i="5" s="1"/>
  <c r="AW268" i="5"/>
  <c r="BC268" i="5" s="1"/>
  <c r="AW269" i="5"/>
  <c r="BC269" i="5" s="1"/>
  <c r="AW270" i="5"/>
  <c r="BC270" i="5" s="1"/>
  <c r="AW271" i="5"/>
  <c r="BC271" i="5" s="1"/>
  <c r="AW272" i="5"/>
  <c r="BC272" i="5" s="1"/>
  <c r="AW273" i="5"/>
  <c r="BC273" i="5" s="1"/>
  <c r="AW274" i="5"/>
  <c r="BC274" i="5" s="1"/>
  <c r="AW275" i="5"/>
  <c r="BC275" i="5" s="1"/>
  <c r="AW276" i="5"/>
  <c r="BC276" i="5" s="1"/>
  <c r="H277" i="5"/>
  <c r="BE277" i="5" s="1"/>
  <c r="AW277" i="5"/>
  <c r="BC277" i="5" s="1"/>
  <c r="AW278" i="5"/>
  <c r="BC278" i="5" s="1"/>
  <c r="AW279" i="5"/>
  <c r="BC279" i="5" s="1"/>
  <c r="H280" i="5"/>
  <c r="BE280" i="5" s="1"/>
  <c r="AW280" i="5"/>
  <c r="BC280" i="5" s="1"/>
  <c r="H281" i="5"/>
  <c r="BE281" i="5" s="1"/>
  <c r="AW281" i="5"/>
  <c r="BC281" i="5" s="1"/>
  <c r="AW282" i="5"/>
  <c r="BC282" i="5" s="1"/>
  <c r="AW283" i="5"/>
  <c r="BC283" i="5" s="1"/>
  <c r="AW284" i="5"/>
  <c r="BC284" i="5" s="1"/>
  <c r="AW285" i="5"/>
  <c r="BC285" i="5" s="1"/>
  <c r="AW286" i="5"/>
  <c r="BC286" i="5" s="1"/>
  <c r="H287" i="5"/>
  <c r="BE287" i="5" s="1"/>
  <c r="AW287" i="5"/>
  <c r="BC287" i="5" s="1"/>
  <c r="H288" i="5"/>
  <c r="BE288" i="5" s="1"/>
  <c r="AW288" i="5"/>
  <c r="BC288" i="5" s="1"/>
  <c r="H289" i="5"/>
  <c r="BE289" i="5" s="1"/>
  <c r="AW289" i="5"/>
  <c r="BC289" i="5" s="1"/>
  <c r="H290" i="5"/>
  <c r="BE290" i="5" s="1"/>
  <c r="AW290" i="5"/>
  <c r="BC290" i="5" s="1"/>
  <c r="H291" i="5"/>
  <c r="BE291" i="5" s="1"/>
  <c r="AW291" i="5"/>
  <c r="BC291" i="5" s="1"/>
  <c r="H292" i="5"/>
  <c r="BE292" i="5" s="1"/>
  <c r="AW292" i="5"/>
  <c r="BC292" i="5" s="1"/>
  <c r="H293" i="5"/>
  <c r="BE293" i="5" s="1"/>
  <c r="AW293" i="5"/>
  <c r="BC293" i="5" s="1"/>
  <c r="H294" i="5"/>
  <c r="BE294" i="5" s="1"/>
  <c r="AW294" i="5"/>
  <c r="BC294" i="5" s="1"/>
  <c r="H295" i="5"/>
  <c r="BE295" i="5" s="1"/>
  <c r="AW295" i="5"/>
  <c r="BC295" i="5" s="1"/>
  <c r="H296" i="5"/>
  <c r="BE296" i="5" s="1"/>
  <c r="AW296" i="5"/>
  <c r="BC296" i="5" s="1"/>
  <c r="AW297" i="5"/>
  <c r="BC297" i="5" s="1"/>
  <c r="AW298" i="5"/>
  <c r="BC298" i="5" s="1"/>
  <c r="AW299" i="5"/>
  <c r="BC299" i="5" s="1"/>
  <c r="AW300" i="5"/>
  <c r="BC300" i="5" s="1"/>
  <c r="H301" i="5"/>
  <c r="BE301" i="5" s="1"/>
  <c r="AW301" i="5"/>
  <c r="BC301" i="5" s="1"/>
  <c r="H302" i="5"/>
  <c r="BE302" i="5" s="1"/>
  <c r="AW302" i="5"/>
  <c r="BC302" i="5" s="1"/>
  <c r="AW303" i="5"/>
  <c r="BC303" i="5" s="1"/>
  <c r="AW304" i="5"/>
  <c r="BC304" i="5" s="1"/>
  <c r="H305" i="5"/>
  <c r="BE305" i="5" s="1"/>
  <c r="AW305" i="5"/>
  <c r="BC305" i="5" s="1"/>
  <c r="H306" i="5"/>
  <c r="BE306" i="5" s="1"/>
  <c r="AW306" i="5"/>
  <c r="BC306" i="5" s="1"/>
  <c r="H307" i="5"/>
  <c r="BE307" i="5" s="1"/>
  <c r="AW307" i="5"/>
  <c r="BC307" i="5" s="1"/>
  <c r="H308" i="5"/>
  <c r="BE308" i="5" s="1"/>
  <c r="AW308" i="5"/>
  <c r="BC308" i="5" s="1"/>
  <c r="AW309" i="5"/>
  <c r="BC309" i="5" s="1"/>
  <c r="AW310" i="5"/>
  <c r="BC310" i="5" s="1"/>
  <c r="AW311" i="5"/>
  <c r="BC311" i="5" s="1"/>
  <c r="AW312" i="5"/>
  <c r="BC312" i="5" s="1"/>
  <c r="AW313" i="5"/>
  <c r="BC313" i="5" s="1"/>
  <c r="AW314" i="5"/>
  <c r="BC314" i="5" s="1"/>
  <c r="AW315" i="5"/>
  <c r="BC315" i="5" s="1"/>
  <c r="AW316" i="5"/>
  <c r="BC316" i="5" s="1"/>
  <c r="AW317" i="5"/>
  <c r="BC317" i="5" s="1"/>
  <c r="AW318" i="5"/>
  <c r="BC318" i="5" s="1"/>
  <c r="AW319" i="5"/>
  <c r="BC319" i="5" s="1"/>
  <c r="AW320" i="5"/>
  <c r="BC320" i="5" s="1"/>
  <c r="AW321" i="5"/>
  <c r="BC321" i="5" s="1"/>
  <c r="AW322" i="5"/>
  <c r="BC322" i="5" s="1"/>
  <c r="AW323" i="5"/>
  <c r="BC323" i="5" s="1"/>
  <c r="AW324" i="5"/>
  <c r="BC324" i="5" s="1"/>
  <c r="AW325" i="5"/>
  <c r="BC325" i="5" s="1"/>
  <c r="AW326" i="5"/>
  <c r="BC326" i="5" s="1"/>
  <c r="H327" i="5"/>
  <c r="BE327" i="5" s="1"/>
  <c r="AW327" i="5"/>
  <c r="BC327" i="5" s="1"/>
  <c r="AW328" i="5"/>
  <c r="BC328" i="5" s="1"/>
  <c r="AW329" i="5"/>
  <c r="BC329" i="5" s="1"/>
  <c r="AW330" i="5"/>
  <c r="BC330" i="5" s="1"/>
  <c r="AW331" i="5"/>
  <c r="BC331" i="5" s="1"/>
  <c r="AW332" i="5"/>
  <c r="BC332" i="5" s="1"/>
  <c r="AW333" i="5"/>
  <c r="BC333" i="5" s="1"/>
  <c r="AW334" i="5"/>
  <c r="BC334" i="5" s="1"/>
  <c r="AW335" i="5"/>
  <c r="BC335" i="5" s="1"/>
  <c r="AW336" i="5"/>
  <c r="BC336" i="5" s="1"/>
  <c r="H337" i="5"/>
  <c r="BE337" i="5" s="1"/>
  <c r="AW337" i="5"/>
  <c r="BC337" i="5" s="1"/>
  <c r="AW338" i="5"/>
  <c r="BC338" i="5" s="1"/>
  <c r="AW339" i="5"/>
  <c r="BC339" i="5" s="1"/>
  <c r="H340" i="5"/>
  <c r="BE340" i="5" s="1"/>
  <c r="AW340" i="5"/>
  <c r="BC340" i="5" s="1"/>
  <c r="AW341" i="5"/>
  <c r="BC341" i="5" s="1"/>
  <c r="H342" i="5"/>
  <c r="BE342" i="5" s="1"/>
  <c r="AW342" i="5"/>
  <c r="BC342" i="5" s="1"/>
  <c r="H343" i="5"/>
  <c r="BE343" i="5" s="1"/>
  <c r="AW343" i="5"/>
  <c r="BC343" i="5" s="1"/>
  <c r="AW344" i="5"/>
  <c r="BC344" i="5" s="1"/>
  <c r="AW345" i="5"/>
  <c r="BC345" i="5" s="1"/>
  <c r="AW346" i="5"/>
  <c r="BC346" i="5" s="1"/>
  <c r="H347" i="5"/>
  <c r="BE347" i="5" s="1"/>
  <c r="AW347" i="5"/>
  <c r="BC347" i="5" s="1"/>
  <c r="AW348" i="5"/>
  <c r="BC348" i="5" s="1"/>
  <c r="H349" i="5"/>
  <c r="BE349" i="5" s="1"/>
  <c r="AW349" i="5"/>
  <c r="BC349" i="5" s="1"/>
  <c r="H350" i="5"/>
  <c r="BE350" i="5" s="1"/>
  <c r="AW350" i="5"/>
  <c r="BC350" i="5" s="1"/>
  <c r="H351" i="5"/>
  <c r="BE351" i="5" s="1"/>
  <c r="AW351" i="5"/>
  <c r="BC351" i="5" s="1"/>
  <c r="H352" i="5"/>
  <c r="BE352" i="5" s="1"/>
  <c r="AW352" i="5"/>
  <c r="BC352" i="5" s="1"/>
  <c r="H353" i="5"/>
  <c r="BE353" i="5" s="1"/>
  <c r="AW353" i="5"/>
  <c r="BC353" i="5" s="1"/>
  <c r="H354" i="5"/>
  <c r="BE354" i="5" s="1"/>
  <c r="AW354" i="5"/>
  <c r="BC354" i="5" s="1"/>
  <c r="H355" i="5"/>
  <c r="BE355" i="5" s="1"/>
  <c r="AW355" i="5"/>
  <c r="BC355" i="5" s="1"/>
  <c r="H356" i="5"/>
  <c r="BE356" i="5" s="1"/>
  <c r="AW356" i="5"/>
  <c r="BC356" i="5" s="1"/>
  <c r="AW357" i="5"/>
  <c r="BC357" i="5" s="1"/>
  <c r="AW358" i="5"/>
  <c r="BC358" i="5" s="1"/>
  <c r="AW359" i="5"/>
  <c r="BC359" i="5" s="1"/>
  <c r="AW360" i="5"/>
  <c r="BC360" i="5" s="1"/>
  <c r="AW361" i="5"/>
  <c r="BC361" i="5" s="1"/>
  <c r="AW362" i="5"/>
  <c r="BC362" i="5" s="1"/>
  <c r="AW363" i="5"/>
  <c r="BC363" i="5" s="1"/>
  <c r="AW364" i="5"/>
  <c r="BC364" i="5" s="1"/>
  <c r="AW365" i="5"/>
  <c r="BC365" i="5" s="1"/>
  <c r="AW366" i="5"/>
  <c r="BC366" i="5" s="1"/>
  <c r="AW367" i="5"/>
  <c r="BC367" i="5" s="1"/>
  <c r="AW368" i="5"/>
  <c r="BC368" i="5" s="1"/>
  <c r="AW369" i="5"/>
  <c r="BC369" i="5" s="1"/>
  <c r="AW370" i="5"/>
  <c r="BC370" i="5" s="1"/>
  <c r="AW371" i="5"/>
  <c r="BC371" i="5" s="1"/>
  <c r="AW372" i="5"/>
  <c r="BC372" i="5" s="1"/>
  <c r="AW373" i="5"/>
  <c r="BC373" i="5" s="1"/>
  <c r="AW374" i="5"/>
  <c r="BC374" i="5" s="1"/>
  <c r="AW375" i="5"/>
  <c r="BC375" i="5" s="1"/>
  <c r="AW376" i="5"/>
  <c r="BC376" i="5" s="1"/>
  <c r="H377" i="5"/>
  <c r="BE377" i="5" s="1"/>
  <c r="AW377" i="5"/>
  <c r="BC377" i="5" s="1"/>
  <c r="AW378" i="5"/>
  <c r="BC378" i="5" s="1"/>
  <c r="AW379" i="5"/>
  <c r="BC379" i="5" s="1"/>
  <c r="AW380" i="5"/>
  <c r="BC380" i="5" s="1"/>
  <c r="AW381" i="5"/>
  <c r="BC381" i="5" s="1"/>
  <c r="AW382" i="5"/>
  <c r="BC382" i="5" s="1"/>
  <c r="AW383" i="5"/>
  <c r="BC383" i="5" s="1"/>
  <c r="AW384" i="5"/>
  <c r="BC384" i="5" s="1"/>
  <c r="AW385" i="5"/>
  <c r="BC385" i="5" s="1"/>
  <c r="H386" i="5"/>
  <c r="BE386" i="5" s="1"/>
  <c r="AW386" i="5"/>
  <c r="BC386" i="5" s="1"/>
  <c r="AW387" i="5"/>
  <c r="BC387" i="5" s="1"/>
  <c r="AW388" i="5"/>
  <c r="BC388" i="5" s="1"/>
  <c r="AW389" i="5"/>
  <c r="BC389" i="5" s="1"/>
  <c r="H390" i="5"/>
  <c r="BE390" i="5" s="1"/>
  <c r="AW390" i="5"/>
  <c r="BC390" i="5" s="1"/>
  <c r="AW391" i="5"/>
  <c r="BC391" i="5" s="1"/>
  <c r="H392" i="5"/>
  <c r="BE392" i="5" s="1"/>
  <c r="AW392" i="5"/>
  <c r="BC392" i="5" s="1"/>
  <c r="H393" i="5"/>
  <c r="BE393" i="5" s="1"/>
  <c r="AW393" i="5"/>
  <c r="BC393" i="5" s="1"/>
  <c r="AW394" i="5"/>
  <c r="BC394" i="5" s="1"/>
  <c r="AW395" i="5"/>
  <c r="BC395" i="5" s="1"/>
  <c r="AW396" i="5"/>
  <c r="BC396" i="5" s="1"/>
  <c r="AW397" i="5"/>
  <c r="BC397" i="5" s="1"/>
  <c r="AW398" i="5"/>
  <c r="BC398" i="5" s="1"/>
  <c r="AW399" i="5"/>
  <c r="BC399" i="5" s="1"/>
  <c r="AW400" i="5"/>
  <c r="BC400" i="5" s="1"/>
  <c r="AW401" i="5"/>
  <c r="BC401" i="5" s="1"/>
  <c r="AW402" i="5"/>
  <c r="BC402" i="5" s="1"/>
  <c r="AW403" i="5"/>
  <c r="BC403" i="5" s="1"/>
  <c r="AW404" i="5"/>
  <c r="BC404" i="5" s="1"/>
  <c r="AW405" i="5"/>
  <c r="BC405" i="5" s="1"/>
  <c r="AW406" i="5"/>
  <c r="BC406" i="5" s="1"/>
  <c r="AW407" i="5"/>
  <c r="BC407" i="5" s="1"/>
  <c r="AW408" i="5"/>
  <c r="BC408" i="5" s="1"/>
  <c r="AW409" i="5"/>
  <c r="BC409" i="5" s="1"/>
  <c r="AW410" i="5"/>
  <c r="BC410" i="5" s="1"/>
  <c r="AW411" i="5"/>
  <c r="BC411" i="5" s="1"/>
  <c r="AW412" i="5"/>
  <c r="BC412" i="5" s="1"/>
  <c r="AW413" i="5"/>
  <c r="BC413" i="5" s="1"/>
  <c r="AW414" i="5"/>
  <c r="BC414" i="5" s="1"/>
  <c r="AW415" i="5"/>
  <c r="BC415" i="5" s="1"/>
  <c r="AW416" i="5"/>
  <c r="BC416" i="5" s="1"/>
  <c r="AW417" i="5"/>
  <c r="BC417" i="5" s="1"/>
  <c r="AW418" i="5"/>
  <c r="BC418" i="5" s="1"/>
  <c r="AW419" i="5"/>
  <c r="BC419" i="5" s="1"/>
  <c r="AW420" i="5"/>
  <c r="BC420" i="5" s="1"/>
  <c r="AW421" i="5"/>
  <c r="BC421" i="5" s="1"/>
  <c r="AW422" i="5"/>
  <c r="BC422" i="5" s="1"/>
  <c r="AW423" i="5"/>
  <c r="BC423" i="5" s="1"/>
  <c r="H424" i="5"/>
  <c r="BE424" i="5" s="1"/>
  <c r="AW424" i="5"/>
  <c r="BC424" i="5" s="1"/>
  <c r="AW425" i="5"/>
  <c r="BC425" i="5" s="1"/>
  <c r="AW426" i="5"/>
  <c r="BC426" i="5" s="1"/>
  <c r="AW427" i="5"/>
  <c r="BC427" i="5" s="1"/>
  <c r="AW428" i="5"/>
  <c r="BC428" i="5" s="1"/>
  <c r="AW429" i="5"/>
  <c r="BC429" i="5" s="1"/>
  <c r="AW430" i="5"/>
  <c r="BC430" i="5" s="1"/>
  <c r="AW431" i="5"/>
  <c r="BC431" i="5" s="1"/>
  <c r="AW432" i="5"/>
  <c r="BC432" i="5" s="1"/>
  <c r="AW433" i="5"/>
  <c r="BC433" i="5" s="1"/>
  <c r="H434" i="5"/>
  <c r="BE434" i="5" s="1"/>
  <c r="AW434" i="5"/>
  <c r="BC434" i="5" s="1"/>
  <c r="AW435" i="5"/>
  <c r="BC435" i="5" s="1"/>
  <c r="H436" i="5"/>
  <c r="BE436" i="5" s="1"/>
  <c r="AW436" i="5"/>
  <c r="BC436" i="5" s="1"/>
  <c r="AW437" i="5"/>
  <c r="BC437" i="5" s="1"/>
  <c r="AW438" i="5"/>
  <c r="BC438" i="5" s="1"/>
  <c r="AW439" i="5"/>
  <c r="BC439" i="5" s="1"/>
  <c r="AW440" i="5"/>
  <c r="BC440" i="5" s="1"/>
  <c r="H441" i="5"/>
  <c r="BE441" i="5" s="1"/>
  <c r="AW441" i="5"/>
  <c r="BC441" i="5" s="1"/>
  <c r="AW442" i="5"/>
  <c r="BC442" i="5" s="1"/>
  <c r="H443" i="5"/>
  <c r="BE443" i="5" s="1"/>
  <c r="AW443" i="5"/>
  <c r="BC443" i="5" s="1"/>
  <c r="H444" i="5"/>
  <c r="BE444" i="5" s="1"/>
  <c r="AW444" i="5"/>
  <c r="BC444" i="5" s="1"/>
  <c r="H445" i="5"/>
  <c r="BE445" i="5" s="1"/>
  <c r="AW445" i="5"/>
  <c r="BC445" i="5" s="1"/>
  <c r="H446" i="5"/>
  <c r="BE446" i="5" s="1"/>
  <c r="AW446" i="5"/>
  <c r="BC446" i="5" s="1"/>
  <c r="F447" i="5"/>
  <c r="H447" i="5"/>
  <c r="BE447" i="5" s="1"/>
  <c r="AM447" i="5"/>
  <c r="BG447" i="5" s="1"/>
  <c r="AW447" i="5"/>
  <c r="BC447" i="5" s="1"/>
  <c r="H448" i="5"/>
  <c r="BE448" i="5" s="1"/>
  <c r="AW448" i="5"/>
  <c r="BC448" i="5" s="1"/>
  <c r="AW449" i="5"/>
  <c r="BC449" i="5" s="1"/>
  <c r="AW450" i="5"/>
  <c r="BC450" i="5" s="1"/>
  <c r="AW451" i="5"/>
  <c r="BC451" i="5" s="1"/>
  <c r="AW452" i="5"/>
  <c r="BC452" i="5" s="1"/>
  <c r="AW453" i="5"/>
  <c r="BC453" i="5" s="1"/>
  <c r="H454" i="5"/>
  <c r="BE454" i="5" s="1"/>
  <c r="AW454" i="5"/>
  <c r="BC454" i="5" s="1"/>
  <c r="H455" i="5"/>
  <c r="BE455" i="5" s="1"/>
  <c r="AW455" i="5"/>
  <c r="BC455" i="5" s="1"/>
  <c r="AW456" i="5"/>
  <c r="BC456" i="5" s="1"/>
  <c r="AW457" i="5"/>
  <c r="BC457" i="5" s="1"/>
  <c r="AW458" i="5"/>
  <c r="BC458" i="5" s="1"/>
  <c r="AW459" i="5"/>
  <c r="BC459" i="5" s="1"/>
  <c r="AW460" i="5"/>
  <c r="BC460" i="5" s="1"/>
  <c r="AW461" i="5"/>
  <c r="BC461" i="5" s="1"/>
  <c r="AW462" i="5"/>
  <c r="BC462" i="5" s="1"/>
  <c r="AW463" i="5"/>
  <c r="BC463" i="5" s="1"/>
  <c r="AW464" i="5"/>
  <c r="BC464" i="5" s="1"/>
  <c r="AW465" i="5"/>
  <c r="BC465" i="5" s="1"/>
  <c r="AW466" i="5"/>
  <c r="BC466" i="5" s="1"/>
  <c r="AW467" i="5"/>
  <c r="BC467" i="5" s="1"/>
  <c r="AW468" i="5"/>
  <c r="BC468" i="5" s="1"/>
  <c r="AW469" i="5"/>
  <c r="BC469" i="5" s="1"/>
  <c r="AW470" i="5"/>
  <c r="BC470" i="5" s="1"/>
  <c r="H471" i="5"/>
  <c r="BE471" i="5" s="1"/>
  <c r="AW471" i="5"/>
  <c r="BC471" i="5" s="1"/>
  <c r="AW472" i="5"/>
  <c r="BC472" i="5" s="1"/>
  <c r="AW473" i="5"/>
  <c r="BC473" i="5" s="1"/>
  <c r="AW474" i="5"/>
  <c r="BC474" i="5" s="1"/>
  <c r="AW475" i="5"/>
  <c r="BC475" i="5" s="1"/>
  <c r="AW476" i="5"/>
  <c r="BC476" i="5" s="1"/>
  <c r="AW477" i="5"/>
  <c r="BC477" i="5" s="1"/>
  <c r="H478" i="5"/>
  <c r="BE478" i="5" s="1"/>
  <c r="AW478" i="5"/>
  <c r="BC478" i="5" s="1"/>
  <c r="AW479" i="5"/>
  <c r="BC479" i="5" s="1"/>
  <c r="AW480" i="5"/>
  <c r="BC480" i="5" s="1"/>
  <c r="AW481" i="5"/>
  <c r="BC481" i="5" s="1"/>
  <c r="AW482" i="5"/>
  <c r="BC482" i="5" s="1"/>
  <c r="AW483" i="5"/>
  <c r="BC483" i="5" s="1"/>
  <c r="AW484" i="5"/>
  <c r="BC484" i="5" s="1"/>
  <c r="AW485" i="5"/>
  <c r="BC485" i="5" s="1"/>
  <c r="H486" i="5"/>
  <c r="BE486" i="5" s="1"/>
  <c r="AW486" i="5"/>
  <c r="BC486" i="5" s="1"/>
  <c r="AW487" i="5"/>
  <c r="BC487" i="5" s="1"/>
  <c r="AW488" i="5"/>
  <c r="BC488" i="5" s="1"/>
  <c r="H489" i="5"/>
  <c r="BE489" i="5" s="1"/>
  <c r="AW489" i="5"/>
  <c r="BC489" i="5" s="1"/>
  <c r="AW490" i="5"/>
  <c r="BC490" i="5" s="1"/>
  <c r="H491" i="5"/>
  <c r="BE491" i="5" s="1"/>
  <c r="AW491" i="5"/>
  <c r="BC491" i="5" s="1"/>
  <c r="H492" i="5"/>
  <c r="BE492" i="5" s="1"/>
  <c r="AW492" i="5"/>
  <c r="BC492" i="5" s="1"/>
  <c r="AW493" i="5"/>
  <c r="BC493" i="5" s="1"/>
  <c r="AW494" i="5"/>
  <c r="BC494" i="5" s="1"/>
  <c r="AW495" i="5"/>
  <c r="BC495" i="5" s="1"/>
  <c r="AW496" i="5"/>
  <c r="BC496" i="5" s="1"/>
  <c r="AW497" i="5"/>
  <c r="BC497" i="5" s="1"/>
  <c r="AW498" i="5"/>
  <c r="BC498" i="5" s="1"/>
  <c r="AW499" i="5"/>
  <c r="BC499" i="5" s="1"/>
  <c r="AW500" i="5"/>
  <c r="BC500" i="5" s="1"/>
  <c r="AW501" i="5"/>
  <c r="BC501" i="5" s="1"/>
  <c r="AW502" i="5"/>
  <c r="BC502" i="5" s="1"/>
  <c r="AW503" i="5"/>
  <c r="BC503" i="5" s="1"/>
  <c r="AW504" i="5"/>
  <c r="BC504" i="5" s="1"/>
  <c r="AW505" i="5"/>
  <c r="BC505" i="5" s="1"/>
  <c r="AW506" i="5"/>
  <c r="BC506" i="5" s="1"/>
  <c r="AW507" i="5"/>
  <c r="BC507" i="5" s="1"/>
  <c r="AW508" i="5"/>
  <c r="BC508" i="5" s="1"/>
  <c r="AW509" i="5"/>
  <c r="BC509" i="5" s="1"/>
  <c r="H510" i="5"/>
  <c r="BE510" i="5" s="1"/>
  <c r="AW510" i="5"/>
  <c r="BC510" i="5" s="1"/>
  <c r="AW511" i="5"/>
  <c r="BC511" i="5" s="1"/>
  <c r="AW512" i="5"/>
  <c r="BC512" i="5" s="1"/>
  <c r="AW513" i="5"/>
  <c r="BC513" i="5" s="1"/>
  <c r="AW514" i="5"/>
  <c r="BC514" i="5" s="1"/>
  <c r="AW515" i="5"/>
  <c r="BC515" i="5" s="1"/>
  <c r="AW516" i="5"/>
  <c r="BC516" i="5" s="1"/>
  <c r="AW517" i="5"/>
  <c r="BC517" i="5" s="1"/>
  <c r="AW518" i="5"/>
  <c r="BC518" i="5" s="1"/>
  <c r="H519" i="5"/>
  <c r="BE519" i="5" s="1"/>
  <c r="AW519" i="5"/>
  <c r="BC519" i="5" s="1"/>
  <c r="AW520" i="5"/>
  <c r="BC520" i="5" s="1"/>
  <c r="AW521" i="5"/>
  <c r="BC521" i="5" s="1"/>
  <c r="H522" i="5"/>
  <c r="BE522" i="5" s="1"/>
  <c r="AW522" i="5"/>
  <c r="BC522" i="5" s="1"/>
  <c r="H523" i="5"/>
  <c r="BE523" i="5" s="1"/>
  <c r="AW523" i="5"/>
  <c r="BC523" i="5" s="1"/>
  <c r="AW524" i="5"/>
  <c r="BC524" i="5" s="1"/>
  <c r="AW525" i="5"/>
  <c r="BC525" i="5" s="1"/>
  <c r="AW526" i="5"/>
  <c r="BC526" i="5" s="1"/>
  <c r="AW527" i="5"/>
  <c r="BC527" i="5" s="1"/>
  <c r="AW528" i="5"/>
  <c r="BC528" i="5" s="1"/>
  <c r="H529" i="5"/>
  <c r="BE529" i="5" s="1"/>
  <c r="AW529" i="5"/>
  <c r="BC529" i="5" s="1"/>
  <c r="H530" i="5"/>
  <c r="BE530" i="5" s="1"/>
  <c r="AW530" i="5"/>
  <c r="BC530" i="5" s="1"/>
  <c r="AW531" i="5"/>
  <c r="BC531" i="5" s="1"/>
  <c r="AW532" i="5"/>
  <c r="BC532" i="5" s="1"/>
  <c r="AW533" i="5"/>
  <c r="BC533" i="5" s="1"/>
  <c r="AW534" i="5"/>
  <c r="BC534" i="5" s="1"/>
  <c r="AW535" i="5"/>
  <c r="BC535" i="5" s="1"/>
  <c r="H536" i="5"/>
  <c r="BE536" i="5" s="1"/>
  <c r="AW536" i="5"/>
  <c r="BC536" i="5" s="1"/>
  <c r="H537" i="5"/>
  <c r="BE537" i="5" s="1"/>
  <c r="AW537" i="5"/>
  <c r="BC537" i="5" s="1"/>
  <c r="AW538" i="5"/>
  <c r="BC538" i="5" s="1"/>
  <c r="AW539" i="5"/>
  <c r="BC539" i="5" s="1"/>
  <c r="AW540" i="5"/>
  <c r="BC540" i="5" s="1"/>
  <c r="AW541" i="5"/>
  <c r="BC541" i="5" s="1"/>
  <c r="AW542" i="5"/>
  <c r="BC542" i="5" s="1"/>
  <c r="AW543" i="5"/>
  <c r="BC543" i="5" s="1"/>
  <c r="F544" i="5"/>
  <c r="H544" i="5"/>
  <c r="BE544" i="5" s="1"/>
  <c r="AM544" i="5"/>
  <c r="BG544" i="5" s="1"/>
  <c r="AW544" i="5"/>
  <c r="BC544" i="5" s="1"/>
  <c r="F545" i="5"/>
  <c r="BD545" i="5" s="1"/>
  <c r="BF545" i="5" s="1"/>
  <c r="H545" i="5"/>
  <c r="BE545" i="5" s="1"/>
  <c r="AM545" i="5"/>
  <c r="BG545" i="5" s="1"/>
  <c r="AW545" i="5"/>
  <c r="BC545" i="5" s="1"/>
  <c r="F546" i="5"/>
  <c r="H546" i="5"/>
  <c r="BE546" i="5" s="1"/>
  <c r="AM546" i="5"/>
  <c r="BG546" i="5" s="1"/>
  <c r="AW546" i="5"/>
  <c r="BC546" i="5" s="1"/>
  <c r="H547" i="5"/>
  <c r="BE547" i="5" s="1"/>
  <c r="AW547" i="5"/>
  <c r="BC547" i="5" s="1"/>
  <c r="AW548" i="5"/>
  <c r="BC548" i="5" s="1"/>
  <c r="AW549" i="5"/>
  <c r="BC549" i="5" s="1"/>
  <c r="AW550" i="5"/>
  <c r="BC550" i="5" s="1"/>
  <c r="AW551" i="5"/>
  <c r="BC551" i="5" s="1"/>
  <c r="AW552" i="5"/>
  <c r="BC552" i="5" s="1"/>
  <c r="AW553" i="5"/>
  <c r="BC553" i="5" s="1"/>
  <c r="AW554" i="5"/>
  <c r="BC554" i="5" s="1"/>
  <c r="AW555" i="5"/>
  <c r="BC555" i="5" s="1"/>
  <c r="AW556" i="5"/>
  <c r="BC556" i="5" s="1"/>
  <c r="AW557" i="5"/>
  <c r="BC557" i="5" s="1"/>
  <c r="AW558" i="5"/>
  <c r="BC558" i="5" s="1"/>
  <c r="AW559" i="5"/>
  <c r="BC559" i="5" s="1"/>
  <c r="AW560" i="5"/>
  <c r="BC560" i="5" s="1"/>
  <c r="AW561" i="5"/>
  <c r="BC561" i="5" s="1"/>
  <c r="AW562" i="5"/>
  <c r="BC562" i="5" s="1"/>
  <c r="H563" i="5"/>
  <c r="BE563" i="5" s="1"/>
  <c r="AW563" i="5"/>
  <c r="BC563" i="5" s="1"/>
  <c r="H564" i="5"/>
  <c r="BE564" i="5" s="1"/>
  <c r="AW564" i="5"/>
  <c r="BC564" i="5" s="1"/>
  <c r="AW565" i="5"/>
  <c r="BC565" i="5" s="1"/>
  <c r="AW566" i="5"/>
  <c r="BC566" i="5" s="1"/>
  <c r="AW567" i="5"/>
  <c r="BC567" i="5" s="1"/>
  <c r="AW568" i="5"/>
  <c r="BC568" i="5" s="1"/>
  <c r="AW569" i="5"/>
  <c r="BC569" i="5" s="1"/>
  <c r="AW570" i="5"/>
  <c r="BC570" i="5" s="1"/>
  <c r="AW571" i="5"/>
  <c r="BC571" i="5" s="1"/>
  <c r="AW572" i="5"/>
  <c r="BC572" i="5" s="1"/>
  <c r="AW573" i="5"/>
  <c r="BC573" i="5" s="1"/>
  <c r="AW574" i="5"/>
  <c r="BC574" i="5" s="1"/>
  <c r="AW575" i="5"/>
  <c r="BC575" i="5" s="1"/>
  <c r="F576" i="5"/>
  <c r="H576" i="5"/>
  <c r="BE576" i="5" s="1"/>
  <c r="AM576" i="5"/>
  <c r="BG576" i="5" s="1"/>
  <c r="AP576" i="5"/>
  <c r="BH576" i="5" s="1"/>
  <c r="AW576" i="5"/>
  <c r="BC576" i="5" s="1"/>
  <c r="H577" i="5"/>
  <c r="BE577" i="5" s="1"/>
  <c r="AW577" i="5"/>
  <c r="BC577" i="5" s="1"/>
  <c r="AW578" i="5"/>
  <c r="BC578" i="5" s="1"/>
  <c r="AW579" i="5"/>
  <c r="BC579" i="5" s="1"/>
  <c r="AW580" i="5"/>
  <c r="BC580" i="5" s="1"/>
  <c r="AW581" i="5"/>
  <c r="BC581" i="5" s="1"/>
  <c r="AW582" i="5"/>
  <c r="BC582" i="5" s="1"/>
  <c r="H583" i="5"/>
  <c r="BE583" i="5" s="1"/>
  <c r="AW583" i="5"/>
  <c r="BC583" i="5" s="1"/>
  <c r="H584" i="5"/>
  <c r="BE584" i="5" s="1"/>
  <c r="AW584" i="5"/>
  <c r="BC584" i="5" s="1"/>
  <c r="AW585" i="5"/>
  <c r="BC585" i="5" s="1"/>
  <c r="AW586" i="5"/>
  <c r="BC586" i="5" s="1"/>
  <c r="AW587" i="5"/>
  <c r="BC587" i="5" s="1"/>
  <c r="AW588" i="5"/>
  <c r="BC588" i="5" s="1"/>
  <c r="F589" i="5"/>
  <c r="H589" i="5"/>
  <c r="BE589" i="5" s="1"/>
  <c r="AM589" i="5"/>
  <c r="BG589" i="5" s="1"/>
  <c r="AP589" i="5"/>
  <c r="BH589" i="5" s="1"/>
  <c r="AW589" i="5"/>
  <c r="BC589" i="5" s="1"/>
  <c r="F590" i="5"/>
  <c r="H590" i="5"/>
  <c r="BE590" i="5" s="1"/>
  <c r="AM590" i="5"/>
  <c r="BG590" i="5" s="1"/>
  <c r="AP590" i="5"/>
  <c r="BH590" i="5" s="1"/>
  <c r="AW590" i="5"/>
  <c r="BC590" i="5" s="1"/>
  <c r="F591" i="5"/>
  <c r="H591" i="5"/>
  <c r="BE591" i="5" s="1"/>
  <c r="AM591" i="5"/>
  <c r="BG591" i="5" s="1"/>
  <c r="AP591" i="5"/>
  <c r="BH591" i="5" s="1"/>
  <c r="AW591" i="5"/>
  <c r="BC591" i="5" s="1"/>
  <c r="F592" i="5"/>
  <c r="H592" i="5"/>
  <c r="BE592" i="5" s="1"/>
  <c r="AM592" i="5"/>
  <c r="BG592" i="5" s="1"/>
  <c r="AP592" i="5"/>
  <c r="BH592" i="5" s="1"/>
  <c r="AW592" i="5"/>
  <c r="BC592" i="5" s="1"/>
  <c r="F593" i="5"/>
  <c r="H593" i="5"/>
  <c r="BE593" i="5" s="1"/>
  <c r="AM593" i="5"/>
  <c r="BG593" i="5" s="1"/>
  <c r="AP593" i="5"/>
  <c r="BH593" i="5" s="1"/>
  <c r="AW593" i="5"/>
  <c r="BC593" i="5" s="1"/>
  <c r="F594" i="5"/>
  <c r="H594" i="5"/>
  <c r="BE594" i="5" s="1"/>
  <c r="AM594" i="5"/>
  <c r="BG594" i="5" s="1"/>
  <c r="AP594" i="5"/>
  <c r="BH594" i="5" s="1"/>
  <c r="AW594" i="5"/>
  <c r="BC594" i="5" s="1"/>
  <c r="AW595" i="5"/>
  <c r="BC595" i="5" s="1"/>
  <c r="AW596" i="5"/>
  <c r="BC596" i="5" s="1"/>
  <c r="AW597" i="5"/>
  <c r="BC597" i="5" s="1"/>
  <c r="AW598" i="5"/>
  <c r="BC598" i="5" s="1"/>
  <c r="AW599" i="5"/>
  <c r="BC599" i="5" s="1"/>
  <c r="AW600" i="5"/>
  <c r="BC600" i="5" s="1"/>
  <c r="AW601" i="5"/>
  <c r="BC601" i="5" s="1"/>
  <c r="AW602" i="5"/>
  <c r="BC602" i="5" s="1"/>
  <c r="AW603" i="5"/>
  <c r="BC603" i="5" s="1"/>
  <c r="AW604" i="5"/>
  <c r="BC604" i="5" s="1"/>
  <c r="AW605" i="5"/>
  <c r="BC605" i="5" s="1"/>
  <c r="AW606" i="5"/>
  <c r="BC606" i="5" s="1"/>
  <c r="AW607" i="5"/>
  <c r="BC607" i="5" s="1"/>
  <c r="AW608" i="5"/>
  <c r="BC608" i="5" s="1"/>
  <c r="AW609" i="5"/>
  <c r="BC609" i="5" s="1"/>
  <c r="AW610" i="5"/>
  <c r="BC610" i="5" s="1"/>
  <c r="AW611" i="5"/>
  <c r="BC611" i="5" s="1"/>
  <c r="AW612" i="5"/>
  <c r="BC612" i="5" s="1"/>
  <c r="AW613" i="5"/>
  <c r="BC613" i="5" s="1"/>
  <c r="AW614" i="5"/>
  <c r="BC614" i="5" s="1"/>
  <c r="AW615" i="5"/>
  <c r="BC615" i="5" s="1"/>
  <c r="AW616" i="5"/>
  <c r="BC616" i="5" s="1"/>
  <c r="AW617" i="5"/>
  <c r="BC617" i="5" s="1"/>
  <c r="AW618" i="5"/>
  <c r="BC618" i="5" s="1"/>
  <c r="AW619" i="5"/>
  <c r="BC619" i="5" s="1"/>
  <c r="AW620" i="5"/>
  <c r="BC620" i="5" s="1"/>
  <c r="AW621" i="5"/>
  <c r="BC621" i="5" s="1"/>
  <c r="AW622" i="5"/>
  <c r="BC622" i="5" s="1"/>
  <c r="AW623" i="5"/>
  <c r="BC623" i="5" s="1"/>
  <c r="AW624" i="5"/>
  <c r="BC624" i="5" s="1"/>
  <c r="AW625" i="5"/>
  <c r="BC625" i="5" s="1"/>
  <c r="AW626" i="5"/>
  <c r="BC626" i="5" s="1"/>
  <c r="AW627" i="5"/>
  <c r="BC627" i="5" s="1"/>
  <c r="AW628" i="5"/>
  <c r="BC628" i="5" s="1"/>
  <c r="AW629" i="5"/>
  <c r="BC629" i="5" s="1"/>
  <c r="AW630" i="5"/>
  <c r="BC630" i="5" s="1"/>
  <c r="AW631" i="5"/>
  <c r="BC631" i="5" s="1"/>
  <c r="AW632" i="5"/>
  <c r="BC632" i="5" s="1"/>
  <c r="AW633" i="5"/>
  <c r="BC633" i="5" s="1"/>
  <c r="AW634" i="5"/>
  <c r="BC634" i="5" s="1"/>
  <c r="F635" i="5"/>
  <c r="H635" i="5"/>
  <c r="BE635" i="5" s="1"/>
  <c r="AM635" i="5"/>
  <c r="BG635" i="5" s="1"/>
  <c r="AP635" i="5"/>
  <c r="BH635" i="5" s="1"/>
  <c r="AW635" i="5"/>
  <c r="BC635" i="5" s="1"/>
  <c r="F636" i="5"/>
  <c r="H636" i="5"/>
  <c r="BE636" i="5" s="1"/>
  <c r="AM636" i="5"/>
  <c r="BG636" i="5" s="1"/>
  <c r="AP636" i="5"/>
  <c r="BH636" i="5" s="1"/>
  <c r="AW636" i="5"/>
  <c r="BC636" i="5" s="1"/>
  <c r="F637" i="5"/>
  <c r="H637" i="5"/>
  <c r="BE637" i="5" s="1"/>
  <c r="AM637" i="5"/>
  <c r="BG637" i="5" s="1"/>
  <c r="AP637" i="5"/>
  <c r="BH637" i="5" s="1"/>
  <c r="AW637" i="5"/>
  <c r="BC637" i="5" s="1"/>
  <c r="AW638" i="5"/>
  <c r="BC638" i="5" s="1"/>
  <c r="AW639" i="5"/>
  <c r="BC639" i="5" s="1"/>
  <c r="AW640" i="5"/>
  <c r="BC640" i="5" s="1"/>
  <c r="AW641" i="5"/>
  <c r="BC641" i="5" s="1"/>
  <c r="AW642" i="5"/>
  <c r="BC642" i="5" s="1"/>
  <c r="AW643" i="5"/>
  <c r="BC643" i="5" s="1"/>
  <c r="AW644" i="5"/>
  <c r="BC644" i="5" s="1"/>
  <c r="AW645" i="5"/>
  <c r="BC645" i="5" s="1"/>
  <c r="AW646" i="5"/>
  <c r="BC646" i="5" s="1"/>
  <c r="AW647" i="5"/>
  <c r="BC647" i="5" s="1"/>
  <c r="AW648" i="5"/>
  <c r="BC648" i="5" s="1"/>
  <c r="H649" i="5"/>
  <c r="BE649" i="5" s="1"/>
  <c r="AW649" i="5"/>
  <c r="BC649" i="5" s="1"/>
  <c r="H650" i="5"/>
  <c r="BE650" i="5" s="1"/>
  <c r="AW650" i="5"/>
  <c r="BC650" i="5" s="1"/>
  <c r="AW651" i="5"/>
  <c r="BC651" i="5" s="1"/>
  <c r="AW652" i="5"/>
  <c r="BC652" i="5" s="1"/>
  <c r="F653" i="5"/>
  <c r="H653" i="5"/>
  <c r="BE653" i="5" s="1"/>
  <c r="AM653" i="5"/>
  <c r="BG653" i="5" s="1"/>
  <c r="AP653" i="5"/>
  <c r="BH653" i="5" s="1"/>
  <c r="AW653" i="5"/>
  <c r="BC653" i="5" s="1"/>
  <c r="H654" i="5"/>
  <c r="BE654" i="5" s="1"/>
  <c r="AW654" i="5"/>
  <c r="BC654" i="5" s="1"/>
  <c r="AW655" i="5"/>
  <c r="BC655" i="5" s="1"/>
  <c r="AW656" i="5"/>
  <c r="BC656" i="5" s="1"/>
  <c r="AW657" i="5"/>
  <c r="BC657" i="5" s="1"/>
  <c r="AW658" i="5"/>
  <c r="BC658" i="5" s="1"/>
  <c r="AW659" i="5"/>
  <c r="BC659" i="5" s="1"/>
  <c r="AW660" i="5"/>
  <c r="BC660" i="5" s="1"/>
  <c r="AW661" i="5"/>
  <c r="BC661" i="5" s="1"/>
  <c r="AW662" i="5"/>
  <c r="BC662" i="5" s="1"/>
  <c r="AW663" i="5"/>
  <c r="BC663" i="5" s="1"/>
  <c r="AW664" i="5"/>
  <c r="BC664" i="5" s="1"/>
  <c r="AW665" i="5"/>
  <c r="BC665" i="5" s="1"/>
  <c r="AW666" i="5"/>
  <c r="BC666" i="5" s="1"/>
  <c r="AW667" i="5"/>
  <c r="BC667" i="5" s="1"/>
  <c r="H668" i="5"/>
  <c r="BE668" i="5" s="1"/>
  <c r="AW668" i="5"/>
  <c r="BC668" i="5" s="1"/>
  <c r="H669" i="5"/>
  <c r="BE669" i="5" s="1"/>
  <c r="AW669" i="5"/>
  <c r="BC669" i="5" s="1"/>
  <c r="AW670" i="5"/>
  <c r="BC670" i="5" s="1"/>
  <c r="AW671" i="5"/>
  <c r="BC671" i="5" s="1"/>
  <c r="AW672" i="5"/>
  <c r="BC672" i="5" s="1"/>
  <c r="AW673" i="5"/>
  <c r="BC673" i="5" s="1"/>
  <c r="AW674" i="5"/>
  <c r="BC674" i="5" s="1"/>
  <c r="AW675" i="5"/>
  <c r="BC675" i="5" s="1"/>
  <c r="AW676" i="5"/>
  <c r="BC676" i="5" s="1"/>
  <c r="AW677" i="5"/>
  <c r="BC677" i="5" s="1"/>
  <c r="AW678" i="5"/>
  <c r="BC678" i="5" s="1"/>
  <c r="AW679" i="5"/>
  <c r="BC679" i="5" s="1"/>
  <c r="H680" i="5"/>
  <c r="BE680" i="5" s="1"/>
  <c r="AW680" i="5"/>
  <c r="BC680" i="5" s="1"/>
  <c r="H681" i="5"/>
  <c r="BE681" i="5" s="1"/>
  <c r="AW681" i="5"/>
  <c r="BC681" i="5" s="1"/>
  <c r="AW682" i="5"/>
  <c r="BC682" i="5" s="1"/>
  <c r="AW683" i="5"/>
  <c r="BC683" i="5" s="1"/>
  <c r="AW684" i="5"/>
  <c r="BC684" i="5" s="1"/>
  <c r="AW685" i="5"/>
  <c r="BC685" i="5" s="1"/>
  <c r="H686" i="5"/>
  <c r="BE686" i="5" s="1"/>
  <c r="AW686" i="5"/>
  <c r="BC686" i="5" s="1"/>
  <c r="H687" i="5"/>
  <c r="BE687" i="5" s="1"/>
  <c r="AW687" i="5"/>
  <c r="BC687" i="5" s="1"/>
  <c r="AW688" i="5"/>
  <c r="BC688" i="5" s="1"/>
  <c r="AW689" i="5"/>
  <c r="BC689" i="5" s="1"/>
  <c r="H690" i="5"/>
  <c r="BE690" i="5" s="1"/>
  <c r="AW690" i="5"/>
  <c r="BC690" i="5" s="1"/>
  <c r="H691" i="5"/>
  <c r="BE691" i="5" s="1"/>
  <c r="AW691" i="5"/>
  <c r="BC691" i="5" s="1"/>
  <c r="AW692" i="5"/>
  <c r="BC692" i="5" s="1"/>
  <c r="AW693" i="5"/>
  <c r="BC693" i="5" s="1"/>
  <c r="AW694" i="5"/>
  <c r="BC694" i="5" s="1"/>
  <c r="AW695" i="5"/>
  <c r="BC695" i="5" s="1"/>
  <c r="AW696" i="5"/>
  <c r="BC696" i="5" s="1"/>
  <c r="AW697" i="5"/>
  <c r="BC697" i="5" s="1"/>
  <c r="AW698" i="5"/>
  <c r="BC698" i="5" s="1"/>
  <c r="AW699" i="5"/>
  <c r="BC699" i="5" s="1"/>
  <c r="AW700" i="5"/>
  <c r="BC700" i="5" s="1"/>
  <c r="AW701" i="5"/>
  <c r="BC701" i="5" s="1"/>
  <c r="AW702" i="5"/>
  <c r="BC702" i="5" s="1"/>
  <c r="AW703" i="5"/>
  <c r="BC703" i="5" s="1"/>
  <c r="AW704" i="5"/>
  <c r="BC704" i="5" s="1"/>
  <c r="AW705" i="5"/>
  <c r="BC705" i="5" s="1"/>
  <c r="AW706" i="5"/>
  <c r="BC706" i="5" s="1"/>
  <c r="AW707" i="5"/>
  <c r="BC707" i="5" s="1"/>
  <c r="AW708" i="5"/>
  <c r="BC708" i="5" s="1"/>
  <c r="AW709" i="5"/>
  <c r="BC709" i="5" s="1"/>
  <c r="AW710" i="5"/>
  <c r="BC710" i="5" s="1"/>
  <c r="AW711" i="5"/>
  <c r="BC711" i="5" s="1"/>
  <c r="AW712" i="5"/>
  <c r="BC712" i="5" s="1"/>
  <c r="AW713" i="5"/>
  <c r="BC713" i="5" s="1"/>
  <c r="AW714" i="5"/>
  <c r="BC714" i="5" s="1"/>
  <c r="AW715" i="5"/>
  <c r="BC715" i="5" s="1"/>
  <c r="AW716" i="5"/>
  <c r="BC716" i="5" s="1"/>
  <c r="AW717" i="5"/>
  <c r="BC717" i="5" s="1"/>
  <c r="AW718" i="5"/>
  <c r="BC718" i="5" s="1"/>
  <c r="AW719" i="5"/>
  <c r="BC719" i="5" s="1"/>
  <c r="AW720" i="5"/>
  <c r="BC720" i="5" s="1"/>
  <c r="AW721" i="5"/>
  <c r="BC721" i="5" s="1"/>
  <c r="AW722" i="5"/>
  <c r="BC722" i="5" s="1"/>
  <c r="AW723" i="5"/>
  <c r="BC723" i="5" s="1"/>
  <c r="AW724" i="5"/>
  <c r="BC724" i="5" s="1"/>
  <c r="H725" i="5"/>
  <c r="BE725" i="5" s="1"/>
  <c r="AW725" i="5"/>
  <c r="BC725" i="5" s="1"/>
  <c r="H726" i="5"/>
  <c r="BE726" i="5" s="1"/>
  <c r="AW726" i="5"/>
  <c r="BC726" i="5" s="1"/>
  <c r="AW727" i="5"/>
  <c r="BC727" i="5" s="1"/>
  <c r="AW728" i="5"/>
  <c r="BC728" i="5" s="1"/>
  <c r="AW729" i="5"/>
  <c r="BC729" i="5" s="1"/>
  <c r="AW730" i="5"/>
  <c r="BC730" i="5" s="1"/>
  <c r="AW731" i="5"/>
  <c r="BC731" i="5" s="1"/>
  <c r="H732" i="5"/>
  <c r="BE732" i="5" s="1"/>
  <c r="AW732" i="5"/>
  <c r="BC732" i="5" s="1"/>
  <c r="AW733" i="5"/>
  <c r="BC733" i="5" s="1"/>
  <c r="AW734" i="5"/>
  <c r="BC734" i="5" s="1"/>
  <c r="AW735" i="5"/>
  <c r="BC735" i="5" s="1"/>
  <c r="AW736" i="5"/>
  <c r="BC736" i="5" s="1"/>
  <c r="F737" i="5"/>
  <c r="H737" i="5"/>
  <c r="BE737" i="5" s="1"/>
  <c r="AM737" i="5"/>
  <c r="BG737" i="5" s="1"/>
  <c r="AP737" i="5"/>
  <c r="BH737" i="5" s="1"/>
  <c r="AW737" i="5"/>
  <c r="BC737" i="5" s="1"/>
  <c r="H738" i="5"/>
  <c r="BE738" i="5" s="1"/>
  <c r="AW738" i="5"/>
  <c r="BC738" i="5" s="1"/>
  <c r="AW739" i="5"/>
  <c r="BC739" i="5" s="1"/>
  <c r="BC227" i="3"/>
  <c r="H236" i="5" s="1"/>
  <c r="BE236" i="5" s="1"/>
  <c r="BC228" i="3"/>
  <c r="H237" i="5" s="1"/>
  <c r="BE237" i="5" s="1"/>
  <c r="BC229" i="3"/>
  <c r="H238" i="5" s="1"/>
  <c r="BE238" i="5" s="1"/>
  <c r="BC230" i="3"/>
  <c r="H239" i="5" s="1"/>
  <c r="BE239" i="5" s="1"/>
  <c r="BC231" i="3"/>
  <c r="H240" i="5" s="1"/>
  <c r="BE240" i="5" s="1"/>
  <c r="BC232" i="3"/>
  <c r="H241" i="5" s="1"/>
  <c r="BE241" i="5" s="1"/>
  <c r="BC233" i="3"/>
  <c r="H242" i="5" s="1"/>
  <c r="BE242" i="5" s="1"/>
  <c r="BC234" i="3"/>
  <c r="H243" i="5" s="1"/>
  <c r="BE243" i="5" s="1"/>
  <c r="BC235" i="3"/>
  <c r="H244" i="5" s="1"/>
  <c r="BE244" i="5" s="1"/>
  <c r="BC236" i="3"/>
  <c r="H245" i="5" s="1"/>
  <c r="BE245" i="5" s="1"/>
  <c r="BC237" i="3"/>
  <c r="H246" i="5" s="1"/>
  <c r="BE246" i="5" s="1"/>
  <c r="BC226" i="3"/>
  <c r="H235" i="5" s="1"/>
  <c r="BE235" i="5" s="1"/>
  <c r="BM593" i="3"/>
  <c r="H749" i="5" s="1"/>
  <c r="BE749" i="5" s="1"/>
  <c r="BO593" i="3"/>
  <c r="F749" i="5" s="1"/>
  <c r="BD749" i="5" s="1"/>
  <c r="BF749" i="5" s="1"/>
  <c r="BP593" i="3"/>
  <c r="AM749" i="5" s="1"/>
  <c r="BG749" i="5" s="1"/>
  <c r="BQ593" i="3"/>
  <c r="BS593" i="3"/>
  <c r="BM594" i="3"/>
  <c r="H750" i="5" s="1"/>
  <c r="BE750" i="5" s="1"/>
  <c r="BO594" i="3"/>
  <c r="F750" i="5" s="1"/>
  <c r="BD750" i="5" s="1"/>
  <c r="BF750" i="5" s="1"/>
  <c r="BP594" i="3"/>
  <c r="AM750" i="5" s="1"/>
  <c r="BG750" i="5" s="1"/>
  <c r="BQ594" i="3"/>
  <c r="BS594" i="3"/>
  <c r="BM595" i="3"/>
  <c r="H751" i="5" s="1"/>
  <c r="BE751" i="5" s="1"/>
  <c r="BO595" i="3"/>
  <c r="F751" i="5" s="1"/>
  <c r="BP595" i="3"/>
  <c r="AM751" i="5" s="1"/>
  <c r="BG751" i="5" s="1"/>
  <c r="BQ595" i="3"/>
  <c r="BS595" i="3"/>
  <c r="BT595" i="3" s="1"/>
  <c r="BM596" i="3"/>
  <c r="H752" i="5" s="1"/>
  <c r="BE752" i="5" s="1"/>
  <c r="BO596" i="3"/>
  <c r="F752" i="5" s="1"/>
  <c r="BD752" i="5" s="1"/>
  <c r="BF752" i="5" s="1"/>
  <c r="BP596" i="3"/>
  <c r="AM752" i="5" s="1"/>
  <c r="BG752" i="5" s="1"/>
  <c r="BQ596" i="3"/>
  <c r="BS596" i="3"/>
  <c r="BM597" i="3"/>
  <c r="H753" i="5" s="1"/>
  <c r="BE753" i="5" s="1"/>
  <c r="BO597" i="3"/>
  <c r="F753" i="5" s="1"/>
  <c r="BP597" i="3"/>
  <c r="AM753" i="5" s="1"/>
  <c r="BG753" i="5" s="1"/>
  <c r="BQ597" i="3"/>
  <c r="BR597" i="3"/>
  <c r="AP753" i="5" s="1"/>
  <c r="BH753" i="5" s="1"/>
  <c r="BS597" i="3"/>
  <c r="BT597" i="3" s="1"/>
  <c r="BM598" i="3"/>
  <c r="H754" i="5" s="1"/>
  <c r="BE754" i="5" s="1"/>
  <c r="BO598" i="3"/>
  <c r="F754" i="5" s="1"/>
  <c r="BP598" i="3"/>
  <c r="AM754" i="5" s="1"/>
  <c r="BG754" i="5" s="1"/>
  <c r="BQ598" i="3"/>
  <c r="BR598" i="3"/>
  <c r="AP754" i="5" s="1"/>
  <c r="BH754" i="5" s="1"/>
  <c r="BS598" i="3"/>
  <c r="BT598" i="3" s="1"/>
  <c r="BM599" i="3"/>
  <c r="H755" i="5" s="1"/>
  <c r="BE755" i="5" s="1"/>
  <c r="BO599" i="3"/>
  <c r="F755" i="5" s="1"/>
  <c r="BD755" i="5" s="1"/>
  <c r="BF755" i="5" s="1"/>
  <c r="BP599" i="3"/>
  <c r="AM755" i="5" s="1"/>
  <c r="BG755" i="5" s="1"/>
  <c r="BQ599" i="3"/>
  <c r="BS599" i="3"/>
  <c r="BM600" i="3"/>
  <c r="H756" i="5" s="1"/>
  <c r="BE756" i="5" s="1"/>
  <c r="BO600" i="3"/>
  <c r="F756" i="5" s="1"/>
  <c r="BD756" i="5" s="1"/>
  <c r="BF756" i="5" s="1"/>
  <c r="BP600" i="3"/>
  <c r="AM756" i="5" s="1"/>
  <c r="BG756" i="5" s="1"/>
  <c r="BQ600" i="3"/>
  <c r="BS600" i="3"/>
  <c r="BM601" i="3"/>
  <c r="H757" i="5" s="1"/>
  <c r="BE757" i="5" s="1"/>
  <c r="BO601" i="3"/>
  <c r="F757" i="5" s="1"/>
  <c r="BD757" i="5" s="1"/>
  <c r="BF757" i="5" s="1"/>
  <c r="BP601" i="3"/>
  <c r="AM757" i="5" s="1"/>
  <c r="BG757" i="5" s="1"/>
  <c r="BQ601" i="3"/>
  <c r="BS601" i="3"/>
  <c r="BM602" i="3"/>
  <c r="H758" i="5" s="1"/>
  <c r="BE758" i="5" s="1"/>
  <c r="BO602" i="3"/>
  <c r="F758" i="5" s="1"/>
  <c r="BD758" i="5" s="1"/>
  <c r="BF758" i="5" s="1"/>
  <c r="BP602" i="3"/>
  <c r="AM758" i="5" s="1"/>
  <c r="BG758" i="5" s="1"/>
  <c r="BQ602" i="3"/>
  <c r="BS602" i="3"/>
  <c r="BM603" i="3"/>
  <c r="H759" i="5" s="1"/>
  <c r="BE759" i="5" s="1"/>
  <c r="BO603" i="3"/>
  <c r="F759" i="5" s="1"/>
  <c r="BD759" i="5" s="1"/>
  <c r="BF759" i="5" s="1"/>
  <c r="BP603" i="3"/>
  <c r="AM759" i="5" s="1"/>
  <c r="BG759" i="5" s="1"/>
  <c r="BQ603" i="3"/>
  <c r="BS603" i="3"/>
  <c r="BM604" i="3"/>
  <c r="H760" i="5" s="1"/>
  <c r="BE760" i="5" s="1"/>
  <c r="BO604" i="3"/>
  <c r="F760" i="5" s="1"/>
  <c r="BD760" i="5" s="1"/>
  <c r="BF760" i="5" s="1"/>
  <c r="BP604" i="3"/>
  <c r="AM760" i="5" s="1"/>
  <c r="BG760" i="5" s="1"/>
  <c r="BQ604" i="3"/>
  <c r="BS604" i="3"/>
  <c r="BM605" i="3"/>
  <c r="H761" i="5" s="1"/>
  <c r="BE761" i="5" s="1"/>
  <c r="BO605" i="3"/>
  <c r="F761" i="5" s="1"/>
  <c r="BP605" i="3"/>
  <c r="AM761" i="5" s="1"/>
  <c r="BG761" i="5" s="1"/>
  <c r="BQ605" i="3"/>
  <c r="BR605" i="3"/>
  <c r="AP761" i="5" s="1"/>
  <c r="BH761" i="5" s="1"/>
  <c r="BS605" i="3"/>
  <c r="BT605" i="3"/>
  <c r="BM606" i="3"/>
  <c r="H762" i="5" s="1"/>
  <c r="BE762" i="5" s="1"/>
  <c r="BO606" i="3"/>
  <c r="F762" i="5" s="1"/>
  <c r="BD762" i="5" s="1"/>
  <c r="BF762" i="5" s="1"/>
  <c r="BP606" i="3"/>
  <c r="AM762" i="5" s="1"/>
  <c r="BG762" i="5" s="1"/>
  <c r="BQ606" i="3"/>
  <c r="BS606" i="3"/>
  <c r="BM607" i="3"/>
  <c r="H763" i="5" s="1"/>
  <c r="BE763" i="5" s="1"/>
  <c r="BO607" i="3"/>
  <c r="F763" i="5" s="1"/>
  <c r="BD763" i="5" s="1"/>
  <c r="BF763" i="5" s="1"/>
  <c r="BP607" i="3"/>
  <c r="AM763" i="5" s="1"/>
  <c r="BG763" i="5" s="1"/>
  <c r="BQ607" i="3"/>
  <c r="BS607" i="3"/>
  <c r="BM608" i="3"/>
  <c r="H764" i="5" s="1"/>
  <c r="BE764" i="5" s="1"/>
  <c r="BO608" i="3"/>
  <c r="F764" i="5" s="1"/>
  <c r="BD764" i="5" s="1"/>
  <c r="BF764" i="5" s="1"/>
  <c r="BP608" i="3"/>
  <c r="AM764" i="5" s="1"/>
  <c r="BG764" i="5" s="1"/>
  <c r="BQ608" i="3"/>
  <c r="BS608" i="3"/>
  <c r="BM609" i="3"/>
  <c r="H765" i="5" s="1"/>
  <c r="BE765" i="5" s="1"/>
  <c r="BO609" i="3"/>
  <c r="F765" i="5" s="1"/>
  <c r="BD765" i="5" s="1"/>
  <c r="BF765" i="5" s="1"/>
  <c r="BP609" i="3"/>
  <c r="AM765" i="5" s="1"/>
  <c r="BG765" i="5" s="1"/>
  <c r="BQ609" i="3"/>
  <c r="BS609" i="3"/>
  <c r="BM610" i="3"/>
  <c r="H766" i="5" s="1"/>
  <c r="BE766" i="5" s="1"/>
  <c r="BO610" i="3"/>
  <c r="F766" i="5" s="1"/>
  <c r="BD766" i="5" s="1"/>
  <c r="BF766" i="5" s="1"/>
  <c r="BP610" i="3"/>
  <c r="AM766" i="5" s="1"/>
  <c r="BG766" i="5" s="1"/>
  <c r="BQ610" i="3"/>
  <c r="BS610" i="3"/>
  <c r="BM611" i="3"/>
  <c r="H767" i="5" s="1"/>
  <c r="BE767" i="5" s="1"/>
  <c r="BO611" i="3"/>
  <c r="F767" i="5" s="1"/>
  <c r="BP611" i="3"/>
  <c r="AM767" i="5" s="1"/>
  <c r="BG767" i="5" s="1"/>
  <c r="BQ611" i="3"/>
  <c r="BR611" i="3"/>
  <c r="AP767" i="5" s="1"/>
  <c r="BH767" i="5" s="1"/>
  <c r="BS611" i="3"/>
  <c r="BT611" i="3" s="1"/>
  <c r="BM612" i="3"/>
  <c r="H768" i="5" s="1"/>
  <c r="BE768" i="5" s="1"/>
  <c r="BO612" i="3"/>
  <c r="F768" i="5" s="1"/>
  <c r="BD768" i="5" s="1"/>
  <c r="BF768" i="5" s="1"/>
  <c r="BP612" i="3"/>
  <c r="AM768" i="5" s="1"/>
  <c r="BG768" i="5" s="1"/>
  <c r="BQ612" i="3"/>
  <c r="BS612" i="3"/>
  <c r="BM613" i="3"/>
  <c r="H769" i="5" s="1"/>
  <c r="BE769" i="5" s="1"/>
  <c r="BO613" i="3"/>
  <c r="F769" i="5" s="1"/>
  <c r="BP613" i="3"/>
  <c r="AM769" i="5" s="1"/>
  <c r="BG769" i="5" s="1"/>
  <c r="BQ613" i="3"/>
  <c r="BR613" i="3"/>
  <c r="AP769" i="5" s="1"/>
  <c r="BH769" i="5" s="1"/>
  <c r="BS613" i="3"/>
  <c r="BT613" i="3" s="1"/>
  <c r="BM614" i="3"/>
  <c r="H770" i="5" s="1"/>
  <c r="BE770" i="5" s="1"/>
  <c r="BO614" i="3"/>
  <c r="F770" i="5" s="1"/>
  <c r="BP614" i="3"/>
  <c r="AM770" i="5" s="1"/>
  <c r="BG770" i="5" s="1"/>
  <c r="BQ614" i="3"/>
  <c r="BR614" i="3"/>
  <c r="AP770" i="5" s="1"/>
  <c r="BH770" i="5" s="1"/>
  <c r="BS614" i="3"/>
  <c r="BT614" i="3" s="1"/>
  <c r="BM615" i="3"/>
  <c r="H771" i="5" s="1"/>
  <c r="BE771" i="5" s="1"/>
  <c r="BO615" i="3"/>
  <c r="F771" i="5" s="1"/>
  <c r="BD771" i="5" s="1"/>
  <c r="BF771" i="5" s="1"/>
  <c r="BP615" i="3"/>
  <c r="AM771" i="5" s="1"/>
  <c r="BG771" i="5" s="1"/>
  <c r="BQ615" i="3"/>
  <c r="BS615" i="3"/>
  <c r="BM616" i="3"/>
  <c r="H772" i="5" s="1"/>
  <c r="BE772" i="5" s="1"/>
  <c r="BO616" i="3"/>
  <c r="F772" i="5" s="1"/>
  <c r="BP616" i="3"/>
  <c r="AM772" i="5" s="1"/>
  <c r="BG772" i="5" s="1"/>
  <c r="BQ616" i="3"/>
  <c r="BR616" i="3"/>
  <c r="AP772" i="5" s="1"/>
  <c r="BH772" i="5" s="1"/>
  <c r="BS616" i="3"/>
  <c r="BT616" i="3"/>
  <c r="BM617" i="3"/>
  <c r="H773" i="5" s="1"/>
  <c r="BE773" i="5" s="1"/>
  <c r="BO617" i="3"/>
  <c r="F773" i="5" s="1"/>
  <c r="BP617" i="3"/>
  <c r="AM773" i="5" s="1"/>
  <c r="BG773" i="5" s="1"/>
  <c r="BQ617" i="3"/>
  <c r="BR617" i="3"/>
  <c r="AP773" i="5" s="1"/>
  <c r="BH773" i="5" s="1"/>
  <c r="BS617" i="3"/>
  <c r="BT617" i="3" s="1"/>
  <c r="BM618" i="3"/>
  <c r="H774" i="5" s="1"/>
  <c r="BE774" i="5" s="1"/>
  <c r="BO618" i="3"/>
  <c r="F774" i="5" s="1"/>
  <c r="BD774" i="5" s="1"/>
  <c r="BF774" i="5" s="1"/>
  <c r="BP618" i="3"/>
  <c r="AM774" i="5" s="1"/>
  <c r="BG774" i="5" s="1"/>
  <c r="BQ618" i="3"/>
  <c r="BS618" i="3"/>
  <c r="BM619" i="3"/>
  <c r="H775" i="5" s="1"/>
  <c r="BE775" i="5" s="1"/>
  <c r="BO619" i="3"/>
  <c r="F775" i="5" s="1"/>
  <c r="BD775" i="5" s="1"/>
  <c r="BF775" i="5" s="1"/>
  <c r="BP619" i="3"/>
  <c r="AM775" i="5" s="1"/>
  <c r="BG775" i="5" s="1"/>
  <c r="BQ619" i="3"/>
  <c r="BS619" i="3"/>
  <c r="BM620" i="3"/>
  <c r="H776" i="5" s="1"/>
  <c r="BE776" i="5" s="1"/>
  <c r="BO620" i="3"/>
  <c r="F776" i="5" s="1"/>
  <c r="BD776" i="5" s="1"/>
  <c r="BF776" i="5" s="1"/>
  <c r="BP620" i="3"/>
  <c r="AM776" i="5" s="1"/>
  <c r="BG776" i="5" s="1"/>
  <c r="BQ620" i="3"/>
  <c r="BS620" i="3"/>
  <c r="BM621" i="3"/>
  <c r="H777" i="5" s="1"/>
  <c r="BE777" i="5" s="1"/>
  <c r="BO621" i="3"/>
  <c r="F777" i="5" s="1"/>
  <c r="BD777" i="5" s="1"/>
  <c r="BF777" i="5" s="1"/>
  <c r="BP621" i="3"/>
  <c r="AM777" i="5" s="1"/>
  <c r="BG777" i="5" s="1"/>
  <c r="BQ621" i="3"/>
  <c r="BS621" i="3"/>
  <c r="BM622" i="3"/>
  <c r="H778" i="5" s="1"/>
  <c r="BE778" i="5" s="1"/>
  <c r="BO622" i="3"/>
  <c r="F778" i="5" s="1"/>
  <c r="BD778" i="5" s="1"/>
  <c r="BF778" i="5" s="1"/>
  <c r="BP622" i="3"/>
  <c r="AM778" i="5" s="1"/>
  <c r="BG778" i="5" s="1"/>
  <c r="BQ622" i="3"/>
  <c r="BS622" i="3"/>
  <c r="BM588" i="3"/>
  <c r="H744" i="5" s="1"/>
  <c r="BE744" i="5" s="1"/>
  <c r="BO588" i="3"/>
  <c r="F744" i="5" s="1"/>
  <c r="BD744" i="5" s="1"/>
  <c r="BF744" i="5" s="1"/>
  <c r="BP588" i="3"/>
  <c r="AM744" i="5" s="1"/>
  <c r="BG744" i="5" s="1"/>
  <c r="BQ588" i="3"/>
  <c r="BS588" i="3"/>
  <c r="BM589" i="3"/>
  <c r="H745" i="5" s="1"/>
  <c r="BE745" i="5" s="1"/>
  <c r="BO589" i="3"/>
  <c r="F745" i="5" s="1"/>
  <c r="BD745" i="5" s="1"/>
  <c r="BF745" i="5" s="1"/>
  <c r="BP589" i="3"/>
  <c r="AM745" i="5" s="1"/>
  <c r="BG745" i="5" s="1"/>
  <c r="BQ589" i="3"/>
  <c r="BS589" i="3"/>
  <c r="BM590" i="3"/>
  <c r="H746" i="5" s="1"/>
  <c r="BE746" i="5" s="1"/>
  <c r="BO590" i="3"/>
  <c r="F746" i="5" s="1"/>
  <c r="BD746" i="5" s="1"/>
  <c r="BF746" i="5" s="1"/>
  <c r="BP590" i="3"/>
  <c r="AM746" i="5" s="1"/>
  <c r="BG746" i="5" s="1"/>
  <c r="BQ590" i="3"/>
  <c r="BS590" i="3"/>
  <c r="BM591" i="3"/>
  <c r="H747" i="5" s="1"/>
  <c r="BE747" i="5" s="1"/>
  <c r="BO591" i="3"/>
  <c r="F747" i="5" s="1"/>
  <c r="BP591" i="3"/>
  <c r="AM747" i="5" s="1"/>
  <c r="BG747" i="5" s="1"/>
  <c r="BQ591" i="3"/>
  <c r="BR591" i="3"/>
  <c r="AP747" i="5" s="1"/>
  <c r="BH747" i="5" s="1"/>
  <c r="BS591" i="3"/>
  <c r="BT591" i="3" s="1"/>
  <c r="BM592" i="3"/>
  <c r="H748" i="5" s="1"/>
  <c r="BE748" i="5" s="1"/>
  <c r="BO592" i="3"/>
  <c r="F748" i="5" s="1"/>
  <c r="BD748" i="5" s="1"/>
  <c r="BF748" i="5" s="1"/>
  <c r="BP592" i="3"/>
  <c r="AM748" i="5" s="1"/>
  <c r="BG748" i="5" s="1"/>
  <c r="BQ592" i="3"/>
  <c r="BS592" i="3"/>
  <c r="BS587" i="3"/>
  <c r="BQ587" i="3"/>
  <c r="BP587" i="3"/>
  <c r="BO587" i="3"/>
  <c r="BM587" i="3"/>
  <c r="BC616" i="3"/>
  <c r="H624" i="5" s="1"/>
  <c r="BE624" i="5" s="1"/>
  <c r="BE616" i="3"/>
  <c r="F624" i="5" s="1"/>
  <c r="BF616" i="3"/>
  <c r="AM624" i="5" s="1"/>
  <c r="BG624" i="5" s="1"/>
  <c r="BG616" i="3"/>
  <c r="BH616" i="3"/>
  <c r="AP624" i="5" s="1"/>
  <c r="BH624" i="5" s="1"/>
  <c r="BI616" i="3"/>
  <c r="BJ616" i="3" s="1"/>
  <c r="BC617" i="3"/>
  <c r="H625" i="5" s="1"/>
  <c r="BE625" i="5" s="1"/>
  <c r="BE617" i="3"/>
  <c r="F625" i="5" s="1"/>
  <c r="BF617" i="3"/>
  <c r="AM625" i="5" s="1"/>
  <c r="BG625" i="5" s="1"/>
  <c r="BG617" i="3"/>
  <c r="BH617" i="3"/>
  <c r="AP625" i="5" s="1"/>
  <c r="BH625" i="5" s="1"/>
  <c r="BI617" i="3"/>
  <c r="BJ617" i="3" s="1"/>
  <c r="BC618" i="3"/>
  <c r="H626" i="5" s="1"/>
  <c r="BE626" i="5" s="1"/>
  <c r="BE618" i="3"/>
  <c r="F626" i="5" s="1"/>
  <c r="BD626" i="5" s="1"/>
  <c r="BF626" i="5" s="1"/>
  <c r="BF618" i="3"/>
  <c r="AM626" i="5" s="1"/>
  <c r="BG626" i="5" s="1"/>
  <c r="BG618" i="3"/>
  <c r="BI618" i="3"/>
  <c r="BC619" i="3"/>
  <c r="H627" i="5" s="1"/>
  <c r="BE627" i="5" s="1"/>
  <c r="BE619" i="3"/>
  <c r="F627" i="5" s="1"/>
  <c r="BD627" i="5" s="1"/>
  <c r="BF627" i="5" s="1"/>
  <c r="BF619" i="3"/>
  <c r="AM627" i="5" s="1"/>
  <c r="BG627" i="5" s="1"/>
  <c r="BG619" i="3"/>
  <c r="BI619" i="3"/>
  <c r="BC620" i="3"/>
  <c r="H628" i="5" s="1"/>
  <c r="BE628" i="5" s="1"/>
  <c r="BE620" i="3"/>
  <c r="F628" i="5" s="1"/>
  <c r="BD628" i="5" s="1"/>
  <c r="BF628" i="5" s="1"/>
  <c r="BF620" i="3"/>
  <c r="AM628" i="5" s="1"/>
  <c r="BG628" i="5" s="1"/>
  <c r="BG620" i="3"/>
  <c r="BI620" i="3"/>
  <c r="BC621" i="3"/>
  <c r="H629" i="5" s="1"/>
  <c r="BE629" i="5" s="1"/>
  <c r="BE621" i="3"/>
  <c r="F629" i="5" s="1"/>
  <c r="BD629" i="5" s="1"/>
  <c r="BF629" i="5" s="1"/>
  <c r="BF621" i="3"/>
  <c r="AM629" i="5" s="1"/>
  <c r="BG629" i="5" s="1"/>
  <c r="BG621" i="3"/>
  <c r="BI621" i="3"/>
  <c r="BC622" i="3"/>
  <c r="H630" i="5" s="1"/>
  <c r="BE630" i="5" s="1"/>
  <c r="BE622" i="3"/>
  <c r="F630" i="5" s="1"/>
  <c r="BF622" i="3"/>
  <c r="AM630" i="5" s="1"/>
  <c r="BG630" i="5" s="1"/>
  <c r="BG622" i="3"/>
  <c r="BI622" i="3"/>
  <c r="BJ622" i="3" s="1"/>
  <c r="BC623" i="3"/>
  <c r="H631" i="5" s="1"/>
  <c r="BE631" i="5" s="1"/>
  <c r="BE623" i="3"/>
  <c r="F631" i="5" s="1"/>
  <c r="BD631" i="5" s="1"/>
  <c r="BF631" i="5" s="1"/>
  <c r="BF623" i="3"/>
  <c r="AM631" i="5" s="1"/>
  <c r="BG631" i="5" s="1"/>
  <c r="BG623" i="3"/>
  <c r="BI623" i="3"/>
  <c r="BC624" i="3"/>
  <c r="H632" i="5" s="1"/>
  <c r="BE632" i="5" s="1"/>
  <c r="BE624" i="3"/>
  <c r="F632" i="5" s="1"/>
  <c r="BD632" i="5" s="1"/>
  <c r="BF632" i="5" s="1"/>
  <c r="BF624" i="3"/>
  <c r="AM632" i="5" s="1"/>
  <c r="BG632" i="5" s="1"/>
  <c r="BG624" i="3"/>
  <c r="BI624" i="3"/>
  <c r="BC625" i="3"/>
  <c r="H633" i="5" s="1"/>
  <c r="BE633" i="5" s="1"/>
  <c r="BE625" i="3"/>
  <c r="F633" i="5" s="1"/>
  <c r="BF625" i="3"/>
  <c r="AM633" i="5" s="1"/>
  <c r="BG633" i="5" s="1"/>
  <c r="BG625" i="3"/>
  <c r="BH625" i="3"/>
  <c r="AP633" i="5" s="1"/>
  <c r="BH633" i="5" s="1"/>
  <c r="BI625" i="3"/>
  <c r="BJ625" i="3" s="1"/>
  <c r="BC626" i="3"/>
  <c r="H634" i="5" s="1"/>
  <c r="BE634" i="5" s="1"/>
  <c r="BE626" i="3"/>
  <c r="F634" i="5" s="1"/>
  <c r="BD634" i="5" s="1"/>
  <c r="BF634" i="5" s="1"/>
  <c r="BF626" i="3"/>
  <c r="AM634" i="5" s="1"/>
  <c r="BG634" i="5" s="1"/>
  <c r="BG626" i="3"/>
  <c r="BI626" i="3"/>
  <c r="BE613" i="3"/>
  <c r="F621" i="5" s="1"/>
  <c r="BF613" i="3"/>
  <c r="AM621" i="5" s="1"/>
  <c r="BG621" i="5" s="1"/>
  <c r="BG613" i="3"/>
  <c r="BH613" i="3"/>
  <c r="AP621" i="5" s="1"/>
  <c r="BH621" i="5" s="1"/>
  <c r="BI613" i="3"/>
  <c r="BJ613" i="3" s="1"/>
  <c r="BE614" i="3"/>
  <c r="F622" i="5" s="1"/>
  <c r="BF614" i="3"/>
  <c r="AM622" i="5" s="1"/>
  <c r="BG622" i="5" s="1"/>
  <c r="BG614" i="3"/>
  <c r="BH614" i="3"/>
  <c r="AP622" i="5" s="1"/>
  <c r="BH622" i="5" s="1"/>
  <c r="BI614" i="3"/>
  <c r="BJ614" i="3" s="1"/>
  <c r="BE615" i="3"/>
  <c r="F623" i="5" s="1"/>
  <c r="BD623" i="5" s="1"/>
  <c r="BF623" i="5" s="1"/>
  <c r="BF615" i="3"/>
  <c r="AM623" i="5" s="1"/>
  <c r="BG623" i="5" s="1"/>
  <c r="BG615" i="3"/>
  <c r="BI615" i="3"/>
  <c r="BC588" i="3"/>
  <c r="H596" i="5" s="1"/>
  <c r="BE596" i="5" s="1"/>
  <c r="BE588" i="3"/>
  <c r="F596" i="5" s="1"/>
  <c r="BD596" i="5" s="1"/>
  <c r="BF596" i="5" s="1"/>
  <c r="BF588" i="3"/>
  <c r="AM596" i="5" s="1"/>
  <c r="BG596" i="5" s="1"/>
  <c r="BG588" i="3"/>
  <c r="BI588" i="3"/>
  <c r="BC589" i="3"/>
  <c r="H597" i="5" s="1"/>
  <c r="BE597" i="5" s="1"/>
  <c r="BE589" i="3"/>
  <c r="F597" i="5" s="1"/>
  <c r="BD597" i="5" s="1"/>
  <c r="BF597" i="5" s="1"/>
  <c r="BF589" i="3"/>
  <c r="AM597" i="5" s="1"/>
  <c r="BG597" i="5" s="1"/>
  <c r="BG589" i="3"/>
  <c r="BI589" i="3"/>
  <c r="BC590" i="3"/>
  <c r="H598" i="5" s="1"/>
  <c r="BE598" i="5" s="1"/>
  <c r="BE590" i="3"/>
  <c r="F598" i="5" s="1"/>
  <c r="BF590" i="3"/>
  <c r="AM598" i="5" s="1"/>
  <c r="BG598" i="5" s="1"/>
  <c r="BG590" i="3"/>
  <c r="BH590" i="3"/>
  <c r="AP598" i="5" s="1"/>
  <c r="BH598" i="5" s="1"/>
  <c r="BI590" i="3"/>
  <c r="BJ590" i="3" s="1"/>
  <c r="BC591" i="3"/>
  <c r="H599" i="5" s="1"/>
  <c r="BE599" i="5" s="1"/>
  <c r="BE591" i="3"/>
  <c r="F599" i="5" s="1"/>
  <c r="BF591" i="3"/>
  <c r="AM599" i="5" s="1"/>
  <c r="BG599" i="5" s="1"/>
  <c r="BG591" i="3"/>
  <c r="BH591" i="3"/>
  <c r="AP599" i="5" s="1"/>
  <c r="BH599" i="5" s="1"/>
  <c r="BI591" i="3"/>
  <c r="BJ591" i="3" s="1"/>
  <c r="BC592" i="3"/>
  <c r="H600" i="5" s="1"/>
  <c r="BE600" i="5" s="1"/>
  <c r="BE592" i="3"/>
  <c r="F600" i="5" s="1"/>
  <c r="BD600" i="5" s="1"/>
  <c r="BF600" i="5" s="1"/>
  <c r="BF592" i="3"/>
  <c r="AM600" i="5" s="1"/>
  <c r="BG600" i="5" s="1"/>
  <c r="BG592" i="3"/>
  <c r="BI592" i="3"/>
  <c r="BC593" i="3"/>
  <c r="H601" i="5" s="1"/>
  <c r="BE601" i="5" s="1"/>
  <c r="BE593" i="3"/>
  <c r="F601" i="5" s="1"/>
  <c r="BD601" i="5" s="1"/>
  <c r="BF601" i="5" s="1"/>
  <c r="BF593" i="3"/>
  <c r="AM601" i="5" s="1"/>
  <c r="BG601" i="5" s="1"/>
  <c r="BG593" i="3"/>
  <c r="BI593" i="3"/>
  <c r="BC594" i="3"/>
  <c r="H602" i="5" s="1"/>
  <c r="BE602" i="5" s="1"/>
  <c r="BE594" i="3"/>
  <c r="F602" i="5" s="1"/>
  <c r="BF594" i="3"/>
  <c r="AM602" i="5" s="1"/>
  <c r="BG602" i="5" s="1"/>
  <c r="BG594" i="3"/>
  <c r="BI594" i="3"/>
  <c r="BJ594" i="3" s="1"/>
  <c r="BC595" i="3"/>
  <c r="H603" i="5" s="1"/>
  <c r="BE603" i="5" s="1"/>
  <c r="BE595" i="3"/>
  <c r="F603" i="5" s="1"/>
  <c r="BF595" i="3"/>
  <c r="AM603" i="5" s="1"/>
  <c r="BG603" i="5" s="1"/>
  <c r="BG595" i="3"/>
  <c r="BI595" i="3"/>
  <c r="BJ595" i="3" s="1"/>
  <c r="BC596" i="3"/>
  <c r="H604" i="5" s="1"/>
  <c r="BE604" i="5" s="1"/>
  <c r="BE596" i="3"/>
  <c r="F604" i="5" s="1"/>
  <c r="BD604" i="5" s="1"/>
  <c r="BF604" i="5" s="1"/>
  <c r="BF596" i="3"/>
  <c r="AM604" i="5" s="1"/>
  <c r="BG604" i="5" s="1"/>
  <c r="BG596" i="3"/>
  <c r="BI596" i="3"/>
  <c r="BC597" i="3"/>
  <c r="H605" i="5" s="1"/>
  <c r="BE605" i="5" s="1"/>
  <c r="BE597" i="3"/>
  <c r="F605" i="5" s="1"/>
  <c r="BF597" i="3"/>
  <c r="AM605" i="5" s="1"/>
  <c r="BG605" i="5" s="1"/>
  <c r="BG597" i="3"/>
  <c r="BI597" i="3"/>
  <c r="BJ597" i="3" s="1"/>
  <c r="BC598" i="3"/>
  <c r="H606" i="5" s="1"/>
  <c r="BE606" i="5" s="1"/>
  <c r="BE598" i="3"/>
  <c r="F606" i="5" s="1"/>
  <c r="BF598" i="3"/>
  <c r="AM606" i="5" s="1"/>
  <c r="BG606" i="5" s="1"/>
  <c r="BG598" i="3"/>
  <c r="BH598" i="3"/>
  <c r="AP606" i="5" s="1"/>
  <c r="BH606" i="5" s="1"/>
  <c r="BI598" i="3"/>
  <c r="BJ598" i="3" s="1"/>
  <c r="BC599" i="3"/>
  <c r="H607" i="5" s="1"/>
  <c r="BE607" i="5" s="1"/>
  <c r="BE599" i="3"/>
  <c r="F607" i="5" s="1"/>
  <c r="BD607" i="5" s="1"/>
  <c r="BF607" i="5" s="1"/>
  <c r="BF599" i="3"/>
  <c r="AM607" i="5" s="1"/>
  <c r="BG607" i="5" s="1"/>
  <c r="BG599" i="3"/>
  <c r="BI599" i="3"/>
  <c r="BC600" i="3"/>
  <c r="H608" i="5" s="1"/>
  <c r="BE608" i="5" s="1"/>
  <c r="BE600" i="3"/>
  <c r="F608" i="5" s="1"/>
  <c r="BD608" i="5" s="1"/>
  <c r="BF608" i="5" s="1"/>
  <c r="BF600" i="3"/>
  <c r="AM608" i="5" s="1"/>
  <c r="BG608" i="5" s="1"/>
  <c r="BG600" i="3"/>
  <c r="BI600" i="3"/>
  <c r="BC601" i="3"/>
  <c r="H609" i="5" s="1"/>
  <c r="BE609" i="5" s="1"/>
  <c r="BE601" i="3"/>
  <c r="F609" i="5" s="1"/>
  <c r="BD609" i="5" s="1"/>
  <c r="BF609" i="5" s="1"/>
  <c r="BF601" i="3"/>
  <c r="AM609" i="5" s="1"/>
  <c r="BG609" i="5" s="1"/>
  <c r="BG601" i="3"/>
  <c r="BI601" i="3"/>
  <c r="BC602" i="3"/>
  <c r="H610" i="5" s="1"/>
  <c r="BE610" i="5" s="1"/>
  <c r="BE602" i="3"/>
  <c r="F610" i="5" s="1"/>
  <c r="BD610" i="5" s="1"/>
  <c r="BF610" i="5" s="1"/>
  <c r="BF602" i="3"/>
  <c r="AM610" i="5" s="1"/>
  <c r="BG610" i="5" s="1"/>
  <c r="BG602" i="3"/>
  <c r="BI602" i="3"/>
  <c r="BC603" i="3"/>
  <c r="H611" i="5" s="1"/>
  <c r="BE611" i="5" s="1"/>
  <c r="BE603" i="3"/>
  <c r="F611" i="5" s="1"/>
  <c r="BD611" i="5" s="1"/>
  <c r="BF611" i="5" s="1"/>
  <c r="BF603" i="3"/>
  <c r="AM611" i="5" s="1"/>
  <c r="BG611" i="5" s="1"/>
  <c r="BG603" i="3"/>
  <c r="BI603" i="3"/>
  <c r="BC604" i="3"/>
  <c r="H612" i="5" s="1"/>
  <c r="BE612" i="5" s="1"/>
  <c r="BE604" i="3"/>
  <c r="F612" i="5" s="1"/>
  <c r="BD612" i="5" s="1"/>
  <c r="BF612" i="5" s="1"/>
  <c r="BF604" i="3"/>
  <c r="AM612" i="5" s="1"/>
  <c r="BG612" i="5" s="1"/>
  <c r="BG604" i="3"/>
  <c r="BI604" i="3"/>
  <c r="BC605" i="3"/>
  <c r="H613" i="5" s="1"/>
  <c r="BE613" i="5" s="1"/>
  <c r="BE605" i="3"/>
  <c r="F613" i="5" s="1"/>
  <c r="BD613" i="5" s="1"/>
  <c r="BF613" i="5" s="1"/>
  <c r="BF605" i="3"/>
  <c r="AM613" i="5" s="1"/>
  <c r="BG613" i="5" s="1"/>
  <c r="BG605" i="3"/>
  <c r="BI605" i="3"/>
  <c r="BC606" i="3"/>
  <c r="H614" i="5" s="1"/>
  <c r="BE614" i="5" s="1"/>
  <c r="BE606" i="3"/>
  <c r="F614" i="5" s="1"/>
  <c r="BF606" i="3"/>
  <c r="AM614" i="5" s="1"/>
  <c r="BG614" i="5" s="1"/>
  <c r="BG606" i="3"/>
  <c r="BI606" i="3"/>
  <c r="BJ606" i="3" s="1"/>
  <c r="BC607" i="3"/>
  <c r="H615" i="5" s="1"/>
  <c r="BE615" i="5" s="1"/>
  <c r="BE607" i="3"/>
  <c r="F615" i="5" s="1"/>
  <c r="BD615" i="5" s="1"/>
  <c r="BF615" i="5" s="1"/>
  <c r="BF607" i="3"/>
  <c r="AM615" i="5" s="1"/>
  <c r="BG615" i="5" s="1"/>
  <c r="BG607" i="3"/>
  <c r="BI607" i="3"/>
  <c r="BC608" i="3"/>
  <c r="H616" i="5" s="1"/>
  <c r="BE616" i="5" s="1"/>
  <c r="BE608" i="3"/>
  <c r="F616" i="5" s="1"/>
  <c r="BD616" i="5" s="1"/>
  <c r="BF616" i="5" s="1"/>
  <c r="BF608" i="3"/>
  <c r="AM616" i="5" s="1"/>
  <c r="BG616" i="5" s="1"/>
  <c r="BG608" i="3"/>
  <c r="BI608" i="3"/>
  <c r="BC609" i="3"/>
  <c r="H617" i="5" s="1"/>
  <c r="BE617" i="5" s="1"/>
  <c r="BE609" i="3"/>
  <c r="F617" i="5" s="1"/>
  <c r="BD617" i="5" s="1"/>
  <c r="BF617" i="5" s="1"/>
  <c r="BF609" i="3"/>
  <c r="AM617" i="5" s="1"/>
  <c r="BG617" i="5" s="1"/>
  <c r="BG609" i="3"/>
  <c r="BI609" i="3"/>
  <c r="BC610" i="3"/>
  <c r="H618" i="5" s="1"/>
  <c r="BE618" i="5" s="1"/>
  <c r="BE610" i="3"/>
  <c r="F618" i="5" s="1"/>
  <c r="BD618" i="5" s="1"/>
  <c r="BF618" i="5" s="1"/>
  <c r="BF610" i="3"/>
  <c r="AM618" i="5" s="1"/>
  <c r="BG618" i="5" s="1"/>
  <c r="BG610" i="3"/>
  <c r="BI610" i="3"/>
  <c r="BC611" i="3"/>
  <c r="H619" i="5" s="1"/>
  <c r="BE619" i="5" s="1"/>
  <c r="BE611" i="3"/>
  <c r="F619" i="5" s="1"/>
  <c r="BF611" i="3"/>
  <c r="AM619" i="5" s="1"/>
  <c r="BG619" i="5" s="1"/>
  <c r="BG611" i="3"/>
  <c r="BI611" i="3"/>
  <c r="BJ611" i="3" s="1"/>
  <c r="BC612" i="3"/>
  <c r="H620" i="5" s="1"/>
  <c r="BE620" i="5" s="1"/>
  <c r="BE612" i="3"/>
  <c r="F620" i="5" s="1"/>
  <c r="BD620" i="5" s="1"/>
  <c r="BF620" i="5" s="1"/>
  <c r="BF612" i="3"/>
  <c r="AM620" i="5" s="1"/>
  <c r="BG620" i="5" s="1"/>
  <c r="BG612" i="3"/>
  <c r="BI612" i="3"/>
  <c r="BC613" i="3"/>
  <c r="H621" i="5" s="1"/>
  <c r="BE621" i="5" s="1"/>
  <c r="BC614" i="3"/>
  <c r="H622" i="5" s="1"/>
  <c r="BE622" i="5" s="1"/>
  <c r="BC615" i="3"/>
  <c r="H623" i="5" s="1"/>
  <c r="BE623" i="5" s="1"/>
  <c r="BD605" i="5" l="1"/>
  <c r="BF605" i="5" s="1"/>
  <c r="AS605" i="5"/>
  <c r="BI605" i="5" s="1"/>
  <c r="AS633" i="5"/>
  <c r="BI633" i="5" s="1"/>
  <c r="BD633" i="5"/>
  <c r="BF633" i="5" s="1"/>
  <c r="AS622" i="5"/>
  <c r="BI622" i="5" s="1"/>
  <c r="BD622" i="5"/>
  <c r="BF622" i="5" s="1"/>
  <c r="AS625" i="5"/>
  <c r="BI625" i="5" s="1"/>
  <c r="BD625" i="5"/>
  <c r="BF625" i="5" s="1"/>
  <c r="BD614" i="5"/>
  <c r="BF614" i="5" s="1"/>
  <c r="AS614" i="5"/>
  <c r="BI614" i="5" s="1"/>
  <c r="AS619" i="5"/>
  <c r="BI619" i="5" s="1"/>
  <c r="BD619" i="5"/>
  <c r="BF619" i="5" s="1"/>
  <c r="AS603" i="5"/>
  <c r="BI603" i="5" s="1"/>
  <c r="BD603" i="5"/>
  <c r="BF603" i="5" s="1"/>
  <c r="BD606" i="5"/>
  <c r="BF606" i="5" s="1"/>
  <c r="AS606" i="5"/>
  <c r="BI606" i="5" s="1"/>
  <c r="AS598" i="5"/>
  <c r="BI598" i="5" s="1"/>
  <c r="BD598" i="5"/>
  <c r="BF598" i="5" s="1"/>
  <c r="AS621" i="5"/>
  <c r="BI621" i="5" s="1"/>
  <c r="BD621" i="5"/>
  <c r="BF621" i="5" s="1"/>
  <c r="BD602" i="5"/>
  <c r="BF602" i="5" s="1"/>
  <c r="AS602" i="5"/>
  <c r="BI602" i="5" s="1"/>
  <c r="AS599" i="5"/>
  <c r="BI599" i="5" s="1"/>
  <c r="BD599" i="5"/>
  <c r="BF599" i="5" s="1"/>
  <c r="AS630" i="5"/>
  <c r="BI630" i="5" s="1"/>
  <c r="BD630" i="5"/>
  <c r="BF630" i="5" s="1"/>
  <c r="AS624" i="5"/>
  <c r="BI624" i="5" s="1"/>
  <c r="BD624" i="5"/>
  <c r="BF624" i="5" s="1"/>
  <c r="AS635" i="5"/>
  <c r="BI635" i="5" s="1"/>
  <c r="BD635" i="5"/>
  <c r="BF635" i="5" s="1"/>
  <c r="AS544" i="5"/>
  <c r="BI544" i="5" s="1"/>
  <c r="BD544" i="5"/>
  <c r="BF544" i="5" s="1"/>
  <c r="AS753" i="5"/>
  <c r="BI753" i="5" s="1"/>
  <c r="BD753" i="5"/>
  <c r="BF753" i="5" s="1"/>
  <c r="AS653" i="5"/>
  <c r="BI653" i="5" s="1"/>
  <c r="BD653" i="5"/>
  <c r="BF653" i="5" s="1"/>
  <c r="AS591" i="5"/>
  <c r="BI591" i="5" s="1"/>
  <c r="BD591" i="5"/>
  <c r="BF591" i="5" s="1"/>
  <c r="AS576" i="5"/>
  <c r="BI576" i="5" s="1"/>
  <c r="BD576" i="5"/>
  <c r="BF576" i="5" s="1"/>
  <c r="AS545" i="5"/>
  <c r="BI545" i="5" s="1"/>
  <c r="AS447" i="5"/>
  <c r="BI447" i="5" s="1"/>
  <c r="BD447" i="5"/>
  <c r="BF447" i="5" s="1"/>
  <c r="AS772" i="5"/>
  <c r="BI772" i="5" s="1"/>
  <c r="BD772" i="5"/>
  <c r="BF772" i="5" s="1"/>
  <c r="BD754" i="5"/>
  <c r="BF754" i="5" s="1"/>
  <c r="AS754" i="5"/>
  <c r="BI754" i="5" s="1"/>
  <c r="AS594" i="5"/>
  <c r="BI594" i="5" s="1"/>
  <c r="BD594" i="5"/>
  <c r="BF594" i="5" s="1"/>
  <c r="AS773" i="5"/>
  <c r="BI773" i="5" s="1"/>
  <c r="BD773" i="5"/>
  <c r="BF773" i="5" s="1"/>
  <c r="AS769" i="5"/>
  <c r="BI769" i="5" s="1"/>
  <c r="BD769" i="5"/>
  <c r="BF769" i="5" s="1"/>
  <c r="BD751" i="5"/>
  <c r="BF751" i="5" s="1"/>
  <c r="AS751" i="5"/>
  <c r="BI751" i="5" s="1"/>
  <c r="AS636" i="5"/>
  <c r="BI636" i="5" s="1"/>
  <c r="BD636" i="5"/>
  <c r="BF636" i="5" s="1"/>
  <c r="AS589" i="5"/>
  <c r="BI589" i="5" s="1"/>
  <c r="BD589" i="5"/>
  <c r="BF589" i="5" s="1"/>
  <c r="AS592" i="5"/>
  <c r="BI592" i="5" s="1"/>
  <c r="BD592" i="5"/>
  <c r="BF592" i="5" s="1"/>
  <c r="BD747" i="5"/>
  <c r="BF747" i="5" s="1"/>
  <c r="AS747" i="5"/>
  <c r="BI747" i="5" s="1"/>
  <c r="BD770" i="5"/>
  <c r="BF770" i="5" s="1"/>
  <c r="AS770" i="5"/>
  <c r="BI770" i="5" s="1"/>
  <c r="BD767" i="5"/>
  <c r="BF767" i="5" s="1"/>
  <c r="AS767" i="5"/>
  <c r="BI767" i="5" s="1"/>
  <c r="AS761" i="5"/>
  <c r="BI761" i="5" s="1"/>
  <c r="BD761" i="5"/>
  <c r="BF761" i="5" s="1"/>
  <c r="AS637" i="5"/>
  <c r="BI637" i="5" s="1"/>
  <c r="BD637" i="5"/>
  <c r="BF637" i="5" s="1"/>
  <c r="AS590" i="5"/>
  <c r="BI590" i="5" s="1"/>
  <c r="BD590" i="5"/>
  <c r="BF590" i="5" s="1"/>
  <c r="AS737" i="5"/>
  <c r="BI737" i="5" s="1"/>
  <c r="BD737" i="5"/>
  <c r="BF737" i="5" s="1"/>
  <c r="AS593" i="5"/>
  <c r="BI593" i="5" s="1"/>
  <c r="BD593" i="5"/>
  <c r="BF593" i="5" s="1"/>
  <c r="AS546" i="5"/>
  <c r="BI546" i="5" s="1"/>
  <c r="BD546" i="5"/>
  <c r="BF546" i="5" s="1"/>
  <c r="AS741" i="5"/>
  <c r="BI741" i="5" s="1"/>
  <c r="AS32" i="5"/>
  <c r="BI32" i="5" s="1"/>
  <c r="BD32" i="5"/>
  <c r="BF32" i="5" s="1"/>
  <c r="AS596" i="5"/>
  <c r="BI596" i="5" s="1"/>
  <c r="AS597" i="5"/>
  <c r="BI597" i="5" s="1"/>
  <c r="BI703" i="3" l="1"/>
  <c r="BG703" i="3"/>
  <c r="BF703" i="3"/>
  <c r="AM711" i="5" s="1"/>
  <c r="BG711" i="5" s="1"/>
  <c r="BE703" i="3"/>
  <c r="F711" i="5" s="1"/>
  <c r="BD711" i="5" s="1"/>
  <c r="BF711" i="5" s="1"/>
  <c r="BC703" i="3"/>
  <c r="H711" i="5" s="1"/>
  <c r="BE711" i="5" s="1"/>
  <c r="BI688" i="3"/>
  <c r="BG688" i="3"/>
  <c r="BF688" i="3"/>
  <c r="AM696" i="5" s="1"/>
  <c r="BG696" i="5" s="1"/>
  <c r="BE688" i="3"/>
  <c r="F696" i="5" s="1"/>
  <c r="BC688" i="3"/>
  <c r="H696" i="5" s="1"/>
  <c r="BE696" i="5" s="1"/>
  <c r="AS696" i="5" l="1"/>
  <c r="BI696" i="5" s="1"/>
  <c r="BD696" i="5"/>
  <c r="BF696" i="5" s="1"/>
  <c r="BJ111" i="8"/>
  <c r="AW1268" i="5"/>
  <c r="H1269" i="5"/>
  <c r="AM1269" i="5"/>
  <c r="AW1269" i="5"/>
  <c r="AW1270" i="5"/>
  <c r="H1271" i="5"/>
  <c r="AM1271" i="5"/>
  <c r="AW1271" i="5"/>
  <c r="H1272" i="5"/>
  <c r="AM1272" i="5"/>
  <c r="AW1272" i="5"/>
  <c r="F1273" i="5"/>
  <c r="AS1273" i="5" s="1"/>
  <c r="BI1273" i="5" s="1"/>
  <c r="H1273" i="5"/>
  <c r="AM1273" i="5"/>
  <c r="AP1273" i="5"/>
  <c r="AW1273" i="5"/>
  <c r="F1274" i="5"/>
  <c r="AS1274" i="5" s="1"/>
  <c r="BI1274" i="5" s="1"/>
  <c r="H1274" i="5"/>
  <c r="AM1274" i="5"/>
  <c r="AP1274" i="5"/>
  <c r="AW1274" i="5"/>
  <c r="F1275" i="5"/>
  <c r="AS1275" i="5" s="1"/>
  <c r="BI1275" i="5" s="1"/>
  <c r="H1275" i="5"/>
  <c r="AM1275" i="5"/>
  <c r="AP1275" i="5"/>
  <c r="AW1275" i="5"/>
  <c r="F1276" i="5"/>
  <c r="AS1276" i="5" s="1"/>
  <c r="BI1276" i="5" s="1"/>
  <c r="H1276" i="5"/>
  <c r="AM1276" i="5"/>
  <c r="AP1276" i="5"/>
  <c r="AW1276" i="5"/>
  <c r="F1277" i="5"/>
  <c r="AS1277" i="5" s="1"/>
  <c r="BI1277" i="5" s="1"/>
  <c r="H1277" i="5"/>
  <c r="AM1277" i="5"/>
  <c r="AP1277" i="5"/>
  <c r="AW1277" i="5"/>
  <c r="F1265" i="5"/>
  <c r="AS1265" i="5" s="1"/>
  <c r="BI1265" i="5" s="1"/>
  <c r="H1265" i="5"/>
  <c r="AM1265" i="5"/>
  <c r="AW1265" i="5"/>
  <c r="F1266" i="5"/>
  <c r="AS1266" i="5" s="1"/>
  <c r="BI1266" i="5" s="1"/>
  <c r="H1266" i="5"/>
  <c r="AM1266" i="5"/>
  <c r="AW1266" i="5"/>
  <c r="H1267" i="5"/>
  <c r="AM1267" i="5"/>
  <c r="AW1267" i="5"/>
  <c r="H1252" i="5"/>
  <c r="AM1252" i="5"/>
  <c r="AW1252" i="5"/>
  <c r="AW1253" i="5"/>
  <c r="AW1254" i="5"/>
  <c r="AW1255" i="5"/>
  <c r="AW1256" i="5"/>
  <c r="AW1257" i="5"/>
  <c r="H1258" i="5"/>
  <c r="AM1258" i="5"/>
  <c r="AW1258" i="5"/>
  <c r="AW1259" i="5"/>
  <c r="H1260" i="5"/>
  <c r="AM1260" i="5"/>
  <c r="AW1260" i="5"/>
  <c r="AW1261" i="5"/>
  <c r="AW1262" i="5"/>
  <c r="F1263" i="5"/>
  <c r="AS1263" i="5" s="1"/>
  <c r="BI1263" i="5" s="1"/>
  <c r="H1263" i="5"/>
  <c r="AM1263" i="5"/>
  <c r="AW1263" i="5"/>
  <c r="H1264" i="5"/>
  <c r="AM1264" i="5"/>
  <c r="AW1264" i="5"/>
  <c r="H784" i="5"/>
  <c r="AM784" i="5"/>
  <c r="AW784" i="5"/>
  <c r="AW785" i="5"/>
  <c r="AW786" i="5"/>
  <c r="AW787" i="5"/>
  <c r="AW788" i="5"/>
  <c r="H789" i="5"/>
  <c r="AM789" i="5"/>
  <c r="AW789" i="5"/>
  <c r="AW790" i="5"/>
  <c r="H791" i="5"/>
  <c r="AM791" i="5"/>
  <c r="AW791" i="5"/>
  <c r="AW792" i="5"/>
  <c r="AM793" i="5"/>
  <c r="AW793" i="5"/>
  <c r="H794" i="5"/>
  <c r="AM794" i="5"/>
  <c r="AW794" i="5"/>
  <c r="AW795" i="5"/>
  <c r="AW796" i="5"/>
  <c r="H797" i="5"/>
  <c r="AM797" i="5"/>
  <c r="AW797" i="5"/>
  <c r="AW798" i="5"/>
  <c r="AW799" i="5"/>
  <c r="AW800" i="5"/>
  <c r="H801" i="5"/>
  <c r="AM801" i="5"/>
  <c r="AW801" i="5"/>
  <c r="H802" i="5"/>
  <c r="AM802" i="5"/>
  <c r="AW802" i="5"/>
  <c r="H803" i="5"/>
  <c r="AM803" i="5"/>
  <c r="AW803" i="5"/>
  <c r="H804" i="5"/>
  <c r="AM804" i="5"/>
  <c r="AW804" i="5"/>
  <c r="H805" i="5"/>
  <c r="AM805" i="5"/>
  <c r="AW805" i="5"/>
  <c r="H806" i="5"/>
  <c r="AM806" i="5"/>
  <c r="AW806" i="5"/>
  <c r="AW807" i="5"/>
  <c r="F808" i="5"/>
  <c r="AS808" i="5" s="1"/>
  <c r="BI808" i="5" s="1"/>
  <c r="H808" i="5"/>
  <c r="AM808" i="5"/>
  <c r="AW808" i="5"/>
  <c r="AW809" i="5"/>
  <c r="H810" i="5"/>
  <c r="AM810" i="5"/>
  <c r="AW810" i="5"/>
  <c r="H811" i="5"/>
  <c r="AM811" i="5"/>
  <c r="AW811" i="5"/>
  <c r="H812" i="5"/>
  <c r="AM812" i="5"/>
  <c r="AW812" i="5"/>
  <c r="AW813" i="5"/>
  <c r="AW814" i="5"/>
  <c r="F815" i="5"/>
  <c r="AS815" i="5" s="1"/>
  <c r="BI815" i="5" s="1"/>
  <c r="H815" i="5"/>
  <c r="AM815" i="5"/>
  <c r="AW815" i="5"/>
  <c r="H816" i="5"/>
  <c r="AM816" i="5"/>
  <c r="AW816" i="5"/>
  <c r="H817" i="5"/>
  <c r="AM817" i="5"/>
  <c r="AW817" i="5"/>
  <c r="AW818" i="5"/>
  <c r="AW819" i="5"/>
  <c r="H820" i="5"/>
  <c r="AM820" i="5"/>
  <c r="AW820" i="5"/>
  <c r="AW821" i="5"/>
  <c r="H822" i="5"/>
  <c r="AM822" i="5"/>
  <c r="AW822" i="5"/>
  <c r="AW823" i="5"/>
  <c r="AW824" i="5"/>
  <c r="H825" i="5"/>
  <c r="AM825" i="5"/>
  <c r="AW825" i="5"/>
  <c r="AW826" i="5"/>
  <c r="H827" i="5"/>
  <c r="AM827" i="5"/>
  <c r="AW827" i="5"/>
  <c r="H828" i="5"/>
  <c r="AM828" i="5"/>
  <c r="AW828" i="5"/>
  <c r="H829" i="5"/>
  <c r="AM829" i="5"/>
  <c r="AW829" i="5"/>
  <c r="H830" i="5"/>
  <c r="AM830" i="5"/>
  <c r="AW830" i="5"/>
  <c r="H831" i="5"/>
  <c r="AM831" i="5"/>
  <c r="AW831" i="5"/>
  <c r="H832" i="5"/>
  <c r="AM832" i="5"/>
  <c r="AW832" i="5"/>
  <c r="H833" i="5"/>
  <c r="AM833" i="5"/>
  <c r="AW833" i="5"/>
  <c r="H834" i="5"/>
  <c r="AM834" i="5"/>
  <c r="AW834" i="5"/>
  <c r="AW835" i="5"/>
  <c r="AW836" i="5"/>
  <c r="AW837" i="5"/>
  <c r="AW838" i="5"/>
  <c r="AW839" i="5"/>
  <c r="AW840" i="5"/>
  <c r="AW841" i="5"/>
  <c r="AW842" i="5"/>
  <c r="AW843" i="5"/>
  <c r="AW844" i="5"/>
  <c r="AW845" i="5"/>
  <c r="AW846" i="5"/>
  <c r="AW847" i="5"/>
  <c r="AW848" i="5"/>
  <c r="AW849" i="5"/>
  <c r="AW850" i="5"/>
  <c r="AW851" i="5"/>
  <c r="AW852" i="5"/>
  <c r="AW853" i="5"/>
  <c r="AW854" i="5"/>
  <c r="AW855" i="5"/>
  <c r="AW856" i="5"/>
  <c r="AW857" i="5"/>
  <c r="AW858" i="5"/>
  <c r="AW859" i="5"/>
  <c r="AW860" i="5"/>
  <c r="AW861" i="5"/>
  <c r="F862" i="5"/>
  <c r="H862" i="5"/>
  <c r="AM862" i="5"/>
  <c r="AW862" i="5"/>
  <c r="AW863" i="5"/>
  <c r="AW864" i="5"/>
  <c r="F865" i="5"/>
  <c r="H865" i="5"/>
  <c r="AM865" i="5"/>
  <c r="AW865" i="5"/>
  <c r="AW866" i="5"/>
  <c r="AW867" i="5"/>
  <c r="AW868" i="5"/>
  <c r="F869" i="5"/>
  <c r="AS869" i="5" s="1"/>
  <c r="BI869" i="5" s="1"/>
  <c r="H869" i="5"/>
  <c r="AM869" i="5"/>
  <c r="AW869" i="5"/>
  <c r="AW870" i="5"/>
  <c r="AW871" i="5"/>
  <c r="AW872" i="5"/>
  <c r="AW873" i="5"/>
  <c r="AW874" i="5"/>
  <c r="AW875" i="5"/>
  <c r="H876" i="5"/>
  <c r="AM876" i="5"/>
  <c r="AW876" i="5"/>
  <c r="AW877" i="5"/>
  <c r="AW878" i="5"/>
  <c r="AW879" i="5"/>
  <c r="H880" i="5"/>
  <c r="AM880" i="5"/>
  <c r="AW880" i="5"/>
  <c r="F881" i="5"/>
  <c r="H881" i="5"/>
  <c r="AM881" i="5"/>
  <c r="AW881" i="5"/>
  <c r="AW882" i="5"/>
  <c r="AW883" i="5"/>
  <c r="AW884" i="5"/>
  <c r="H885" i="5"/>
  <c r="AM885" i="5"/>
  <c r="AW885" i="5"/>
  <c r="F886" i="5"/>
  <c r="AS886" i="5" s="1"/>
  <c r="BI886" i="5" s="1"/>
  <c r="H886" i="5"/>
  <c r="AM886" i="5"/>
  <c r="AW886" i="5"/>
  <c r="AW887" i="5"/>
  <c r="H888" i="5"/>
  <c r="AM888" i="5"/>
  <c r="AW888" i="5"/>
  <c r="H889" i="5"/>
  <c r="AM889" i="5"/>
  <c r="AW889" i="5"/>
  <c r="H890" i="5"/>
  <c r="AM890" i="5"/>
  <c r="AW890" i="5"/>
  <c r="F891" i="5"/>
  <c r="AS891" i="5" s="1"/>
  <c r="BI891" i="5" s="1"/>
  <c r="H891" i="5"/>
  <c r="AM891" i="5"/>
  <c r="AW891" i="5"/>
  <c r="F892" i="5"/>
  <c r="AS892" i="5" s="1"/>
  <c r="BI892" i="5" s="1"/>
  <c r="H892" i="5"/>
  <c r="AM892" i="5"/>
  <c r="AW892" i="5"/>
  <c r="H893" i="5"/>
  <c r="AM893" i="5"/>
  <c r="AW893" i="5"/>
  <c r="F894" i="5"/>
  <c r="AS894" i="5" s="1"/>
  <c r="BI894" i="5" s="1"/>
  <c r="H894" i="5"/>
  <c r="AM894" i="5"/>
  <c r="AW894" i="5"/>
  <c r="AW895" i="5"/>
  <c r="AW896" i="5"/>
  <c r="AW897" i="5"/>
  <c r="AW898" i="5"/>
  <c r="AW899" i="5"/>
  <c r="AW900" i="5"/>
  <c r="AW901" i="5"/>
  <c r="F902" i="5"/>
  <c r="AS902" i="5" s="1"/>
  <c r="BI902" i="5" s="1"/>
  <c r="H902" i="5"/>
  <c r="AM902" i="5"/>
  <c r="AP902" i="5"/>
  <c r="AW902" i="5"/>
  <c r="AW903" i="5"/>
  <c r="AW904" i="5"/>
  <c r="AW905" i="5"/>
  <c r="F906" i="5"/>
  <c r="H906" i="5"/>
  <c r="AM906" i="5"/>
  <c r="AW906" i="5"/>
  <c r="AW907" i="5"/>
  <c r="H908" i="5"/>
  <c r="AM908" i="5"/>
  <c r="AW908" i="5"/>
  <c r="AW909" i="5"/>
  <c r="H910" i="5"/>
  <c r="AM910" i="5"/>
  <c r="AW910" i="5"/>
  <c r="AW911" i="5"/>
  <c r="AW912" i="5"/>
  <c r="AW913" i="5"/>
  <c r="AW914" i="5"/>
  <c r="AW915" i="5"/>
  <c r="AW916" i="5"/>
  <c r="AW917" i="5"/>
  <c r="AW918" i="5"/>
  <c r="AW919" i="5"/>
  <c r="F920" i="5"/>
  <c r="AS920" i="5" s="1"/>
  <c r="BI920" i="5" s="1"/>
  <c r="H920" i="5"/>
  <c r="AM920" i="5"/>
  <c r="AP920" i="5"/>
  <c r="AW920" i="5"/>
  <c r="F921" i="5"/>
  <c r="AS921" i="5" s="1"/>
  <c r="BI921" i="5" s="1"/>
  <c r="H921" i="5"/>
  <c r="AM921" i="5"/>
  <c r="AW921" i="5"/>
  <c r="AW922" i="5"/>
  <c r="AW923" i="5"/>
  <c r="AW924" i="5"/>
  <c r="H925" i="5"/>
  <c r="AM925" i="5"/>
  <c r="AW925" i="5"/>
  <c r="H926" i="5"/>
  <c r="AM926" i="5"/>
  <c r="AW926" i="5"/>
  <c r="F927" i="5"/>
  <c r="AS927" i="5" s="1"/>
  <c r="BI927" i="5" s="1"/>
  <c r="H927" i="5"/>
  <c r="AM927" i="5"/>
  <c r="AW927" i="5"/>
  <c r="F928" i="5"/>
  <c r="AS928" i="5" s="1"/>
  <c r="BI928" i="5" s="1"/>
  <c r="H928" i="5"/>
  <c r="AM928" i="5"/>
  <c r="AP928" i="5"/>
  <c r="AW928" i="5"/>
  <c r="H929" i="5"/>
  <c r="AM929" i="5"/>
  <c r="AW929" i="5"/>
  <c r="H930" i="5"/>
  <c r="AM930" i="5"/>
  <c r="AW930" i="5"/>
  <c r="H931" i="5"/>
  <c r="AM931" i="5"/>
  <c r="AW931" i="5"/>
  <c r="H932" i="5"/>
  <c r="AM932" i="5"/>
  <c r="AW932" i="5"/>
  <c r="F933" i="5"/>
  <c r="AS933" i="5" s="1"/>
  <c r="BI933" i="5" s="1"/>
  <c r="H933" i="5"/>
  <c r="AM933" i="5"/>
  <c r="AW933" i="5"/>
  <c r="F934" i="5"/>
  <c r="AS934" i="5" s="1"/>
  <c r="BI934" i="5" s="1"/>
  <c r="H934" i="5"/>
  <c r="AM934" i="5"/>
  <c r="AW934" i="5"/>
  <c r="AW935" i="5"/>
  <c r="H936" i="5"/>
  <c r="AM936" i="5"/>
  <c r="AW936" i="5"/>
  <c r="H937" i="5"/>
  <c r="AM937" i="5"/>
  <c r="AW937" i="5"/>
  <c r="F938" i="5"/>
  <c r="AS938" i="5" s="1"/>
  <c r="BI938" i="5" s="1"/>
  <c r="H938" i="5"/>
  <c r="AM938" i="5"/>
  <c r="AW938" i="5"/>
  <c r="AW939" i="5"/>
  <c r="AW940" i="5"/>
  <c r="AW941" i="5"/>
  <c r="AW942" i="5"/>
  <c r="F943" i="5"/>
  <c r="AS943" i="5" s="1"/>
  <c r="BI943" i="5" s="1"/>
  <c r="H943" i="5"/>
  <c r="AM943" i="5"/>
  <c r="AW943" i="5"/>
  <c r="AW944" i="5"/>
  <c r="AW945" i="5"/>
  <c r="AW946" i="5"/>
  <c r="H947" i="5"/>
  <c r="AM947" i="5"/>
  <c r="AW947" i="5"/>
  <c r="H948" i="5"/>
  <c r="AM948" i="5"/>
  <c r="AW948" i="5"/>
  <c r="AW949" i="5"/>
  <c r="H950" i="5"/>
  <c r="AM950" i="5"/>
  <c r="AW950" i="5"/>
  <c r="H951" i="5"/>
  <c r="AM951" i="5"/>
  <c r="AW951" i="5"/>
  <c r="AW952" i="5"/>
  <c r="F953" i="5"/>
  <c r="AS953" i="5" s="1"/>
  <c r="BI953" i="5" s="1"/>
  <c r="H953" i="5"/>
  <c r="AM953" i="5"/>
  <c r="AW953" i="5"/>
  <c r="AW954" i="5"/>
  <c r="F955" i="5"/>
  <c r="AS955" i="5" s="1"/>
  <c r="BI955" i="5" s="1"/>
  <c r="H955" i="5"/>
  <c r="AM955" i="5"/>
  <c r="AW955" i="5"/>
  <c r="F956" i="5"/>
  <c r="AS956" i="5" s="1"/>
  <c r="BI956" i="5" s="1"/>
  <c r="H956" i="5"/>
  <c r="AM956" i="5"/>
  <c r="AW956" i="5"/>
  <c r="H957" i="5"/>
  <c r="AM957" i="5"/>
  <c r="AW957" i="5"/>
  <c r="AW958" i="5"/>
  <c r="AW959" i="5"/>
  <c r="F960" i="5"/>
  <c r="H960" i="5"/>
  <c r="AM960" i="5"/>
  <c r="AW960" i="5"/>
  <c r="F961" i="5"/>
  <c r="H961" i="5"/>
  <c r="AM961" i="5"/>
  <c r="AW961" i="5"/>
  <c r="H962" i="5"/>
  <c r="AM962" i="5"/>
  <c r="AW962" i="5"/>
  <c r="AW963" i="5"/>
  <c r="AW964" i="5"/>
  <c r="H965" i="5"/>
  <c r="AM965" i="5"/>
  <c r="AW965" i="5"/>
  <c r="AW966" i="5"/>
  <c r="AW967" i="5"/>
  <c r="H968" i="5"/>
  <c r="AM968" i="5"/>
  <c r="AW968" i="5"/>
  <c r="AW969" i="5"/>
  <c r="F970" i="5"/>
  <c r="H970" i="5"/>
  <c r="AM970" i="5"/>
  <c r="AW970" i="5"/>
  <c r="AW971" i="5"/>
  <c r="AW972" i="5"/>
  <c r="AW973" i="5"/>
  <c r="AW974" i="5"/>
  <c r="AW975" i="5"/>
  <c r="F976" i="5"/>
  <c r="AS976" i="5" s="1"/>
  <c r="BI976" i="5" s="1"/>
  <c r="H976" i="5"/>
  <c r="AM976" i="5"/>
  <c r="AW976" i="5"/>
  <c r="AW977" i="5"/>
  <c r="AW978" i="5"/>
  <c r="AW979" i="5"/>
  <c r="H980" i="5"/>
  <c r="AM980" i="5"/>
  <c r="AW980" i="5"/>
  <c r="H981" i="5"/>
  <c r="AM981" i="5"/>
  <c r="AW981" i="5"/>
  <c r="H982" i="5"/>
  <c r="AM982" i="5"/>
  <c r="AW982" i="5"/>
  <c r="F983" i="5"/>
  <c r="AS983" i="5" s="1"/>
  <c r="BI983" i="5" s="1"/>
  <c r="H983" i="5"/>
  <c r="AM983" i="5"/>
  <c r="AW983" i="5"/>
  <c r="AW984" i="5"/>
  <c r="AW985" i="5"/>
  <c r="AW986" i="5"/>
  <c r="AW987" i="5"/>
  <c r="F988" i="5"/>
  <c r="AS988" i="5" s="1"/>
  <c r="BI988" i="5" s="1"/>
  <c r="H988" i="5"/>
  <c r="AM988" i="5"/>
  <c r="AW988" i="5"/>
  <c r="H989" i="5"/>
  <c r="AM989" i="5"/>
  <c r="AW989" i="5"/>
  <c r="F990" i="5"/>
  <c r="AS990" i="5" s="1"/>
  <c r="BI990" i="5" s="1"/>
  <c r="H990" i="5"/>
  <c r="AM990" i="5"/>
  <c r="AW990" i="5"/>
  <c r="F991" i="5"/>
  <c r="H991" i="5"/>
  <c r="AM991" i="5"/>
  <c r="AW991" i="5"/>
  <c r="AW992" i="5"/>
  <c r="AW993" i="5"/>
  <c r="F994" i="5"/>
  <c r="AS994" i="5" s="1"/>
  <c r="BI994" i="5" s="1"/>
  <c r="H994" i="5"/>
  <c r="AM994" i="5"/>
  <c r="AW994" i="5"/>
  <c r="H995" i="5"/>
  <c r="AM995" i="5"/>
  <c r="AW995" i="5"/>
  <c r="AW996" i="5"/>
  <c r="H997" i="5"/>
  <c r="AM997" i="5"/>
  <c r="AW997" i="5"/>
  <c r="H998" i="5"/>
  <c r="AM998" i="5"/>
  <c r="AW998" i="5"/>
  <c r="H999" i="5"/>
  <c r="AM999" i="5"/>
  <c r="AW999" i="5"/>
  <c r="H1000" i="5"/>
  <c r="AM1000" i="5"/>
  <c r="AW1000" i="5"/>
  <c r="H1001" i="5"/>
  <c r="AM1001" i="5"/>
  <c r="AW1001" i="5"/>
  <c r="H1002" i="5"/>
  <c r="AM1002" i="5"/>
  <c r="AW1002" i="5"/>
  <c r="H1003" i="5"/>
  <c r="AM1003" i="5"/>
  <c r="AW1003" i="5"/>
  <c r="AW1004" i="5"/>
  <c r="AW1005" i="5"/>
  <c r="AW1006" i="5"/>
  <c r="AW1007" i="5"/>
  <c r="AW1008" i="5"/>
  <c r="AW1009" i="5"/>
  <c r="AW1010" i="5"/>
  <c r="AW1011" i="5"/>
  <c r="AW1012" i="5"/>
  <c r="AW1013" i="5"/>
  <c r="AW1014" i="5"/>
  <c r="AW1015" i="5"/>
  <c r="AW1016" i="5"/>
  <c r="AW1017" i="5"/>
  <c r="AW1018" i="5"/>
  <c r="AW1019" i="5"/>
  <c r="AW1020" i="5"/>
  <c r="AW1021" i="5"/>
  <c r="AW1022" i="5"/>
  <c r="AW1023" i="5"/>
  <c r="AW1024" i="5"/>
  <c r="AW1025" i="5"/>
  <c r="AW1026" i="5"/>
  <c r="AW1027" i="5"/>
  <c r="AW1028" i="5"/>
  <c r="AW1029" i="5"/>
  <c r="AW1030" i="5"/>
  <c r="AW1031" i="5"/>
  <c r="AW1032" i="5"/>
  <c r="AW1033" i="5"/>
  <c r="F1034" i="5"/>
  <c r="AS1034" i="5" s="1"/>
  <c r="BI1034" i="5" s="1"/>
  <c r="H1034" i="5"/>
  <c r="AM1034" i="5"/>
  <c r="AW1034" i="5"/>
  <c r="F1035" i="5"/>
  <c r="AS1035" i="5" s="1"/>
  <c r="BI1035" i="5" s="1"/>
  <c r="H1035" i="5"/>
  <c r="AM1035" i="5"/>
  <c r="AW1035" i="5"/>
  <c r="AW1036" i="5"/>
  <c r="AW1037" i="5"/>
  <c r="H1038" i="5"/>
  <c r="AM1038" i="5"/>
  <c r="AW1038" i="5"/>
  <c r="AW1039" i="5"/>
  <c r="H1040" i="5"/>
  <c r="AM1040" i="5"/>
  <c r="AW1040" i="5"/>
  <c r="AW1041" i="5"/>
  <c r="AW1042" i="5"/>
  <c r="H1043" i="5"/>
  <c r="AM1043" i="5"/>
  <c r="AW1043" i="5"/>
  <c r="AW1044" i="5"/>
  <c r="AW1045" i="5"/>
  <c r="AW1046" i="5"/>
  <c r="AW1047" i="5"/>
  <c r="H1048" i="5"/>
  <c r="AM1048" i="5"/>
  <c r="AW1048" i="5"/>
  <c r="AW1049" i="5"/>
  <c r="H1050" i="5"/>
  <c r="AM1050" i="5"/>
  <c r="AW1050" i="5"/>
  <c r="AW1051" i="5"/>
  <c r="H1052" i="5"/>
  <c r="AM1052" i="5"/>
  <c r="AW1052" i="5"/>
  <c r="H1053" i="5"/>
  <c r="AM1053" i="5"/>
  <c r="AW1053" i="5"/>
  <c r="AW1054" i="5"/>
  <c r="H1055" i="5"/>
  <c r="AM1055" i="5"/>
  <c r="AW1055" i="5"/>
  <c r="AW1056" i="5"/>
  <c r="H1057" i="5"/>
  <c r="AM1057" i="5"/>
  <c r="AW1057" i="5"/>
  <c r="F1058" i="5"/>
  <c r="H1058" i="5"/>
  <c r="AM1058" i="5"/>
  <c r="AW1058" i="5"/>
  <c r="H1059" i="5"/>
  <c r="AM1059" i="5"/>
  <c r="AW1059" i="5"/>
  <c r="AW1060" i="5"/>
  <c r="AW1061" i="5"/>
  <c r="H1062" i="5"/>
  <c r="AM1062" i="5"/>
  <c r="AW1062" i="5"/>
  <c r="H1063" i="5"/>
  <c r="AM1063" i="5"/>
  <c r="AW1063" i="5"/>
  <c r="AW1064" i="5"/>
  <c r="F1065" i="5"/>
  <c r="AS1065" i="5" s="1"/>
  <c r="BI1065" i="5" s="1"/>
  <c r="H1065" i="5"/>
  <c r="AM1065" i="5"/>
  <c r="AW1065" i="5"/>
  <c r="AW1066" i="5"/>
  <c r="AW1067" i="5"/>
  <c r="AW1068" i="5"/>
  <c r="AW1069" i="5"/>
  <c r="AW1070" i="5"/>
  <c r="AW1071" i="5"/>
  <c r="AW1072" i="5"/>
  <c r="AW1073" i="5"/>
  <c r="AW1074" i="5"/>
  <c r="F1075" i="5"/>
  <c r="AS1075" i="5" s="1"/>
  <c r="BI1075" i="5" s="1"/>
  <c r="H1075" i="5"/>
  <c r="AM1075" i="5"/>
  <c r="AW1075" i="5"/>
  <c r="F1076" i="5"/>
  <c r="AS1076" i="5" s="1"/>
  <c r="BI1076" i="5" s="1"/>
  <c r="H1076" i="5"/>
  <c r="AM1076" i="5"/>
  <c r="AW1076" i="5"/>
  <c r="H1077" i="5"/>
  <c r="AM1077" i="5"/>
  <c r="AW1077" i="5"/>
  <c r="H1078" i="5"/>
  <c r="AM1078" i="5"/>
  <c r="AW1078" i="5"/>
  <c r="F1079" i="5"/>
  <c r="AS1079" i="5" s="1"/>
  <c r="BI1079" i="5" s="1"/>
  <c r="H1079" i="5"/>
  <c r="AM1079" i="5"/>
  <c r="AW1079" i="5"/>
  <c r="AW1080" i="5"/>
  <c r="AW1081" i="5"/>
  <c r="AW1082" i="5"/>
  <c r="F1083" i="5"/>
  <c r="AS1083" i="5" s="1"/>
  <c r="BI1083" i="5" s="1"/>
  <c r="H1083" i="5"/>
  <c r="AM1083" i="5"/>
  <c r="AW1083" i="5"/>
  <c r="H1084" i="5"/>
  <c r="AM1084" i="5"/>
  <c r="AW1084" i="5"/>
  <c r="H1085" i="5"/>
  <c r="AM1085" i="5"/>
  <c r="AW1085" i="5"/>
  <c r="AW1086" i="5"/>
  <c r="AW1087" i="5"/>
  <c r="F1088" i="5"/>
  <c r="AS1088" i="5" s="1"/>
  <c r="BI1088" i="5" s="1"/>
  <c r="H1088" i="5"/>
  <c r="AM1088" i="5"/>
  <c r="AW1088" i="5"/>
  <c r="F1089" i="5"/>
  <c r="AS1089" i="5" s="1"/>
  <c r="BI1089" i="5" s="1"/>
  <c r="H1089" i="5"/>
  <c r="AM1089" i="5"/>
  <c r="AW1089" i="5"/>
  <c r="AW1090" i="5"/>
  <c r="AW1091" i="5"/>
  <c r="H1092" i="5"/>
  <c r="AM1092" i="5"/>
  <c r="AW1092" i="5"/>
  <c r="H1093" i="5"/>
  <c r="AM1093" i="5"/>
  <c r="AW1093" i="5"/>
  <c r="H1094" i="5"/>
  <c r="AM1094" i="5"/>
  <c r="AW1094" i="5"/>
  <c r="AW1095" i="5"/>
  <c r="AW1096" i="5"/>
  <c r="AW1097" i="5"/>
  <c r="F1098" i="5"/>
  <c r="H1098" i="5"/>
  <c r="AM1098" i="5"/>
  <c r="AW1098" i="5"/>
  <c r="AW1099" i="5"/>
  <c r="AW1100" i="5"/>
  <c r="AW1101" i="5"/>
  <c r="AW1102" i="5"/>
  <c r="AW1103" i="5"/>
  <c r="AW1104" i="5"/>
  <c r="AW1105" i="5"/>
  <c r="AW1106" i="5"/>
  <c r="AW1107" i="5"/>
  <c r="AW1108" i="5"/>
  <c r="AW1109" i="5"/>
  <c r="F1110" i="5"/>
  <c r="AS1110" i="5" s="1"/>
  <c r="BI1110" i="5" s="1"/>
  <c r="H1110" i="5"/>
  <c r="AM1110" i="5"/>
  <c r="AW1110" i="5"/>
  <c r="AW1111" i="5"/>
  <c r="AW1112" i="5"/>
  <c r="H1113" i="5"/>
  <c r="AM1113" i="5"/>
  <c r="AW1113" i="5"/>
  <c r="AW1114" i="5"/>
  <c r="AW1115" i="5"/>
  <c r="AW1116" i="5"/>
  <c r="H1117" i="5"/>
  <c r="AM1117" i="5"/>
  <c r="AW1117" i="5"/>
  <c r="AW1118" i="5"/>
  <c r="H1119" i="5"/>
  <c r="AM1119" i="5"/>
  <c r="AW1119" i="5"/>
  <c r="AW1120" i="5"/>
  <c r="AW1121" i="5"/>
  <c r="AW1122" i="5"/>
  <c r="H1123" i="5"/>
  <c r="AM1123" i="5"/>
  <c r="AW1123" i="5"/>
  <c r="AW1124" i="5"/>
  <c r="H1125" i="5"/>
  <c r="AM1125" i="5"/>
  <c r="AW1125" i="5"/>
  <c r="AW1126" i="5"/>
  <c r="H1127" i="5"/>
  <c r="AM1127" i="5"/>
  <c r="AW1127" i="5"/>
  <c r="AW1128" i="5"/>
  <c r="F1129" i="5"/>
  <c r="AS1129" i="5" s="1"/>
  <c r="BI1129" i="5" s="1"/>
  <c r="H1129" i="5"/>
  <c r="AM1129" i="5"/>
  <c r="AW1129" i="5"/>
  <c r="AW1130" i="5"/>
  <c r="H1131" i="5"/>
  <c r="AM1131" i="5"/>
  <c r="AW1131" i="5"/>
  <c r="H1132" i="5"/>
  <c r="AM1132" i="5"/>
  <c r="AW1132" i="5"/>
  <c r="AW1133" i="5"/>
  <c r="AW1134" i="5"/>
  <c r="AW1135" i="5"/>
  <c r="H1136" i="5"/>
  <c r="AM1136" i="5"/>
  <c r="AW1136" i="5"/>
  <c r="H1137" i="5"/>
  <c r="AM1137" i="5"/>
  <c r="AW1137" i="5"/>
  <c r="H1138" i="5"/>
  <c r="AM1138" i="5"/>
  <c r="AW1138" i="5"/>
  <c r="AW1139" i="5"/>
  <c r="H1140" i="5"/>
  <c r="AM1140" i="5"/>
  <c r="AW1140" i="5"/>
  <c r="AW1141" i="5"/>
  <c r="AW1142" i="5"/>
  <c r="H1143" i="5"/>
  <c r="AM1143" i="5"/>
  <c r="AW1143" i="5"/>
  <c r="H1144" i="5"/>
  <c r="AM1144" i="5"/>
  <c r="AW1144" i="5"/>
  <c r="AW1145" i="5"/>
  <c r="AW1146" i="5"/>
  <c r="AW1147" i="5"/>
  <c r="AW1148" i="5"/>
  <c r="H1149" i="5"/>
  <c r="AM1149" i="5"/>
  <c r="AW1149" i="5"/>
  <c r="H1150" i="5"/>
  <c r="AM1150" i="5"/>
  <c r="AW1150" i="5"/>
  <c r="H1151" i="5"/>
  <c r="AM1151" i="5"/>
  <c r="AW1151" i="5"/>
  <c r="H1152" i="5"/>
  <c r="AM1152" i="5"/>
  <c r="AW1152" i="5"/>
  <c r="AW1153" i="5"/>
  <c r="H1154" i="5"/>
  <c r="AM1154" i="5"/>
  <c r="AW1154" i="5"/>
  <c r="AW1155" i="5"/>
  <c r="AW1156" i="5"/>
  <c r="H1157" i="5"/>
  <c r="AM1157" i="5"/>
  <c r="AW1157" i="5"/>
  <c r="F1158" i="5"/>
  <c r="AS1158" i="5" s="1"/>
  <c r="BI1158" i="5" s="1"/>
  <c r="H1158" i="5"/>
  <c r="AM1158" i="5"/>
  <c r="AW1158" i="5"/>
  <c r="F1159" i="5"/>
  <c r="H1159" i="5"/>
  <c r="AM1159" i="5"/>
  <c r="AW1159" i="5"/>
  <c r="AW1160" i="5"/>
  <c r="H1161" i="5"/>
  <c r="AM1161" i="5"/>
  <c r="AW1161" i="5"/>
  <c r="H1162" i="5"/>
  <c r="AM1162" i="5"/>
  <c r="AW1162" i="5"/>
  <c r="AW1163" i="5"/>
  <c r="H1164" i="5"/>
  <c r="AM1164" i="5"/>
  <c r="AW1164" i="5"/>
  <c r="H1165" i="5"/>
  <c r="AM1165" i="5"/>
  <c r="AW1165" i="5"/>
  <c r="F1166" i="5"/>
  <c r="AS1166" i="5" s="1"/>
  <c r="BI1166" i="5" s="1"/>
  <c r="H1166" i="5"/>
  <c r="AM1166" i="5"/>
  <c r="AW1166" i="5"/>
  <c r="F1167" i="5"/>
  <c r="AS1167" i="5" s="1"/>
  <c r="BI1167" i="5" s="1"/>
  <c r="H1167" i="5"/>
  <c r="AM1167" i="5"/>
  <c r="AW1167" i="5"/>
  <c r="AW1168" i="5"/>
  <c r="H1169" i="5"/>
  <c r="AM1169" i="5"/>
  <c r="AW1169" i="5"/>
  <c r="AW1170" i="5"/>
  <c r="AW1171" i="5"/>
  <c r="AW1172" i="5"/>
  <c r="AW1173" i="5"/>
  <c r="AW1174" i="5"/>
  <c r="H1175" i="5"/>
  <c r="AM1175" i="5"/>
  <c r="AW1175" i="5"/>
  <c r="H1176" i="5"/>
  <c r="AM1176" i="5"/>
  <c r="AW1176" i="5"/>
  <c r="AW1177" i="5"/>
  <c r="AW1178" i="5"/>
  <c r="AW1179" i="5"/>
  <c r="AW1180" i="5"/>
  <c r="AW1181" i="5"/>
  <c r="AW1182" i="5"/>
  <c r="H1183" i="5"/>
  <c r="AM1183" i="5"/>
  <c r="AW1183" i="5"/>
  <c r="AW1184" i="5"/>
  <c r="H1185" i="5"/>
  <c r="AM1185" i="5"/>
  <c r="AW1185" i="5"/>
  <c r="H1186" i="5"/>
  <c r="AM1186" i="5"/>
  <c r="AW1186" i="5"/>
  <c r="H1187" i="5"/>
  <c r="AM1187" i="5"/>
  <c r="AW1187" i="5"/>
  <c r="F1188" i="5"/>
  <c r="AS1188" i="5" s="1"/>
  <c r="BI1188" i="5" s="1"/>
  <c r="H1188" i="5"/>
  <c r="AM1188" i="5"/>
  <c r="AW1188" i="5"/>
  <c r="AW1189" i="5"/>
  <c r="H1190" i="5"/>
  <c r="AM1190" i="5"/>
  <c r="AW1190" i="5"/>
  <c r="F1191" i="5"/>
  <c r="AS1191" i="5" s="1"/>
  <c r="BI1191" i="5" s="1"/>
  <c r="H1191" i="5"/>
  <c r="AM1191" i="5"/>
  <c r="AW1191" i="5"/>
  <c r="AW1192" i="5"/>
  <c r="AW1193" i="5"/>
  <c r="AW1194" i="5"/>
  <c r="AW1195" i="5"/>
  <c r="AW1196" i="5"/>
  <c r="AW1197" i="5"/>
  <c r="AW1198" i="5"/>
  <c r="AW1199" i="5"/>
  <c r="AW1200" i="5"/>
  <c r="AW1201" i="5"/>
  <c r="AW1202" i="5"/>
  <c r="AW1203" i="5"/>
  <c r="F1204" i="5"/>
  <c r="AS1204" i="5" s="1"/>
  <c r="BI1204" i="5" s="1"/>
  <c r="H1204" i="5"/>
  <c r="AM1204" i="5"/>
  <c r="AW1204" i="5"/>
  <c r="AW1205" i="5"/>
  <c r="H1206" i="5"/>
  <c r="AM1206" i="5"/>
  <c r="AW1206" i="5"/>
  <c r="H1207" i="5"/>
  <c r="AM1207" i="5"/>
  <c r="AW1207" i="5"/>
  <c r="AW1208" i="5"/>
  <c r="F1209" i="5"/>
  <c r="H1209" i="5"/>
  <c r="AM1209" i="5"/>
  <c r="AW1209" i="5"/>
  <c r="H1210" i="5"/>
  <c r="AM1210" i="5"/>
  <c r="AW1210" i="5"/>
  <c r="H1211" i="5"/>
  <c r="AM1211" i="5"/>
  <c r="AW1211" i="5"/>
  <c r="H1212" i="5"/>
  <c r="AM1212" i="5"/>
  <c r="AW1212" i="5"/>
  <c r="AW1213" i="5"/>
  <c r="AW1214" i="5"/>
  <c r="F1215" i="5"/>
  <c r="H1215" i="5"/>
  <c r="AM1215" i="5"/>
  <c r="AW1215" i="5"/>
  <c r="F1216" i="5"/>
  <c r="AS1216" i="5" s="1"/>
  <c r="BI1216" i="5" s="1"/>
  <c r="H1216" i="5"/>
  <c r="AM1216" i="5"/>
  <c r="AW1216" i="5"/>
  <c r="H1217" i="5"/>
  <c r="AM1217" i="5"/>
  <c r="AW1217" i="5"/>
  <c r="AW1218" i="5"/>
  <c r="F1219" i="5"/>
  <c r="H1219" i="5"/>
  <c r="AM1219" i="5"/>
  <c r="AW1219" i="5"/>
  <c r="F1220" i="5"/>
  <c r="AS1220" i="5" s="1"/>
  <c r="BI1220" i="5" s="1"/>
  <c r="H1220" i="5"/>
  <c r="AM1220" i="5"/>
  <c r="AW1220" i="5"/>
  <c r="H1221" i="5"/>
  <c r="AM1221" i="5"/>
  <c r="AW1221" i="5"/>
  <c r="F1222" i="5"/>
  <c r="AS1222" i="5" s="1"/>
  <c r="BI1222" i="5" s="1"/>
  <c r="H1222" i="5"/>
  <c r="AM1222" i="5"/>
  <c r="AW1222" i="5"/>
  <c r="AW1223" i="5"/>
  <c r="AW1224" i="5"/>
  <c r="AW1225" i="5"/>
  <c r="F1226" i="5"/>
  <c r="AS1226" i="5" s="1"/>
  <c r="BI1226" i="5" s="1"/>
  <c r="H1226" i="5"/>
  <c r="AM1226" i="5"/>
  <c r="AW1226" i="5"/>
  <c r="AW1227" i="5"/>
  <c r="AW1228" i="5"/>
  <c r="H1229" i="5"/>
  <c r="AM1229" i="5"/>
  <c r="AW1229" i="5"/>
  <c r="AW1230" i="5"/>
  <c r="AW1231" i="5"/>
  <c r="AW1232" i="5"/>
  <c r="AW1233" i="5"/>
  <c r="AW1234" i="5"/>
  <c r="AW1235" i="5"/>
  <c r="H1236" i="5"/>
  <c r="AM1236" i="5"/>
  <c r="AW1236" i="5"/>
  <c r="AW1237" i="5"/>
  <c r="AW1238" i="5"/>
  <c r="H1239" i="5"/>
  <c r="AM1239" i="5"/>
  <c r="AW1239" i="5"/>
  <c r="AW1240" i="5"/>
  <c r="AW1241" i="5"/>
  <c r="H1242" i="5"/>
  <c r="AM1242" i="5"/>
  <c r="AW1242" i="5"/>
  <c r="AW1243" i="5"/>
  <c r="AW1244" i="5"/>
  <c r="F1245" i="5"/>
  <c r="AS1245" i="5" s="1"/>
  <c r="BI1245" i="5" s="1"/>
  <c r="H1245" i="5"/>
  <c r="AM1245" i="5"/>
  <c r="AW1245" i="5"/>
  <c r="F1246" i="5"/>
  <c r="AS1246" i="5" s="1"/>
  <c r="BI1246" i="5" s="1"/>
  <c r="H1246" i="5"/>
  <c r="AM1246" i="5"/>
  <c r="AW1246" i="5"/>
  <c r="AW1247" i="5"/>
  <c r="H1248" i="5"/>
  <c r="AM1248" i="5"/>
  <c r="AW1248" i="5"/>
  <c r="F1249" i="5"/>
  <c r="AS1249" i="5" s="1"/>
  <c r="BI1249" i="5" s="1"/>
  <c r="H1249" i="5"/>
  <c r="AM1249" i="5"/>
  <c r="AW1249" i="5"/>
  <c r="F1250" i="5"/>
  <c r="AS1250" i="5" s="1"/>
  <c r="BI1250" i="5" s="1"/>
  <c r="H1250" i="5"/>
  <c r="AM1250" i="5"/>
  <c r="AW1250" i="5"/>
  <c r="AW1251" i="5"/>
  <c r="AW743" i="5"/>
  <c r="BC743" i="5" s="1"/>
  <c r="BH290" i="3"/>
  <c r="AP299" i="5" s="1"/>
  <c r="BH299" i="5" s="1"/>
  <c r="BH525" i="3"/>
  <c r="AP534" i="5" s="1"/>
  <c r="BH534" i="5" s="1"/>
  <c r="BH523" i="3"/>
  <c r="AP532" i="5" s="1"/>
  <c r="BH532" i="5" s="1"/>
  <c r="BH492" i="3"/>
  <c r="AP501" i="5" s="1"/>
  <c r="BH501" i="5" s="1"/>
  <c r="BH489" i="3"/>
  <c r="AP498" i="5" s="1"/>
  <c r="BH498" i="5" s="1"/>
  <c r="BH467" i="3"/>
  <c r="AP476" i="5" s="1"/>
  <c r="BH476" i="5" s="1"/>
  <c r="BH412" i="3"/>
  <c r="AP421" i="5" s="1"/>
  <c r="BH421" i="5" s="1"/>
  <c r="BH409" i="3"/>
  <c r="AP418" i="5" s="1"/>
  <c r="BH418" i="5" s="1"/>
  <c r="BH406" i="3"/>
  <c r="AP415" i="5" s="1"/>
  <c r="BH415" i="5" s="1"/>
  <c r="BH399" i="3"/>
  <c r="AP408" i="5" s="1"/>
  <c r="BH408" i="5" s="1"/>
  <c r="BH397" i="3"/>
  <c r="AP406" i="5" s="1"/>
  <c r="BH406" i="5" s="1"/>
  <c r="BH394" i="3"/>
  <c r="AP403" i="5" s="1"/>
  <c r="BH403" i="5" s="1"/>
  <c r="BH389" i="3"/>
  <c r="AP398" i="5" s="1"/>
  <c r="BH398" i="5" s="1"/>
  <c r="BH365" i="3"/>
  <c r="AP374" i="5" s="1"/>
  <c r="BH374" i="5" s="1"/>
  <c r="BH362" i="3"/>
  <c r="AP371" i="5" s="1"/>
  <c r="BH371" i="5" s="1"/>
  <c r="BH355" i="3"/>
  <c r="AP364" i="5" s="1"/>
  <c r="BH364" i="5" s="1"/>
  <c r="BH350" i="3"/>
  <c r="AP359" i="5" s="1"/>
  <c r="BH359" i="5" s="1"/>
  <c r="BH316" i="3"/>
  <c r="AP325" i="5" s="1"/>
  <c r="BH325" i="5" s="1"/>
  <c r="BH314" i="3"/>
  <c r="AP323" i="5" s="1"/>
  <c r="BH323" i="5" s="1"/>
  <c r="BH306" i="3"/>
  <c r="AP315" i="5" s="1"/>
  <c r="BH315" i="5" s="1"/>
  <c r="BH304" i="3"/>
  <c r="AP313" i="5" s="1"/>
  <c r="BH313" i="5" s="1"/>
  <c r="BH301" i="3"/>
  <c r="AP310" i="5" s="1"/>
  <c r="BH310" i="5" s="1"/>
  <c r="BH182" i="3"/>
  <c r="AP191" i="5" s="1"/>
  <c r="BH191" i="5" s="1"/>
  <c r="BH180" i="3"/>
  <c r="AP189" i="5" s="1"/>
  <c r="BH189" i="5" s="1"/>
  <c r="BH178" i="3"/>
  <c r="AP187" i="5" s="1"/>
  <c r="BH187" i="5" s="1"/>
  <c r="BH176" i="3"/>
  <c r="AP185" i="5" s="1"/>
  <c r="BH185" i="5" s="1"/>
  <c r="BH174" i="3"/>
  <c r="AP183" i="5" s="1"/>
  <c r="BH183" i="5" s="1"/>
  <c r="BH167" i="3"/>
  <c r="AP176" i="5" s="1"/>
  <c r="BH176" i="5" s="1"/>
  <c r="BH164" i="3"/>
  <c r="AP173" i="5" s="1"/>
  <c r="BH173" i="5" s="1"/>
  <c r="BF164" i="3"/>
  <c r="AM173" i="5" s="1"/>
  <c r="BG173" i="5" s="1"/>
  <c r="BH113" i="3"/>
  <c r="AP122" i="5" s="1"/>
  <c r="BH122" i="5" s="1"/>
  <c r="BH111" i="3"/>
  <c r="AP120" i="5" s="1"/>
  <c r="BH120" i="5" s="1"/>
  <c r="BH109" i="3"/>
  <c r="AP118" i="5" s="1"/>
  <c r="BH118" i="5" s="1"/>
  <c r="BH78" i="3"/>
  <c r="AP87" i="5" s="1"/>
  <c r="BH87" i="5" s="1"/>
  <c r="BH76" i="3"/>
  <c r="AP85" i="5" s="1"/>
  <c r="BH85" i="5" s="1"/>
  <c r="BH74" i="3"/>
  <c r="AP83" i="5" s="1"/>
  <c r="BH83" i="5" s="1"/>
  <c r="BH71" i="3"/>
  <c r="AP80" i="5" s="1"/>
  <c r="BH80" i="5" s="1"/>
  <c r="BH66" i="3"/>
  <c r="AP75" i="5" s="1"/>
  <c r="BH75" i="5" s="1"/>
  <c r="BH64" i="3"/>
  <c r="AP73" i="5" s="1"/>
  <c r="BH73" i="5" s="1"/>
  <c r="BH61" i="3"/>
  <c r="AP70" i="5" s="1"/>
  <c r="BH70" i="5" s="1"/>
  <c r="BH59" i="3"/>
  <c r="AP68" i="5" s="1"/>
  <c r="BH68" i="5" s="1"/>
  <c r="BH57" i="3"/>
  <c r="AP66" i="5" s="1"/>
  <c r="BH66" i="5" s="1"/>
  <c r="BH54" i="3"/>
  <c r="AP63" i="5" s="1"/>
  <c r="BH63" i="5" s="1"/>
  <c r="BH52" i="3"/>
  <c r="AP61" i="5" s="1"/>
  <c r="BH61" i="5" s="1"/>
  <c r="BH50" i="3"/>
  <c r="AP59" i="5" s="1"/>
  <c r="BH59" i="5" s="1"/>
  <c r="BH48" i="3"/>
  <c r="AP57" i="5" s="1"/>
  <c r="BH57" i="5" s="1"/>
  <c r="BH46" i="3"/>
  <c r="AP55" i="5" s="1"/>
  <c r="BH55" i="5" s="1"/>
  <c r="BH44" i="3"/>
  <c r="AP53" i="5" s="1"/>
  <c r="BH53" i="5" s="1"/>
  <c r="BH41" i="3"/>
  <c r="AP50" i="5" s="1"/>
  <c r="BH50" i="5" s="1"/>
  <c r="BH38" i="3"/>
  <c r="AP47" i="5" s="1"/>
  <c r="BH47" i="5" s="1"/>
  <c r="BH36" i="3"/>
  <c r="AP45" i="5" s="1"/>
  <c r="BH45" i="5" s="1"/>
  <c r="BH33" i="3"/>
  <c r="AP42" i="5" s="1"/>
  <c r="BH42" i="5" s="1"/>
  <c r="BH29" i="3"/>
  <c r="AP38" i="5" s="1"/>
  <c r="BH38" i="5" s="1"/>
  <c r="AS865" i="5" l="1"/>
  <c r="BI865" i="5" s="1"/>
  <c r="AS862" i="5"/>
  <c r="BI862" i="5" s="1"/>
  <c r="AS881" i="5"/>
  <c r="BI881" i="5" s="1"/>
  <c r="AS1209" i="5"/>
  <c r="BI1209" i="5" s="1"/>
  <c r="AS906" i="5"/>
  <c r="BI906" i="5" s="1"/>
  <c r="AS970" i="5"/>
  <c r="BI970" i="5" s="1"/>
  <c r="AS1159" i="5"/>
  <c r="BI1159" i="5" s="1"/>
  <c r="AS1098" i="5"/>
  <c r="BI1098" i="5" s="1"/>
  <c r="AS991" i="5"/>
  <c r="BI991" i="5" s="1"/>
  <c r="AS960" i="5"/>
  <c r="BI960" i="5" s="1"/>
  <c r="AS961" i="5"/>
  <c r="BI961" i="5" s="1"/>
  <c r="AS1219" i="5"/>
  <c r="BI1219" i="5" s="1"/>
  <c r="AS1215" i="5"/>
  <c r="BI1215" i="5" s="1"/>
  <c r="AS1058" i="5"/>
  <c r="BI1058" i="5" s="1"/>
  <c r="BI731" i="3" l="1"/>
  <c r="BG731" i="3"/>
  <c r="BF731" i="3"/>
  <c r="AM739" i="5" s="1"/>
  <c r="BG739" i="5" s="1"/>
  <c r="BE731" i="3"/>
  <c r="F739" i="5" s="1"/>
  <c r="BC731" i="3"/>
  <c r="H739" i="5" s="1"/>
  <c r="BE739" i="5" s="1"/>
  <c r="BK369" i="8"/>
  <c r="BL369" i="8" s="1"/>
  <c r="BH369" i="8"/>
  <c r="BG369" i="8"/>
  <c r="F1131" i="5" s="1"/>
  <c r="BF369" i="8"/>
  <c r="BI369" i="8" s="1"/>
  <c r="BE369" i="8"/>
  <c r="BD369" i="8"/>
  <c r="BC369" i="8"/>
  <c r="BK218" i="8"/>
  <c r="BH218" i="8"/>
  <c r="BG218" i="8"/>
  <c r="F980" i="5" s="1"/>
  <c r="BF218" i="8"/>
  <c r="BI218" i="8" s="1"/>
  <c r="BE218" i="8"/>
  <c r="BD218" i="8"/>
  <c r="BC218" i="8"/>
  <c r="BK168" i="8"/>
  <c r="BH168" i="8"/>
  <c r="BG168" i="8"/>
  <c r="F930" i="5" s="1"/>
  <c r="BF168" i="8"/>
  <c r="BI168" i="8" s="1"/>
  <c r="BE168" i="8"/>
  <c r="BD168" i="8"/>
  <c r="BC168" i="8"/>
  <c r="BK167" i="8"/>
  <c r="BH167" i="8"/>
  <c r="BG167" i="8"/>
  <c r="F929" i="5" s="1"/>
  <c r="BF167" i="8"/>
  <c r="BI167" i="8" s="1"/>
  <c r="BE167" i="8"/>
  <c r="BD167" i="8"/>
  <c r="BC167" i="8"/>
  <c r="BK170" i="8"/>
  <c r="BH170" i="8"/>
  <c r="BG170" i="8"/>
  <c r="F932" i="5" s="1"/>
  <c r="BF170" i="8"/>
  <c r="BI170" i="8" s="1"/>
  <c r="BE170" i="8"/>
  <c r="BD170" i="8"/>
  <c r="BC170" i="8"/>
  <c r="BK169" i="8"/>
  <c r="BH169" i="8"/>
  <c r="BG169" i="8"/>
  <c r="F931" i="5" s="1"/>
  <c r="BD931" i="5" s="1"/>
  <c r="BF931" i="5" s="1"/>
  <c r="BF169" i="8"/>
  <c r="BI169" i="8" s="1"/>
  <c r="BE169" i="8"/>
  <c r="BD169" i="8"/>
  <c r="BC169" i="8"/>
  <c r="BC171" i="8"/>
  <c r="BJ171" i="8" s="1"/>
  <c r="AP933" i="5" s="1"/>
  <c r="BH933" i="5" s="1"/>
  <c r="BD171" i="8"/>
  <c r="BE171" i="8"/>
  <c r="BF171" i="8"/>
  <c r="BI171" i="8" s="1"/>
  <c r="BG171" i="8"/>
  <c r="BH171" i="8"/>
  <c r="BK171" i="8"/>
  <c r="BL171" i="8" s="1"/>
  <c r="BI290" i="3"/>
  <c r="BG290" i="3"/>
  <c r="BF290" i="3"/>
  <c r="AM299" i="5" s="1"/>
  <c r="BG299" i="5" s="1"/>
  <c r="BE290" i="3"/>
  <c r="F299" i="5" s="1"/>
  <c r="BC290" i="3"/>
  <c r="H299" i="5" s="1"/>
  <c r="BE299" i="5" s="1"/>
  <c r="BI109" i="3"/>
  <c r="BG109" i="3"/>
  <c r="BF109" i="3"/>
  <c r="AM118" i="5" s="1"/>
  <c r="BG118" i="5" s="1"/>
  <c r="BE109" i="3"/>
  <c r="F118" i="5" s="1"/>
  <c r="BC109" i="3"/>
  <c r="H118" i="5" s="1"/>
  <c r="BE118" i="5" s="1"/>
  <c r="BI112" i="3"/>
  <c r="BG112" i="3"/>
  <c r="BF112" i="3"/>
  <c r="AM121" i="5" s="1"/>
  <c r="BG121" i="5" s="1"/>
  <c r="BE112" i="3"/>
  <c r="F121" i="5" s="1"/>
  <c r="BC112" i="3"/>
  <c r="H121" i="5" s="1"/>
  <c r="BE121" i="5" s="1"/>
  <c r="BI111" i="3"/>
  <c r="BG111" i="3"/>
  <c r="BF111" i="3"/>
  <c r="AM120" i="5" s="1"/>
  <c r="BG120" i="5" s="1"/>
  <c r="BE111" i="3"/>
  <c r="F120" i="5" s="1"/>
  <c r="BC111" i="3"/>
  <c r="H120" i="5" s="1"/>
  <c r="BE120" i="5" s="1"/>
  <c r="BI406" i="3"/>
  <c r="BG406" i="3"/>
  <c r="BF406" i="3"/>
  <c r="AM415" i="5" s="1"/>
  <c r="BG415" i="5" s="1"/>
  <c r="BE406" i="3"/>
  <c r="F415" i="5" s="1"/>
  <c r="BC406" i="3"/>
  <c r="H415" i="5" s="1"/>
  <c r="BE415" i="5" s="1"/>
  <c r="BI397" i="3"/>
  <c r="BG397" i="3"/>
  <c r="BF397" i="3"/>
  <c r="AM406" i="5" s="1"/>
  <c r="BG406" i="5" s="1"/>
  <c r="BE397" i="3"/>
  <c r="F406" i="5" s="1"/>
  <c r="BC397" i="3"/>
  <c r="H406" i="5" s="1"/>
  <c r="BE406" i="5" s="1"/>
  <c r="BI180" i="3"/>
  <c r="BG180" i="3"/>
  <c r="BF180" i="3"/>
  <c r="AM189" i="5" s="1"/>
  <c r="BG189" i="5" s="1"/>
  <c r="BE180" i="3"/>
  <c r="F189" i="5" s="1"/>
  <c r="BC180" i="3"/>
  <c r="H189" i="5" s="1"/>
  <c r="BE189" i="5" s="1"/>
  <c r="BI178" i="3"/>
  <c r="BG178" i="3"/>
  <c r="BF178" i="3"/>
  <c r="AM187" i="5" s="1"/>
  <c r="BG187" i="5" s="1"/>
  <c r="BE178" i="3"/>
  <c r="F187" i="5" s="1"/>
  <c r="BC178" i="3"/>
  <c r="H187" i="5" s="1"/>
  <c r="BE187" i="5" s="1"/>
  <c r="BI523" i="3"/>
  <c r="BG523" i="3"/>
  <c r="BF523" i="3"/>
  <c r="AM532" i="5" s="1"/>
  <c r="BG532" i="5" s="1"/>
  <c r="BE523" i="3"/>
  <c r="F532" i="5" s="1"/>
  <c r="BC523" i="3"/>
  <c r="H532" i="5" s="1"/>
  <c r="BE532" i="5" s="1"/>
  <c r="BI525" i="3"/>
  <c r="BG525" i="3"/>
  <c r="BF525" i="3"/>
  <c r="AM534" i="5" s="1"/>
  <c r="BG534" i="5" s="1"/>
  <c r="BE525" i="3"/>
  <c r="F534" i="5" s="1"/>
  <c r="BC525" i="3"/>
  <c r="H534" i="5" s="1"/>
  <c r="BE534" i="5" s="1"/>
  <c r="BI316" i="3"/>
  <c r="BG316" i="3"/>
  <c r="BF316" i="3"/>
  <c r="AM325" i="5" s="1"/>
  <c r="BG325" i="5" s="1"/>
  <c r="BE316" i="3"/>
  <c r="F325" i="5" s="1"/>
  <c r="BC316" i="3"/>
  <c r="H325" i="5" s="1"/>
  <c r="BE325" i="5" s="1"/>
  <c r="BI313" i="3"/>
  <c r="BG313" i="3"/>
  <c r="BF313" i="3"/>
  <c r="AM322" i="5" s="1"/>
  <c r="BG322" i="5" s="1"/>
  <c r="BE313" i="3"/>
  <c r="F322" i="5" s="1"/>
  <c r="BC313" i="3"/>
  <c r="H322" i="5" s="1"/>
  <c r="BE322" i="5" s="1"/>
  <c r="BI306" i="3"/>
  <c r="BG306" i="3"/>
  <c r="BF306" i="3"/>
  <c r="AM315" i="5" s="1"/>
  <c r="BG315" i="5" s="1"/>
  <c r="BE306" i="3"/>
  <c r="F315" i="5" s="1"/>
  <c r="BC306" i="3"/>
  <c r="H315" i="5" s="1"/>
  <c r="BE315" i="5" s="1"/>
  <c r="BI304" i="3"/>
  <c r="BG304" i="3"/>
  <c r="BF304" i="3"/>
  <c r="AM313" i="5" s="1"/>
  <c r="BG313" i="5" s="1"/>
  <c r="BE304" i="3"/>
  <c r="F313" i="5" s="1"/>
  <c r="BC304" i="3"/>
  <c r="H313" i="5" s="1"/>
  <c r="BE313" i="5" s="1"/>
  <c r="BI479" i="3"/>
  <c r="BG479" i="3"/>
  <c r="BF479" i="3"/>
  <c r="AM488" i="5" s="1"/>
  <c r="BG488" i="5" s="1"/>
  <c r="BE479" i="3"/>
  <c r="F488" i="5" s="1"/>
  <c r="BC479" i="3"/>
  <c r="H488" i="5" s="1"/>
  <c r="BE488" i="5" s="1"/>
  <c r="BI362" i="3"/>
  <c r="BG362" i="3"/>
  <c r="BF362" i="3"/>
  <c r="AM371" i="5" s="1"/>
  <c r="BG371" i="5" s="1"/>
  <c r="BE362" i="3"/>
  <c r="F371" i="5" s="1"/>
  <c r="BC362" i="3"/>
  <c r="H371" i="5" s="1"/>
  <c r="BE371" i="5" s="1"/>
  <c r="BI354" i="3"/>
  <c r="BJ354" i="3" s="1"/>
  <c r="BG354" i="3"/>
  <c r="BF354" i="3"/>
  <c r="AM363" i="5" s="1"/>
  <c r="BG363" i="5" s="1"/>
  <c r="BE354" i="3"/>
  <c r="F363" i="5" s="1"/>
  <c r="BC354" i="3"/>
  <c r="H363" i="5" s="1"/>
  <c r="BE363" i="5" s="1"/>
  <c r="BI301" i="3"/>
  <c r="BG301" i="3"/>
  <c r="BF301" i="3"/>
  <c r="AM310" i="5" s="1"/>
  <c r="BG310" i="5" s="1"/>
  <c r="BE301" i="3"/>
  <c r="F310" i="5" s="1"/>
  <c r="BC301" i="3"/>
  <c r="H310" i="5" s="1"/>
  <c r="BE310" i="5" s="1"/>
  <c r="BI349" i="3"/>
  <c r="BG349" i="3"/>
  <c r="BF349" i="3"/>
  <c r="AM358" i="5" s="1"/>
  <c r="BG358" i="5" s="1"/>
  <c r="BE349" i="3"/>
  <c r="F358" i="5" s="1"/>
  <c r="BC349" i="3"/>
  <c r="H358" i="5" s="1"/>
  <c r="BE358" i="5" s="1"/>
  <c r="BC348" i="3"/>
  <c r="H357" i="5" s="1"/>
  <c r="BE357" i="5" s="1"/>
  <c r="BE348" i="3"/>
  <c r="F357" i="5" s="1"/>
  <c r="BF348" i="3"/>
  <c r="AM357" i="5" s="1"/>
  <c r="BG357" i="5" s="1"/>
  <c r="BG348" i="3"/>
  <c r="BI348" i="3"/>
  <c r="BJ348" i="3" s="1"/>
  <c r="BI365" i="3"/>
  <c r="BG365" i="3"/>
  <c r="BF365" i="3"/>
  <c r="AM374" i="5" s="1"/>
  <c r="BG374" i="5" s="1"/>
  <c r="BE365" i="3"/>
  <c r="F374" i="5" s="1"/>
  <c r="BC365" i="3"/>
  <c r="H374" i="5" s="1"/>
  <c r="BE374" i="5" s="1"/>
  <c r="BI74" i="3"/>
  <c r="BG74" i="3"/>
  <c r="BF74" i="3"/>
  <c r="AM83" i="5" s="1"/>
  <c r="BG83" i="5" s="1"/>
  <c r="BE74" i="3"/>
  <c r="F83" i="5" s="1"/>
  <c r="BC74" i="3"/>
  <c r="H83" i="5" s="1"/>
  <c r="BE83" i="5" s="1"/>
  <c r="BI76" i="3"/>
  <c r="BG76" i="3"/>
  <c r="BF76" i="3"/>
  <c r="AM85" i="5" s="1"/>
  <c r="BG85" i="5" s="1"/>
  <c r="BE76" i="3"/>
  <c r="F85" i="5" s="1"/>
  <c r="BC76" i="3"/>
  <c r="H85" i="5" s="1"/>
  <c r="BE85" i="5" s="1"/>
  <c r="BI77" i="3"/>
  <c r="BJ77" i="3" s="1"/>
  <c r="BG77" i="3"/>
  <c r="BF77" i="3"/>
  <c r="AM86" i="5" s="1"/>
  <c r="BG86" i="5" s="1"/>
  <c r="BE77" i="3"/>
  <c r="F86" i="5" s="1"/>
  <c r="BC77" i="3"/>
  <c r="H86" i="5" s="1"/>
  <c r="BE86" i="5" s="1"/>
  <c r="BI71" i="3"/>
  <c r="BG71" i="3"/>
  <c r="BF71" i="3"/>
  <c r="AM80" i="5" s="1"/>
  <c r="BG80" i="5" s="1"/>
  <c r="BE71" i="3"/>
  <c r="F80" i="5" s="1"/>
  <c r="BC71" i="3"/>
  <c r="H80" i="5" s="1"/>
  <c r="BE80" i="5" s="1"/>
  <c r="BI52" i="3"/>
  <c r="BG52" i="3"/>
  <c r="BF52" i="3"/>
  <c r="AM61" i="5" s="1"/>
  <c r="BG61" i="5" s="1"/>
  <c r="BE52" i="3"/>
  <c r="F61" i="5" s="1"/>
  <c r="BC52" i="3"/>
  <c r="H61" i="5" s="1"/>
  <c r="BE61" i="5" s="1"/>
  <c r="BI59" i="3"/>
  <c r="BG59" i="3"/>
  <c r="BF59" i="3"/>
  <c r="AM68" i="5" s="1"/>
  <c r="BG68" i="5" s="1"/>
  <c r="BE59" i="3"/>
  <c r="F68" i="5" s="1"/>
  <c r="BC59" i="3"/>
  <c r="H68" i="5" s="1"/>
  <c r="BE68" i="5" s="1"/>
  <c r="BI46" i="3"/>
  <c r="BG46" i="3"/>
  <c r="BF46" i="3"/>
  <c r="AM55" i="5" s="1"/>
  <c r="BG55" i="5" s="1"/>
  <c r="BE46" i="3"/>
  <c r="F55" i="5" s="1"/>
  <c r="BC46" i="3"/>
  <c r="H55" i="5" s="1"/>
  <c r="BE55" i="5" s="1"/>
  <c r="BI29" i="3"/>
  <c r="BG29" i="3"/>
  <c r="BF29" i="3"/>
  <c r="AM38" i="5" s="1"/>
  <c r="BG38" i="5" s="1"/>
  <c r="BE29" i="3"/>
  <c r="F38" i="5" s="1"/>
  <c r="BC29" i="3"/>
  <c r="H38" i="5" s="1"/>
  <c r="BE38" i="5" s="1"/>
  <c r="BI489" i="3"/>
  <c r="BG489" i="3"/>
  <c r="BF489" i="3"/>
  <c r="AM498" i="5" s="1"/>
  <c r="BG498" i="5" s="1"/>
  <c r="BE489" i="3"/>
  <c r="F498" i="5" s="1"/>
  <c r="BC489" i="3"/>
  <c r="H498" i="5" s="1"/>
  <c r="BE498" i="5" s="1"/>
  <c r="BI492" i="3"/>
  <c r="BG492" i="3"/>
  <c r="BF492" i="3"/>
  <c r="AM501" i="5" s="1"/>
  <c r="BG501" i="5" s="1"/>
  <c r="BE492" i="3"/>
  <c r="F501" i="5" s="1"/>
  <c r="BC492" i="3"/>
  <c r="H501" i="5" s="1"/>
  <c r="BE501" i="5" s="1"/>
  <c r="BI412" i="3"/>
  <c r="BG412" i="3"/>
  <c r="BF412" i="3"/>
  <c r="AM421" i="5" s="1"/>
  <c r="BG421" i="5" s="1"/>
  <c r="BE412" i="3"/>
  <c r="F421" i="5" s="1"/>
  <c r="BC412" i="3"/>
  <c r="H421" i="5" s="1"/>
  <c r="BE421" i="5" s="1"/>
  <c r="BI408" i="3"/>
  <c r="BG408" i="3"/>
  <c r="BF408" i="3"/>
  <c r="AM417" i="5" s="1"/>
  <c r="BG417" i="5" s="1"/>
  <c r="BE408" i="3"/>
  <c r="F417" i="5" s="1"/>
  <c r="BC408" i="3"/>
  <c r="H417" i="5" s="1"/>
  <c r="BE417" i="5" s="1"/>
  <c r="BI398" i="3"/>
  <c r="BJ398" i="3" s="1"/>
  <c r="BG398" i="3"/>
  <c r="BF398" i="3"/>
  <c r="AM407" i="5" s="1"/>
  <c r="BG407" i="5" s="1"/>
  <c r="BE398" i="3"/>
  <c r="F407" i="5" s="1"/>
  <c r="BC398" i="3"/>
  <c r="H407" i="5" s="1"/>
  <c r="BE407" i="5" s="1"/>
  <c r="BI394" i="3"/>
  <c r="BG394" i="3"/>
  <c r="BF394" i="3"/>
  <c r="AM403" i="5" s="1"/>
  <c r="BG403" i="5" s="1"/>
  <c r="BE394" i="3"/>
  <c r="F403" i="5" s="1"/>
  <c r="BC394" i="3"/>
  <c r="H403" i="5" s="1"/>
  <c r="BE403" i="5" s="1"/>
  <c r="BI389" i="3"/>
  <c r="BG389" i="3"/>
  <c r="BF389" i="3"/>
  <c r="AM398" i="5" s="1"/>
  <c r="BG398" i="5" s="1"/>
  <c r="BE389" i="3"/>
  <c r="F398" i="5" s="1"/>
  <c r="BC389" i="3"/>
  <c r="H398" i="5" s="1"/>
  <c r="BE398" i="5" s="1"/>
  <c r="BC390" i="3"/>
  <c r="H399" i="5" s="1"/>
  <c r="BE399" i="5" s="1"/>
  <c r="BE390" i="3"/>
  <c r="F399" i="5" s="1"/>
  <c r="BF390" i="3"/>
  <c r="AM399" i="5" s="1"/>
  <c r="BG399" i="5" s="1"/>
  <c r="BG390" i="3"/>
  <c r="BI390" i="3"/>
  <c r="BI181" i="3"/>
  <c r="BG181" i="3"/>
  <c r="BF181" i="3"/>
  <c r="AM190" i="5" s="1"/>
  <c r="BG190" i="5" s="1"/>
  <c r="BE181" i="3"/>
  <c r="F190" i="5" s="1"/>
  <c r="BC181" i="3"/>
  <c r="H190" i="5" s="1"/>
  <c r="BE190" i="5" s="1"/>
  <c r="BI176" i="3"/>
  <c r="BG176" i="3"/>
  <c r="BF176" i="3"/>
  <c r="AM185" i="5" s="1"/>
  <c r="BG185" i="5" s="1"/>
  <c r="BE176" i="3"/>
  <c r="F185" i="5" s="1"/>
  <c r="BC176" i="3"/>
  <c r="H185" i="5" s="1"/>
  <c r="BE185" i="5" s="1"/>
  <c r="BI174" i="3"/>
  <c r="BG174" i="3"/>
  <c r="BF174" i="3"/>
  <c r="AM183" i="5" s="1"/>
  <c r="BG183" i="5" s="1"/>
  <c r="BE174" i="3"/>
  <c r="F183" i="5" s="1"/>
  <c r="BC174" i="3"/>
  <c r="H183" i="5" s="1"/>
  <c r="BE183" i="5" s="1"/>
  <c r="BI164" i="3"/>
  <c r="BG164" i="3"/>
  <c r="BE164" i="3"/>
  <c r="F173" i="5" s="1"/>
  <c r="BC164" i="3"/>
  <c r="H173" i="5" s="1"/>
  <c r="BE173" i="5" s="1"/>
  <c r="BI66" i="3"/>
  <c r="BG66" i="3"/>
  <c r="BF66" i="3"/>
  <c r="AM75" i="5" s="1"/>
  <c r="BG75" i="5" s="1"/>
  <c r="BE66" i="3"/>
  <c r="F75" i="5" s="1"/>
  <c r="BC66" i="3"/>
  <c r="H75" i="5" s="1"/>
  <c r="BE75" i="5" s="1"/>
  <c r="BI64" i="3"/>
  <c r="BG64" i="3"/>
  <c r="BF64" i="3"/>
  <c r="AM73" i="5" s="1"/>
  <c r="BG73" i="5" s="1"/>
  <c r="BE64" i="3"/>
  <c r="F73" i="5" s="1"/>
  <c r="BC64" i="3"/>
  <c r="H73" i="5" s="1"/>
  <c r="BE73" i="5" s="1"/>
  <c r="BI61" i="3"/>
  <c r="BG61" i="3"/>
  <c r="BF61" i="3"/>
  <c r="AM70" i="5" s="1"/>
  <c r="BG70" i="5" s="1"/>
  <c r="BE61" i="3"/>
  <c r="F70" i="5" s="1"/>
  <c r="BC61" i="3"/>
  <c r="H70" i="5" s="1"/>
  <c r="BE70" i="5" s="1"/>
  <c r="BI57" i="3"/>
  <c r="BG57" i="3"/>
  <c r="BF57" i="3"/>
  <c r="AM66" i="5" s="1"/>
  <c r="BG66" i="5" s="1"/>
  <c r="BE57" i="3"/>
  <c r="F66" i="5" s="1"/>
  <c r="BC57" i="3"/>
  <c r="H66" i="5" s="1"/>
  <c r="BE66" i="5" s="1"/>
  <c r="BI54" i="3"/>
  <c r="BG54" i="3"/>
  <c r="BF54" i="3"/>
  <c r="AM63" i="5" s="1"/>
  <c r="BG63" i="5" s="1"/>
  <c r="BE54" i="3"/>
  <c r="F63" i="5" s="1"/>
  <c r="BC54" i="3"/>
  <c r="H63" i="5" s="1"/>
  <c r="BE63" i="5" s="1"/>
  <c r="BI50" i="3"/>
  <c r="BG50" i="3"/>
  <c r="BF50" i="3"/>
  <c r="AM59" i="5" s="1"/>
  <c r="BG59" i="5" s="1"/>
  <c r="BE50" i="3"/>
  <c r="F59" i="5" s="1"/>
  <c r="BC50" i="3"/>
  <c r="H59" i="5" s="1"/>
  <c r="BE59" i="5" s="1"/>
  <c r="BI48" i="3"/>
  <c r="BG48" i="3"/>
  <c r="BF48" i="3"/>
  <c r="AM57" i="5" s="1"/>
  <c r="BG57" i="5" s="1"/>
  <c r="BE48" i="3"/>
  <c r="F57" i="5" s="1"/>
  <c r="BC48" i="3"/>
  <c r="H57" i="5" s="1"/>
  <c r="BE57" i="5" s="1"/>
  <c r="BI44" i="3"/>
  <c r="BG44" i="3"/>
  <c r="BF44" i="3"/>
  <c r="AM53" i="5" s="1"/>
  <c r="BG53" i="5" s="1"/>
  <c r="BE44" i="3"/>
  <c r="F53" i="5" s="1"/>
  <c r="BC44" i="3"/>
  <c r="H53" i="5" s="1"/>
  <c r="BE53" i="5" s="1"/>
  <c r="BI41" i="3"/>
  <c r="BG41" i="3"/>
  <c r="BF41" i="3"/>
  <c r="AM50" i="5" s="1"/>
  <c r="BG50" i="5" s="1"/>
  <c r="BE41" i="3"/>
  <c r="F50" i="5" s="1"/>
  <c r="BC41" i="3"/>
  <c r="H50" i="5" s="1"/>
  <c r="BE50" i="5" s="1"/>
  <c r="BI36" i="3"/>
  <c r="BG36" i="3"/>
  <c r="BF36" i="3"/>
  <c r="AM45" i="5" s="1"/>
  <c r="BG45" i="5" s="1"/>
  <c r="BE36" i="3"/>
  <c r="F45" i="5" s="1"/>
  <c r="BC36" i="3"/>
  <c r="H45" i="5" s="1"/>
  <c r="BE45" i="5" s="1"/>
  <c r="BH31" i="3"/>
  <c r="AP40" i="5" s="1"/>
  <c r="BH40" i="5" s="1"/>
  <c r="BI33" i="3"/>
  <c r="BG33" i="3"/>
  <c r="BF33" i="3"/>
  <c r="AM42" i="5" s="1"/>
  <c r="BG42" i="5" s="1"/>
  <c r="BE33" i="3"/>
  <c r="F42" i="5" s="1"/>
  <c r="BC33" i="3"/>
  <c r="H42" i="5" s="1"/>
  <c r="BE42" i="5" s="1"/>
  <c r="BI31" i="3"/>
  <c r="BG31" i="3"/>
  <c r="BF31" i="3"/>
  <c r="AM40" i="5" s="1"/>
  <c r="BG40" i="5" s="1"/>
  <c r="BE31" i="3"/>
  <c r="F40" i="5" s="1"/>
  <c r="BC31" i="3"/>
  <c r="H40" i="5" s="1"/>
  <c r="BE40" i="5" s="1"/>
  <c r="BK299" i="8"/>
  <c r="BH299" i="8"/>
  <c r="AM1061" i="5" s="1"/>
  <c r="BG299" i="8"/>
  <c r="F1061" i="5" s="1"/>
  <c r="BF299" i="8"/>
  <c r="BI299" i="8" s="1"/>
  <c r="BE299" i="8"/>
  <c r="BD299" i="8"/>
  <c r="BC299" i="8"/>
  <c r="BK81" i="8"/>
  <c r="BH81" i="8"/>
  <c r="AM843" i="5" s="1"/>
  <c r="BG81" i="8"/>
  <c r="F843" i="5" s="1"/>
  <c r="BF81" i="8"/>
  <c r="BI81" i="8" s="1"/>
  <c r="BE81" i="8"/>
  <c r="BD81" i="8"/>
  <c r="BC81" i="8"/>
  <c r="BK253" i="8"/>
  <c r="BH253" i="8"/>
  <c r="AM1015" i="5" s="1"/>
  <c r="BG253" i="8"/>
  <c r="F1015" i="5" s="1"/>
  <c r="BF253" i="8"/>
  <c r="BI253" i="8" s="1"/>
  <c r="BE253" i="8"/>
  <c r="BD253" i="8"/>
  <c r="BC253" i="8"/>
  <c r="BK210" i="8"/>
  <c r="BH210" i="8"/>
  <c r="AM972" i="5" s="1"/>
  <c r="BG210" i="8"/>
  <c r="F972" i="5" s="1"/>
  <c r="BF210" i="8"/>
  <c r="BI210" i="8" s="1"/>
  <c r="BE210" i="8"/>
  <c r="BD210" i="8"/>
  <c r="BC210" i="8"/>
  <c r="BK208" i="8"/>
  <c r="BL208" i="8" s="1"/>
  <c r="BH208" i="8"/>
  <c r="BG208" i="8"/>
  <c r="BF208" i="8"/>
  <c r="BI208" i="8" s="1"/>
  <c r="BE208" i="8"/>
  <c r="BD208" i="8"/>
  <c r="BC208" i="8"/>
  <c r="BJ208" i="8" s="1"/>
  <c r="AP970" i="5" s="1"/>
  <c r="BH970" i="5" s="1"/>
  <c r="BK212" i="8"/>
  <c r="BH212" i="8"/>
  <c r="AM974" i="5" s="1"/>
  <c r="BG212" i="8"/>
  <c r="F974" i="5" s="1"/>
  <c r="BF212" i="8"/>
  <c r="BI212" i="8" s="1"/>
  <c r="BE212" i="8"/>
  <c r="BD212" i="8"/>
  <c r="BC212" i="8"/>
  <c r="BK211" i="8"/>
  <c r="BH211" i="8"/>
  <c r="AM973" i="5" s="1"/>
  <c r="BG211" i="8"/>
  <c r="F973" i="5" s="1"/>
  <c r="BF211" i="8"/>
  <c r="BI211" i="8" s="1"/>
  <c r="BE211" i="8"/>
  <c r="BD211" i="8"/>
  <c r="BC211" i="8"/>
  <c r="BK209" i="8"/>
  <c r="BL209" i="8" s="1"/>
  <c r="BH209" i="8"/>
  <c r="AM971" i="5" s="1"/>
  <c r="BG209" i="8"/>
  <c r="F971" i="5" s="1"/>
  <c r="BF209" i="8"/>
  <c r="BI209" i="8" s="1"/>
  <c r="BE209" i="8"/>
  <c r="BD209" i="8"/>
  <c r="BC209" i="8"/>
  <c r="BJ209" i="8" s="1"/>
  <c r="AP971" i="5" s="1"/>
  <c r="BH971" i="5" s="1"/>
  <c r="BK71" i="8"/>
  <c r="BH71" i="8"/>
  <c r="BG71" i="8"/>
  <c r="F833" i="5" s="1"/>
  <c r="BF71" i="8"/>
  <c r="BI71" i="8" s="1"/>
  <c r="BE71" i="8"/>
  <c r="BD71" i="8"/>
  <c r="BC71" i="8"/>
  <c r="BK57" i="8"/>
  <c r="BH57" i="8"/>
  <c r="AM819" i="5" s="1"/>
  <c r="BG57" i="8"/>
  <c r="F819" i="5" s="1"/>
  <c r="BF57" i="8"/>
  <c r="BI57" i="8" s="1"/>
  <c r="BE57" i="8"/>
  <c r="BD57" i="8"/>
  <c r="BC57" i="8"/>
  <c r="BK477" i="8"/>
  <c r="BH477" i="8"/>
  <c r="BG477" i="8"/>
  <c r="F1239" i="5" s="1"/>
  <c r="BF477" i="8"/>
  <c r="BI477" i="8" s="1"/>
  <c r="BE477" i="8"/>
  <c r="BD477" i="8"/>
  <c r="BC477" i="8"/>
  <c r="BK288" i="8"/>
  <c r="BH288" i="8"/>
  <c r="BG288" i="8"/>
  <c r="F1050" i="5" s="1"/>
  <c r="BF288" i="8"/>
  <c r="BI288" i="8" s="1"/>
  <c r="BE288" i="8"/>
  <c r="BD288" i="8"/>
  <c r="BC288" i="8"/>
  <c r="BK281" i="8"/>
  <c r="BH281" i="8"/>
  <c r="BG281" i="8"/>
  <c r="F1043" i="5" s="1"/>
  <c r="BF281" i="8"/>
  <c r="BI281" i="8" s="1"/>
  <c r="BE281" i="8"/>
  <c r="BD281" i="8"/>
  <c r="BC281" i="8"/>
  <c r="BI247" i="3"/>
  <c r="BG247" i="3"/>
  <c r="BF247" i="3"/>
  <c r="AM256" i="5" s="1"/>
  <c r="BG256" i="5" s="1"/>
  <c r="BE247" i="3"/>
  <c r="F256" i="5" s="1"/>
  <c r="BC247" i="3"/>
  <c r="H256" i="5" s="1"/>
  <c r="BE256" i="5" s="1"/>
  <c r="BI387" i="3"/>
  <c r="BG387" i="3"/>
  <c r="BF387" i="3"/>
  <c r="AM396" i="5" s="1"/>
  <c r="BG396" i="5" s="1"/>
  <c r="BE387" i="3"/>
  <c r="F396" i="5" s="1"/>
  <c r="BC387" i="3"/>
  <c r="H396" i="5" s="1"/>
  <c r="BE396" i="5" s="1"/>
  <c r="BI92" i="3"/>
  <c r="BG92" i="3"/>
  <c r="BF92" i="3"/>
  <c r="AM101" i="5" s="1"/>
  <c r="BG101" i="5" s="1"/>
  <c r="BE92" i="3"/>
  <c r="F101" i="5" s="1"/>
  <c r="BC92" i="3"/>
  <c r="H101" i="5" s="1"/>
  <c r="BE101" i="5" s="1"/>
  <c r="BI421" i="3"/>
  <c r="BG421" i="3"/>
  <c r="BF421" i="3"/>
  <c r="AM430" i="5" s="1"/>
  <c r="BG430" i="5" s="1"/>
  <c r="BE421" i="3"/>
  <c r="F430" i="5" s="1"/>
  <c r="BC421" i="3"/>
  <c r="H430" i="5" s="1"/>
  <c r="BE430" i="5" s="1"/>
  <c r="BI423" i="3"/>
  <c r="BG423" i="3"/>
  <c r="BF423" i="3"/>
  <c r="AM432" i="5" s="1"/>
  <c r="BG432" i="5" s="1"/>
  <c r="BE423" i="3"/>
  <c r="F432" i="5" s="1"/>
  <c r="BC423" i="3"/>
  <c r="H432" i="5" s="1"/>
  <c r="BE432" i="5" s="1"/>
  <c r="BI417" i="3"/>
  <c r="BG417" i="3"/>
  <c r="BF417" i="3"/>
  <c r="AM426" i="5" s="1"/>
  <c r="BG426" i="5" s="1"/>
  <c r="BE417" i="3"/>
  <c r="F426" i="5" s="1"/>
  <c r="BC417" i="3"/>
  <c r="H426" i="5" s="1"/>
  <c r="BE426" i="5" s="1"/>
  <c r="BI416" i="3"/>
  <c r="BG416" i="3"/>
  <c r="BF416" i="3"/>
  <c r="AM425" i="5" s="1"/>
  <c r="BG425" i="5" s="1"/>
  <c r="BE416" i="3"/>
  <c r="F425" i="5" s="1"/>
  <c r="BC416" i="3"/>
  <c r="H425" i="5" s="1"/>
  <c r="BE425" i="5" s="1"/>
  <c r="BK300" i="8"/>
  <c r="BH300" i="8"/>
  <c r="BG300" i="8"/>
  <c r="F1062" i="5" s="1"/>
  <c r="BF300" i="8"/>
  <c r="BI300" i="8" s="1"/>
  <c r="BE300" i="8"/>
  <c r="BD300" i="8"/>
  <c r="BC300" i="8"/>
  <c r="BK315" i="8"/>
  <c r="BH315" i="8"/>
  <c r="BG315" i="8"/>
  <c r="F1077" i="5" s="1"/>
  <c r="BF315" i="8"/>
  <c r="BI315" i="8" s="1"/>
  <c r="BE315" i="8"/>
  <c r="BD315" i="8"/>
  <c r="BC315" i="8"/>
  <c r="BK267" i="8"/>
  <c r="BH267" i="8"/>
  <c r="AM1029" i="5" s="1"/>
  <c r="BG267" i="8"/>
  <c r="F1029" i="5" s="1"/>
  <c r="BF267" i="8"/>
  <c r="BI267" i="8" s="1"/>
  <c r="BE267" i="8"/>
  <c r="BD267" i="8"/>
  <c r="BC267" i="8"/>
  <c r="BK220" i="8"/>
  <c r="BH220" i="8"/>
  <c r="BG220" i="8"/>
  <c r="F982" i="5" s="1"/>
  <c r="BF220" i="8"/>
  <c r="BI220" i="8" s="1"/>
  <c r="BE220" i="8"/>
  <c r="BD220" i="8"/>
  <c r="BC220" i="8"/>
  <c r="BK217" i="8"/>
  <c r="BL217" i="8" s="1"/>
  <c r="BH217" i="8"/>
  <c r="AM979" i="5" s="1"/>
  <c r="BG217" i="8"/>
  <c r="F979" i="5" s="1"/>
  <c r="BF217" i="8"/>
  <c r="BI217" i="8" s="1"/>
  <c r="BE217" i="8"/>
  <c r="BD217" i="8"/>
  <c r="BC217" i="8"/>
  <c r="BK186" i="8"/>
  <c r="BH186" i="8"/>
  <c r="BG186" i="8"/>
  <c r="F948" i="5" s="1"/>
  <c r="BF186" i="8"/>
  <c r="BI186" i="8" s="1"/>
  <c r="BE186" i="8"/>
  <c r="BD186" i="8"/>
  <c r="BC186" i="8"/>
  <c r="BK185" i="8"/>
  <c r="BH185" i="8"/>
  <c r="BG185" i="8"/>
  <c r="F947" i="5" s="1"/>
  <c r="BF185" i="8"/>
  <c r="BI185" i="8" s="1"/>
  <c r="BE185" i="8"/>
  <c r="BD185" i="8"/>
  <c r="BC185" i="8"/>
  <c r="BC187" i="8"/>
  <c r="BD187" i="8"/>
  <c r="BE187" i="8"/>
  <c r="BF187" i="8"/>
  <c r="BI187" i="8" s="1"/>
  <c r="BG187" i="8"/>
  <c r="F949" i="5" s="1"/>
  <c r="BH187" i="8"/>
  <c r="AM949" i="5" s="1"/>
  <c r="BK187" i="8"/>
  <c r="BL187" i="8" s="1"/>
  <c r="BI517" i="3"/>
  <c r="BG517" i="3"/>
  <c r="BF517" i="3"/>
  <c r="AM526" i="5" s="1"/>
  <c r="BG526" i="5" s="1"/>
  <c r="BE517" i="3"/>
  <c r="F526" i="5" s="1"/>
  <c r="BC517" i="3"/>
  <c r="H526" i="5" s="1"/>
  <c r="BE526" i="5" s="1"/>
  <c r="BI404" i="3"/>
  <c r="BG404" i="3"/>
  <c r="BF404" i="3"/>
  <c r="AM413" i="5" s="1"/>
  <c r="BG413" i="5" s="1"/>
  <c r="BE404" i="3"/>
  <c r="F413" i="5" s="1"/>
  <c r="BC404" i="3"/>
  <c r="H413" i="5" s="1"/>
  <c r="BE413" i="5" s="1"/>
  <c r="BI361" i="3"/>
  <c r="BG361" i="3"/>
  <c r="BF361" i="3"/>
  <c r="AM370" i="5" s="1"/>
  <c r="BG370" i="5" s="1"/>
  <c r="BE361" i="3"/>
  <c r="F370" i="5" s="1"/>
  <c r="BC361" i="3"/>
  <c r="H370" i="5" s="1"/>
  <c r="BE370" i="5" s="1"/>
  <c r="BI307" i="3"/>
  <c r="BJ307" i="3" s="1"/>
  <c r="BG307" i="3"/>
  <c r="BF307" i="3"/>
  <c r="AM316" i="5" s="1"/>
  <c r="BG316" i="5" s="1"/>
  <c r="BE307" i="3"/>
  <c r="F316" i="5" s="1"/>
  <c r="BC307" i="3"/>
  <c r="H316" i="5" s="1"/>
  <c r="BE316" i="5" s="1"/>
  <c r="BI302" i="3"/>
  <c r="BJ302" i="3" s="1"/>
  <c r="BG302" i="3"/>
  <c r="BF302" i="3"/>
  <c r="AM311" i="5" s="1"/>
  <c r="BG311" i="5" s="1"/>
  <c r="BE302" i="3"/>
  <c r="F311" i="5" s="1"/>
  <c r="BC302" i="3"/>
  <c r="H311" i="5" s="1"/>
  <c r="BE311" i="5" s="1"/>
  <c r="BI249" i="3"/>
  <c r="BG249" i="3"/>
  <c r="BF249" i="3"/>
  <c r="AM258" i="5" s="1"/>
  <c r="BG258" i="5" s="1"/>
  <c r="BE249" i="3"/>
  <c r="F258" i="5" s="1"/>
  <c r="BC249" i="3"/>
  <c r="H258" i="5" s="1"/>
  <c r="BE258" i="5" s="1"/>
  <c r="BI245" i="3"/>
  <c r="BG245" i="3"/>
  <c r="BF245" i="3"/>
  <c r="AM254" i="5" s="1"/>
  <c r="BG254" i="5" s="1"/>
  <c r="BE245" i="3"/>
  <c r="F254" i="5" s="1"/>
  <c r="BC245" i="3"/>
  <c r="H254" i="5" s="1"/>
  <c r="BE254" i="5" s="1"/>
  <c r="BC696" i="3"/>
  <c r="H704" i="5" s="1"/>
  <c r="BE704" i="5" s="1"/>
  <c r="BE696" i="3"/>
  <c r="F704" i="5" s="1"/>
  <c r="BF696" i="3"/>
  <c r="AM704" i="5" s="1"/>
  <c r="BG704" i="5" s="1"/>
  <c r="BG696" i="3"/>
  <c r="BI696" i="3"/>
  <c r="BJ696" i="3" s="1"/>
  <c r="BG47" i="8"/>
  <c r="F809" i="5" s="1"/>
  <c r="BG49" i="8"/>
  <c r="F811" i="5" s="1"/>
  <c r="BG50" i="8"/>
  <c r="F812" i="5" s="1"/>
  <c r="BG316" i="8"/>
  <c r="F1078" i="5" s="1"/>
  <c r="BG420" i="8"/>
  <c r="F1182" i="5" s="1"/>
  <c r="BE81" i="3"/>
  <c r="F90" i="5" s="1"/>
  <c r="BE91" i="3"/>
  <c r="F100" i="5" s="1"/>
  <c r="BE148" i="3"/>
  <c r="F157" i="5" s="1"/>
  <c r="BE149" i="3"/>
  <c r="F158" i="5" s="1"/>
  <c r="BE168" i="3"/>
  <c r="F177" i="5" s="1"/>
  <c r="BE191" i="3"/>
  <c r="F200" i="5" s="1"/>
  <c r="BE200" i="3"/>
  <c r="F209" i="5" s="1"/>
  <c r="BE250" i="3"/>
  <c r="F259" i="5" s="1"/>
  <c r="BE321" i="3"/>
  <c r="F330" i="5" s="1"/>
  <c r="BE322" i="3"/>
  <c r="F331" i="5" s="1"/>
  <c r="BE324" i="3"/>
  <c r="F333" i="5" s="1"/>
  <c r="BE370" i="3"/>
  <c r="F379" i="5" s="1"/>
  <c r="BE374" i="3"/>
  <c r="F383" i="5" s="1"/>
  <c r="BE474" i="3"/>
  <c r="F483" i="5" s="1"/>
  <c r="BE475" i="3"/>
  <c r="F484" i="5" s="1"/>
  <c r="BE480" i="3"/>
  <c r="F489" i="5" s="1"/>
  <c r="BF480" i="3"/>
  <c r="AM489" i="5" s="1"/>
  <c r="BG489" i="5" s="1"/>
  <c r="BE511" i="3"/>
  <c r="F520" i="5" s="1"/>
  <c r="BE632" i="3"/>
  <c r="F640" i="5" s="1"/>
  <c r="BE633" i="3"/>
  <c r="F641" i="5" s="1"/>
  <c r="BF680" i="3"/>
  <c r="AM688" i="5" s="1"/>
  <c r="BG688" i="5" s="1"/>
  <c r="BM624" i="3"/>
  <c r="H780" i="5" s="1"/>
  <c r="BE780" i="5" s="1"/>
  <c r="BO624" i="3"/>
  <c r="F780" i="5" s="1"/>
  <c r="BP624" i="3"/>
  <c r="AM780" i="5" s="1"/>
  <c r="BG780" i="5" s="1"/>
  <c r="BS624" i="3"/>
  <c r="BT624" i="3" s="1"/>
  <c r="H743" i="5"/>
  <c r="BE743" i="5" s="1"/>
  <c r="BC587" i="3"/>
  <c r="H595" i="5" s="1"/>
  <c r="BE595" i="5" s="1"/>
  <c r="BI518" i="3"/>
  <c r="BG518" i="3"/>
  <c r="BF518" i="3"/>
  <c r="AM527" i="5" s="1"/>
  <c r="BG527" i="5" s="1"/>
  <c r="BE518" i="3"/>
  <c r="F527" i="5" s="1"/>
  <c r="BC518" i="3"/>
  <c r="H527" i="5" s="1"/>
  <c r="BE527" i="5" s="1"/>
  <c r="BI712" i="3"/>
  <c r="BJ712" i="3" s="1"/>
  <c r="BG712" i="3"/>
  <c r="BF712" i="3"/>
  <c r="AM720" i="5" s="1"/>
  <c r="BG720" i="5" s="1"/>
  <c r="BE712" i="3"/>
  <c r="F720" i="5" s="1"/>
  <c r="BC712" i="3"/>
  <c r="H720" i="5" s="1"/>
  <c r="BE720" i="5" s="1"/>
  <c r="BI700" i="3"/>
  <c r="BJ700" i="3" s="1"/>
  <c r="BG700" i="3"/>
  <c r="BF700" i="3"/>
  <c r="AM708" i="5" s="1"/>
  <c r="BG708" i="5" s="1"/>
  <c r="BE700" i="3"/>
  <c r="F708" i="5" s="1"/>
  <c r="BC700" i="3"/>
  <c r="H708" i="5" s="1"/>
  <c r="BE708" i="5" s="1"/>
  <c r="BI706" i="3"/>
  <c r="BJ706" i="3" s="1"/>
  <c r="BG706" i="3"/>
  <c r="BF706" i="3"/>
  <c r="AM714" i="5" s="1"/>
  <c r="BG714" i="5" s="1"/>
  <c r="BE706" i="3"/>
  <c r="F714" i="5" s="1"/>
  <c r="BC706" i="3"/>
  <c r="H714" i="5" s="1"/>
  <c r="BE714" i="5" s="1"/>
  <c r="BE292" i="3"/>
  <c r="F301" i="5" s="1"/>
  <c r="BF292" i="3"/>
  <c r="AM301" i="5" s="1"/>
  <c r="BG301" i="5" s="1"/>
  <c r="BG292" i="3"/>
  <c r="BH292" i="3"/>
  <c r="AP301" i="5" s="1"/>
  <c r="BH301" i="5" s="1"/>
  <c r="BI292" i="3"/>
  <c r="BJ292" i="3" s="1"/>
  <c r="BE293" i="3"/>
  <c r="F302" i="5" s="1"/>
  <c r="BF293" i="3"/>
  <c r="AM302" i="5" s="1"/>
  <c r="BG302" i="5" s="1"/>
  <c r="BG293" i="3"/>
  <c r="BH293" i="3"/>
  <c r="AP302" i="5" s="1"/>
  <c r="BH302" i="5" s="1"/>
  <c r="BI293" i="3"/>
  <c r="BJ293" i="3" s="1"/>
  <c r="BC294" i="3"/>
  <c r="H303" i="5" s="1"/>
  <c r="BE303" i="5" s="1"/>
  <c r="BE294" i="3"/>
  <c r="F303" i="5" s="1"/>
  <c r="BF294" i="3"/>
  <c r="AM303" i="5" s="1"/>
  <c r="BG303" i="5" s="1"/>
  <c r="BG294" i="3"/>
  <c r="BI294" i="3"/>
  <c r="BJ294" i="3" s="1"/>
  <c r="BC295" i="3"/>
  <c r="H304" i="5" s="1"/>
  <c r="BE304" i="5" s="1"/>
  <c r="BE295" i="3"/>
  <c r="F304" i="5" s="1"/>
  <c r="BF295" i="3"/>
  <c r="AM304" i="5" s="1"/>
  <c r="BG304" i="5" s="1"/>
  <c r="BG295" i="3"/>
  <c r="BI295" i="3"/>
  <c r="BJ295" i="3" s="1"/>
  <c r="BC289" i="3"/>
  <c r="H298" i="5" s="1"/>
  <c r="BE298" i="5" s="1"/>
  <c r="BE289" i="3"/>
  <c r="F298" i="5" s="1"/>
  <c r="BF289" i="3"/>
  <c r="AM298" i="5" s="1"/>
  <c r="BG298" i="5" s="1"/>
  <c r="BG289" i="3"/>
  <c r="BI289" i="3"/>
  <c r="BC291" i="3"/>
  <c r="H300" i="5" s="1"/>
  <c r="BE300" i="5" s="1"/>
  <c r="BE291" i="3"/>
  <c r="F300" i="5" s="1"/>
  <c r="BF291" i="3"/>
  <c r="AM300" i="5" s="1"/>
  <c r="BG300" i="5" s="1"/>
  <c r="BG291" i="3"/>
  <c r="BI291" i="3"/>
  <c r="BI356" i="3"/>
  <c r="BJ356" i="3" s="1"/>
  <c r="BI357" i="3"/>
  <c r="BI654" i="3"/>
  <c r="BJ654" i="3" s="1"/>
  <c r="BG654" i="3"/>
  <c r="BF654" i="3"/>
  <c r="AM662" i="5" s="1"/>
  <c r="BG662" i="5" s="1"/>
  <c r="BE654" i="3"/>
  <c r="F662" i="5" s="1"/>
  <c r="BC654" i="3"/>
  <c r="H662" i="5" s="1"/>
  <c r="BE662" i="5" s="1"/>
  <c r="BE358" i="3"/>
  <c r="F367" i="5" s="1"/>
  <c r="BE352" i="3"/>
  <c r="F361" i="5" s="1"/>
  <c r="BE353" i="3"/>
  <c r="F362" i="5" s="1"/>
  <c r="BE355" i="3"/>
  <c r="F364" i="5" s="1"/>
  <c r="BE356" i="3"/>
  <c r="F365" i="5" s="1"/>
  <c r="BE357" i="3"/>
  <c r="F366" i="5" s="1"/>
  <c r="BE359" i="3"/>
  <c r="F368" i="5" s="1"/>
  <c r="BE360" i="3"/>
  <c r="F369" i="5" s="1"/>
  <c r="BI566" i="3"/>
  <c r="BJ566" i="3" s="1"/>
  <c r="BG566" i="3"/>
  <c r="BF566" i="3"/>
  <c r="AM574" i="5" s="1"/>
  <c r="BG574" i="5" s="1"/>
  <c r="BE566" i="3"/>
  <c r="F574" i="5" s="1"/>
  <c r="BC566" i="3"/>
  <c r="H574" i="5" s="1"/>
  <c r="BE574" i="5" s="1"/>
  <c r="BK52" i="8"/>
  <c r="BH52" i="8"/>
  <c r="AM814" i="5" s="1"/>
  <c r="BG52" i="8"/>
  <c r="F814" i="5" s="1"/>
  <c r="BF52" i="8"/>
  <c r="BI52" i="8" s="1"/>
  <c r="BE52" i="8"/>
  <c r="BD52" i="8"/>
  <c r="BC52" i="8"/>
  <c r="BK122" i="8"/>
  <c r="BL122" i="8" s="1"/>
  <c r="BH122" i="8"/>
  <c r="AM884" i="5" s="1"/>
  <c r="BG122" i="8"/>
  <c r="F884" i="5" s="1"/>
  <c r="BF122" i="8"/>
  <c r="BI122" i="8" s="1"/>
  <c r="BE122" i="8"/>
  <c r="BD122" i="8"/>
  <c r="BC122" i="8"/>
  <c r="BK507" i="8"/>
  <c r="BH507" i="8"/>
  <c r="BG507" i="8"/>
  <c r="F1269" i="5" s="1"/>
  <c r="BF507" i="8"/>
  <c r="BI507" i="8" s="1"/>
  <c r="BE507" i="8"/>
  <c r="BD507" i="8"/>
  <c r="BC507" i="8"/>
  <c r="BK490" i="8"/>
  <c r="BH490" i="8"/>
  <c r="BG490" i="8"/>
  <c r="F1252" i="5" s="1"/>
  <c r="BF490" i="8"/>
  <c r="BI490" i="8" s="1"/>
  <c r="BE490" i="8"/>
  <c r="BD490" i="8"/>
  <c r="BC490" i="8"/>
  <c r="BK438" i="8"/>
  <c r="BH438" i="8"/>
  <c r="AM1200" i="5" s="1"/>
  <c r="BG438" i="8"/>
  <c r="F1200" i="5" s="1"/>
  <c r="BF438" i="8"/>
  <c r="BI438" i="8" s="1"/>
  <c r="BE438" i="8"/>
  <c r="BD438" i="8"/>
  <c r="BC438" i="8"/>
  <c r="BK422" i="8"/>
  <c r="BL422" i="8" s="1"/>
  <c r="BH422" i="8"/>
  <c r="AM1184" i="5" s="1"/>
  <c r="BG422" i="8"/>
  <c r="F1184" i="5" s="1"/>
  <c r="BF422" i="8"/>
  <c r="BI422" i="8" s="1"/>
  <c r="BE422" i="8"/>
  <c r="BD422" i="8"/>
  <c r="BC422" i="8"/>
  <c r="BK401" i="8"/>
  <c r="BL401" i="8" s="1"/>
  <c r="BH401" i="8"/>
  <c r="AM1163" i="5" s="1"/>
  <c r="BG401" i="8"/>
  <c r="F1163" i="5" s="1"/>
  <c r="BF401" i="8"/>
  <c r="BI401" i="8" s="1"/>
  <c r="BE401" i="8"/>
  <c r="H1163" i="5" s="1"/>
  <c r="BD401" i="8"/>
  <c r="BC401" i="8"/>
  <c r="BK399" i="8"/>
  <c r="BH399" i="8"/>
  <c r="BG399" i="8"/>
  <c r="F1161" i="5" s="1"/>
  <c r="BF399" i="8"/>
  <c r="BI399" i="8" s="1"/>
  <c r="BE399" i="8"/>
  <c r="BD399" i="8"/>
  <c r="BC399" i="8"/>
  <c r="BK356" i="8"/>
  <c r="BL356" i="8" s="1"/>
  <c r="BH356" i="8"/>
  <c r="AM1118" i="5" s="1"/>
  <c r="BG356" i="8"/>
  <c r="F1118" i="5" s="1"/>
  <c r="BF356" i="8"/>
  <c r="BI356" i="8" s="1"/>
  <c r="BE356" i="8"/>
  <c r="BD356" i="8"/>
  <c r="BC356" i="8"/>
  <c r="BK282" i="8"/>
  <c r="BL282" i="8" s="1"/>
  <c r="BH282" i="8"/>
  <c r="AM1044" i="5" s="1"/>
  <c r="BG282" i="8"/>
  <c r="F1044" i="5" s="1"/>
  <c r="BF282" i="8"/>
  <c r="BI282" i="8" s="1"/>
  <c r="BE282" i="8"/>
  <c r="BD282" i="8"/>
  <c r="BC282" i="8"/>
  <c r="BK284" i="8"/>
  <c r="BL284" i="8" s="1"/>
  <c r="BH284" i="8"/>
  <c r="AM1046" i="5" s="1"/>
  <c r="BG284" i="8"/>
  <c r="F1046" i="5" s="1"/>
  <c r="BF284" i="8"/>
  <c r="BI284" i="8" s="1"/>
  <c r="BE284" i="8"/>
  <c r="BD284" i="8"/>
  <c r="BC284" i="8"/>
  <c r="BK150" i="8"/>
  <c r="BL150" i="8" s="1"/>
  <c r="BH150" i="8"/>
  <c r="AM912" i="5" s="1"/>
  <c r="BG150" i="8"/>
  <c r="F912" i="5" s="1"/>
  <c r="BF150" i="8"/>
  <c r="BI150" i="8" s="1"/>
  <c r="BE150" i="8"/>
  <c r="BD150" i="8"/>
  <c r="BC150" i="8"/>
  <c r="BK148" i="8"/>
  <c r="BH148" i="8"/>
  <c r="BG148" i="8"/>
  <c r="F910" i="5" s="1"/>
  <c r="BF148" i="8"/>
  <c r="BI148" i="8" s="1"/>
  <c r="BE148" i="8"/>
  <c r="BD148" i="8"/>
  <c r="BC148" i="8"/>
  <c r="BK42" i="8"/>
  <c r="BL42" i="8" s="1"/>
  <c r="BH42" i="8"/>
  <c r="BG42" i="8"/>
  <c r="F804" i="5" s="1"/>
  <c r="BF42" i="8"/>
  <c r="BI42" i="8" s="1"/>
  <c r="BE42" i="8"/>
  <c r="BD42" i="8"/>
  <c r="BC42" i="8"/>
  <c r="BK41" i="8"/>
  <c r="BL41" i="8" s="1"/>
  <c r="BH41" i="8"/>
  <c r="BG41" i="8"/>
  <c r="F803" i="5" s="1"/>
  <c r="BF41" i="8"/>
  <c r="BI41" i="8" s="1"/>
  <c r="BE41" i="8"/>
  <c r="BD41" i="8"/>
  <c r="BC41" i="8"/>
  <c r="BK40" i="8"/>
  <c r="BL40" i="8" s="1"/>
  <c r="BH40" i="8"/>
  <c r="BG40" i="8"/>
  <c r="F802" i="5" s="1"/>
  <c r="BF40" i="8"/>
  <c r="BI40" i="8" s="1"/>
  <c r="BE40" i="8"/>
  <c r="BD40" i="8"/>
  <c r="BC40" i="8"/>
  <c r="BK39" i="8"/>
  <c r="BL39" i="8" s="1"/>
  <c r="BH39" i="8"/>
  <c r="BG39" i="8"/>
  <c r="F801" i="5" s="1"/>
  <c r="BF39" i="8"/>
  <c r="BI39" i="8" s="1"/>
  <c r="BE39" i="8"/>
  <c r="BD39" i="8"/>
  <c r="BC39" i="8"/>
  <c r="BI336" i="3"/>
  <c r="BJ336" i="3" s="1"/>
  <c r="BG336" i="3"/>
  <c r="BF336" i="3"/>
  <c r="AM345" i="5" s="1"/>
  <c r="BG345" i="5" s="1"/>
  <c r="BE336" i="3"/>
  <c r="F345" i="5" s="1"/>
  <c r="BC336" i="3"/>
  <c r="H345" i="5" s="1"/>
  <c r="BE345" i="5" s="1"/>
  <c r="BI529" i="3"/>
  <c r="BG529" i="3"/>
  <c r="BF529" i="3"/>
  <c r="AM538" i="5" s="1"/>
  <c r="BG538" i="5" s="1"/>
  <c r="BE529" i="3"/>
  <c r="F538" i="5" s="1"/>
  <c r="BC529" i="3"/>
  <c r="H538" i="5" s="1"/>
  <c r="BE538" i="5" s="1"/>
  <c r="BI524" i="3"/>
  <c r="BG524" i="3"/>
  <c r="BF524" i="3"/>
  <c r="AM533" i="5" s="1"/>
  <c r="BG533" i="5" s="1"/>
  <c r="BE524" i="3"/>
  <c r="F533" i="5" s="1"/>
  <c r="BC524" i="3"/>
  <c r="H533" i="5" s="1"/>
  <c r="BE533" i="5" s="1"/>
  <c r="BI494" i="3"/>
  <c r="BG494" i="3"/>
  <c r="BF494" i="3"/>
  <c r="AM503" i="5" s="1"/>
  <c r="BG503" i="5" s="1"/>
  <c r="BE494" i="3"/>
  <c r="F503" i="5" s="1"/>
  <c r="BC494" i="3"/>
  <c r="H503" i="5" s="1"/>
  <c r="BE503" i="5" s="1"/>
  <c r="BI490" i="3"/>
  <c r="BG490" i="3"/>
  <c r="BF490" i="3"/>
  <c r="AM499" i="5" s="1"/>
  <c r="BG499" i="5" s="1"/>
  <c r="BE490" i="3"/>
  <c r="F499" i="5" s="1"/>
  <c r="BC490" i="3"/>
  <c r="H499" i="5" s="1"/>
  <c r="BE499" i="5" s="1"/>
  <c r="BI447" i="3"/>
  <c r="BG447" i="3"/>
  <c r="BF447" i="3"/>
  <c r="AM456" i="5" s="1"/>
  <c r="BG456" i="5" s="1"/>
  <c r="BE447" i="3"/>
  <c r="F456" i="5" s="1"/>
  <c r="BC447" i="3"/>
  <c r="H456" i="5" s="1"/>
  <c r="BE456" i="5" s="1"/>
  <c r="BI395" i="3"/>
  <c r="BJ395" i="3" s="1"/>
  <c r="BG395" i="3"/>
  <c r="BF395" i="3"/>
  <c r="AM404" i="5" s="1"/>
  <c r="BG404" i="5" s="1"/>
  <c r="BE395" i="3"/>
  <c r="F404" i="5" s="1"/>
  <c r="BC395" i="3"/>
  <c r="H404" i="5" s="1"/>
  <c r="BE404" i="5" s="1"/>
  <c r="BI409" i="3"/>
  <c r="BG409" i="3"/>
  <c r="BF409" i="3"/>
  <c r="AM418" i="5" s="1"/>
  <c r="BG418" i="5" s="1"/>
  <c r="BE409" i="3"/>
  <c r="F418" i="5" s="1"/>
  <c r="BC409" i="3"/>
  <c r="H418" i="5" s="1"/>
  <c r="BE418" i="5" s="1"/>
  <c r="BI400" i="3"/>
  <c r="BJ400" i="3" s="1"/>
  <c r="BG400" i="3"/>
  <c r="BF400" i="3"/>
  <c r="AM409" i="5" s="1"/>
  <c r="BG409" i="5" s="1"/>
  <c r="BE400" i="3"/>
  <c r="F409" i="5" s="1"/>
  <c r="BC400" i="3"/>
  <c r="H409" i="5" s="1"/>
  <c r="BE409" i="5" s="1"/>
  <c r="BI392" i="3"/>
  <c r="BG392" i="3"/>
  <c r="BF392" i="3"/>
  <c r="AM401" i="5" s="1"/>
  <c r="BG401" i="5" s="1"/>
  <c r="BE392" i="3"/>
  <c r="F401" i="5" s="1"/>
  <c r="BC392" i="3"/>
  <c r="H401" i="5" s="1"/>
  <c r="BE401" i="5" s="1"/>
  <c r="BI385" i="3"/>
  <c r="BJ385" i="3" s="1"/>
  <c r="BG385" i="3"/>
  <c r="BF385" i="3"/>
  <c r="AM394" i="5" s="1"/>
  <c r="BG394" i="5" s="1"/>
  <c r="BE385" i="3"/>
  <c r="F394" i="5" s="1"/>
  <c r="BC385" i="3"/>
  <c r="H394" i="5" s="1"/>
  <c r="BE394" i="5" s="1"/>
  <c r="BI350" i="3"/>
  <c r="BG350" i="3"/>
  <c r="BF350" i="3"/>
  <c r="AM359" i="5" s="1"/>
  <c r="BG359" i="5" s="1"/>
  <c r="BE350" i="3"/>
  <c r="F359" i="5" s="1"/>
  <c r="BC350" i="3"/>
  <c r="H359" i="5" s="1"/>
  <c r="BE359" i="5" s="1"/>
  <c r="BI315" i="3"/>
  <c r="BJ315" i="3" s="1"/>
  <c r="BG315" i="3"/>
  <c r="BF315" i="3"/>
  <c r="AM324" i="5" s="1"/>
  <c r="BG324" i="5" s="1"/>
  <c r="BE315" i="3"/>
  <c r="F324" i="5" s="1"/>
  <c r="BC315" i="3"/>
  <c r="H324" i="5" s="1"/>
  <c r="BE324" i="5" s="1"/>
  <c r="BI203" i="3"/>
  <c r="BG203" i="3"/>
  <c r="BF203" i="3"/>
  <c r="AM212" i="5" s="1"/>
  <c r="BG212" i="5" s="1"/>
  <c r="BE203" i="3"/>
  <c r="F212" i="5" s="1"/>
  <c r="BC203" i="3"/>
  <c r="H212" i="5" s="1"/>
  <c r="BE212" i="5" s="1"/>
  <c r="BI194" i="3"/>
  <c r="BG194" i="3"/>
  <c r="BF194" i="3"/>
  <c r="AM203" i="5" s="1"/>
  <c r="BG203" i="5" s="1"/>
  <c r="BE194" i="3"/>
  <c r="F203" i="5" s="1"/>
  <c r="BC194" i="3"/>
  <c r="H203" i="5" s="1"/>
  <c r="BE203" i="5" s="1"/>
  <c r="BI184" i="3"/>
  <c r="BG184" i="3"/>
  <c r="BF184" i="3"/>
  <c r="AM193" i="5" s="1"/>
  <c r="BG193" i="5" s="1"/>
  <c r="BE184" i="3"/>
  <c r="F193" i="5" s="1"/>
  <c r="BC184" i="3"/>
  <c r="H193" i="5" s="1"/>
  <c r="BE193" i="5" s="1"/>
  <c r="BI182" i="3"/>
  <c r="BG182" i="3"/>
  <c r="BF182" i="3"/>
  <c r="AM191" i="5" s="1"/>
  <c r="BG191" i="5" s="1"/>
  <c r="BE182" i="3"/>
  <c r="F191" i="5" s="1"/>
  <c r="BC182" i="3"/>
  <c r="H191" i="5" s="1"/>
  <c r="BE191" i="5" s="1"/>
  <c r="BI166" i="3"/>
  <c r="BG166" i="3"/>
  <c r="BF166" i="3"/>
  <c r="AM175" i="5" s="1"/>
  <c r="BG175" i="5" s="1"/>
  <c r="BE166" i="3"/>
  <c r="F175" i="5" s="1"/>
  <c r="BC166" i="3"/>
  <c r="H175" i="5" s="1"/>
  <c r="BE175" i="5" s="1"/>
  <c r="BI142" i="3"/>
  <c r="BG142" i="3"/>
  <c r="BF142" i="3"/>
  <c r="AM151" i="5" s="1"/>
  <c r="BG151" i="5" s="1"/>
  <c r="BE142" i="3"/>
  <c r="F151" i="5" s="1"/>
  <c r="BC142" i="3"/>
  <c r="H151" i="5" s="1"/>
  <c r="BE151" i="5" s="1"/>
  <c r="BI130" i="3"/>
  <c r="BG130" i="3"/>
  <c r="BF130" i="3"/>
  <c r="AM139" i="5" s="1"/>
  <c r="BG139" i="5" s="1"/>
  <c r="BE130" i="3"/>
  <c r="F139" i="5" s="1"/>
  <c r="BC130" i="3"/>
  <c r="H139" i="5" s="1"/>
  <c r="BE139" i="5" s="1"/>
  <c r="BI133" i="3"/>
  <c r="BG133" i="3"/>
  <c r="BF133" i="3"/>
  <c r="AM142" i="5" s="1"/>
  <c r="BG142" i="5" s="1"/>
  <c r="BE133" i="3"/>
  <c r="F142" i="5" s="1"/>
  <c r="BC133" i="3"/>
  <c r="H142" i="5" s="1"/>
  <c r="BE142" i="5" s="1"/>
  <c r="BI62" i="3"/>
  <c r="BJ62" i="3" s="1"/>
  <c r="BG62" i="3"/>
  <c r="BF62" i="3"/>
  <c r="AM71" i="5" s="1"/>
  <c r="BG71" i="5" s="1"/>
  <c r="BE62" i="3"/>
  <c r="F71" i="5" s="1"/>
  <c r="BC62" i="3"/>
  <c r="H71" i="5" s="1"/>
  <c r="BE71" i="5" s="1"/>
  <c r="BI55" i="3"/>
  <c r="BJ55" i="3" s="1"/>
  <c r="BG55" i="3"/>
  <c r="BF55" i="3"/>
  <c r="AM64" i="5" s="1"/>
  <c r="BG64" i="5" s="1"/>
  <c r="BE55" i="3"/>
  <c r="F64" i="5" s="1"/>
  <c r="BC55" i="3"/>
  <c r="H64" i="5" s="1"/>
  <c r="BE64" i="5" s="1"/>
  <c r="BI42" i="3"/>
  <c r="BG42" i="3"/>
  <c r="BF42" i="3"/>
  <c r="AM51" i="5" s="1"/>
  <c r="BG51" i="5" s="1"/>
  <c r="BE42" i="3"/>
  <c r="F51" i="5" s="1"/>
  <c r="BC42" i="3"/>
  <c r="H51" i="5" s="1"/>
  <c r="BE51" i="5" s="1"/>
  <c r="BI39" i="3"/>
  <c r="BJ39" i="3" s="1"/>
  <c r="BG39" i="3"/>
  <c r="BF39" i="3"/>
  <c r="AM48" i="5" s="1"/>
  <c r="BG48" i="5" s="1"/>
  <c r="BE39" i="3"/>
  <c r="F48" i="5" s="1"/>
  <c r="BC39" i="3"/>
  <c r="H48" i="5" s="1"/>
  <c r="BE48" i="5" s="1"/>
  <c r="BI35" i="3"/>
  <c r="BG35" i="3"/>
  <c r="BF35" i="3"/>
  <c r="AM44" i="5" s="1"/>
  <c r="BG44" i="5" s="1"/>
  <c r="BE35" i="3"/>
  <c r="F44" i="5" s="1"/>
  <c r="BC35" i="3"/>
  <c r="H44" i="5" s="1"/>
  <c r="BE44" i="5" s="1"/>
  <c r="BK364" i="8"/>
  <c r="BL364" i="8" s="1"/>
  <c r="BH364" i="8"/>
  <c r="AM1126" i="5" s="1"/>
  <c r="BG364" i="8"/>
  <c r="F1126" i="5" s="1"/>
  <c r="BF364" i="8"/>
  <c r="BI364" i="8" s="1"/>
  <c r="BE364" i="8"/>
  <c r="BD364" i="8"/>
  <c r="BC364" i="8"/>
  <c r="BK359" i="8"/>
  <c r="BL359" i="8" s="1"/>
  <c r="BH359" i="8"/>
  <c r="AM1121" i="5" s="1"/>
  <c r="BG359" i="8"/>
  <c r="F1121" i="5" s="1"/>
  <c r="BF359" i="8"/>
  <c r="BI359" i="8" s="1"/>
  <c r="BE359" i="8"/>
  <c r="BD359" i="8"/>
  <c r="BC359" i="8"/>
  <c r="BK354" i="8"/>
  <c r="BL354" i="8" s="1"/>
  <c r="BH354" i="8"/>
  <c r="AM1116" i="5" s="1"/>
  <c r="BG354" i="8"/>
  <c r="F1116" i="5" s="1"/>
  <c r="BF354" i="8"/>
  <c r="BI354" i="8" s="1"/>
  <c r="BE354" i="8"/>
  <c r="BD354" i="8"/>
  <c r="BC354" i="8"/>
  <c r="BK277" i="8"/>
  <c r="BH277" i="8"/>
  <c r="AM1039" i="5" s="1"/>
  <c r="BG277" i="8"/>
  <c r="F1039" i="5" s="1"/>
  <c r="BF277" i="8"/>
  <c r="BI277" i="8" s="1"/>
  <c r="BE277" i="8"/>
  <c r="BD277" i="8"/>
  <c r="BC277" i="8"/>
  <c r="BK275" i="8"/>
  <c r="BH275" i="8"/>
  <c r="AM1037" i="5" s="1"/>
  <c r="BG275" i="8"/>
  <c r="F1037" i="5" s="1"/>
  <c r="BF275" i="8"/>
  <c r="BI275" i="8" s="1"/>
  <c r="BE275" i="8"/>
  <c r="BD275" i="8"/>
  <c r="BC275" i="8"/>
  <c r="BK415" i="8"/>
  <c r="BL415" i="8" s="1"/>
  <c r="BH415" i="8"/>
  <c r="AM1177" i="5" s="1"/>
  <c r="BG415" i="8"/>
  <c r="F1177" i="5" s="1"/>
  <c r="BF415" i="8"/>
  <c r="BI415" i="8" s="1"/>
  <c r="BE415" i="8"/>
  <c r="BD415" i="8"/>
  <c r="BC415" i="8"/>
  <c r="BI391" i="3"/>
  <c r="BJ391" i="3" s="1"/>
  <c r="BG391" i="3"/>
  <c r="BF391" i="3"/>
  <c r="AM400" i="5" s="1"/>
  <c r="BG400" i="5" s="1"/>
  <c r="BE391" i="3"/>
  <c r="F400" i="5" s="1"/>
  <c r="BC391" i="3"/>
  <c r="H400" i="5" s="1"/>
  <c r="BE400" i="5" s="1"/>
  <c r="BI407" i="3"/>
  <c r="BJ407" i="3" s="1"/>
  <c r="BG407" i="3"/>
  <c r="BF407" i="3"/>
  <c r="AM416" i="5" s="1"/>
  <c r="BG416" i="5" s="1"/>
  <c r="BE407" i="3"/>
  <c r="F416" i="5" s="1"/>
  <c r="BC407" i="3"/>
  <c r="H416" i="5" s="1"/>
  <c r="BE416" i="5" s="1"/>
  <c r="BI493" i="3"/>
  <c r="BJ493" i="3" s="1"/>
  <c r="BG493" i="3"/>
  <c r="BF493" i="3"/>
  <c r="AM502" i="5" s="1"/>
  <c r="BG502" i="5" s="1"/>
  <c r="BE493" i="3"/>
  <c r="F502" i="5" s="1"/>
  <c r="BC493" i="3"/>
  <c r="H502" i="5" s="1"/>
  <c r="BE502" i="5" s="1"/>
  <c r="BI496" i="3"/>
  <c r="BJ496" i="3" s="1"/>
  <c r="BG496" i="3"/>
  <c r="BF496" i="3"/>
  <c r="AM505" i="5" s="1"/>
  <c r="BG505" i="5" s="1"/>
  <c r="BE496" i="3"/>
  <c r="F505" i="5" s="1"/>
  <c r="BC496" i="3"/>
  <c r="H505" i="5" s="1"/>
  <c r="BE505" i="5" s="1"/>
  <c r="BI455" i="3"/>
  <c r="BJ455" i="3" s="1"/>
  <c r="BG455" i="3"/>
  <c r="BF455" i="3"/>
  <c r="AM464" i="5" s="1"/>
  <c r="BG464" i="5" s="1"/>
  <c r="BE455" i="3"/>
  <c r="F464" i="5" s="1"/>
  <c r="BC455" i="3"/>
  <c r="H464" i="5" s="1"/>
  <c r="BE464" i="5" s="1"/>
  <c r="BI449" i="3"/>
  <c r="BG449" i="3"/>
  <c r="BF449" i="3"/>
  <c r="AM458" i="5" s="1"/>
  <c r="BG458" i="5" s="1"/>
  <c r="BE449" i="3"/>
  <c r="F458" i="5" s="1"/>
  <c r="BC449" i="3"/>
  <c r="H458" i="5" s="1"/>
  <c r="BE458" i="5" s="1"/>
  <c r="BK494" i="8"/>
  <c r="BL494" i="8" s="1"/>
  <c r="BH494" i="8"/>
  <c r="AM1256" i="5" s="1"/>
  <c r="BG494" i="8"/>
  <c r="F1256" i="5" s="1"/>
  <c r="BF494" i="8"/>
  <c r="BI494" i="8" s="1"/>
  <c r="BE494" i="8"/>
  <c r="BD494" i="8"/>
  <c r="BC494" i="8"/>
  <c r="BK491" i="8"/>
  <c r="BH491" i="8"/>
  <c r="AM1253" i="5" s="1"/>
  <c r="BG491" i="8"/>
  <c r="F1253" i="5" s="1"/>
  <c r="BF491" i="8"/>
  <c r="BI491" i="8" s="1"/>
  <c r="BE491" i="8"/>
  <c r="BD491" i="8"/>
  <c r="BC491" i="8"/>
  <c r="BK444" i="8"/>
  <c r="BL444" i="8" s="1"/>
  <c r="BH444" i="8"/>
  <c r="BG444" i="8"/>
  <c r="F1206" i="5" s="1"/>
  <c r="BF444" i="8"/>
  <c r="BI444" i="8" s="1"/>
  <c r="BE444" i="8"/>
  <c r="BD444" i="8"/>
  <c r="BC444" i="8"/>
  <c r="BC332" i="8"/>
  <c r="BD332" i="8"/>
  <c r="BE332" i="8"/>
  <c r="BF332" i="8"/>
  <c r="BI332" i="8" s="1"/>
  <c r="BG332" i="8"/>
  <c r="F1094" i="5" s="1"/>
  <c r="BH332" i="8"/>
  <c r="BK332" i="8"/>
  <c r="BL332" i="8" s="1"/>
  <c r="BK261" i="8"/>
  <c r="BL261" i="8" s="1"/>
  <c r="BH261" i="8"/>
  <c r="AM1023" i="5" s="1"/>
  <c r="BG261" i="8"/>
  <c r="F1023" i="5" s="1"/>
  <c r="BF261" i="8"/>
  <c r="BI261" i="8" s="1"/>
  <c r="BE261" i="8"/>
  <c r="BD261" i="8"/>
  <c r="BC261" i="8"/>
  <c r="BK27" i="8"/>
  <c r="BH27" i="8"/>
  <c r="BG27" i="8"/>
  <c r="F789" i="5" s="1"/>
  <c r="BF27" i="8"/>
  <c r="BI27" i="8" s="1"/>
  <c r="BE27" i="8"/>
  <c r="BD27" i="8"/>
  <c r="BC27" i="8"/>
  <c r="BK476" i="8"/>
  <c r="BL476" i="8" s="1"/>
  <c r="BH476" i="8"/>
  <c r="AM1238" i="5" s="1"/>
  <c r="BG476" i="8"/>
  <c r="F1238" i="5" s="1"/>
  <c r="BF476" i="8"/>
  <c r="BI476" i="8" s="1"/>
  <c r="BE476" i="8"/>
  <c r="BD476" i="8"/>
  <c r="BC476" i="8"/>
  <c r="BK474" i="8"/>
  <c r="BH474" i="8"/>
  <c r="BG474" i="8"/>
  <c r="F1236" i="5" s="1"/>
  <c r="BF474" i="8"/>
  <c r="BI474" i="8" s="1"/>
  <c r="BE474" i="8"/>
  <c r="BD474" i="8"/>
  <c r="BC474" i="8"/>
  <c r="BK467" i="8"/>
  <c r="BH467" i="8"/>
  <c r="BG467" i="8"/>
  <c r="F1229" i="5" s="1"/>
  <c r="BF467" i="8"/>
  <c r="BI467" i="8" s="1"/>
  <c r="BE467" i="8"/>
  <c r="BD467" i="8"/>
  <c r="BC467" i="8"/>
  <c r="BI516" i="3"/>
  <c r="BJ516" i="3" s="1"/>
  <c r="BG516" i="3"/>
  <c r="BF516" i="3"/>
  <c r="AM525" i="5" s="1"/>
  <c r="BG525" i="5" s="1"/>
  <c r="BE516" i="3"/>
  <c r="F525" i="5" s="1"/>
  <c r="BC516" i="3"/>
  <c r="H525" i="5" s="1"/>
  <c r="BE525" i="5" s="1"/>
  <c r="BI177" i="3"/>
  <c r="BG177" i="3"/>
  <c r="BF177" i="3"/>
  <c r="AM186" i="5" s="1"/>
  <c r="BG186" i="5" s="1"/>
  <c r="BE177" i="3"/>
  <c r="F186" i="5" s="1"/>
  <c r="BC177" i="3"/>
  <c r="H186" i="5" s="1"/>
  <c r="BE186" i="5" s="1"/>
  <c r="BI91" i="3"/>
  <c r="BG91" i="3"/>
  <c r="BF91" i="3"/>
  <c r="AM100" i="5" s="1"/>
  <c r="BG100" i="5" s="1"/>
  <c r="BC91" i="3"/>
  <c r="H100" i="5" s="1"/>
  <c r="BE100" i="5" s="1"/>
  <c r="BI90" i="3"/>
  <c r="BJ90" i="3" s="1"/>
  <c r="BG90" i="3"/>
  <c r="BF90" i="3"/>
  <c r="AM99" i="5" s="1"/>
  <c r="BG99" i="5" s="1"/>
  <c r="BE90" i="3"/>
  <c r="F99" i="5" s="1"/>
  <c r="BC90" i="3"/>
  <c r="H99" i="5" s="1"/>
  <c r="BE99" i="5" s="1"/>
  <c r="BI93" i="3"/>
  <c r="BJ93" i="3" s="1"/>
  <c r="BG93" i="3"/>
  <c r="BF93" i="3"/>
  <c r="AM102" i="5" s="1"/>
  <c r="BG102" i="5" s="1"/>
  <c r="BE93" i="3"/>
  <c r="F102" i="5" s="1"/>
  <c r="BC93" i="3"/>
  <c r="H102" i="5" s="1"/>
  <c r="BE102" i="5" s="1"/>
  <c r="BI88" i="3"/>
  <c r="BJ88" i="3" s="1"/>
  <c r="BG88" i="3"/>
  <c r="BF88" i="3"/>
  <c r="AM97" i="5" s="1"/>
  <c r="BG97" i="5" s="1"/>
  <c r="BE88" i="3"/>
  <c r="F97" i="5" s="1"/>
  <c r="BC88" i="3"/>
  <c r="H97" i="5" s="1"/>
  <c r="BE97" i="5" s="1"/>
  <c r="BI95" i="3"/>
  <c r="BJ95" i="3" s="1"/>
  <c r="BG95" i="3"/>
  <c r="BF95" i="3"/>
  <c r="AM104" i="5" s="1"/>
  <c r="BG104" i="5" s="1"/>
  <c r="BE95" i="3"/>
  <c r="F104" i="5" s="1"/>
  <c r="BC95" i="3"/>
  <c r="H104" i="5" s="1"/>
  <c r="BE104" i="5" s="1"/>
  <c r="BI87" i="3"/>
  <c r="BJ87" i="3" s="1"/>
  <c r="BG87" i="3"/>
  <c r="BF87" i="3"/>
  <c r="AM96" i="5" s="1"/>
  <c r="BG96" i="5" s="1"/>
  <c r="BE87" i="3"/>
  <c r="F96" i="5" s="1"/>
  <c r="BC87" i="3"/>
  <c r="H96" i="5" s="1"/>
  <c r="BE96" i="5" s="1"/>
  <c r="BI85" i="3"/>
  <c r="BJ85" i="3" s="1"/>
  <c r="BG85" i="3"/>
  <c r="BF85" i="3"/>
  <c r="AM94" i="5" s="1"/>
  <c r="BG94" i="5" s="1"/>
  <c r="BE85" i="3"/>
  <c r="F94" i="5" s="1"/>
  <c r="BC85" i="3"/>
  <c r="H94" i="5" s="1"/>
  <c r="BE94" i="5" s="1"/>
  <c r="BI83" i="3"/>
  <c r="BJ83" i="3" s="1"/>
  <c r="BG83" i="3"/>
  <c r="BF83" i="3"/>
  <c r="AM92" i="5" s="1"/>
  <c r="BG92" i="5" s="1"/>
  <c r="BE83" i="3"/>
  <c r="F92" i="5" s="1"/>
  <c r="BC83" i="3"/>
  <c r="H92" i="5" s="1"/>
  <c r="BE92" i="5" s="1"/>
  <c r="BI80" i="3"/>
  <c r="BJ80" i="3" s="1"/>
  <c r="BH80" i="3"/>
  <c r="AP89" i="5" s="1"/>
  <c r="BH89" i="5" s="1"/>
  <c r="BG80" i="3"/>
  <c r="BF80" i="3"/>
  <c r="AM89" i="5" s="1"/>
  <c r="BG89" i="5" s="1"/>
  <c r="BE80" i="3"/>
  <c r="F89" i="5" s="1"/>
  <c r="BI474" i="3"/>
  <c r="BG474" i="3"/>
  <c r="BF474" i="3"/>
  <c r="AM483" i="5" s="1"/>
  <c r="BG483" i="5" s="1"/>
  <c r="BC474" i="3"/>
  <c r="H483" i="5" s="1"/>
  <c r="BE483" i="5" s="1"/>
  <c r="BI98" i="3"/>
  <c r="BJ98" i="3" s="1"/>
  <c r="BG98" i="3"/>
  <c r="BF98" i="3"/>
  <c r="AM107" i="5" s="1"/>
  <c r="BG107" i="5" s="1"/>
  <c r="BE98" i="3"/>
  <c r="F107" i="5" s="1"/>
  <c r="BC98" i="3"/>
  <c r="H107" i="5" s="1"/>
  <c r="BE107" i="5" s="1"/>
  <c r="BI97" i="3"/>
  <c r="BJ97" i="3" s="1"/>
  <c r="BG97" i="3"/>
  <c r="BF97" i="3"/>
  <c r="AM106" i="5" s="1"/>
  <c r="BG106" i="5" s="1"/>
  <c r="BE97" i="3"/>
  <c r="F106" i="5" s="1"/>
  <c r="BC97" i="3"/>
  <c r="H106" i="5" s="1"/>
  <c r="BE106" i="5" s="1"/>
  <c r="BI99" i="3"/>
  <c r="BJ99" i="3" s="1"/>
  <c r="BG99" i="3"/>
  <c r="BF99" i="3"/>
  <c r="AM108" i="5" s="1"/>
  <c r="BG108" i="5" s="1"/>
  <c r="BE99" i="3"/>
  <c r="F108" i="5" s="1"/>
  <c r="BC99" i="3"/>
  <c r="H108" i="5" s="1"/>
  <c r="BE108" i="5" s="1"/>
  <c r="BK333" i="8"/>
  <c r="BL333" i="8" s="1"/>
  <c r="BI695" i="3"/>
  <c r="BG695" i="3"/>
  <c r="BF695" i="3"/>
  <c r="AM703" i="5" s="1"/>
  <c r="BG703" i="5" s="1"/>
  <c r="BE695" i="3"/>
  <c r="F703" i="5" s="1"/>
  <c r="BD703" i="5" s="1"/>
  <c r="BF703" i="5" s="1"/>
  <c r="BC695" i="3"/>
  <c r="H703" i="5" s="1"/>
  <c r="BE703" i="5" s="1"/>
  <c r="BI692" i="3"/>
  <c r="BG692" i="3"/>
  <c r="BF692" i="3"/>
  <c r="AM700" i="5" s="1"/>
  <c r="BG700" i="5" s="1"/>
  <c r="BE692" i="3"/>
  <c r="F700" i="5" s="1"/>
  <c r="BD700" i="5" s="1"/>
  <c r="BF700" i="5" s="1"/>
  <c r="BC692" i="3"/>
  <c r="H700" i="5" s="1"/>
  <c r="BE700" i="5" s="1"/>
  <c r="BK386" i="8"/>
  <c r="BL386" i="8" s="1"/>
  <c r="BH386" i="8"/>
  <c r="AM1148" i="5" s="1"/>
  <c r="BG386" i="8"/>
  <c r="F1148" i="5" s="1"/>
  <c r="BF386" i="8"/>
  <c r="BI386" i="8" s="1"/>
  <c r="BE386" i="8"/>
  <c r="BD386" i="8"/>
  <c r="BC386" i="8"/>
  <c r="BK378" i="8"/>
  <c r="BH378" i="8"/>
  <c r="BG378" i="8"/>
  <c r="F1140" i="5" s="1"/>
  <c r="BF378" i="8"/>
  <c r="BI378" i="8" s="1"/>
  <c r="BE378" i="8"/>
  <c r="BD378" i="8"/>
  <c r="BC378" i="8"/>
  <c r="BK334" i="8"/>
  <c r="BL334" i="8" s="1"/>
  <c r="BH334" i="8"/>
  <c r="AM1096" i="5" s="1"/>
  <c r="BG334" i="8"/>
  <c r="F1096" i="5" s="1"/>
  <c r="BF334" i="8"/>
  <c r="BI334" i="8" s="1"/>
  <c r="BE334" i="8"/>
  <c r="H1096" i="5" s="1"/>
  <c r="BD334" i="8"/>
  <c r="BC334" i="8"/>
  <c r="BK298" i="8"/>
  <c r="BL298" i="8" s="1"/>
  <c r="BH298" i="8"/>
  <c r="AM1060" i="5" s="1"/>
  <c r="BG298" i="8"/>
  <c r="F1060" i="5" s="1"/>
  <c r="BF298" i="8"/>
  <c r="BI298" i="8" s="1"/>
  <c r="BE298" i="8"/>
  <c r="BD298" i="8"/>
  <c r="BC298" i="8"/>
  <c r="BK230" i="8"/>
  <c r="BL230" i="8" s="1"/>
  <c r="BH230" i="8"/>
  <c r="AM992" i="5" s="1"/>
  <c r="BG230" i="8"/>
  <c r="F992" i="5" s="1"/>
  <c r="BF230" i="8"/>
  <c r="BI230" i="8" s="1"/>
  <c r="BE230" i="8"/>
  <c r="BD230" i="8"/>
  <c r="BC230" i="8"/>
  <c r="BK156" i="8"/>
  <c r="BL156" i="8" s="1"/>
  <c r="BH156" i="8"/>
  <c r="AM918" i="5" s="1"/>
  <c r="BG156" i="8"/>
  <c r="F918" i="5" s="1"/>
  <c r="BF156" i="8"/>
  <c r="BI156" i="8" s="1"/>
  <c r="BE156" i="8"/>
  <c r="BD156" i="8"/>
  <c r="BC156" i="8"/>
  <c r="BK108" i="8"/>
  <c r="BL108" i="8" s="1"/>
  <c r="BH108" i="8"/>
  <c r="AM870" i="5" s="1"/>
  <c r="BG108" i="8"/>
  <c r="F870" i="5" s="1"/>
  <c r="BK110" i="8"/>
  <c r="BL110" i="8" s="1"/>
  <c r="BH110" i="8"/>
  <c r="AM872" i="5" s="1"/>
  <c r="BG110" i="8"/>
  <c r="F872" i="5" s="1"/>
  <c r="BF108" i="8"/>
  <c r="BI108" i="8" s="1"/>
  <c r="BE108" i="8"/>
  <c r="BD108" i="8"/>
  <c r="BC108" i="8"/>
  <c r="BK109" i="8"/>
  <c r="BL109" i="8" s="1"/>
  <c r="BH109" i="8"/>
  <c r="AM871" i="5" s="1"/>
  <c r="BG109" i="8"/>
  <c r="F871" i="5" s="1"/>
  <c r="BF109" i="8"/>
  <c r="BI109" i="8" s="1"/>
  <c r="BE109" i="8"/>
  <c r="BD109" i="8"/>
  <c r="BC109" i="8"/>
  <c r="BK88" i="8"/>
  <c r="BL88" i="8" s="1"/>
  <c r="BH88" i="8"/>
  <c r="AM850" i="5" s="1"/>
  <c r="BG88" i="8"/>
  <c r="F850" i="5" s="1"/>
  <c r="BF88" i="8"/>
  <c r="BI88" i="8" s="1"/>
  <c r="BE88" i="8"/>
  <c r="BD88" i="8"/>
  <c r="BC88" i="8"/>
  <c r="BK87" i="8"/>
  <c r="BL87" i="8" s="1"/>
  <c r="BH87" i="8"/>
  <c r="AM849" i="5" s="1"/>
  <c r="BG87" i="8"/>
  <c r="F849" i="5" s="1"/>
  <c r="BF87" i="8"/>
  <c r="BI87" i="8" s="1"/>
  <c r="BE87" i="8"/>
  <c r="BD87" i="8"/>
  <c r="BC87" i="8"/>
  <c r="BK31" i="8"/>
  <c r="BL31" i="8" s="1"/>
  <c r="BH31" i="8"/>
  <c r="BG31" i="8"/>
  <c r="F793" i="5" s="1"/>
  <c r="BF31" i="8"/>
  <c r="BI31" i="8" s="1"/>
  <c r="BE31" i="8"/>
  <c r="BD31" i="8"/>
  <c r="BC31" i="8"/>
  <c r="H793" i="5" s="1"/>
  <c r="BE793" i="5" s="1"/>
  <c r="BI687" i="3"/>
  <c r="BG687" i="3"/>
  <c r="BF687" i="3"/>
  <c r="AM695" i="5" s="1"/>
  <c r="BG695" i="5" s="1"/>
  <c r="BE687" i="3"/>
  <c r="F695" i="5" s="1"/>
  <c r="BD695" i="5" s="1"/>
  <c r="BF695" i="5" s="1"/>
  <c r="BC687" i="3"/>
  <c r="H695" i="5" s="1"/>
  <c r="BE695" i="5" s="1"/>
  <c r="BI685" i="3"/>
  <c r="BG685" i="3"/>
  <c r="BF685" i="3"/>
  <c r="AM693" i="5" s="1"/>
  <c r="BG693" i="5" s="1"/>
  <c r="BE685" i="3"/>
  <c r="F693" i="5" s="1"/>
  <c r="BD693" i="5" s="1"/>
  <c r="BF693" i="5" s="1"/>
  <c r="BC685" i="3"/>
  <c r="H693" i="5" s="1"/>
  <c r="BE693" i="5" s="1"/>
  <c r="BI680" i="3"/>
  <c r="BJ680" i="3" s="1"/>
  <c r="BG680" i="3"/>
  <c r="BE680" i="3"/>
  <c r="F688" i="5" s="1"/>
  <c r="BC680" i="3"/>
  <c r="H688" i="5" s="1"/>
  <c r="BE688" i="5" s="1"/>
  <c r="BI639" i="3"/>
  <c r="BJ639" i="3" s="1"/>
  <c r="BG639" i="3"/>
  <c r="BF639" i="3"/>
  <c r="AM647" i="5" s="1"/>
  <c r="BG647" i="5" s="1"/>
  <c r="BE639" i="3"/>
  <c r="F647" i="5" s="1"/>
  <c r="BC639" i="3"/>
  <c r="H647" i="5" s="1"/>
  <c r="BE647" i="5" s="1"/>
  <c r="BI405" i="3"/>
  <c r="BJ405" i="3" s="1"/>
  <c r="BG405" i="3"/>
  <c r="BF405" i="3"/>
  <c r="AM414" i="5" s="1"/>
  <c r="BG414" i="5" s="1"/>
  <c r="BE405" i="3"/>
  <c r="F414" i="5" s="1"/>
  <c r="BC405" i="3"/>
  <c r="H414" i="5" s="1"/>
  <c r="BE414" i="5" s="1"/>
  <c r="BI379" i="3"/>
  <c r="BG379" i="3"/>
  <c r="BF379" i="3"/>
  <c r="AM388" i="5" s="1"/>
  <c r="BG388" i="5" s="1"/>
  <c r="BE379" i="3"/>
  <c r="F388" i="5" s="1"/>
  <c r="BC379" i="3"/>
  <c r="H388" i="5" s="1"/>
  <c r="BE388" i="5" s="1"/>
  <c r="BI375" i="3"/>
  <c r="BJ375" i="3" s="1"/>
  <c r="BG375" i="3"/>
  <c r="BF375" i="3"/>
  <c r="AM384" i="5" s="1"/>
  <c r="BG384" i="5" s="1"/>
  <c r="BE375" i="3"/>
  <c r="F384" i="5" s="1"/>
  <c r="BC375" i="3"/>
  <c r="H384" i="5" s="1"/>
  <c r="BE384" i="5" s="1"/>
  <c r="BC238" i="3"/>
  <c r="H247" i="5" s="1"/>
  <c r="BE247" i="5" s="1"/>
  <c r="BC239" i="3"/>
  <c r="H248" i="5" s="1"/>
  <c r="BE248" i="5" s="1"/>
  <c r="BC225" i="3"/>
  <c r="H234" i="5" s="1"/>
  <c r="BE234" i="5" s="1"/>
  <c r="BI235" i="3"/>
  <c r="BJ235" i="3" s="1"/>
  <c r="BG235" i="3"/>
  <c r="BF235" i="3"/>
  <c r="AM244" i="5" s="1"/>
  <c r="BG244" i="5" s="1"/>
  <c r="BE235" i="3"/>
  <c r="F244" i="5" s="1"/>
  <c r="BI234" i="3"/>
  <c r="BG234" i="3"/>
  <c r="BF234" i="3"/>
  <c r="AM243" i="5" s="1"/>
  <c r="BG243" i="5" s="1"/>
  <c r="BE234" i="3"/>
  <c r="F243" i="5" s="1"/>
  <c r="BD243" i="5" s="1"/>
  <c r="BF243" i="5" s="1"/>
  <c r="BI233" i="3"/>
  <c r="BJ233" i="3" s="1"/>
  <c r="BG233" i="3"/>
  <c r="BF233" i="3"/>
  <c r="AM242" i="5" s="1"/>
  <c r="BG242" i="5" s="1"/>
  <c r="BE233" i="3"/>
  <c r="F242" i="5" s="1"/>
  <c r="BI232" i="3"/>
  <c r="BG232" i="3"/>
  <c r="BF232" i="3"/>
  <c r="AM241" i="5" s="1"/>
  <c r="BG241" i="5" s="1"/>
  <c r="BE232" i="3"/>
  <c r="F241" i="5" s="1"/>
  <c r="BD241" i="5" s="1"/>
  <c r="BF241" i="5" s="1"/>
  <c r="BI231" i="3"/>
  <c r="BJ231" i="3" s="1"/>
  <c r="BG231" i="3"/>
  <c r="BF231" i="3"/>
  <c r="AM240" i="5" s="1"/>
  <c r="BG240" i="5" s="1"/>
  <c r="BE231" i="3"/>
  <c r="F240" i="5" s="1"/>
  <c r="BI230" i="3"/>
  <c r="BJ230" i="3" s="1"/>
  <c r="BG230" i="3"/>
  <c r="BF230" i="3"/>
  <c r="AM239" i="5" s="1"/>
  <c r="BG239" i="5" s="1"/>
  <c r="BE230" i="3"/>
  <c r="F239" i="5" s="1"/>
  <c r="BI229" i="3"/>
  <c r="BG229" i="3"/>
  <c r="BF229" i="3"/>
  <c r="AM238" i="5" s="1"/>
  <c r="BG238" i="5" s="1"/>
  <c r="BE229" i="3"/>
  <c r="F238" i="5" s="1"/>
  <c r="BD238" i="5" s="1"/>
  <c r="BF238" i="5" s="1"/>
  <c r="BI228" i="3"/>
  <c r="BJ228" i="3" s="1"/>
  <c r="BG228" i="3"/>
  <c r="BF228" i="3"/>
  <c r="AM237" i="5" s="1"/>
  <c r="BG237" i="5" s="1"/>
  <c r="BE228" i="3"/>
  <c r="F237" i="5" s="1"/>
  <c r="BI227" i="3"/>
  <c r="BJ227" i="3" s="1"/>
  <c r="BG227" i="3"/>
  <c r="BF227" i="3"/>
  <c r="AM236" i="5" s="1"/>
  <c r="BG236" i="5" s="1"/>
  <c r="BE227" i="3"/>
  <c r="F236" i="5" s="1"/>
  <c r="BI135" i="3"/>
  <c r="BJ135" i="3" s="1"/>
  <c r="BG135" i="3"/>
  <c r="BF135" i="3"/>
  <c r="AM144" i="5" s="1"/>
  <c r="BG144" i="5" s="1"/>
  <c r="BE135" i="3"/>
  <c r="F144" i="5" s="1"/>
  <c r="BC135" i="3"/>
  <c r="H144" i="5" s="1"/>
  <c r="BE144" i="5" s="1"/>
  <c r="BI117" i="3"/>
  <c r="BG117" i="3"/>
  <c r="BF117" i="3"/>
  <c r="AM126" i="5" s="1"/>
  <c r="BG126" i="5" s="1"/>
  <c r="BE117" i="3"/>
  <c r="F126" i="5" s="1"/>
  <c r="BC117" i="3"/>
  <c r="H126" i="5" s="1"/>
  <c r="BE126" i="5" s="1"/>
  <c r="BI660" i="3"/>
  <c r="BJ660" i="3" s="1"/>
  <c r="BH660" i="3"/>
  <c r="AP668" i="5" s="1"/>
  <c r="BH668" i="5" s="1"/>
  <c r="BG660" i="3"/>
  <c r="BF660" i="3"/>
  <c r="AM668" i="5" s="1"/>
  <c r="BG668" i="5" s="1"/>
  <c r="BE660" i="3"/>
  <c r="F668" i="5" s="1"/>
  <c r="BE661" i="3"/>
  <c r="F669" i="5" s="1"/>
  <c r="BF661" i="3"/>
  <c r="AM669" i="5" s="1"/>
  <c r="BG669" i="5" s="1"/>
  <c r="BG661" i="3"/>
  <c r="BH661" i="3"/>
  <c r="AP669" i="5" s="1"/>
  <c r="BH669" i="5" s="1"/>
  <c r="BI661" i="3"/>
  <c r="BJ661" i="3" s="1"/>
  <c r="BI671" i="3"/>
  <c r="BJ671" i="3" s="1"/>
  <c r="BG671" i="3"/>
  <c r="BF671" i="3"/>
  <c r="AM679" i="5" s="1"/>
  <c r="BG679" i="5" s="1"/>
  <c r="BE671" i="3"/>
  <c r="F679" i="5" s="1"/>
  <c r="BC671" i="3"/>
  <c r="H679" i="5" s="1"/>
  <c r="BE679" i="5" s="1"/>
  <c r="BI670" i="3"/>
  <c r="BJ670" i="3" s="1"/>
  <c r="BG670" i="3"/>
  <c r="BF670" i="3"/>
  <c r="AM678" i="5" s="1"/>
  <c r="BG678" i="5" s="1"/>
  <c r="BE670" i="3"/>
  <c r="F678" i="5" s="1"/>
  <c r="BC670" i="3"/>
  <c r="H678" i="5" s="1"/>
  <c r="BE678" i="5" s="1"/>
  <c r="BI669" i="3"/>
  <c r="BJ669" i="3" s="1"/>
  <c r="BG669" i="3"/>
  <c r="BF669" i="3"/>
  <c r="AM677" i="5" s="1"/>
  <c r="BG677" i="5" s="1"/>
  <c r="BE669" i="3"/>
  <c r="F677" i="5" s="1"/>
  <c r="BC669" i="3"/>
  <c r="H677" i="5" s="1"/>
  <c r="BE677" i="5" s="1"/>
  <c r="BI668" i="3"/>
  <c r="BJ668" i="3" s="1"/>
  <c r="BG668" i="3"/>
  <c r="BF668" i="3"/>
  <c r="AM676" i="5" s="1"/>
  <c r="BG676" i="5" s="1"/>
  <c r="BE668" i="3"/>
  <c r="F676" i="5" s="1"/>
  <c r="BC668" i="3"/>
  <c r="H676" i="5" s="1"/>
  <c r="BE676" i="5" s="1"/>
  <c r="BI667" i="3"/>
  <c r="BJ667" i="3" s="1"/>
  <c r="BG667" i="3"/>
  <c r="BF667" i="3"/>
  <c r="AM675" i="5" s="1"/>
  <c r="BG675" i="5" s="1"/>
  <c r="BE667" i="3"/>
  <c r="F675" i="5" s="1"/>
  <c r="BC667" i="3"/>
  <c r="H675" i="5" s="1"/>
  <c r="BE675" i="5" s="1"/>
  <c r="BI666" i="3"/>
  <c r="BJ666" i="3" s="1"/>
  <c r="BG666" i="3"/>
  <c r="BF666" i="3"/>
  <c r="AM674" i="5" s="1"/>
  <c r="BG674" i="5" s="1"/>
  <c r="BE666" i="3"/>
  <c r="F674" i="5" s="1"/>
  <c r="BC666" i="3"/>
  <c r="H674" i="5" s="1"/>
  <c r="BE674" i="5" s="1"/>
  <c r="BI665" i="3"/>
  <c r="BJ665" i="3" s="1"/>
  <c r="BG665" i="3"/>
  <c r="BF665" i="3"/>
  <c r="AM673" i="5" s="1"/>
  <c r="BG673" i="5" s="1"/>
  <c r="BE665" i="3"/>
  <c r="F673" i="5" s="1"/>
  <c r="BC665" i="3"/>
  <c r="H673" i="5" s="1"/>
  <c r="BE673" i="5" s="1"/>
  <c r="BI664" i="3"/>
  <c r="BJ664" i="3" s="1"/>
  <c r="BG664" i="3"/>
  <c r="BF664" i="3"/>
  <c r="AM672" i="5" s="1"/>
  <c r="BG672" i="5" s="1"/>
  <c r="BE664" i="3"/>
  <c r="F672" i="5" s="1"/>
  <c r="BC664" i="3"/>
  <c r="H672" i="5" s="1"/>
  <c r="BE672" i="5" s="1"/>
  <c r="BI663" i="3"/>
  <c r="BJ663" i="3" s="1"/>
  <c r="BG663" i="3"/>
  <c r="BF663" i="3"/>
  <c r="AM671" i="5" s="1"/>
  <c r="BG671" i="5" s="1"/>
  <c r="BE663" i="3"/>
  <c r="F671" i="5" s="1"/>
  <c r="BC663" i="3"/>
  <c r="H671" i="5" s="1"/>
  <c r="BE671" i="5" s="1"/>
  <c r="BI662" i="3"/>
  <c r="BJ662" i="3" s="1"/>
  <c r="BG662" i="3"/>
  <c r="BF662" i="3"/>
  <c r="AM670" i="5" s="1"/>
  <c r="BG670" i="5" s="1"/>
  <c r="BE662" i="3"/>
  <c r="F670" i="5" s="1"/>
  <c r="BC662" i="3"/>
  <c r="H670" i="5" s="1"/>
  <c r="BE670" i="5" s="1"/>
  <c r="BI711" i="3"/>
  <c r="BG711" i="3"/>
  <c r="BF711" i="3"/>
  <c r="AM719" i="5" s="1"/>
  <c r="BG719" i="5" s="1"/>
  <c r="BE711" i="3"/>
  <c r="F719" i="5" s="1"/>
  <c r="BC711" i="3"/>
  <c r="H719" i="5" s="1"/>
  <c r="BE719" i="5" s="1"/>
  <c r="BI709" i="3"/>
  <c r="BG709" i="3"/>
  <c r="BF709" i="3"/>
  <c r="AM717" i="5" s="1"/>
  <c r="BG717" i="5" s="1"/>
  <c r="BE709" i="3"/>
  <c r="F717" i="5" s="1"/>
  <c r="BD717" i="5" s="1"/>
  <c r="BF717" i="5" s="1"/>
  <c r="BC709" i="3"/>
  <c r="H717" i="5" s="1"/>
  <c r="BE717" i="5" s="1"/>
  <c r="BI697" i="3"/>
  <c r="BJ697" i="3" s="1"/>
  <c r="BG697" i="3"/>
  <c r="BF697" i="3"/>
  <c r="AM705" i="5" s="1"/>
  <c r="BG705" i="5" s="1"/>
  <c r="BE697" i="3"/>
  <c r="F705" i="5" s="1"/>
  <c r="BC697" i="3"/>
  <c r="H705" i="5" s="1"/>
  <c r="BE705" i="5" s="1"/>
  <c r="BI686" i="3"/>
  <c r="BG686" i="3"/>
  <c r="BF686" i="3"/>
  <c r="AM694" i="5" s="1"/>
  <c r="BG694" i="5" s="1"/>
  <c r="BE686" i="3"/>
  <c r="F694" i="5" s="1"/>
  <c r="BD694" i="5" s="1"/>
  <c r="BF694" i="5" s="1"/>
  <c r="BC686" i="3"/>
  <c r="H694" i="5" s="1"/>
  <c r="BE694" i="5" s="1"/>
  <c r="BI684" i="3"/>
  <c r="BG684" i="3"/>
  <c r="BF684" i="3"/>
  <c r="AM692" i="5" s="1"/>
  <c r="BG692" i="5" s="1"/>
  <c r="BE684" i="3"/>
  <c r="F692" i="5" s="1"/>
  <c r="BD692" i="5" s="1"/>
  <c r="BF692" i="5" s="1"/>
  <c r="BC684" i="3"/>
  <c r="H692" i="5" s="1"/>
  <c r="BE692" i="5" s="1"/>
  <c r="BI708" i="3"/>
  <c r="BJ708" i="3" s="1"/>
  <c r="BG708" i="3"/>
  <c r="BF708" i="3"/>
  <c r="AM716" i="5" s="1"/>
  <c r="BG716" i="5" s="1"/>
  <c r="BE708" i="3"/>
  <c r="F716" i="5" s="1"/>
  <c r="BC708" i="3"/>
  <c r="H716" i="5" s="1"/>
  <c r="BE716" i="5" s="1"/>
  <c r="BI540" i="3"/>
  <c r="BJ540" i="3" s="1"/>
  <c r="BG540" i="3"/>
  <c r="BF540" i="3"/>
  <c r="AM549" i="5" s="1"/>
  <c r="BG549" i="5" s="1"/>
  <c r="BE540" i="3"/>
  <c r="F549" i="5" s="1"/>
  <c r="BC540" i="3"/>
  <c r="H549" i="5" s="1"/>
  <c r="BE549" i="5" s="1"/>
  <c r="BK499" i="8"/>
  <c r="BL499" i="8" s="1"/>
  <c r="BH499" i="8"/>
  <c r="AM1261" i="5" s="1"/>
  <c r="BG499" i="8"/>
  <c r="F1261" i="5" s="1"/>
  <c r="BF499" i="8"/>
  <c r="BI499" i="8" s="1"/>
  <c r="BE499" i="8"/>
  <c r="H1261" i="5" s="1"/>
  <c r="BD499" i="8"/>
  <c r="BC499" i="8"/>
  <c r="BK463" i="8"/>
  <c r="BL463" i="8" s="1"/>
  <c r="BH463" i="8"/>
  <c r="AM1225" i="5" s="1"/>
  <c r="BG463" i="8"/>
  <c r="F1225" i="5" s="1"/>
  <c r="BF463" i="8"/>
  <c r="BI463" i="8" s="1"/>
  <c r="BE463" i="8"/>
  <c r="BD463" i="8"/>
  <c r="BC463" i="8"/>
  <c r="BJ463" i="8" s="1"/>
  <c r="AP1225" i="5" s="1"/>
  <c r="BH1225" i="5" s="1"/>
  <c r="BK462" i="8"/>
  <c r="BL462" i="8" s="1"/>
  <c r="BH462" i="8"/>
  <c r="AM1224" i="5" s="1"/>
  <c r="BG462" i="8"/>
  <c r="F1224" i="5" s="1"/>
  <c r="BF462" i="8"/>
  <c r="BI462" i="8" s="1"/>
  <c r="BE462" i="8"/>
  <c r="BD462" i="8"/>
  <c r="BC462" i="8"/>
  <c r="BK461" i="8"/>
  <c r="BL461" i="8" s="1"/>
  <c r="BH461" i="8"/>
  <c r="AM1223" i="5" s="1"/>
  <c r="BG461" i="8"/>
  <c r="F1223" i="5" s="1"/>
  <c r="BF461" i="8"/>
  <c r="BI461" i="8" s="1"/>
  <c r="BE461" i="8"/>
  <c r="H1223" i="5" s="1"/>
  <c r="BD461" i="8"/>
  <c r="BC461" i="8"/>
  <c r="BJ461" i="8" s="1"/>
  <c r="AP1223" i="5" s="1"/>
  <c r="BH1223" i="5" s="1"/>
  <c r="BK455" i="8"/>
  <c r="BH455" i="8"/>
  <c r="BG455" i="8"/>
  <c r="F1217" i="5" s="1"/>
  <c r="BF455" i="8"/>
  <c r="BI455" i="8" s="1"/>
  <c r="BE455" i="8"/>
  <c r="BD455" i="8"/>
  <c r="BC455" i="8"/>
  <c r="BK283" i="8"/>
  <c r="BL283" i="8" s="1"/>
  <c r="BH283" i="8"/>
  <c r="AM1045" i="5" s="1"/>
  <c r="BG283" i="8"/>
  <c r="F1045" i="5" s="1"/>
  <c r="BF283" i="8"/>
  <c r="BI283" i="8" s="1"/>
  <c r="BE283" i="8"/>
  <c r="BD283" i="8"/>
  <c r="BC283" i="8"/>
  <c r="BK269" i="8"/>
  <c r="BL269" i="8" s="1"/>
  <c r="BH269" i="8"/>
  <c r="AM1031" i="5" s="1"/>
  <c r="BG269" i="8"/>
  <c r="F1031" i="5" s="1"/>
  <c r="BF269" i="8"/>
  <c r="BI269" i="8" s="1"/>
  <c r="BE269" i="8"/>
  <c r="BD269" i="8"/>
  <c r="BC269" i="8"/>
  <c r="BK270" i="8"/>
  <c r="BL270" i="8" s="1"/>
  <c r="BH270" i="8"/>
  <c r="AM1032" i="5" s="1"/>
  <c r="BG270" i="8"/>
  <c r="F1032" i="5" s="1"/>
  <c r="BF270" i="8"/>
  <c r="BI270" i="8" s="1"/>
  <c r="BE270" i="8"/>
  <c r="BD270" i="8"/>
  <c r="BC270" i="8"/>
  <c r="BK268" i="8"/>
  <c r="BL268" i="8" s="1"/>
  <c r="BH268" i="8"/>
  <c r="AM1030" i="5" s="1"/>
  <c r="BG268" i="8"/>
  <c r="F1030" i="5" s="1"/>
  <c r="BF268" i="8"/>
  <c r="BI268" i="8" s="1"/>
  <c r="BE268" i="8"/>
  <c r="BD268" i="8"/>
  <c r="BC268" i="8"/>
  <c r="BK264" i="8"/>
  <c r="BL264" i="8" s="1"/>
  <c r="BH264" i="8"/>
  <c r="AM1026" i="5" s="1"/>
  <c r="BG264" i="8"/>
  <c r="F1026" i="5" s="1"/>
  <c r="BF264" i="8"/>
  <c r="BI264" i="8" s="1"/>
  <c r="BE264" i="8"/>
  <c r="BD264" i="8"/>
  <c r="BC264" i="8"/>
  <c r="BK234" i="8"/>
  <c r="BL234" i="8" s="1"/>
  <c r="BH234" i="8"/>
  <c r="AM996" i="5" s="1"/>
  <c r="BG234" i="8"/>
  <c r="F996" i="5" s="1"/>
  <c r="BF234" i="8"/>
  <c r="BI234" i="8" s="1"/>
  <c r="BE234" i="8"/>
  <c r="BD234" i="8"/>
  <c r="BC234" i="8"/>
  <c r="BK196" i="8"/>
  <c r="BL196" i="8" s="1"/>
  <c r="BH196" i="8"/>
  <c r="AM958" i="5" s="1"/>
  <c r="BG196" i="8"/>
  <c r="F958" i="5" s="1"/>
  <c r="BF196" i="8"/>
  <c r="BI196" i="8" s="1"/>
  <c r="BE196" i="8"/>
  <c r="BD196" i="8"/>
  <c r="BC196" i="8"/>
  <c r="BK142" i="8"/>
  <c r="BL142" i="8" s="1"/>
  <c r="BH142" i="8"/>
  <c r="AM904" i="5" s="1"/>
  <c r="BG142" i="8"/>
  <c r="F904" i="5" s="1"/>
  <c r="BF142" i="8"/>
  <c r="BI142" i="8" s="1"/>
  <c r="BE142" i="8"/>
  <c r="BD142" i="8"/>
  <c r="BC142" i="8"/>
  <c r="BK141" i="8"/>
  <c r="BL141" i="8" s="1"/>
  <c r="BH141" i="8"/>
  <c r="AM903" i="5" s="1"/>
  <c r="BG141" i="8"/>
  <c r="F903" i="5" s="1"/>
  <c r="BF141" i="8"/>
  <c r="BI141" i="8" s="1"/>
  <c r="BE141" i="8"/>
  <c r="H903" i="5" s="1"/>
  <c r="BD141" i="8"/>
  <c r="BC141" i="8"/>
  <c r="BJ141" i="8" s="1"/>
  <c r="AP903" i="5" s="1"/>
  <c r="BH903" i="5" s="1"/>
  <c r="BK128" i="8"/>
  <c r="BL128" i="8" s="1"/>
  <c r="BH128" i="8"/>
  <c r="BG128" i="8"/>
  <c r="F890" i="5" s="1"/>
  <c r="BF128" i="8"/>
  <c r="BI128" i="8" s="1"/>
  <c r="BE128" i="8"/>
  <c r="BD128" i="8"/>
  <c r="BC128" i="8"/>
  <c r="BK127" i="8"/>
  <c r="BH127" i="8"/>
  <c r="BG127" i="8"/>
  <c r="F889" i="5" s="1"/>
  <c r="BF127" i="8"/>
  <c r="BI127" i="8" s="1"/>
  <c r="BE127" i="8"/>
  <c r="BD127" i="8"/>
  <c r="BC127" i="8"/>
  <c r="BK126" i="8"/>
  <c r="BL126" i="8" s="1"/>
  <c r="BH126" i="8"/>
  <c r="BG126" i="8"/>
  <c r="F888" i="5" s="1"/>
  <c r="BF126" i="8"/>
  <c r="BI126" i="8" s="1"/>
  <c r="BE126" i="8"/>
  <c r="BD126" i="8"/>
  <c r="BC126" i="8"/>
  <c r="BK125" i="8"/>
  <c r="BL125" i="8" s="1"/>
  <c r="BH125" i="8"/>
  <c r="AM887" i="5" s="1"/>
  <c r="BG125" i="8"/>
  <c r="F887" i="5" s="1"/>
  <c r="BF125" i="8"/>
  <c r="BI125" i="8" s="1"/>
  <c r="BE125" i="8"/>
  <c r="BD125" i="8"/>
  <c r="BC125" i="8"/>
  <c r="BK124" i="8"/>
  <c r="BL124" i="8" s="1"/>
  <c r="BH124" i="8"/>
  <c r="BG124" i="8"/>
  <c r="BF124" i="8"/>
  <c r="BI124" i="8" s="1"/>
  <c r="BE124" i="8"/>
  <c r="BD124" i="8"/>
  <c r="BC124" i="8"/>
  <c r="BJ124" i="8" s="1"/>
  <c r="AP886" i="5" s="1"/>
  <c r="BH886" i="5" s="1"/>
  <c r="BC129" i="8"/>
  <c r="BJ129" i="8" s="1"/>
  <c r="AP891" i="5" s="1"/>
  <c r="BH891" i="5" s="1"/>
  <c r="BD129" i="8"/>
  <c r="BE129" i="8"/>
  <c r="BF129" i="8"/>
  <c r="BI129" i="8" s="1"/>
  <c r="BG129" i="8"/>
  <c r="BH129" i="8"/>
  <c r="BK129" i="8"/>
  <c r="BL129" i="8" s="1"/>
  <c r="BK56" i="8"/>
  <c r="BH56" i="8"/>
  <c r="AM818" i="5" s="1"/>
  <c r="BG56" i="8"/>
  <c r="F818" i="5" s="1"/>
  <c r="BF56" i="8"/>
  <c r="BI56" i="8" s="1"/>
  <c r="BE56" i="8"/>
  <c r="BD56" i="8"/>
  <c r="BC56" i="8"/>
  <c r="BI378" i="3"/>
  <c r="BG378" i="3"/>
  <c r="BF378" i="3"/>
  <c r="AM387" i="5" s="1"/>
  <c r="BG387" i="5" s="1"/>
  <c r="BE378" i="3"/>
  <c r="F387" i="5" s="1"/>
  <c r="BC378" i="3"/>
  <c r="H387" i="5" s="1"/>
  <c r="BE387" i="5" s="1"/>
  <c r="BC373" i="3"/>
  <c r="H382" i="5" s="1"/>
  <c r="BE382" i="5" s="1"/>
  <c r="BE373" i="3"/>
  <c r="F382" i="5" s="1"/>
  <c r="BF373" i="3"/>
  <c r="AM382" i="5" s="1"/>
  <c r="BG382" i="5" s="1"/>
  <c r="BG373" i="3"/>
  <c r="BI373" i="3"/>
  <c r="BJ373" i="3" s="1"/>
  <c r="BI372" i="3"/>
  <c r="BG372" i="3"/>
  <c r="BF372" i="3"/>
  <c r="AM381" i="5" s="1"/>
  <c r="BG381" i="5" s="1"/>
  <c r="BE372" i="3"/>
  <c r="F381" i="5" s="1"/>
  <c r="BC372" i="3"/>
  <c r="H381" i="5" s="1"/>
  <c r="BE381" i="5" s="1"/>
  <c r="BI329" i="3"/>
  <c r="BG329" i="3"/>
  <c r="BF329" i="3"/>
  <c r="AM338" i="5" s="1"/>
  <c r="BG338" i="5" s="1"/>
  <c r="BE329" i="3"/>
  <c r="F338" i="5" s="1"/>
  <c r="BC329" i="3"/>
  <c r="H338" i="5" s="1"/>
  <c r="BE338" i="5" s="1"/>
  <c r="BI81" i="3"/>
  <c r="BJ81" i="3" s="1"/>
  <c r="BG81" i="3"/>
  <c r="BF81" i="3"/>
  <c r="AM90" i="5" s="1"/>
  <c r="BG90" i="5" s="1"/>
  <c r="BC81" i="3"/>
  <c r="H90" i="5" s="1"/>
  <c r="BE90" i="5" s="1"/>
  <c r="BK434" i="8"/>
  <c r="BL434" i="8" s="1"/>
  <c r="BH434" i="8"/>
  <c r="AM1196" i="5" s="1"/>
  <c r="BG434" i="8"/>
  <c r="F1196" i="5" s="1"/>
  <c r="BF434" i="8"/>
  <c r="BI434" i="8" s="1"/>
  <c r="BE434" i="8"/>
  <c r="BD434" i="8"/>
  <c r="BC434" i="8"/>
  <c r="BK409" i="8"/>
  <c r="BL409" i="8" s="1"/>
  <c r="BH409" i="8"/>
  <c r="AM1171" i="5" s="1"/>
  <c r="BG409" i="8"/>
  <c r="F1171" i="5" s="1"/>
  <c r="BF409" i="8"/>
  <c r="BI409" i="8" s="1"/>
  <c r="BE409" i="8"/>
  <c r="BD409" i="8"/>
  <c r="BC409" i="8"/>
  <c r="BK407" i="8"/>
  <c r="BL407" i="8" s="1"/>
  <c r="BH407" i="8"/>
  <c r="BG407" i="8"/>
  <c r="F1169" i="5" s="1"/>
  <c r="BF407" i="8"/>
  <c r="BI407" i="8" s="1"/>
  <c r="BE407" i="8"/>
  <c r="BD407" i="8"/>
  <c r="BC407" i="8"/>
  <c r="BK394" i="8"/>
  <c r="BL394" i="8" s="1"/>
  <c r="BH394" i="8"/>
  <c r="AM1156" i="5" s="1"/>
  <c r="BG394" i="8"/>
  <c r="F1156" i="5" s="1"/>
  <c r="BF394" i="8"/>
  <c r="BI394" i="8" s="1"/>
  <c r="BE394" i="8"/>
  <c r="H1156" i="5" s="1"/>
  <c r="BD394" i="8"/>
  <c r="BC394" i="8"/>
  <c r="BK371" i="8"/>
  <c r="BH371" i="8"/>
  <c r="AM1133" i="5" s="1"/>
  <c r="BG371" i="8"/>
  <c r="F1133" i="5" s="1"/>
  <c r="BF371" i="8"/>
  <c r="BI371" i="8" s="1"/>
  <c r="BE371" i="8"/>
  <c r="BD371" i="8"/>
  <c r="BC371" i="8"/>
  <c r="BK362" i="8"/>
  <c r="BL362" i="8" s="1"/>
  <c r="BH362" i="8"/>
  <c r="AM1124" i="5" s="1"/>
  <c r="BG362" i="8"/>
  <c r="F1124" i="5" s="1"/>
  <c r="BF362" i="8"/>
  <c r="BI362" i="8" s="1"/>
  <c r="BE362" i="8"/>
  <c r="BD362" i="8"/>
  <c r="BC362" i="8"/>
  <c r="BI165" i="3"/>
  <c r="BG165" i="3"/>
  <c r="BF165" i="3"/>
  <c r="AM174" i="5" s="1"/>
  <c r="BG174" i="5" s="1"/>
  <c r="BE165" i="3"/>
  <c r="F174" i="5" s="1"/>
  <c r="BC165" i="3"/>
  <c r="H174" i="5" s="1"/>
  <c r="BE174" i="5" s="1"/>
  <c r="BI119" i="3"/>
  <c r="BJ119" i="3" s="1"/>
  <c r="BG119" i="3"/>
  <c r="BF119" i="3"/>
  <c r="AM128" i="5" s="1"/>
  <c r="BG128" i="5" s="1"/>
  <c r="BE119" i="3"/>
  <c r="F128" i="5" s="1"/>
  <c r="BC119" i="3"/>
  <c r="H128" i="5" s="1"/>
  <c r="BE128" i="5" s="1"/>
  <c r="BI728" i="3"/>
  <c r="BJ728" i="3" s="1"/>
  <c r="BG728" i="3"/>
  <c r="BF728" i="3"/>
  <c r="AM736" i="5" s="1"/>
  <c r="BG736" i="5" s="1"/>
  <c r="BE728" i="3"/>
  <c r="F736" i="5" s="1"/>
  <c r="BC728" i="3"/>
  <c r="H736" i="5" s="1"/>
  <c r="BE736" i="5" s="1"/>
  <c r="BI726" i="3"/>
  <c r="BJ726" i="3" s="1"/>
  <c r="BG726" i="3"/>
  <c r="BF726" i="3"/>
  <c r="AM734" i="5" s="1"/>
  <c r="BG734" i="5" s="1"/>
  <c r="BE726" i="3"/>
  <c r="F734" i="5" s="1"/>
  <c r="BC726" i="3"/>
  <c r="H734" i="5" s="1"/>
  <c r="BE734" i="5" s="1"/>
  <c r="BI169" i="3"/>
  <c r="BJ169" i="3" s="1"/>
  <c r="BG169" i="3"/>
  <c r="BF169" i="3"/>
  <c r="AM178" i="5" s="1"/>
  <c r="BG178" i="5" s="1"/>
  <c r="BE169" i="3"/>
  <c r="F178" i="5" s="1"/>
  <c r="BC169" i="3"/>
  <c r="H178" i="5" s="1"/>
  <c r="BE178" i="5" s="1"/>
  <c r="BI139" i="3"/>
  <c r="BG139" i="3"/>
  <c r="BF139" i="3"/>
  <c r="AM148" i="5" s="1"/>
  <c r="BG148" i="5" s="1"/>
  <c r="BE139" i="3"/>
  <c r="F148" i="5" s="1"/>
  <c r="BC139" i="3"/>
  <c r="H148" i="5" s="1"/>
  <c r="BE148" i="5" s="1"/>
  <c r="BI134" i="3"/>
  <c r="BG134" i="3"/>
  <c r="BF134" i="3"/>
  <c r="AM143" i="5" s="1"/>
  <c r="BG143" i="5" s="1"/>
  <c r="BE134" i="3"/>
  <c r="F143" i="5" s="1"/>
  <c r="BC134" i="3"/>
  <c r="H143" i="5" s="1"/>
  <c r="BE143" i="5" s="1"/>
  <c r="BK498" i="8"/>
  <c r="BL498" i="8" s="1"/>
  <c r="BH498" i="8"/>
  <c r="BG498" i="8"/>
  <c r="F1260" i="5" s="1"/>
  <c r="BF498" i="8"/>
  <c r="BI498" i="8" s="1"/>
  <c r="BE498" i="8"/>
  <c r="BD498" i="8"/>
  <c r="BC498" i="8"/>
  <c r="BK392" i="8"/>
  <c r="BH392" i="8"/>
  <c r="BG392" i="8"/>
  <c r="F1154" i="5" s="1"/>
  <c r="BF392" i="8"/>
  <c r="BI392" i="8" s="1"/>
  <c r="BE392" i="8"/>
  <c r="BD392" i="8"/>
  <c r="BC392" i="8"/>
  <c r="BC22" i="3"/>
  <c r="H31" i="5" s="1"/>
  <c r="BE31" i="5" s="1"/>
  <c r="BE22" i="3"/>
  <c r="F31" i="5" s="1"/>
  <c r="BF22" i="3"/>
  <c r="AM31" i="5" s="1"/>
  <c r="BG31" i="5" s="1"/>
  <c r="BG22" i="3"/>
  <c r="BI22" i="3"/>
  <c r="BH23" i="3"/>
  <c r="AP32" i="5" s="1"/>
  <c r="BH32" i="5" s="1"/>
  <c r="BE24" i="3"/>
  <c r="F33" i="5" s="1"/>
  <c r="BF24" i="3"/>
  <c r="AM33" i="5" s="1"/>
  <c r="BG33" i="5" s="1"/>
  <c r="BG24" i="3"/>
  <c r="BI24" i="3"/>
  <c r="BE25" i="3"/>
  <c r="F34" i="5" s="1"/>
  <c r="BF25" i="3"/>
  <c r="AM34" i="5" s="1"/>
  <c r="BG34" i="5" s="1"/>
  <c r="BG25" i="3"/>
  <c r="BH25" i="3"/>
  <c r="AP34" i="5" s="1"/>
  <c r="BH34" i="5" s="1"/>
  <c r="BI25" i="3"/>
  <c r="BJ25" i="3" s="1"/>
  <c r="BE26" i="3"/>
  <c r="F35" i="5" s="1"/>
  <c r="BF26" i="3"/>
  <c r="AM35" i="5" s="1"/>
  <c r="BG35" i="5" s="1"/>
  <c r="BG26" i="3"/>
  <c r="BH26" i="3"/>
  <c r="AP35" i="5" s="1"/>
  <c r="BH35" i="5" s="1"/>
  <c r="BI26" i="3"/>
  <c r="BJ26" i="3" s="1"/>
  <c r="BC27" i="3"/>
  <c r="H36" i="5" s="1"/>
  <c r="BE36" i="5" s="1"/>
  <c r="BE27" i="3"/>
  <c r="F36" i="5" s="1"/>
  <c r="BF27" i="3"/>
  <c r="AM36" i="5" s="1"/>
  <c r="BG36" i="5" s="1"/>
  <c r="BG27" i="3"/>
  <c r="BI27" i="3"/>
  <c r="BJ27" i="3" s="1"/>
  <c r="BC28" i="3"/>
  <c r="H37" i="5" s="1"/>
  <c r="BE37" i="5" s="1"/>
  <c r="BE28" i="3"/>
  <c r="F37" i="5" s="1"/>
  <c r="BF28" i="3"/>
  <c r="AM37" i="5" s="1"/>
  <c r="BG37" i="5" s="1"/>
  <c r="BG28" i="3"/>
  <c r="BI28" i="3"/>
  <c r="BC30" i="3"/>
  <c r="H39" i="5" s="1"/>
  <c r="BE39" i="5" s="1"/>
  <c r="BE30" i="3"/>
  <c r="F39" i="5" s="1"/>
  <c r="BF30" i="3"/>
  <c r="AM39" i="5" s="1"/>
  <c r="BG39" i="5" s="1"/>
  <c r="BG30" i="3"/>
  <c r="BI30" i="3"/>
  <c r="BC32" i="3"/>
  <c r="H41" i="5" s="1"/>
  <c r="BE41" i="5" s="1"/>
  <c r="BE32" i="3"/>
  <c r="F41" i="5" s="1"/>
  <c r="BF32" i="3"/>
  <c r="AM41" i="5" s="1"/>
  <c r="BG41" i="5" s="1"/>
  <c r="BG32" i="3"/>
  <c r="BI32" i="3"/>
  <c r="BJ32" i="3" s="1"/>
  <c r="BC34" i="3"/>
  <c r="H43" i="5" s="1"/>
  <c r="BE43" i="5" s="1"/>
  <c r="BE34" i="3"/>
  <c r="F43" i="5" s="1"/>
  <c r="BF34" i="3"/>
  <c r="AM43" i="5" s="1"/>
  <c r="BG43" i="5" s="1"/>
  <c r="BG34" i="3"/>
  <c r="BI34" i="3"/>
  <c r="BJ34" i="3" s="1"/>
  <c r="BC37" i="3"/>
  <c r="H46" i="5" s="1"/>
  <c r="BE46" i="5" s="1"/>
  <c r="BE37" i="3"/>
  <c r="F46" i="5" s="1"/>
  <c r="BF37" i="3"/>
  <c r="AM46" i="5" s="1"/>
  <c r="BG46" i="5" s="1"/>
  <c r="BG37" i="3"/>
  <c r="BI37" i="3"/>
  <c r="BC38" i="3"/>
  <c r="H47" i="5" s="1"/>
  <c r="BE47" i="5" s="1"/>
  <c r="BE38" i="3"/>
  <c r="F47" i="5" s="1"/>
  <c r="BF38" i="3"/>
  <c r="AM47" i="5" s="1"/>
  <c r="BG47" i="5" s="1"/>
  <c r="BG38" i="3"/>
  <c r="BI38" i="3"/>
  <c r="BC40" i="3"/>
  <c r="H49" i="5" s="1"/>
  <c r="BE49" i="5" s="1"/>
  <c r="BE40" i="3"/>
  <c r="F49" i="5" s="1"/>
  <c r="BF40" i="3"/>
  <c r="AM49" i="5" s="1"/>
  <c r="BG49" i="5" s="1"/>
  <c r="BG40" i="3"/>
  <c r="BI40" i="3"/>
  <c r="BC43" i="3"/>
  <c r="H52" i="5" s="1"/>
  <c r="BE52" i="5" s="1"/>
  <c r="BE43" i="3"/>
  <c r="F52" i="5" s="1"/>
  <c r="BF43" i="3"/>
  <c r="AM52" i="5" s="1"/>
  <c r="BG52" i="5" s="1"/>
  <c r="BG43" i="3"/>
  <c r="BI43" i="3"/>
  <c r="BC45" i="3"/>
  <c r="H54" i="5" s="1"/>
  <c r="BE54" i="5" s="1"/>
  <c r="BE45" i="3"/>
  <c r="F54" i="5" s="1"/>
  <c r="BF45" i="3"/>
  <c r="AM54" i="5" s="1"/>
  <c r="BG54" i="5" s="1"/>
  <c r="BG45" i="3"/>
  <c r="BI45" i="3"/>
  <c r="BJ45" i="3" s="1"/>
  <c r="BC47" i="3"/>
  <c r="H56" i="5" s="1"/>
  <c r="BE56" i="5" s="1"/>
  <c r="BE47" i="3"/>
  <c r="F56" i="5" s="1"/>
  <c r="BF47" i="3"/>
  <c r="AM56" i="5" s="1"/>
  <c r="BG56" i="5" s="1"/>
  <c r="BG47" i="3"/>
  <c r="BI47" i="3"/>
  <c r="BJ47" i="3" s="1"/>
  <c r="BC49" i="3"/>
  <c r="H58" i="5" s="1"/>
  <c r="BE58" i="5" s="1"/>
  <c r="BE49" i="3"/>
  <c r="F58" i="5" s="1"/>
  <c r="BF49" i="3"/>
  <c r="AM58" i="5" s="1"/>
  <c r="BG58" i="5" s="1"/>
  <c r="BG49" i="3"/>
  <c r="BI49" i="3"/>
  <c r="BC51" i="3"/>
  <c r="H60" i="5" s="1"/>
  <c r="BE60" i="5" s="1"/>
  <c r="BE51" i="3"/>
  <c r="F60" i="5" s="1"/>
  <c r="BF51" i="3"/>
  <c r="AM60" i="5" s="1"/>
  <c r="BG60" i="5" s="1"/>
  <c r="BG51" i="3"/>
  <c r="BI51" i="3"/>
  <c r="BJ51" i="3" s="1"/>
  <c r="BC53" i="3"/>
  <c r="H62" i="5" s="1"/>
  <c r="BE62" i="5" s="1"/>
  <c r="BE53" i="3"/>
  <c r="F62" i="5" s="1"/>
  <c r="BF53" i="3"/>
  <c r="AM62" i="5" s="1"/>
  <c r="BG62" i="5" s="1"/>
  <c r="BG53" i="3"/>
  <c r="BI53" i="3"/>
  <c r="BJ53" i="3" s="1"/>
  <c r="BC56" i="3"/>
  <c r="H65" i="5" s="1"/>
  <c r="BE65" i="5" s="1"/>
  <c r="BE56" i="3"/>
  <c r="F65" i="5" s="1"/>
  <c r="BF56" i="3"/>
  <c r="AM65" i="5" s="1"/>
  <c r="BG65" i="5" s="1"/>
  <c r="BG56" i="3"/>
  <c r="BI56" i="3"/>
  <c r="BC58" i="3"/>
  <c r="H67" i="5" s="1"/>
  <c r="BE67" i="5" s="1"/>
  <c r="BE58" i="3"/>
  <c r="F67" i="5" s="1"/>
  <c r="BF58" i="3"/>
  <c r="AM67" i="5" s="1"/>
  <c r="BG67" i="5" s="1"/>
  <c r="BG58" i="3"/>
  <c r="BI58" i="3"/>
  <c r="BJ58" i="3" s="1"/>
  <c r="BC60" i="3"/>
  <c r="H69" i="5" s="1"/>
  <c r="BE69" i="5" s="1"/>
  <c r="BE60" i="3"/>
  <c r="F69" i="5" s="1"/>
  <c r="BF60" i="3"/>
  <c r="AM69" i="5" s="1"/>
  <c r="BG69" i="5" s="1"/>
  <c r="BG60" i="3"/>
  <c r="BI60" i="3"/>
  <c r="BJ60" i="3" s="1"/>
  <c r="BC63" i="3"/>
  <c r="H72" i="5" s="1"/>
  <c r="BE72" i="5" s="1"/>
  <c r="BE63" i="3"/>
  <c r="F72" i="5" s="1"/>
  <c r="BF63" i="3"/>
  <c r="AM72" i="5" s="1"/>
  <c r="BG72" i="5" s="1"/>
  <c r="BG63" i="3"/>
  <c r="BI63" i="3"/>
  <c r="BC65" i="3"/>
  <c r="H74" i="5" s="1"/>
  <c r="BE74" i="5" s="1"/>
  <c r="BE65" i="3"/>
  <c r="F74" i="5" s="1"/>
  <c r="BF65" i="3"/>
  <c r="AM74" i="5" s="1"/>
  <c r="BG74" i="5" s="1"/>
  <c r="BG65" i="3"/>
  <c r="BI65" i="3"/>
  <c r="BJ65" i="3" s="1"/>
  <c r="BC67" i="3"/>
  <c r="H76" i="5" s="1"/>
  <c r="BE76" i="5" s="1"/>
  <c r="BE67" i="3"/>
  <c r="F76" i="5" s="1"/>
  <c r="BF67" i="3"/>
  <c r="AM76" i="5" s="1"/>
  <c r="BG76" i="5" s="1"/>
  <c r="BG67" i="3"/>
  <c r="BI67" i="3"/>
  <c r="BJ67" i="3" s="1"/>
  <c r="BC68" i="3"/>
  <c r="H77" i="5" s="1"/>
  <c r="BE77" i="5" s="1"/>
  <c r="BE68" i="3"/>
  <c r="F77" i="5" s="1"/>
  <c r="BF68" i="3"/>
  <c r="AM77" i="5" s="1"/>
  <c r="BG77" i="5" s="1"/>
  <c r="BG68" i="3"/>
  <c r="BI68" i="3"/>
  <c r="BJ68" i="3" s="1"/>
  <c r="BE69" i="3"/>
  <c r="F78" i="5" s="1"/>
  <c r="BF69" i="3"/>
  <c r="AM78" i="5" s="1"/>
  <c r="BG78" i="5" s="1"/>
  <c r="BG69" i="3"/>
  <c r="BH69" i="3"/>
  <c r="AP78" i="5" s="1"/>
  <c r="BH78" i="5" s="1"/>
  <c r="BI69" i="3"/>
  <c r="BJ69" i="3" s="1"/>
  <c r="BC70" i="3"/>
  <c r="H79" i="5" s="1"/>
  <c r="BE79" i="5" s="1"/>
  <c r="BE70" i="3"/>
  <c r="F79" i="5" s="1"/>
  <c r="BF70" i="3"/>
  <c r="AM79" i="5" s="1"/>
  <c r="BG79" i="5" s="1"/>
  <c r="BG70" i="3"/>
  <c r="BI70" i="3"/>
  <c r="BJ70" i="3" s="1"/>
  <c r="BC72" i="3"/>
  <c r="H81" i="5" s="1"/>
  <c r="BE81" i="5" s="1"/>
  <c r="BE72" i="3"/>
  <c r="F81" i="5" s="1"/>
  <c r="BF72" i="3"/>
  <c r="AM81" i="5" s="1"/>
  <c r="BG81" i="5" s="1"/>
  <c r="BG72" i="3"/>
  <c r="BI72" i="3"/>
  <c r="BJ72" i="3" s="1"/>
  <c r="BC73" i="3"/>
  <c r="H82" i="5" s="1"/>
  <c r="BE82" i="5" s="1"/>
  <c r="BE73" i="3"/>
  <c r="F82" i="5" s="1"/>
  <c r="BF73" i="3"/>
  <c r="AM82" i="5" s="1"/>
  <c r="BG82" i="5" s="1"/>
  <c r="BG73" i="3"/>
  <c r="BI73" i="3"/>
  <c r="BJ73" i="3" s="1"/>
  <c r="BC75" i="3"/>
  <c r="H84" i="5" s="1"/>
  <c r="BE84" i="5" s="1"/>
  <c r="BE75" i="3"/>
  <c r="F84" i="5" s="1"/>
  <c r="BF75" i="3"/>
  <c r="AM84" i="5" s="1"/>
  <c r="BG84" i="5" s="1"/>
  <c r="BG75" i="3"/>
  <c r="BI75" i="3"/>
  <c r="BJ75" i="3" s="1"/>
  <c r="BC78" i="3"/>
  <c r="H87" i="5" s="1"/>
  <c r="BE87" i="5" s="1"/>
  <c r="BE78" i="3"/>
  <c r="F87" i="5" s="1"/>
  <c r="BF78" i="3"/>
  <c r="AM87" i="5" s="1"/>
  <c r="BG87" i="5" s="1"/>
  <c r="BG78" i="3"/>
  <c r="BI78" i="3"/>
  <c r="BC79" i="3"/>
  <c r="H88" i="5" s="1"/>
  <c r="BE88" i="5" s="1"/>
  <c r="BE79" i="3"/>
  <c r="F88" i="5" s="1"/>
  <c r="BF79" i="3"/>
  <c r="AM88" i="5" s="1"/>
  <c r="BG88" i="5" s="1"/>
  <c r="BG79" i="3"/>
  <c r="BI79" i="3"/>
  <c r="BJ79" i="3" s="1"/>
  <c r="BC82" i="3"/>
  <c r="H91" i="5" s="1"/>
  <c r="BE91" i="5" s="1"/>
  <c r="BE82" i="3"/>
  <c r="F91" i="5" s="1"/>
  <c r="BF82" i="3"/>
  <c r="AM91" i="5" s="1"/>
  <c r="BG91" i="5" s="1"/>
  <c r="BG82" i="3"/>
  <c r="BI82" i="3"/>
  <c r="BJ82" i="3" s="1"/>
  <c r="BC84" i="3"/>
  <c r="H93" i="5" s="1"/>
  <c r="BE93" i="5" s="1"/>
  <c r="BE84" i="3"/>
  <c r="F93" i="5" s="1"/>
  <c r="BF84" i="3"/>
  <c r="AM93" i="5" s="1"/>
  <c r="BG93" i="5" s="1"/>
  <c r="BG84" i="3"/>
  <c r="BI84" i="3"/>
  <c r="BJ84" i="3" s="1"/>
  <c r="BC86" i="3"/>
  <c r="H95" i="5" s="1"/>
  <c r="BE95" i="5" s="1"/>
  <c r="BE86" i="3"/>
  <c r="F95" i="5" s="1"/>
  <c r="BF86" i="3"/>
  <c r="AM95" i="5" s="1"/>
  <c r="BG95" i="5" s="1"/>
  <c r="BG86" i="3"/>
  <c r="BI86" i="3"/>
  <c r="BJ86" i="3" s="1"/>
  <c r="BC89" i="3"/>
  <c r="H98" i="5" s="1"/>
  <c r="BE98" i="5" s="1"/>
  <c r="BE89" i="3"/>
  <c r="F98" i="5" s="1"/>
  <c r="BF89" i="3"/>
  <c r="AM98" i="5" s="1"/>
  <c r="BG98" i="5" s="1"/>
  <c r="BG89" i="3"/>
  <c r="BI89" i="3"/>
  <c r="BJ89" i="3" s="1"/>
  <c r="BC94" i="3"/>
  <c r="H103" i="5" s="1"/>
  <c r="BE103" i="5" s="1"/>
  <c r="BE94" i="3"/>
  <c r="F103" i="5" s="1"/>
  <c r="BF94" i="3"/>
  <c r="AM103" i="5" s="1"/>
  <c r="BG103" i="5" s="1"/>
  <c r="BG94" i="3"/>
  <c r="BI94" i="3"/>
  <c r="BJ94" i="3" s="1"/>
  <c r="BE96" i="3"/>
  <c r="F105" i="5" s="1"/>
  <c r="BF96" i="3"/>
  <c r="AM105" i="5" s="1"/>
  <c r="BG105" i="5" s="1"/>
  <c r="BG96" i="3"/>
  <c r="BH96" i="3"/>
  <c r="AP105" i="5" s="1"/>
  <c r="BH105" i="5" s="1"/>
  <c r="BI96" i="3"/>
  <c r="BJ96" i="3" s="1"/>
  <c r="BC100" i="3"/>
  <c r="H109" i="5" s="1"/>
  <c r="BE109" i="5" s="1"/>
  <c r="BE100" i="3"/>
  <c r="F109" i="5" s="1"/>
  <c r="BF100" i="3"/>
  <c r="AM109" i="5" s="1"/>
  <c r="BG109" i="5" s="1"/>
  <c r="BG100" i="3"/>
  <c r="BI100" i="3"/>
  <c r="BJ100" i="3" s="1"/>
  <c r="BC101" i="3"/>
  <c r="H110" i="5" s="1"/>
  <c r="BE110" i="5" s="1"/>
  <c r="BE101" i="3"/>
  <c r="F110" i="5" s="1"/>
  <c r="BF101" i="3"/>
  <c r="AM110" i="5" s="1"/>
  <c r="BG110" i="5" s="1"/>
  <c r="BG101" i="3"/>
  <c r="BI101" i="3"/>
  <c r="BJ101" i="3" s="1"/>
  <c r="BE102" i="3"/>
  <c r="F111" i="5" s="1"/>
  <c r="BF102" i="3"/>
  <c r="AM111" i="5" s="1"/>
  <c r="BG111" i="5" s="1"/>
  <c r="BG102" i="3"/>
  <c r="BH102" i="3"/>
  <c r="AP111" i="5" s="1"/>
  <c r="BH111" i="5" s="1"/>
  <c r="BI102" i="3"/>
  <c r="BJ102" i="3" s="1"/>
  <c r="BC103" i="3"/>
  <c r="H112" i="5" s="1"/>
  <c r="BE112" i="5" s="1"/>
  <c r="BE103" i="3"/>
  <c r="F112" i="5" s="1"/>
  <c r="BF103" i="3"/>
  <c r="AM112" i="5" s="1"/>
  <c r="BG112" i="5" s="1"/>
  <c r="BG103" i="3"/>
  <c r="BI103" i="3"/>
  <c r="BJ103" i="3" s="1"/>
  <c r="BC104" i="3"/>
  <c r="H113" i="5" s="1"/>
  <c r="BE113" i="5" s="1"/>
  <c r="BE104" i="3"/>
  <c r="F113" i="5" s="1"/>
  <c r="BF104" i="3"/>
  <c r="AM113" i="5" s="1"/>
  <c r="BG113" i="5" s="1"/>
  <c r="BG104" i="3"/>
  <c r="BI104" i="3"/>
  <c r="BJ104" i="3" s="1"/>
  <c r="BC105" i="3"/>
  <c r="H114" i="5" s="1"/>
  <c r="BE114" i="5" s="1"/>
  <c r="BE105" i="3"/>
  <c r="F114" i="5" s="1"/>
  <c r="BF105" i="3"/>
  <c r="AM114" i="5" s="1"/>
  <c r="BG114" i="5" s="1"/>
  <c r="BG105" i="3"/>
  <c r="BI105" i="3"/>
  <c r="BJ105" i="3" s="1"/>
  <c r="BE106" i="3"/>
  <c r="F115" i="5" s="1"/>
  <c r="BF106" i="3"/>
  <c r="AM115" i="5" s="1"/>
  <c r="BG115" i="5" s="1"/>
  <c r="BG106" i="3"/>
  <c r="BH106" i="3"/>
  <c r="AP115" i="5" s="1"/>
  <c r="BH115" i="5" s="1"/>
  <c r="BI106" i="3"/>
  <c r="BJ106" i="3" s="1"/>
  <c r="BC107" i="3"/>
  <c r="H116" i="5" s="1"/>
  <c r="BE116" i="5" s="1"/>
  <c r="BE107" i="3"/>
  <c r="F116" i="5" s="1"/>
  <c r="BF107" i="3"/>
  <c r="AM116" i="5" s="1"/>
  <c r="BG116" i="5" s="1"/>
  <c r="BG107" i="3"/>
  <c r="BI107" i="3"/>
  <c r="BJ107" i="3" s="1"/>
  <c r="BC108" i="3"/>
  <c r="H117" i="5" s="1"/>
  <c r="BE117" i="5" s="1"/>
  <c r="BE108" i="3"/>
  <c r="F117" i="5" s="1"/>
  <c r="BF108" i="3"/>
  <c r="AM117" i="5" s="1"/>
  <c r="BG117" i="5" s="1"/>
  <c r="BG108" i="3"/>
  <c r="BI108" i="3"/>
  <c r="BC110" i="3"/>
  <c r="H119" i="5" s="1"/>
  <c r="BE119" i="5" s="1"/>
  <c r="BE110" i="3"/>
  <c r="F119" i="5" s="1"/>
  <c r="BF110" i="3"/>
  <c r="AM119" i="5" s="1"/>
  <c r="BG119" i="5" s="1"/>
  <c r="BG110" i="3"/>
  <c r="BI110" i="3"/>
  <c r="BJ110" i="3" s="1"/>
  <c r="BC113" i="3"/>
  <c r="H122" i="5" s="1"/>
  <c r="BE122" i="5" s="1"/>
  <c r="BE113" i="3"/>
  <c r="F122" i="5" s="1"/>
  <c r="BF113" i="3"/>
  <c r="AM122" i="5" s="1"/>
  <c r="BG122" i="5" s="1"/>
  <c r="BG113" i="3"/>
  <c r="BI113" i="3"/>
  <c r="BE114" i="3"/>
  <c r="F123" i="5" s="1"/>
  <c r="BF114" i="3"/>
  <c r="AM123" i="5" s="1"/>
  <c r="BG123" i="5" s="1"/>
  <c r="BG114" i="3"/>
  <c r="BH114" i="3"/>
  <c r="AP123" i="5" s="1"/>
  <c r="BH123" i="5" s="1"/>
  <c r="BI114" i="3"/>
  <c r="BJ114" i="3" s="1"/>
  <c r="BC115" i="3"/>
  <c r="H124" i="5" s="1"/>
  <c r="BE124" i="5" s="1"/>
  <c r="BE115" i="3"/>
  <c r="F124" i="5" s="1"/>
  <c r="BF115" i="3"/>
  <c r="AM124" i="5" s="1"/>
  <c r="BG124" i="5" s="1"/>
  <c r="BG115" i="3"/>
  <c r="BI115" i="3"/>
  <c r="BJ115" i="3" s="1"/>
  <c r="BC116" i="3"/>
  <c r="H125" i="5" s="1"/>
  <c r="BE125" i="5" s="1"/>
  <c r="BE116" i="3"/>
  <c r="F125" i="5" s="1"/>
  <c r="BF116" i="3"/>
  <c r="AM125" i="5" s="1"/>
  <c r="BG125" i="5" s="1"/>
  <c r="BG116" i="3"/>
  <c r="BI116" i="3"/>
  <c r="BJ116" i="3" s="1"/>
  <c r="BC118" i="3"/>
  <c r="H127" i="5" s="1"/>
  <c r="BE127" i="5" s="1"/>
  <c r="BE118" i="3"/>
  <c r="F127" i="5" s="1"/>
  <c r="BF118" i="3"/>
  <c r="AM127" i="5" s="1"/>
  <c r="BG127" i="5" s="1"/>
  <c r="BG118" i="3"/>
  <c r="BI118" i="3"/>
  <c r="BJ118" i="3" s="1"/>
  <c r="BC120" i="3"/>
  <c r="H129" i="5" s="1"/>
  <c r="BE129" i="5" s="1"/>
  <c r="BE120" i="3"/>
  <c r="F129" i="5" s="1"/>
  <c r="BF120" i="3"/>
  <c r="AM129" i="5" s="1"/>
  <c r="BG129" i="5" s="1"/>
  <c r="BG120" i="3"/>
  <c r="BI120" i="3"/>
  <c r="BC121" i="3"/>
  <c r="H130" i="5" s="1"/>
  <c r="BE130" i="5" s="1"/>
  <c r="BE121" i="3"/>
  <c r="F130" i="5" s="1"/>
  <c r="BF121" i="3"/>
  <c r="AM130" i="5" s="1"/>
  <c r="BG130" i="5" s="1"/>
  <c r="BG121" i="3"/>
  <c r="BI121" i="3"/>
  <c r="BJ121" i="3" s="1"/>
  <c r="BC122" i="3"/>
  <c r="H131" i="5" s="1"/>
  <c r="BE131" i="5" s="1"/>
  <c r="BE122" i="3"/>
  <c r="F131" i="5" s="1"/>
  <c r="BF122" i="3"/>
  <c r="AM131" i="5" s="1"/>
  <c r="BG131" i="5" s="1"/>
  <c r="BG122" i="3"/>
  <c r="BI122" i="3"/>
  <c r="BJ122" i="3" s="1"/>
  <c r="BC123" i="3"/>
  <c r="H132" i="5" s="1"/>
  <c r="BE132" i="5" s="1"/>
  <c r="BE123" i="3"/>
  <c r="F132" i="5" s="1"/>
  <c r="BF123" i="3"/>
  <c r="AM132" i="5" s="1"/>
  <c r="BG132" i="5" s="1"/>
  <c r="BG123" i="3"/>
  <c r="BI123" i="3"/>
  <c r="BJ123" i="3" s="1"/>
  <c r="BE124" i="3"/>
  <c r="F133" i="5" s="1"/>
  <c r="BF124" i="3"/>
  <c r="AM133" i="5" s="1"/>
  <c r="BG133" i="5" s="1"/>
  <c r="BG124" i="3"/>
  <c r="BH124" i="3"/>
  <c r="AP133" i="5" s="1"/>
  <c r="BH133" i="5" s="1"/>
  <c r="BI124" i="3"/>
  <c r="BJ124" i="3" s="1"/>
  <c r="BC125" i="3"/>
  <c r="H134" i="5" s="1"/>
  <c r="BE134" i="5" s="1"/>
  <c r="BE125" i="3"/>
  <c r="F134" i="5" s="1"/>
  <c r="BF125" i="3"/>
  <c r="AM134" i="5" s="1"/>
  <c r="BG134" i="5" s="1"/>
  <c r="BG125" i="3"/>
  <c r="BI125" i="3"/>
  <c r="BJ125" i="3" s="1"/>
  <c r="BE126" i="3"/>
  <c r="F135" i="5" s="1"/>
  <c r="BF126" i="3"/>
  <c r="AM135" i="5" s="1"/>
  <c r="BG135" i="5" s="1"/>
  <c r="BG126" i="3"/>
  <c r="BH126" i="3"/>
  <c r="AP135" i="5" s="1"/>
  <c r="BH135" i="5" s="1"/>
  <c r="BI126" i="3"/>
  <c r="BJ126" i="3" s="1"/>
  <c r="BE127" i="3"/>
  <c r="F136" i="5" s="1"/>
  <c r="BF127" i="3"/>
  <c r="AM136" i="5" s="1"/>
  <c r="BG136" i="5" s="1"/>
  <c r="BG127" i="3"/>
  <c r="BH127" i="3"/>
  <c r="AP136" i="5" s="1"/>
  <c r="BH136" i="5" s="1"/>
  <c r="BI127" i="3"/>
  <c r="BJ127" i="3" s="1"/>
  <c r="BC128" i="3"/>
  <c r="H137" i="5" s="1"/>
  <c r="BE137" i="5" s="1"/>
  <c r="BE128" i="3"/>
  <c r="F137" i="5" s="1"/>
  <c r="BF128" i="3"/>
  <c r="AM137" i="5" s="1"/>
  <c r="BG137" i="5" s="1"/>
  <c r="BG128" i="3"/>
  <c r="BI128" i="3"/>
  <c r="BJ128" i="3" s="1"/>
  <c r="BC129" i="3"/>
  <c r="H138" i="5" s="1"/>
  <c r="BE138" i="5" s="1"/>
  <c r="BE129" i="3"/>
  <c r="F138" i="5" s="1"/>
  <c r="BF129" i="3"/>
  <c r="AM138" i="5" s="1"/>
  <c r="BG138" i="5" s="1"/>
  <c r="BG129" i="3"/>
  <c r="BI129" i="3"/>
  <c r="BJ129" i="3" s="1"/>
  <c r="BC131" i="3"/>
  <c r="H140" i="5" s="1"/>
  <c r="BE140" i="5" s="1"/>
  <c r="BE131" i="3"/>
  <c r="F140" i="5" s="1"/>
  <c r="BF131" i="3"/>
  <c r="AM140" i="5" s="1"/>
  <c r="BG140" i="5" s="1"/>
  <c r="BG131" i="3"/>
  <c r="BI131" i="3"/>
  <c r="BJ131" i="3" s="1"/>
  <c r="BC132" i="3"/>
  <c r="H141" i="5" s="1"/>
  <c r="BE141" i="5" s="1"/>
  <c r="BE132" i="3"/>
  <c r="F141" i="5" s="1"/>
  <c r="BF132" i="3"/>
  <c r="AM141" i="5" s="1"/>
  <c r="BG141" i="5" s="1"/>
  <c r="BG132" i="3"/>
  <c r="BI132" i="3"/>
  <c r="BJ132" i="3" s="1"/>
  <c r="BC136" i="3"/>
  <c r="H145" i="5" s="1"/>
  <c r="BE145" i="5" s="1"/>
  <c r="BE136" i="3"/>
  <c r="F145" i="5" s="1"/>
  <c r="BF136" i="3"/>
  <c r="AM145" i="5" s="1"/>
  <c r="BG145" i="5" s="1"/>
  <c r="BG136" i="3"/>
  <c r="BI136" i="3"/>
  <c r="BJ136" i="3" s="1"/>
  <c r="BC137" i="3"/>
  <c r="H146" i="5" s="1"/>
  <c r="BE146" i="5" s="1"/>
  <c r="BE137" i="3"/>
  <c r="F146" i="5" s="1"/>
  <c r="BF137" i="3"/>
  <c r="AM146" i="5" s="1"/>
  <c r="BG146" i="5" s="1"/>
  <c r="BG137" i="3"/>
  <c r="BI137" i="3"/>
  <c r="BJ137" i="3" s="1"/>
  <c r="BC138" i="3"/>
  <c r="H147" i="5" s="1"/>
  <c r="BE147" i="5" s="1"/>
  <c r="BE138" i="3"/>
  <c r="F147" i="5" s="1"/>
  <c r="BF138" i="3"/>
  <c r="AM147" i="5" s="1"/>
  <c r="BG147" i="5" s="1"/>
  <c r="BG138" i="3"/>
  <c r="BI138" i="3"/>
  <c r="BJ138" i="3" s="1"/>
  <c r="BC140" i="3"/>
  <c r="H149" i="5" s="1"/>
  <c r="BE149" i="5" s="1"/>
  <c r="BE140" i="3"/>
  <c r="F149" i="5" s="1"/>
  <c r="BF140" i="3"/>
  <c r="AM149" i="5" s="1"/>
  <c r="BG149" i="5" s="1"/>
  <c r="BG140" i="3"/>
  <c r="BI140" i="3"/>
  <c r="BJ140" i="3" s="1"/>
  <c r="BC141" i="3"/>
  <c r="H150" i="5" s="1"/>
  <c r="BE150" i="5" s="1"/>
  <c r="BE141" i="3"/>
  <c r="F150" i="5" s="1"/>
  <c r="BF141" i="3"/>
  <c r="AM150" i="5" s="1"/>
  <c r="BG150" i="5" s="1"/>
  <c r="BG141" i="3"/>
  <c r="BI141" i="3"/>
  <c r="BJ141" i="3" s="1"/>
  <c r="BC143" i="3"/>
  <c r="H152" i="5" s="1"/>
  <c r="BE152" i="5" s="1"/>
  <c r="BE143" i="3"/>
  <c r="F152" i="5" s="1"/>
  <c r="BF143" i="3"/>
  <c r="AM152" i="5" s="1"/>
  <c r="BG152" i="5" s="1"/>
  <c r="BG143" i="3"/>
  <c r="BI143" i="3"/>
  <c r="BJ143" i="3" s="1"/>
  <c r="BE144" i="3"/>
  <c r="F153" i="5" s="1"/>
  <c r="BF144" i="3"/>
  <c r="AM153" i="5" s="1"/>
  <c r="BG153" i="5" s="1"/>
  <c r="BG144" i="3"/>
  <c r="BH144" i="3"/>
  <c r="AP153" i="5" s="1"/>
  <c r="BH153" i="5" s="1"/>
  <c r="BI144" i="3"/>
  <c r="BJ144" i="3" s="1"/>
  <c r="BC145" i="3"/>
  <c r="H154" i="5" s="1"/>
  <c r="BE154" i="5" s="1"/>
  <c r="BE145" i="3"/>
  <c r="F154" i="5" s="1"/>
  <c r="BF145" i="3"/>
  <c r="AM154" i="5" s="1"/>
  <c r="BG154" i="5" s="1"/>
  <c r="BG145" i="3"/>
  <c r="BI145" i="3"/>
  <c r="BC146" i="3"/>
  <c r="H155" i="5" s="1"/>
  <c r="BE155" i="5" s="1"/>
  <c r="BE146" i="3"/>
  <c r="F155" i="5" s="1"/>
  <c r="BF146" i="3"/>
  <c r="AM155" i="5" s="1"/>
  <c r="BG155" i="5" s="1"/>
  <c r="BG146" i="3"/>
  <c r="BI146" i="3"/>
  <c r="BC147" i="3"/>
  <c r="H156" i="5" s="1"/>
  <c r="BE156" i="5" s="1"/>
  <c r="BE147" i="3"/>
  <c r="F156" i="5" s="1"/>
  <c r="BF147" i="3"/>
  <c r="AM156" i="5" s="1"/>
  <c r="BG156" i="5" s="1"/>
  <c r="BG147" i="3"/>
  <c r="BI147" i="3"/>
  <c r="BC148" i="3"/>
  <c r="H157" i="5" s="1"/>
  <c r="BE157" i="5" s="1"/>
  <c r="BF148" i="3"/>
  <c r="AM157" i="5" s="1"/>
  <c r="BG157" i="5" s="1"/>
  <c r="BG148" i="3"/>
  <c r="BI148" i="3"/>
  <c r="BC149" i="3"/>
  <c r="H158" i="5" s="1"/>
  <c r="BE158" i="5" s="1"/>
  <c r="BF149" i="3"/>
  <c r="AM158" i="5" s="1"/>
  <c r="BG158" i="5" s="1"/>
  <c r="BG149" i="3"/>
  <c r="BI149" i="3"/>
  <c r="BC150" i="3"/>
  <c r="H159" i="5" s="1"/>
  <c r="BE159" i="5" s="1"/>
  <c r="BE150" i="3"/>
  <c r="F159" i="5" s="1"/>
  <c r="BF150" i="3"/>
  <c r="AM159" i="5" s="1"/>
  <c r="BG159" i="5" s="1"/>
  <c r="BG150" i="3"/>
  <c r="BI150" i="3"/>
  <c r="BC151" i="3"/>
  <c r="H160" i="5" s="1"/>
  <c r="BE160" i="5" s="1"/>
  <c r="BE151" i="3"/>
  <c r="F160" i="5" s="1"/>
  <c r="BF151" i="3"/>
  <c r="AM160" i="5" s="1"/>
  <c r="BG160" i="5" s="1"/>
  <c r="BG151" i="3"/>
  <c r="BI151" i="3"/>
  <c r="BE152" i="3"/>
  <c r="F161" i="5" s="1"/>
  <c r="BF152" i="3"/>
  <c r="AM161" i="5" s="1"/>
  <c r="BG161" i="5" s="1"/>
  <c r="BG152" i="3"/>
  <c r="BH152" i="3"/>
  <c r="AP161" i="5" s="1"/>
  <c r="BH161" i="5" s="1"/>
  <c r="BI152" i="3"/>
  <c r="BJ152" i="3" s="1"/>
  <c r="BC153" i="3"/>
  <c r="H162" i="5" s="1"/>
  <c r="BE162" i="5" s="1"/>
  <c r="BE153" i="3"/>
  <c r="F162" i="5" s="1"/>
  <c r="BF153" i="3"/>
  <c r="AM162" i="5" s="1"/>
  <c r="BG162" i="5" s="1"/>
  <c r="BG153" i="3"/>
  <c r="BI153" i="3"/>
  <c r="BJ153" i="3" s="1"/>
  <c r="BE154" i="3"/>
  <c r="F163" i="5" s="1"/>
  <c r="BF154" i="3"/>
  <c r="AM163" i="5" s="1"/>
  <c r="BG163" i="5" s="1"/>
  <c r="BG154" i="3"/>
  <c r="BH154" i="3"/>
  <c r="AP163" i="5" s="1"/>
  <c r="BH163" i="5" s="1"/>
  <c r="BI154" i="3"/>
  <c r="BJ154" i="3" s="1"/>
  <c r="BE155" i="3"/>
  <c r="F164" i="5" s="1"/>
  <c r="BF155" i="3"/>
  <c r="AM164" i="5" s="1"/>
  <c r="BG164" i="5" s="1"/>
  <c r="BG155" i="3"/>
  <c r="BH155" i="3"/>
  <c r="AP164" i="5" s="1"/>
  <c r="BH164" i="5" s="1"/>
  <c r="BI155" i="3"/>
  <c r="BJ155" i="3" s="1"/>
  <c r="BE156" i="3"/>
  <c r="F165" i="5" s="1"/>
  <c r="BF156" i="3"/>
  <c r="AM165" i="5" s="1"/>
  <c r="BG165" i="5" s="1"/>
  <c r="BG156" i="3"/>
  <c r="BH156" i="3"/>
  <c r="AP165" i="5" s="1"/>
  <c r="BH165" i="5" s="1"/>
  <c r="BI156" i="3"/>
  <c r="BJ156" i="3" s="1"/>
  <c r="BE157" i="3"/>
  <c r="F166" i="5" s="1"/>
  <c r="BF157" i="3"/>
  <c r="AM166" i="5" s="1"/>
  <c r="BG166" i="5" s="1"/>
  <c r="BG157" i="3"/>
  <c r="BH157" i="3"/>
  <c r="AP166" i="5" s="1"/>
  <c r="BH166" i="5" s="1"/>
  <c r="BI157" i="3"/>
  <c r="BJ157" i="3" s="1"/>
  <c r="BE158" i="3"/>
  <c r="F167" i="5" s="1"/>
  <c r="BF158" i="3"/>
  <c r="AM167" i="5" s="1"/>
  <c r="BG167" i="5" s="1"/>
  <c r="BG158" i="3"/>
  <c r="BH158" i="3"/>
  <c r="AP167" i="5" s="1"/>
  <c r="BH167" i="5" s="1"/>
  <c r="BI158" i="3"/>
  <c r="BJ158" i="3" s="1"/>
  <c r="BE159" i="3"/>
  <c r="F168" i="5" s="1"/>
  <c r="BF159" i="3"/>
  <c r="AM168" i="5" s="1"/>
  <c r="BG168" i="5" s="1"/>
  <c r="BG159" i="3"/>
  <c r="BH159" i="3"/>
  <c r="AP168" i="5" s="1"/>
  <c r="BH168" i="5" s="1"/>
  <c r="BI159" i="3"/>
  <c r="BJ159" i="3" s="1"/>
  <c r="BC160" i="3"/>
  <c r="H169" i="5" s="1"/>
  <c r="BE169" i="5" s="1"/>
  <c r="BE160" i="3"/>
  <c r="F169" i="5" s="1"/>
  <c r="BF160" i="3"/>
  <c r="AM169" i="5" s="1"/>
  <c r="BG169" i="5" s="1"/>
  <c r="BG160" i="3"/>
  <c r="BI160" i="3"/>
  <c r="BJ160" i="3" s="1"/>
  <c r="BC161" i="3"/>
  <c r="H170" i="5" s="1"/>
  <c r="BE170" i="5" s="1"/>
  <c r="BE161" i="3"/>
  <c r="F170" i="5" s="1"/>
  <c r="BF161" i="3"/>
  <c r="AM170" i="5" s="1"/>
  <c r="BG170" i="5" s="1"/>
  <c r="BG161" i="3"/>
  <c r="BI161" i="3"/>
  <c r="BJ161" i="3" s="1"/>
  <c r="BC162" i="3"/>
  <c r="H171" i="5" s="1"/>
  <c r="BE171" i="5" s="1"/>
  <c r="BE162" i="3"/>
  <c r="F171" i="5" s="1"/>
  <c r="BF162" i="3"/>
  <c r="AM171" i="5" s="1"/>
  <c r="BG171" i="5" s="1"/>
  <c r="BG162" i="3"/>
  <c r="BI162" i="3"/>
  <c r="BJ162" i="3" s="1"/>
  <c r="BC163" i="3"/>
  <c r="H172" i="5" s="1"/>
  <c r="BE172" i="5" s="1"/>
  <c r="BE163" i="3"/>
  <c r="F172" i="5" s="1"/>
  <c r="BF163" i="3"/>
  <c r="AM172" i="5" s="1"/>
  <c r="BG172" i="5" s="1"/>
  <c r="BG163" i="3"/>
  <c r="BI163" i="3"/>
  <c r="BJ163" i="3" s="1"/>
  <c r="BC167" i="3"/>
  <c r="H176" i="5" s="1"/>
  <c r="BE176" i="5" s="1"/>
  <c r="BE167" i="3"/>
  <c r="F176" i="5" s="1"/>
  <c r="BF167" i="3"/>
  <c r="AM176" i="5" s="1"/>
  <c r="BG176" i="5" s="1"/>
  <c r="BG167" i="3"/>
  <c r="BI167" i="3"/>
  <c r="BC168" i="3"/>
  <c r="H177" i="5" s="1"/>
  <c r="BE177" i="5" s="1"/>
  <c r="BF168" i="3"/>
  <c r="AM177" i="5" s="1"/>
  <c r="BG177" i="5" s="1"/>
  <c r="BG168" i="3"/>
  <c r="BI168" i="3"/>
  <c r="BC170" i="3"/>
  <c r="H179" i="5" s="1"/>
  <c r="BE179" i="5" s="1"/>
  <c r="BE170" i="3"/>
  <c r="F179" i="5" s="1"/>
  <c r="BF170" i="3"/>
  <c r="AM179" i="5" s="1"/>
  <c r="BG179" i="5" s="1"/>
  <c r="BG170" i="3"/>
  <c r="BI170" i="3"/>
  <c r="BC171" i="3"/>
  <c r="H180" i="5" s="1"/>
  <c r="BE180" i="5" s="1"/>
  <c r="BE171" i="3"/>
  <c r="F180" i="5" s="1"/>
  <c r="BF171" i="3"/>
  <c r="AM180" i="5" s="1"/>
  <c r="BG180" i="5" s="1"/>
  <c r="BG171" i="3"/>
  <c r="BI171" i="3"/>
  <c r="BJ171" i="3" s="1"/>
  <c r="BC172" i="3"/>
  <c r="H181" i="5" s="1"/>
  <c r="BE181" i="5" s="1"/>
  <c r="BE172" i="3"/>
  <c r="F181" i="5" s="1"/>
  <c r="BF172" i="3"/>
  <c r="AM181" i="5" s="1"/>
  <c r="BG181" i="5" s="1"/>
  <c r="BG172" i="3"/>
  <c r="BI172" i="3"/>
  <c r="BJ172" i="3" s="1"/>
  <c r="BC173" i="3"/>
  <c r="H182" i="5" s="1"/>
  <c r="BE182" i="5" s="1"/>
  <c r="BE173" i="3"/>
  <c r="F182" i="5" s="1"/>
  <c r="BF173" i="3"/>
  <c r="AM182" i="5" s="1"/>
  <c r="BG182" i="5" s="1"/>
  <c r="BG173" i="3"/>
  <c r="BI173" i="3"/>
  <c r="BC175" i="3"/>
  <c r="H184" i="5" s="1"/>
  <c r="BE184" i="5" s="1"/>
  <c r="BE175" i="3"/>
  <c r="F184" i="5" s="1"/>
  <c r="BF175" i="3"/>
  <c r="AM184" i="5" s="1"/>
  <c r="BG184" i="5" s="1"/>
  <c r="BG175" i="3"/>
  <c r="BI175" i="3"/>
  <c r="BJ175" i="3" s="1"/>
  <c r="BC179" i="3"/>
  <c r="H188" i="5" s="1"/>
  <c r="BE188" i="5" s="1"/>
  <c r="BE179" i="3"/>
  <c r="F188" i="5" s="1"/>
  <c r="BF179" i="3"/>
  <c r="AM188" i="5" s="1"/>
  <c r="BG188" i="5" s="1"/>
  <c r="BG179" i="3"/>
  <c r="BI179" i="3"/>
  <c r="BC183" i="3"/>
  <c r="H192" i="5" s="1"/>
  <c r="BE192" i="5" s="1"/>
  <c r="BE183" i="3"/>
  <c r="F192" i="5" s="1"/>
  <c r="BF183" i="3"/>
  <c r="AM192" i="5" s="1"/>
  <c r="BG192" i="5" s="1"/>
  <c r="BG183" i="3"/>
  <c r="BI183" i="3"/>
  <c r="BJ183" i="3" s="1"/>
  <c r="BC185" i="3"/>
  <c r="H194" i="5" s="1"/>
  <c r="BE194" i="5" s="1"/>
  <c r="BE185" i="3"/>
  <c r="F194" i="5" s="1"/>
  <c r="BF185" i="3"/>
  <c r="AM194" i="5" s="1"/>
  <c r="BG194" i="5" s="1"/>
  <c r="BG185" i="3"/>
  <c r="BI185" i="3"/>
  <c r="BJ185" i="3" s="1"/>
  <c r="BC186" i="3"/>
  <c r="H195" i="5" s="1"/>
  <c r="BE195" i="5" s="1"/>
  <c r="BE186" i="3"/>
  <c r="F195" i="5" s="1"/>
  <c r="BF186" i="3"/>
  <c r="AM195" i="5" s="1"/>
  <c r="BG195" i="5" s="1"/>
  <c r="BG186" i="3"/>
  <c r="BI186" i="3"/>
  <c r="BJ186" i="3" s="1"/>
  <c r="BC187" i="3"/>
  <c r="H196" i="5" s="1"/>
  <c r="BE196" i="5" s="1"/>
  <c r="BE187" i="3"/>
  <c r="F196" i="5" s="1"/>
  <c r="BF187" i="3"/>
  <c r="AM196" i="5" s="1"/>
  <c r="BG196" i="5" s="1"/>
  <c r="BG187" i="3"/>
  <c r="BI187" i="3"/>
  <c r="BJ187" i="3" s="1"/>
  <c r="BE188" i="3"/>
  <c r="F197" i="5" s="1"/>
  <c r="BF188" i="3"/>
  <c r="AM197" i="5" s="1"/>
  <c r="BG197" i="5" s="1"/>
  <c r="BG188" i="3"/>
  <c r="BH188" i="3"/>
  <c r="AP197" i="5" s="1"/>
  <c r="BH197" i="5" s="1"/>
  <c r="BI188" i="3"/>
  <c r="BJ188" i="3" s="1"/>
  <c r="BC189" i="3"/>
  <c r="H198" i="5" s="1"/>
  <c r="BE198" i="5" s="1"/>
  <c r="BE189" i="3"/>
  <c r="F198" i="5" s="1"/>
  <c r="BF189" i="3"/>
  <c r="AM198" i="5" s="1"/>
  <c r="BG198" i="5" s="1"/>
  <c r="BG189" i="3"/>
  <c r="BI189" i="3"/>
  <c r="BC190" i="3"/>
  <c r="H199" i="5" s="1"/>
  <c r="BE199" i="5" s="1"/>
  <c r="BE190" i="3"/>
  <c r="F199" i="5" s="1"/>
  <c r="BF190" i="3"/>
  <c r="AM199" i="5" s="1"/>
  <c r="BG199" i="5" s="1"/>
  <c r="BG190" i="3"/>
  <c r="BI190" i="3"/>
  <c r="BJ190" i="3" s="1"/>
  <c r="BC191" i="3"/>
  <c r="H200" i="5" s="1"/>
  <c r="BE200" i="5" s="1"/>
  <c r="BF191" i="3"/>
  <c r="AM200" i="5" s="1"/>
  <c r="BG200" i="5" s="1"/>
  <c r="BG191" i="3"/>
  <c r="BI191" i="3"/>
  <c r="BE192" i="3"/>
  <c r="F201" i="5" s="1"/>
  <c r="BF192" i="3"/>
  <c r="AM201" i="5" s="1"/>
  <c r="BG201" i="5" s="1"/>
  <c r="BG192" i="3"/>
  <c r="BH192" i="3"/>
  <c r="AP201" i="5" s="1"/>
  <c r="BH201" i="5" s="1"/>
  <c r="BI192" i="3"/>
  <c r="BJ192" i="3" s="1"/>
  <c r="BC193" i="3"/>
  <c r="H202" i="5" s="1"/>
  <c r="BE202" i="5" s="1"/>
  <c r="BE193" i="3"/>
  <c r="F202" i="5" s="1"/>
  <c r="BF193" i="3"/>
  <c r="AM202" i="5" s="1"/>
  <c r="BG202" i="5" s="1"/>
  <c r="BG193" i="3"/>
  <c r="BI193" i="3"/>
  <c r="BC195" i="3"/>
  <c r="H204" i="5" s="1"/>
  <c r="BE204" i="5" s="1"/>
  <c r="BE195" i="3"/>
  <c r="F204" i="5" s="1"/>
  <c r="BF195" i="3"/>
  <c r="AM204" i="5" s="1"/>
  <c r="BG204" i="5" s="1"/>
  <c r="BG195" i="3"/>
  <c r="BI195" i="3"/>
  <c r="BJ195" i="3" s="1"/>
  <c r="BE196" i="3"/>
  <c r="F205" i="5" s="1"/>
  <c r="BF196" i="3"/>
  <c r="AM205" i="5" s="1"/>
  <c r="BG205" i="5" s="1"/>
  <c r="BG196" i="3"/>
  <c r="BH196" i="3"/>
  <c r="AP205" i="5" s="1"/>
  <c r="BH205" i="5" s="1"/>
  <c r="BI196" i="3"/>
  <c r="BJ196" i="3" s="1"/>
  <c r="BC197" i="3"/>
  <c r="H206" i="5" s="1"/>
  <c r="BE206" i="5" s="1"/>
  <c r="BE197" i="3"/>
  <c r="F206" i="5" s="1"/>
  <c r="BF197" i="3"/>
  <c r="AM206" i="5" s="1"/>
  <c r="BG206" i="5" s="1"/>
  <c r="BG197" i="3"/>
  <c r="BI197" i="3"/>
  <c r="BE198" i="3"/>
  <c r="F207" i="5" s="1"/>
  <c r="BF198" i="3"/>
  <c r="AM207" i="5" s="1"/>
  <c r="BG207" i="5" s="1"/>
  <c r="BG198" i="3"/>
  <c r="BH198" i="3"/>
  <c r="AP207" i="5" s="1"/>
  <c r="BH207" i="5" s="1"/>
  <c r="BI198" i="3"/>
  <c r="BJ198" i="3" s="1"/>
  <c r="BE199" i="3"/>
  <c r="F208" i="5" s="1"/>
  <c r="BF199" i="3"/>
  <c r="AM208" i="5" s="1"/>
  <c r="BG208" i="5" s="1"/>
  <c r="BG199" i="3"/>
  <c r="BH199" i="3"/>
  <c r="AP208" i="5" s="1"/>
  <c r="BH208" i="5" s="1"/>
  <c r="BI199" i="3"/>
  <c r="BJ199" i="3" s="1"/>
  <c r="BC200" i="3"/>
  <c r="H209" i="5" s="1"/>
  <c r="BE209" i="5" s="1"/>
  <c r="BF200" i="3"/>
  <c r="AM209" i="5" s="1"/>
  <c r="BG209" i="5" s="1"/>
  <c r="BG200" i="3"/>
  <c r="BI200" i="3"/>
  <c r="BC201" i="3"/>
  <c r="H210" i="5" s="1"/>
  <c r="BE210" i="5" s="1"/>
  <c r="BE201" i="3"/>
  <c r="F210" i="5" s="1"/>
  <c r="BF201" i="3"/>
  <c r="AM210" i="5" s="1"/>
  <c r="BG210" i="5" s="1"/>
  <c r="BG201" i="3"/>
  <c r="BI201" i="3"/>
  <c r="BJ201" i="3" s="1"/>
  <c r="BC202" i="3"/>
  <c r="H211" i="5" s="1"/>
  <c r="BE211" i="5" s="1"/>
  <c r="BE202" i="3"/>
  <c r="F211" i="5" s="1"/>
  <c r="BF202" i="3"/>
  <c r="AM211" i="5" s="1"/>
  <c r="BG211" i="5" s="1"/>
  <c r="BG202" i="3"/>
  <c r="BI202" i="3"/>
  <c r="BC204" i="3"/>
  <c r="H213" i="5" s="1"/>
  <c r="BE213" i="5" s="1"/>
  <c r="BE204" i="3"/>
  <c r="F213" i="5" s="1"/>
  <c r="BF204" i="3"/>
  <c r="AM213" i="5" s="1"/>
  <c r="BG213" i="5" s="1"/>
  <c r="BG204" i="3"/>
  <c r="BI204" i="3"/>
  <c r="BC205" i="3"/>
  <c r="H214" i="5" s="1"/>
  <c r="BE214" i="5" s="1"/>
  <c r="BE205" i="3"/>
  <c r="F214" i="5" s="1"/>
  <c r="BF205" i="3"/>
  <c r="AM214" i="5" s="1"/>
  <c r="BG214" i="5" s="1"/>
  <c r="BG205" i="3"/>
  <c r="BI205" i="3"/>
  <c r="BJ205" i="3" s="1"/>
  <c r="BC206" i="3"/>
  <c r="H215" i="5" s="1"/>
  <c r="BE215" i="5" s="1"/>
  <c r="BE206" i="3"/>
  <c r="F215" i="5" s="1"/>
  <c r="BF206" i="3"/>
  <c r="AM215" i="5" s="1"/>
  <c r="BG215" i="5" s="1"/>
  <c r="BG206" i="3"/>
  <c r="BI206" i="3"/>
  <c r="BC207" i="3"/>
  <c r="H216" i="5" s="1"/>
  <c r="BE216" i="5" s="1"/>
  <c r="BE207" i="3"/>
  <c r="F216" i="5" s="1"/>
  <c r="BF207" i="3"/>
  <c r="AM216" i="5" s="1"/>
  <c r="BG216" i="5" s="1"/>
  <c r="BG207" i="3"/>
  <c r="BI207" i="3"/>
  <c r="BE208" i="3"/>
  <c r="F217" i="5" s="1"/>
  <c r="BF208" i="3"/>
  <c r="AM217" i="5" s="1"/>
  <c r="BG217" i="5" s="1"/>
  <c r="BG208" i="3"/>
  <c r="BH208" i="3"/>
  <c r="AP217" i="5" s="1"/>
  <c r="BH217" i="5" s="1"/>
  <c r="BI208" i="3"/>
  <c r="BJ208" i="3" s="1"/>
  <c r="BE209" i="3"/>
  <c r="F218" i="5" s="1"/>
  <c r="BF209" i="3"/>
  <c r="AM218" i="5" s="1"/>
  <c r="BG218" i="5" s="1"/>
  <c r="BG209" i="3"/>
  <c r="BH209" i="3"/>
  <c r="AP218" i="5" s="1"/>
  <c r="BH218" i="5" s="1"/>
  <c r="BI209" i="3"/>
  <c r="BJ209" i="3" s="1"/>
  <c r="BE210" i="3"/>
  <c r="F219" i="5" s="1"/>
  <c r="BF210" i="3"/>
  <c r="AM219" i="5" s="1"/>
  <c r="BG219" i="5" s="1"/>
  <c r="BG210" i="3"/>
  <c r="BH210" i="3"/>
  <c r="AP219" i="5" s="1"/>
  <c r="BH219" i="5" s="1"/>
  <c r="BI210" i="3"/>
  <c r="BJ210" i="3" s="1"/>
  <c r="BE211" i="3"/>
  <c r="F220" i="5" s="1"/>
  <c r="BF211" i="3"/>
  <c r="AM220" i="5" s="1"/>
  <c r="BG220" i="5" s="1"/>
  <c r="BG211" i="3"/>
  <c r="BH211" i="3"/>
  <c r="AP220" i="5" s="1"/>
  <c r="BH220" i="5" s="1"/>
  <c r="BI211" i="3"/>
  <c r="BJ211" i="3" s="1"/>
  <c r="BC212" i="3"/>
  <c r="H221" i="5" s="1"/>
  <c r="BE221" i="5" s="1"/>
  <c r="BE212" i="3"/>
  <c r="F221" i="5" s="1"/>
  <c r="BF212" i="3"/>
  <c r="AM221" i="5" s="1"/>
  <c r="BG221" i="5" s="1"/>
  <c r="BG212" i="3"/>
  <c r="BI212" i="3"/>
  <c r="BC213" i="3"/>
  <c r="H222" i="5" s="1"/>
  <c r="BE222" i="5" s="1"/>
  <c r="BE213" i="3"/>
  <c r="F222" i="5" s="1"/>
  <c r="BF213" i="3"/>
  <c r="AM222" i="5" s="1"/>
  <c r="BG222" i="5" s="1"/>
  <c r="BG213" i="3"/>
  <c r="BI213" i="3"/>
  <c r="BJ213" i="3" s="1"/>
  <c r="BC214" i="3"/>
  <c r="H223" i="5" s="1"/>
  <c r="BE223" i="5" s="1"/>
  <c r="BE214" i="3"/>
  <c r="F223" i="5" s="1"/>
  <c r="BF214" i="3"/>
  <c r="AM223" i="5" s="1"/>
  <c r="BG223" i="5" s="1"/>
  <c r="BG214" i="3"/>
  <c r="BI214" i="3"/>
  <c r="BJ214" i="3" s="1"/>
  <c r="BC215" i="3"/>
  <c r="H224" i="5" s="1"/>
  <c r="BE224" i="5" s="1"/>
  <c r="BE215" i="3"/>
  <c r="F224" i="5" s="1"/>
  <c r="BF215" i="3"/>
  <c r="AM224" i="5" s="1"/>
  <c r="BG224" i="5" s="1"/>
  <c r="BG215" i="3"/>
  <c r="BI215" i="3"/>
  <c r="BC216" i="3"/>
  <c r="H225" i="5" s="1"/>
  <c r="BE225" i="5" s="1"/>
  <c r="BE216" i="3"/>
  <c r="F225" i="5" s="1"/>
  <c r="BF216" i="3"/>
  <c r="AM225" i="5" s="1"/>
  <c r="BG225" i="5" s="1"/>
  <c r="BG216" i="3"/>
  <c r="BI216" i="3"/>
  <c r="BJ216" i="3" s="1"/>
  <c r="BC217" i="3"/>
  <c r="H226" i="5" s="1"/>
  <c r="BE226" i="5" s="1"/>
  <c r="BE217" i="3"/>
  <c r="F226" i="5" s="1"/>
  <c r="BF217" i="3"/>
  <c r="AM226" i="5" s="1"/>
  <c r="BG226" i="5" s="1"/>
  <c r="BG217" i="3"/>
  <c r="BI217" i="3"/>
  <c r="BE218" i="3"/>
  <c r="F227" i="5" s="1"/>
  <c r="BF218" i="3"/>
  <c r="AM227" i="5" s="1"/>
  <c r="BG227" i="5" s="1"/>
  <c r="BG218" i="3"/>
  <c r="BH218" i="3"/>
  <c r="AP227" i="5" s="1"/>
  <c r="BH227" i="5" s="1"/>
  <c r="BI218" i="3"/>
  <c r="BJ218" i="3" s="1"/>
  <c r="BE219" i="3"/>
  <c r="F228" i="5" s="1"/>
  <c r="BF219" i="3"/>
  <c r="AM228" i="5" s="1"/>
  <c r="BG228" i="5" s="1"/>
  <c r="BG219" i="3"/>
  <c r="BH219" i="3"/>
  <c r="AP228" i="5" s="1"/>
  <c r="BH228" i="5" s="1"/>
  <c r="BI219" i="3"/>
  <c r="BJ219" i="3" s="1"/>
  <c r="BC220" i="3"/>
  <c r="H229" i="5" s="1"/>
  <c r="BE229" i="5" s="1"/>
  <c r="BE220" i="3"/>
  <c r="F229" i="5" s="1"/>
  <c r="BF220" i="3"/>
  <c r="AM229" i="5" s="1"/>
  <c r="BG229" i="5" s="1"/>
  <c r="BG220" i="3"/>
  <c r="BI220" i="3"/>
  <c r="BJ220" i="3" s="1"/>
  <c r="BE221" i="3"/>
  <c r="F230" i="5" s="1"/>
  <c r="BF221" i="3"/>
  <c r="AM230" i="5" s="1"/>
  <c r="BG230" i="5" s="1"/>
  <c r="BG221" i="3"/>
  <c r="BH221" i="3"/>
  <c r="AP230" i="5" s="1"/>
  <c r="BH230" i="5" s="1"/>
  <c r="BI221" i="3"/>
  <c r="BJ221" i="3" s="1"/>
  <c r="BE222" i="3"/>
  <c r="F231" i="5" s="1"/>
  <c r="BF222" i="3"/>
  <c r="AM231" i="5" s="1"/>
  <c r="BG231" i="5" s="1"/>
  <c r="BG222" i="3"/>
  <c r="BH222" i="3"/>
  <c r="AP231" i="5" s="1"/>
  <c r="BH231" i="5" s="1"/>
  <c r="BI222" i="3"/>
  <c r="BJ222" i="3" s="1"/>
  <c r="BE223" i="3"/>
  <c r="F232" i="5" s="1"/>
  <c r="BF223" i="3"/>
  <c r="AM232" i="5" s="1"/>
  <c r="BG232" i="5" s="1"/>
  <c r="BG223" i="3"/>
  <c r="BH223" i="3"/>
  <c r="AP232" i="5" s="1"/>
  <c r="BH232" i="5" s="1"/>
  <c r="BI223" i="3"/>
  <c r="BJ223" i="3" s="1"/>
  <c r="BE224" i="3"/>
  <c r="F233" i="5" s="1"/>
  <c r="BF224" i="3"/>
  <c r="AM233" i="5" s="1"/>
  <c r="BG233" i="5" s="1"/>
  <c r="BG224" i="3"/>
  <c r="BH224" i="3"/>
  <c r="AP233" i="5" s="1"/>
  <c r="BH233" i="5" s="1"/>
  <c r="BI224" i="3"/>
  <c r="BJ224" i="3" s="1"/>
  <c r="BE225" i="3"/>
  <c r="F234" i="5" s="1"/>
  <c r="BF225" i="3"/>
  <c r="AM234" i="5" s="1"/>
  <c r="BG234" i="5" s="1"/>
  <c r="BG225" i="3"/>
  <c r="BI225" i="3"/>
  <c r="BJ225" i="3" s="1"/>
  <c r="BE226" i="3"/>
  <c r="F235" i="5" s="1"/>
  <c r="BD235" i="5" s="1"/>
  <c r="BF235" i="5" s="1"/>
  <c r="BF226" i="3"/>
  <c r="AM235" i="5" s="1"/>
  <c r="BG235" i="5" s="1"/>
  <c r="BG226" i="3"/>
  <c r="BI226" i="3"/>
  <c r="BE236" i="3"/>
  <c r="F245" i="5" s="1"/>
  <c r="BF236" i="3"/>
  <c r="AM245" i="5" s="1"/>
  <c r="BG245" i="5" s="1"/>
  <c r="BG236" i="3"/>
  <c r="BI236" i="3"/>
  <c r="BJ236" i="3" s="1"/>
  <c r="BE237" i="3"/>
  <c r="F246" i="5" s="1"/>
  <c r="BD246" i="5" s="1"/>
  <c r="BF246" i="5" s="1"/>
  <c r="BF237" i="3"/>
  <c r="AM246" i="5" s="1"/>
  <c r="BG246" i="5" s="1"/>
  <c r="BG237" i="3"/>
  <c r="BI237" i="3"/>
  <c r="BE238" i="3"/>
  <c r="F247" i="5" s="1"/>
  <c r="BF238" i="3"/>
  <c r="AM247" i="5" s="1"/>
  <c r="BG247" i="5" s="1"/>
  <c r="BG238" i="3"/>
  <c r="BI238" i="3"/>
  <c r="BJ238" i="3" s="1"/>
  <c r="BE239" i="3"/>
  <c r="F248" i="5" s="1"/>
  <c r="BF239" i="3"/>
  <c r="AM248" i="5" s="1"/>
  <c r="BG248" i="5" s="1"/>
  <c r="BG239" i="3"/>
  <c r="BI239" i="3"/>
  <c r="BJ239" i="3" s="1"/>
  <c r="BE240" i="3"/>
  <c r="F249" i="5" s="1"/>
  <c r="BF240" i="3"/>
  <c r="AM249" i="5" s="1"/>
  <c r="BG249" i="5" s="1"/>
  <c r="BG240" i="3"/>
  <c r="BH240" i="3"/>
  <c r="AP249" i="5" s="1"/>
  <c r="BH249" i="5" s="1"/>
  <c r="BI240" i="3"/>
  <c r="BJ240" i="3" s="1"/>
  <c r="BE241" i="3"/>
  <c r="F250" i="5" s="1"/>
  <c r="BF241" i="3"/>
  <c r="AM250" i="5" s="1"/>
  <c r="BG250" i="5" s="1"/>
  <c r="BG241" i="3"/>
  <c r="BH241" i="3"/>
  <c r="AP250" i="5" s="1"/>
  <c r="BH250" i="5" s="1"/>
  <c r="BI241" i="3"/>
  <c r="BJ241" i="3" s="1"/>
  <c r="BE242" i="3"/>
  <c r="F251" i="5" s="1"/>
  <c r="BF242" i="3"/>
  <c r="AM251" i="5" s="1"/>
  <c r="BG251" i="5" s="1"/>
  <c r="BG242" i="3"/>
  <c r="BH242" i="3"/>
  <c r="AP251" i="5" s="1"/>
  <c r="BH251" i="5" s="1"/>
  <c r="BI242" i="3"/>
  <c r="BJ242" i="3" s="1"/>
  <c r="BE243" i="3"/>
  <c r="F252" i="5" s="1"/>
  <c r="BF243" i="3"/>
  <c r="AM252" i="5" s="1"/>
  <c r="BG252" i="5" s="1"/>
  <c r="BG243" i="3"/>
  <c r="BH243" i="3"/>
  <c r="AP252" i="5" s="1"/>
  <c r="BH252" i="5" s="1"/>
  <c r="BI243" i="3"/>
  <c r="BJ243" i="3" s="1"/>
  <c r="BC244" i="3"/>
  <c r="H253" i="5" s="1"/>
  <c r="BE253" i="5" s="1"/>
  <c r="BE244" i="3"/>
  <c r="F253" i="5" s="1"/>
  <c r="BF244" i="3"/>
  <c r="AM253" i="5" s="1"/>
  <c r="BG253" i="5" s="1"/>
  <c r="BG244" i="3"/>
  <c r="BI244" i="3"/>
  <c r="BC246" i="3"/>
  <c r="H255" i="5" s="1"/>
  <c r="BE255" i="5" s="1"/>
  <c r="BE246" i="3"/>
  <c r="F255" i="5" s="1"/>
  <c r="BF246" i="3"/>
  <c r="AM255" i="5" s="1"/>
  <c r="BG255" i="5" s="1"/>
  <c r="BG246" i="3"/>
  <c r="BI246" i="3"/>
  <c r="BJ246" i="3" s="1"/>
  <c r="BC248" i="3"/>
  <c r="H257" i="5" s="1"/>
  <c r="BE257" i="5" s="1"/>
  <c r="BE248" i="3"/>
  <c r="F257" i="5" s="1"/>
  <c r="BF248" i="3"/>
  <c r="AM257" i="5" s="1"/>
  <c r="BG257" i="5" s="1"/>
  <c r="BG248" i="3"/>
  <c r="BI248" i="3"/>
  <c r="BC250" i="3"/>
  <c r="H259" i="5" s="1"/>
  <c r="BE259" i="5" s="1"/>
  <c r="BF250" i="3"/>
  <c r="AM259" i="5" s="1"/>
  <c r="BG259" i="5" s="1"/>
  <c r="BG250" i="3"/>
  <c r="BI250" i="3"/>
  <c r="BC251" i="3"/>
  <c r="H260" i="5" s="1"/>
  <c r="BE260" i="5" s="1"/>
  <c r="BE251" i="3"/>
  <c r="F260" i="5" s="1"/>
  <c r="BF251" i="3"/>
  <c r="AM260" i="5" s="1"/>
  <c r="BG260" i="5" s="1"/>
  <c r="BG251" i="3"/>
  <c r="BI251" i="3"/>
  <c r="BC252" i="3"/>
  <c r="H261" i="5" s="1"/>
  <c r="BE261" i="5" s="1"/>
  <c r="BE252" i="3"/>
  <c r="F261" i="5" s="1"/>
  <c r="BF252" i="3"/>
  <c r="AM261" i="5" s="1"/>
  <c r="BG261" i="5" s="1"/>
  <c r="BG252" i="3"/>
  <c r="BI252" i="3"/>
  <c r="BJ252" i="3" s="1"/>
  <c r="BC253" i="3"/>
  <c r="H262" i="5" s="1"/>
  <c r="BE262" i="5" s="1"/>
  <c r="BE253" i="3"/>
  <c r="F262" i="5" s="1"/>
  <c r="BF253" i="3"/>
  <c r="AM262" i="5" s="1"/>
  <c r="BG262" i="5" s="1"/>
  <c r="BG253" i="3"/>
  <c r="BI253" i="3"/>
  <c r="BC254" i="3"/>
  <c r="H263" i="5" s="1"/>
  <c r="BE263" i="5" s="1"/>
  <c r="BE254" i="3"/>
  <c r="F263" i="5" s="1"/>
  <c r="BF254" i="3"/>
  <c r="AM263" i="5" s="1"/>
  <c r="BG263" i="5" s="1"/>
  <c r="BG254" i="3"/>
  <c r="BI254" i="3"/>
  <c r="BJ254" i="3" s="1"/>
  <c r="BC255" i="3"/>
  <c r="H264" i="5" s="1"/>
  <c r="BE264" i="5" s="1"/>
  <c r="BE255" i="3"/>
  <c r="F264" i="5" s="1"/>
  <c r="BF255" i="3"/>
  <c r="AM264" i="5" s="1"/>
  <c r="BG264" i="5" s="1"/>
  <c r="BG255" i="3"/>
  <c r="BI255" i="3"/>
  <c r="BE256" i="3"/>
  <c r="F265" i="5" s="1"/>
  <c r="BF256" i="3"/>
  <c r="AM265" i="5" s="1"/>
  <c r="BG265" i="5" s="1"/>
  <c r="BG256" i="3"/>
  <c r="BH256" i="3"/>
  <c r="AP265" i="5" s="1"/>
  <c r="BH265" i="5" s="1"/>
  <c r="BI256" i="3"/>
  <c r="BJ256" i="3" s="1"/>
  <c r="BE257" i="3"/>
  <c r="F266" i="5" s="1"/>
  <c r="BF257" i="3"/>
  <c r="AM266" i="5" s="1"/>
  <c r="BG266" i="5" s="1"/>
  <c r="BG257" i="3"/>
  <c r="BH257" i="3"/>
  <c r="AP266" i="5" s="1"/>
  <c r="BH266" i="5" s="1"/>
  <c r="BI257" i="3"/>
  <c r="BJ257" i="3" s="1"/>
  <c r="BC258" i="3"/>
  <c r="H267" i="5" s="1"/>
  <c r="BE267" i="5" s="1"/>
  <c r="BE258" i="3"/>
  <c r="F267" i="5" s="1"/>
  <c r="BF258" i="3"/>
  <c r="AM267" i="5" s="1"/>
  <c r="BG267" i="5" s="1"/>
  <c r="BG258" i="3"/>
  <c r="BI258" i="3"/>
  <c r="BJ258" i="3" s="1"/>
  <c r="BC259" i="3"/>
  <c r="H268" i="5" s="1"/>
  <c r="BE268" i="5" s="1"/>
  <c r="BE259" i="3"/>
  <c r="F268" i="5" s="1"/>
  <c r="BF259" i="3"/>
  <c r="AM268" i="5" s="1"/>
  <c r="BG268" i="5" s="1"/>
  <c r="BG259" i="3"/>
  <c r="BI259" i="3"/>
  <c r="BJ259" i="3" s="1"/>
  <c r="BC260" i="3"/>
  <c r="H269" i="5" s="1"/>
  <c r="BE269" i="5" s="1"/>
  <c r="BE260" i="3"/>
  <c r="F269" i="5" s="1"/>
  <c r="BF260" i="3"/>
  <c r="AM269" i="5" s="1"/>
  <c r="BG269" i="5" s="1"/>
  <c r="BG260" i="3"/>
  <c r="BI260" i="3"/>
  <c r="BJ260" i="3" s="1"/>
  <c r="BC261" i="3"/>
  <c r="H270" i="5" s="1"/>
  <c r="BE270" i="5" s="1"/>
  <c r="BE261" i="3"/>
  <c r="F270" i="5" s="1"/>
  <c r="BF261" i="3"/>
  <c r="AM270" i="5" s="1"/>
  <c r="BG270" i="5" s="1"/>
  <c r="BG261" i="3"/>
  <c r="BI261" i="3"/>
  <c r="BJ261" i="3" s="1"/>
  <c r="BC262" i="3"/>
  <c r="H271" i="5" s="1"/>
  <c r="BE271" i="5" s="1"/>
  <c r="BE262" i="3"/>
  <c r="F271" i="5" s="1"/>
  <c r="BF262" i="3"/>
  <c r="AM271" i="5" s="1"/>
  <c r="BG271" i="5" s="1"/>
  <c r="BG262" i="3"/>
  <c r="BI262" i="3"/>
  <c r="BJ262" i="3" s="1"/>
  <c r="BC263" i="3"/>
  <c r="H272" i="5" s="1"/>
  <c r="BE272" i="5" s="1"/>
  <c r="BE263" i="3"/>
  <c r="F272" i="5" s="1"/>
  <c r="BF263" i="3"/>
  <c r="AM272" i="5" s="1"/>
  <c r="BG272" i="5" s="1"/>
  <c r="BG263" i="3"/>
  <c r="BI263" i="3"/>
  <c r="BC264" i="3"/>
  <c r="H273" i="5" s="1"/>
  <c r="BE273" i="5" s="1"/>
  <c r="BE264" i="3"/>
  <c r="F273" i="5" s="1"/>
  <c r="BF264" i="3"/>
  <c r="AM273" i="5" s="1"/>
  <c r="BG273" i="5" s="1"/>
  <c r="BG264" i="3"/>
  <c r="BI264" i="3"/>
  <c r="BJ264" i="3" s="1"/>
  <c r="BC265" i="3"/>
  <c r="H274" i="5" s="1"/>
  <c r="BE274" i="5" s="1"/>
  <c r="BE265" i="3"/>
  <c r="F274" i="5" s="1"/>
  <c r="BF265" i="3"/>
  <c r="AM274" i="5" s="1"/>
  <c r="BG274" i="5" s="1"/>
  <c r="BG265" i="3"/>
  <c r="BI265" i="3"/>
  <c r="BJ265" i="3" s="1"/>
  <c r="BC266" i="3"/>
  <c r="H275" i="5" s="1"/>
  <c r="BE275" i="5" s="1"/>
  <c r="BE266" i="3"/>
  <c r="F275" i="5" s="1"/>
  <c r="BF266" i="3"/>
  <c r="AM275" i="5" s="1"/>
  <c r="BG275" i="5" s="1"/>
  <c r="BG266" i="3"/>
  <c r="BI266" i="3"/>
  <c r="BJ266" i="3" s="1"/>
  <c r="BC267" i="3"/>
  <c r="H276" i="5" s="1"/>
  <c r="BE276" i="5" s="1"/>
  <c r="BE267" i="3"/>
  <c r="F276" i="5" s="1"/>
  <c r="BF267" i="3"/>
  <c r="AM276" i="5" s="1"/>
  <c r="BG276" i="5" s="1"/>
  <c r="BG267" i="3"/>
  <c r="BI267" i="3"/>
  <c r="BJ267" i="3" s="1"/>
  <c r="BE268" i="3"/>
  <c r="F277" i="5" s="1"/>
  <c r="BF268" i="3"/>
  <c r="AM277" i="5" s="1"/>
  <c r="BG277" i="5" s="1"/>
  <c r="BG268" i="3"/>
  <c r="BH268" i="3"/>
  <c r="AP277" i="5" s="1"/>
  <c r="BH277" i="5" s="1"/>
  <c r="BI268" i="3"/>
  <c r="BJ268" i="3" s="1"/>
  <c r="BC269" i="3"/>
  <c r="H278" i="5" s="1"/>
  <c r="BE278" i="5" s="1"/>
  <c r="BE269" i="3"/>
  <c r="F278" i="5" s="1"/>
  <c r="BF269" i="3"/>
  <c r="AM278" i="5" s="1"/>
  <c r="BG278" i="5" s="1"/>
  <c r="BG269" i="3"/>
  <c r="BI269" i="3"/>
  <c r="BC270" i="3"/>
  <c r="H279" i="5" s="1"/>
  <c r="BE279" i="5" s="1"/>
  <c r="BE270" i="3"/>
  <c r="F279" i="5" s="1"/>
  <c r="BF270" i="3"/>
  <c r="AM279" i="5" s="1"/>
  <c r="BG279" i="5" s="1"/>
  <c r="BG270" i="3"/>
  <c r="BI270" i="3"/>
  <c r="BE271" i="3"/>
  <c r="F280" i="5" s="1"/>
  <c r="BF271" i="3"/>
  <c r="AM280" i="5" s="1"/>
  <c r="BG280" i="5" s="1"/>
  <c r="BG271" i="3"/>
  <c r="BH271" i="3"/>
  <c r="AP280" i="5" s="1"/>
  <c r="BH280" i="5" s="1"/>
  <c r="BI271" i="3"/>
  <c r="BJ271" i="3" s="1"/>
  <c r="BE272" i="3"/>
  <c r="F281" i="5" s="1"/>
  <c r="BF272" i="3"/>
  <c r="AM281" i="5" s="1"/>
  <c r="BG281" i="5" s="1"/>
  <c r="BG272" i="3"/>
  <c r="BH272" i="3"/>
  <c r="AP281" i="5" s="1"/>
  <c r="BH281" i="5" s="1"/>
  <c r="BI272" i="3"/>
  <c r="BJ272" i="3" s="1"/>
  <c r="BC273" i="3"/>
  <c r="H282" i="5" s="1"/>
  <c r="BE282" i="5" s="1"/>
  <c r="BE273" i="3"/>
  <c r="F282" i="5" s="1"/>
  <c r="BF273" i="3"/>
  <c r="AM282" i="5" s="1"/>
  <c r="BG282" i="5" s="1"/>
  <c r="BG273" i="3"/>
  <c r="BI273" i="3"/>
  <c r="BJ273" i="3" s="1"/>
  <c r="BC274" i="3"/>
  <c r="H283" i="5" s="1"/>
  <c r="BE283" i="5" s="1"/>
  <c r="BE274" i="3"/>
  <c r="F283" i="5" s="1"/>
  <c r="BF274" i="3"/>
  <c r="AM283" i="5" s="1"/>
  <c r="BG283" i="5" s="1"/>
  <c r="BG274" i="3"/>
  <c r="BI274" i="3"/>
  <c r="BJ274" i="3" s="1"/>
  <c r="BC275" i="3"/>
  <c r="H284" i="5" s="1"/>
  <c r="BE284" i="5" s="1"/>
  <c r="BE275" i="3"/>
  <c r="F284" i="5" s="1"/>
  <c r="BF275" i="3"/>
  <c r="AM284" i="5" s="1"/>
  <c r="BG284" i="5" s="1"/>
  <c r="BG275" i="3"/>
  <c r="BI275" i="3"/>
  <c r="BC276" i="3"/>
  <c r="H285" i="5" s="1"/>
  <c r="BE285" i="5" s="1"/>
  <c r="BE276" i="3"/>
  <c r="F285" i="5" s="1"/>
  <c r="BF276" i="3"/>
  <c r="AM285" i="5" s="1"/>
  <c r="BG285" i="5" s="1"/>
  <c r="BG276" i="3"/>
  <c r="BI276" i="3"/>
  <c r="BJ276" i="3" s="1"/>
  <c r="BC277" i="3"/>
  <c r="H286" i="5" s="1"/>
  <c r="BE286" i="5" s="1"/>
  <c r="BE277" i="3"/>
  <c r="F286" i="5" s="1"/>
  <c r="BF277" i="3"/>
  <c r="AM286" i="5" s="1"/>
  <c r="BG286" i="5" s="1"/>
  <c r="BG277" i="3"/>
  <c r="BI277" i="3"/>
  <c r="BE278" i="3"/>
  <c r="F287" i="5" s="1"/>
  <c r="BF278" i="3"/>
  <c r="AM287" i="5" s="1"/>
  <c r="BG287" i="5" s="1"/>
  <c r="BG278" i="3"/>
  <c r="BH278" i="3"/>
  <c r="AP287" i="5" s="1"/>
  <c r="BH287" i="5" s="1"/>
  <c r="BI278" i="3"/>
  <c r="BJ278" i="3" s="1"/>
  <c r="BE279" i="3"/>
  <c r="F288" i="5" s="1"/>
  <c r="BF279" i="3"/>
  <c r="AM288" i="5" s="1"/>
  <c r="BG288" i="5" s="1"/>
  <c r="BG279" i="3"/>
  <c r="BH279" i="3"/>
  <c r="AP288" i="5" s="1"/>
  <c r="BH288" i="5" s="1"/>
  <c r="BI279" i="3"/>
  <c r="BJ279" i="3" s="1"/>
  <c r="BE280" i="3"/>
  <c r="F289" i="5" s="1"/>
  <c r="BF280" i="3"/>
  <c r="AM289" i="5" s="1"/>
  <c r="BG289" i="5" s="1"/>
  <c r="BG280" i="3"/>
  <c r="BH280" i="3"/>
  <c r="AP289" i="5" s="1"/>
  <c r="BH289" i="5" s="1"/>
  <c r="BI280" i="3"/>
  <c r="BJ280" i="3" s="1"/>
  <c r="BE281" i="3"/>
  <c r="F290" i="5" s="1"/>
  <c r="BF281" i="3"/>
  <c r="AM290" i="5" s="1"/>
  <c r="BG290" i="5" s="1"/>
  <c r="BG281" i="3"/>
  <c r="BH281" i="3"/>
  <c r="AP290" i="5" s="1"/>
  <c r="BH290" i="5" s="1"/>
  <c r="BI281" i="3"/>
  <c r="BJ281" i="3" s="1"/>
  <c r="BE282" i="3"/>
  <c r="F291" i="5" s="1"/>
  <c r="BF282" i="3"/>
  <c r="AM291" i="5" s="1"/>
  <c r="BG291" i="5" s="1"/>
  <c r="BG282" i="3"/>
  <c r="BH282" i="3"/>
  <c r="AP291" i="5" s="1"/>
  <c r="BH291" i="5" s="1"/>
  <c r="BI282" i="3"/>
  <c r="BJ282" i="3" s="1"/>
  <c r="BE283" i="3"/>
  <c r="F292" i="5" s="1"/>
  <c r="BF283" i="3"/>
  <c r="AM292" i="5" s="1"/>
  <c r="BG292" i="5" s="1"/>
  <c r="BG283" i="3"/>
  <c r="BH283" i="3"/>
  <c r="AP292" i="5" s="1"/>
  <c r="BH292" i="5" s="1"/>
  <c r="BI283" i="3"/>
  <c r="BJ283" i="3" s="1"/>
  <c r="BE284" i="3"/>
  <c r="F293" i="5" s="1"/>
  <c r="BF284" i="3"/>
  <c r="AM293" i="5" s="1"/>
  <c r="BG293" i="5" s="1"/>
  <c r="BG284" i="3"/>
  <c r="BH284" i="3"/>
  <c r="AP293" i="5" s="1"/>
  <c r="BH293" i="5" s="1"/>
  <c r="BI284" i="3"/>
  <c r="BJ284" i="3" s="1"/>
  <c r="BE285" i="3"/>
  <c r="F294" i="5" s="1"/>
  <c r="BF285" i="3"/>
  <c r="AM294" i="5" s="1"/>
  <c r="BG294" i="5" s="1"/>
  <c r="BG285" i="3"/>
  <c r="BH285" i="3"/>
  <c r="AP294" i="5" s="1"/>
  <c r="BH294" i="5" s="1"/>
  <c r="BI285" i="3"/>
  <c r="BJ285" i="3" s="1"/>
  <c r="BE286" i="3"/>
  <c r="F295" i="5" s="1"/>
  <c r="BF286" i="3"/>
  <c r="AM295" i="5" s="1"/>
  <c r="BG295" i="5" s="1"/>
  <c r="BG286" i="3"/>
  <c r="BH286" i="3"/>
  <c r="AP295" i="5" s="1"/>
  <c r="BH295" i="5" s="1"/>
  <c r="BI286" i="3"/>
  <c r="BJ286" i="3" s="1"/>
  <c r="BE287" i="3"/>
  <c r="F296" i="5" s="1"/>
  <c r="BF287" i="3"/>
  <c r="AM296" i="5" s="1"/>
  <c r="BG296" i="5" s="1"/>
  <c r="BG287" i="3"/>
  <c r="BH287" i="3"/>
  <c r="AP296" i="5" s="1"/>
  <c r="BH296" i="5" s="1"/>
  <c r="BI287" i="3"/>
  <c r="BJ287" i="3" s="1"/>
  <c r="BC288" i="3"/>
  <c r="H297" i="5" s="1"/>
  <c r="BE297" i="5" s="1"/>
  <c r="BE288" i="3"/>
  <c r="F297" i="5" s="1"/>
  <c r="BF288" i="3"/>
  <c r="AM297" i="5" s="1"/>
  <c r="BG297" i="5" s="1"/>
  <c r="BG288" i="3"/>
  <c r="BI288" i="3"/>
  <c r="BJ288" i="3" s="1"/>
  <c r="BE296" i="3"/>
  <c r="F305" i="5" s="1"/>
  <c r="BF296" i="3"/>
  <c r="AM305" i="5" s="1"/>
  <c r="BG305" i="5" s="1"/>
  <c r="BG296" i="3"/>
  <c r="BH296" i="3"/>
  <c r="AP305" i="5" s="1"/>
  <c r="BH305" i="5" s="1"/>
  <c r="BI296" i="3"/>
  <c r="BJ296" i="3" s="1"/>
  <c r="BE297" i="3"/>
  <c r="F306" i="5" s="1"/>
  <c r="BF297" i="3"/>
  <c r="AM306" i="5" s="1"/>
  <c r="BG306" i="5" s="1"/>
  <c r="BG297" i="3"/>
  <c r="BH297" i="3"/>
  <c r="AP306" i="5" s="1"/>
  <c r="BH306" i="5" s="1"/>
  <c r="BI297" i="3"/>
  <c r="BJ297" i="3" s="1"/>
  <c r="BE298" i="3"/>
  <c r="F307" i="5" s="1"/>
  <c r="BF298" i="3"/>
  <c r="AM307" i="5" s="1"/>
  <c r="BG307" i="5" s="1"/>
  <c r="BG298" i="3"/>
  <c r="BH298" i="3"/>
  <c r="AP307" i="5" s="1"/>
  <c r="BH307" i="5" s="1"/>
  <c r="BI298" i="3"/>
  <c r="BJ298" i="3" s="1"/>
  <c r="BE299" i="3"/>
  <c r="F308" i="5" s="1"/>
  <c r="BF299" i="3"/>
  <c r="AM308" i="5" s="1"/>
  <c r="BG308" i="5" s="1"/>
  <c r="BG299" i="3"/>
  <c r="BH299" i="3"/>
  <c r="AP308" i="5" s="1"/>
  <c r="BH308" i="5" s="1"/>
  <c r="BI299" i="3"/>
  <c r="BJ299" i="3" s="1"/>
  <c r="BC300" i="3"/>
  <c r="H309" i="5" s="1"/>
  <c r="BE309" i="5" s="1"/>
  <c r="BE300" i="3"/>
  <c r="F309" i="5" s="1"/>
  <c r="BF300" i="3"/>
  <c r="AM309" i="5" s="1"/>
  <c r="BG309" i="5" s="1"/>
  <c r="BG300" i="3"/>
  <c r="BI300" i="3"/>
  <c r="BC303" i="3"/>
  <c r="H312" i="5" s="1"/>
  <c r="BE312" i="5" s="1"/>
  <c r="BE303" i="3"/>
  <c r="F312" i="5" s="1"/>
  <c r="BF303" i="3"/>
  <c r="AM312" i="5" s="1"/>
  <c r="BG312" i="5" s="1"/>
  <c r="BG303" i="3"/>
  <c r="BI303" i="3"/>
  <c r="BC305" i="3"/>
  <c r="H314" i="5" s="1"/>
  <c r="BE314" i="5" s="1"/>
  <c r="BE305" i="3"/>
  <c r="F314" i="5" s="1"/>
  <c r="BF305" i="3"/>
  <c r="AM314" i="5" s="1"/>
  <c r="BG314" i="5" s="1"/>
  <c r="BG305" i="3"/>
  <c r="BI305" i="3"/>
  <c r="BJ305" i="3" s="1"/>
  <c r="BC308" i="3"/>
  <c r="H317" i="5" s="1"/>
  <c r="BE317" i="5" s="1"/>
  <c r="BE308" i="3"/>
  <c r="F317" i="5" s="1"/>
  <c r="BF308" i="3"/>
  <c r="AM317" i="5" s="1"/>
  <c r="BG317" i="5" s="1"/>
  <c r="BG308" i="3"/>
  <c r="BI308" i="3"/>
  <c r="BC309" i="3"/>
  <c r="H318" i="5" s="1"/>
  <c r="BE318" i="5" s="1"/>
  <c r="BE309" i="3"/>
  <c r="F318" i="5" s="1"/>
  <c r="BF309" i="3"/>
  <c r="AM318" i="5" s="1"/>
  <c r="BG318" i="5" s="1"/>
  <c r="BG309" i="3"/>
  <c r="BI309" i="3"/>
  <c r="BC310" i="3"/>
  <c r="H319" i="5" s="1"/>
  <c r="BE319" i="5" s="1"/>
  <c r="BE310" i="3"/>
  <c r="F319" i="5" s="1"/>
  <c r="BF310" i="3"/>
  <c r="AM319" i="5" s="1"/>
  <c r="BG319" i="5" s="1"/>
  <c r="BG310" i="3"/>
  <c r="BI310" i="3"/>
  <c r="BJ310" i="3" s="1"/>
  <c r="BC311" i="3"/>
  <c r="H320" i="5" s="1"/>
  <c r="BE320" i="5" s="1"/>
  <c r="BE311" i="3"/>
  <c r="F320" i="5" s="1"/>
  <c r="BF311" i="3"/>
  <c r="AM320" i="5" s="1"/>
  <c r="BG320" i="5" s="1"/>
  <c r="BG311" i="3"/>
  <c r="BI311" i="3"/>
  <c r="BJ311" i="3" s="1"/>
  <c r="BC312" i="3"/>
  <c r="H321" i="5" s="1"/>
  <c r="BE321" i="5" s="1"/>
  <c r="BE312" i="3"/>
  <c r="F321" i="5" s="1"/>
  <c r="BF312" i="3"/>
  <c r="AM321" i="5" s="1"/>
  <c r="BG321" i="5" s="1"/>
  <c r="BG312" i="3"/>
  <c r="BI312" i="3"/>
  <c r="BC314" i="3"/>
  <c r="H323" i="5" s="1"/>
  <c r="BE323" i="5" s="1"/>
  <c r="BE314" i="3"/>
  <c r="F323" i="5" s="1"/>
  <c r="BF314" i="3"/>
  <c r="AM323" i="5" s="1"/>
  <c r="BG323" i="5" s="1"/>
  <c r="BG314" i="3"/>
  <c r="BI314" i="3"/>
  <c r="BC317" i="3"/>
  <c r="H326" i="5" s="1"/>
  <c r="BE326" i="5" s="1"/>
  <c r="BE317" i="3"/>
  <c r="F326" i="5" s="1"/>
  <c r="BF317" i="3"/>
  <c r="AM326" i="5" s="1"/>
  <c r="BG326" i="5" s="1"/>
  <c r="BG317" i="3"/>
  <c r="BI317" i="3"/>
  <c r="BJ317" i="3" s="1"/>
  <c r="BE318" i="3"/>
  <c r="F327" i="5" s="1"/>
  <c r="BF318" i="3"/>
  <c r="AM327" i="5" s="1"/>
  <c r="BG327" i="5" s="1"/>
  <c r="BG318" i="3"/>
  <c r="BH318" i="3"/>
  <c r="AP327" i="5" s="1"/>
  <c r="BH327" i="5" s="1"/>
  <c r="BI318" i="3"/>
  <c r="BJ318" i="3" s="1"/>
  <c r="BC319" i="3"/>
  <c r="H328" i="5" s="1"/>
  <c r="BE328" i="5" s="1"/>
  <c r="BE319" i="3"/>
  <c r="F328" i="5" s="1"/>
  <c r="BF319" i="3"/>
  <c r="AM328" i="5" s="1"/>
  <c r="BG328" i="5" s="1"/>
  <c r="BG319" i="3"/>
  <c r="BI319" i="3"/>
  <c r="BJ319" i="3" s="1"/>
  <c r="BC320" i="3"/>
  <c r="H329" i="5" s="1"/>
  <c r="BE329" i="5" s="1"/>
  <c r="BE320" i="3"/>
  <c r="F329" i="5" s="1"/>
  <c r="BF320" i="3"/>
  <c r="AM329" i="5" s="1"/>
  <c r="BG329" i="5" s="1"/>
  <c r="BG320" i="3"/>
  <c r="BI320" i="3"/>
  <c r="BC321" i="3"/>
  <c r="H330" i="5" s="1"/>
  <c r="BE330" i="5" s="1"/>
  <c r="BF321" i="3"/>
  <c r="AM330" i="5" s="1"/>
  <c r="BG330" i="5" s="1"/>
  <c r="BG321" i="3"/>
  <c r="BI321" i="3"/>
  <c r="BC322" i="3"/>
  <c r="H331" i="5" s="1"/>
  <c r="BE331" i="5" s="1"/>
  <c r="BF322" i="3"/>
  <c r="AM331" i="5" s="1"/>
  <c r="BG331" i="5" s="1"/>
  <c r="BG322" i="3"/>
  <c r="BI322" i="3"/>
  <c r="BJ322" i="3" s="1"/>
  <c r="BC323" i="3"/>
  <c r="H332" i="5" s="1"/>
  <c r="BE332" i="5" s="1"/>
  <c r="BE323" i="3"/>
  <c r="F332" i="5" s="1"/>
  <c r="BF323" i="3"/>
  <c r="AM332" i="5" s="1"/>
  <c r="BG332" i="5" s="1"/>
  <c r="BG323" i="3"/>
  <c r="BI323" i="3"/>
  <c r="BC324" i="3"/>
  <c r="H333" i="5" s="1"/>
  <c r="BE333" i="5" s="1"/>
  <c r="BF324" i="3"/>
  <c r="AM333" i="5" s="1"/>
  <c r="BG333" i="5" s="1"/>
  <c r="BG324" i="3"/>
  <c r="BI324" i="3"/>
  <c r="BJ324" i="3" s="1"/>
  <c r="BC325" i="3"/>
  <c r="H334" i="5" s="1"/>
  <c r="BE334" i="5" s="1"/>
  <c r="BE325" i="3"/>
  <c r="F334" i="5" s="1"/>
  <c r="BF325" i="3"/>
  <c r="AM334" i="5" s="1"/>
  <c r="BG334" i="5" s="1"/>
  <c r="BG325" i="3"/>
  <c r="BI325" i="3"/>
  <c r="BJ325" i="3" s="1"/>
  <c r="BC326" i="3"/>
  <c r="H335" i="5" s="1"/>
  <c r="BE335" i="5" s="1"/>
  <c r="BE326" i="3"/>
  <c r="F335" i="5" s="1"/>
  <c r="BF326" i="3"/>
  <c r="AM335" i="5" s="1"/>
  <c r="BG335" i="5" s="1"/>
  <c r="BG326" i="3"/>
  <c r="BI326" i="3"/>
  <c r="BJ326" i="3" s="1"/>
  <c r="BC327" i="3"/>
  <c r="H336" i="5" s="1"/>
  <c r="BE336" i="5" s="1"/>
  <c r="BE327" i="3"/>
  <c r="F336" i="5" s="1"/>
  <c r="BF327" i="3"/>
  <c r="AM336" i="5" s="1"/>
  <c r="BG336" i="5" s="1"/>
  <c r="BG327" i="3"/>
  <c r="BI327" i="3"/>
  <c r="BJ327" i="3" s="1"/>
  <c r="BE328" i="3"/>
  <c r="F337" i="5" s="1"/>
  <c r="BF328" i="3"/>
  <c r="AM337" i="5" s="1"/>
  <c r="BG337" i="5" s="1"/>
  <c r="BG328" i="3"/>
  <c r="BH328" i="3"/>
  <c r="AP337" i="5" s="1"/>
  <c r="BH337" i="5" s="1"/>
  <c r="BI328" i="3"/>
  <c r="BJ328" i="3" s="1"/>
  <c r="BC330" i="3"/>
  <c r="H339" i="5" s="1"/>
  <c r="BE339" i="5" s="1"/>
  <c r="BE330" i="3"/>
  <c r="F339" i="5" s="1"/>
  <c r="BF330" i="3"/>
  <c r="AM339" i="5" s="1"/>
  <c r="BG339" i="5" s="1"/>
  <c r="BG330" i="3"/>
  <c r="BI330" i="3"/>
  <c r="BE331" i="3"/>
  <c r="F340" i="5" s="1"/>
  <c r="BF331" i="3"/>
  <c r="AM340" i="5" s="1"/>
  <c r="BG340" i="5" s="1"/>
  <c r="BG331" i="3"/>
  <c r="BH331" i="3"/>
  <c r="AP340" i="5" s="1"/>
  <c r="BH340" i="5" s="1"/>
  <c r="BI331" i="3"/>
  <c r="BJ331" i="3" s="1"/>
  <c r="BC332" i="3"/>
  <c r="H341" i="5" s="1"/>
  <c r="BE341" i="5" s="1"/>
  <c r="BE332" i="3"/>
  <c r="F341" i="5" s="1"/>
  <c r="BF332" i="3"/>
  <c r="AM341" i="5" s="1"/>
  <c r="BG341" i="5" s="1"/>
  <c r="BG332" i="3"/>
  <c r="BI332" i="3"/>
  <c r="BJ332" i="3" s="1"/>
  <c r="BE333" i="3"/>
  <c r="F342" i="5" s="1"/>
  <c r="BF333" i="3"/>
  <c r="AM342" i="5" s="1"/>
  <c r="BG342" i="5" s="1"/>
  <c r="BG333" i="3"/>
  <c r="BH333" i="3"/>
  <c r="AP342" i="5" s="1"/>
  <c r="BH342" i="5" s="1"/>
  <c r="BI333" i="3"/>
  <c r="BJ333" i="3" s="1"/>
  <c r="BE334" i="3"/>
  <c r="F343" i="5" s="1"/>
  <c r="BF334" i="3"/>
  <c r="AM343" i="5" s="1"/>
  <c r="BG343" i="5" s="1"/>
  <c r="BG334" i="3"/>
  <c r="BH334" i="3"/>
  <c r="AP343" i="5" s="1"/>
  <c r="BH343" i="5" s="1"/>
  <c r="BI334" i="3"/>
  <c r="BJ334" i="3" s="1"/>
  <c r="BC335" i="3"/>
  <c r="H344" i="5" s="1"/>
  <c r="BE344" i="5" s="1"/>
  <c r="BE335" i="3"/>
  <c r="F344" i="5" s="1"/>
  <c r="BF335" i="3"/>
  <c r="AM344" i="5" s="1"/>
  <c r="BG344" i="5" s="1"/>
  <c r="BG335" i="3"/>
  <c r="BI335" i="3"/>
  <c r="BJ335" i="3" s="1"/>
  <c r="BC337" i="3"/>
  <c r="H346" i="5" s="1"/>
  <c r="BE346" i="5" s="1"/>
  <c r="BE337" i="3"/>
  <c r="F346" i="5" s="1"/>
  <c r="BF337" i="3"/>
  <c r="AM346" i="5" s="1"/>
  <c r="BG346" i="5" s="1"/>
  <c r="BG337" i="3"/>
  <c r="BI337" i="3"/>
  <c r="BJ337" i="3" s="1"/>
  <c r="BE338" i="3"/>
  <c r="F347" i="5" s="1"/>
  <c r="BF338" i="3"/>
  <c r="AM347" i="5" s="1"/>
  <c r="BG347" i="5" s="1"/>
  <c r="BG338" i="3"/>
  <c r="BH338" i="3"/>
  <c r="AP347" i="5" s="1"/>
  <c r="BH347" i="5" s="1"/>
  <c r="BI338" i="3"/>
  <c r="BJ338" i="3" s="1"/>
  <c r="BC339" i="3"/>
  <c r="H348" i="5" s="1"/>
  <c r="BE348" i="5" s="1"/>
  <c r="BE339" i="3"/>
  <c r="F348" i="5" s="1"/>
  <c r="BF339" i="3"/>
  <c r="AM348" i="5" s="1"/>
  <c r="BG348" i="5" s="1"/>
  <c r="BG339" i="3"/>
  <c r="BI339" i="3"/>
  <c r="BJ339" i="3" s="1"/>
  <c r="BE340" i="3"/>
  <c r="F349" i="5" s="1"/>
  <c r="BF340" i="3"/>
  <c r="AM349" i="5" s="1"/>
  <c r="BG349" i="5" s="1"/>
  <c r="BG340" i="3"/>
  <c r="BH340" i="3"/>
  <c r="AP349" i="5" s="1"/>
  <c r="BH349" i="5" s="1"/>
  <c r="BI340" i="3"/>
  <c r="BJ340" i="3" s="1"/>
  <c r="BE341" i="3"/>
  <c r="F350" i="5" s="1"/>
  <c r="BF341" i="3"/>
  <c r="AM350" i="5" s="1"/>
  <c r="BG350" i="5" s="1"/>
  <c r="BG341" i="3"/>
  <c r="BH341" i="3"/>
  <c r="AP350" i="5" s="1"/>
  <c r="BH350" i="5" s="1"/>
  <c r="BI341" i="3"/>
  <c r="BJ341" i="3" s="1"/>
  <c r="BE342" i="3"/>
  <c r="F351" i="5" s="1"/>
  <c r="BF342" i="3"/>
  <c r="AM351" i="5" s="1"/>
  <c r="BG351" i="5" s="1"/>
  <c r="BG342" i="3"/>
  <c r="BH342" i="3"/>
  <c r="AP351" i="5" s="1"/>
  <c r="BH351" i="5" s="1"/>
  <c r="BI342" i="3"/>
  <c r="BJ342" i="3" s="1"/>
  <c r="BE343" i="3"/>
  <c r="F352" i="5" s="1"/>
  <c r="BF343" i="3"/>
  <c r="AM352" i="5" s="1"/>
  <c r="BG352" i="5" s="1"/>
  <c r="BG343" i="3"/>
  <c r="BH343" i="3"/>
  <c r="AP352" i="5" s="1"/>
  <c r="BH352" i="5" s="1"/>
  <c r="BI343" i="3"/>
  <c r="BJ343" i="3" s="1"/>
  <c r="BE344" i="3"/>
  <c r="F353" i="5" s="1"/>
  <c r="BF344" i="3"/>
  <c r="AM353" i="5" s="1"/>
  <c r="BG353" i="5" s="1"/>
  <c r="BG344" i="3"/>
  <c r="BH344" i="3"/>
  <c r="AP353" i="5" s="1"/>
  <c r="BH353" i="5" s="1"/>
  <c r="BI344" i="3"/>
  <c r="BJ344" i="3" s="1"/>
  <c r="BE345" i="3"/>
  <c r="F354" i="5" s="1"/>
  <c r="BF345" i="3"/>
  <c r="AM354" i="5" s="1"/>
  <c r="BG354" i="5" s="1"/>
  <c r="BG345" i="3"/>
  <c r="BH345" i="3"/>
  <c r="AP354" i="5" s="1"/>
  <c r="BH354" i="5" s="1"/>
  <c r="BI345" i="3"/>
  <c r="BJ345" i="3" s="1"/>
  <c r="BE346" i="3"/>
  <c r="F355" i="5" s="1"/>
  <c r="BF346" i="3"/>
  <c r="AM355" i="5" s="1"/>
  <c r="BG355" i="5" s="1"/>
  <c r="BG346" i="3"/>
  <c r="BH346" i="3"/>
  <c r="AP355" i="5" s="1"/>
  <c r="BH355" i="5" s="1"/>
  <c r="BI346" i="3"/>
  <c r="BJ346" i="3" s="1"/>
  <c r="BE347" i="3"/>
  <c r="F356" i="5" s="1"/>
  <c r="BF347" i="3"/>
  <c r="AM356" i="5" s="1"/>
  <c r="BG356" i="5" s="1"/>
  <c r="BG347" i="3"/>
  <c r="BH347" i="3"/>
  <c r="AP356" i="5" s="1"/>
  <c r="BH356" i="5" s="1"/>
  <c r="BI347" i="3"/>
  <c r="BJ347" i="3" s="1"/>
  <c r="BC351" i="3"/>
  <c r="H360" i="5" s="1"/>
  <c r="BE360" i="5" s="1"/>
  <c r="BE351" i="3"/>
  <c r="F360" i="5" s="1"/>
  <c r="BF351" i="3"/>
  <c r="AM360" i="5" s="1"/>
  <c r="BG360" i="5" s="1"/>
  <c r="BG351" i="3"/>
  <c r="BI351" i="3"/>
  <c r="BJ351" i="3" s="1"/>
  <c r="BC352" i="3"/>
  <c r="H361" i="5" s="1"/>
  <c r="BE361" i="5" s="1"/>
  <c r="BF352" i="3"/>
  <c r="AM361" i="5" s="1"/>
  <c r="BG361" i="5" s="1"/>
  <c r="BG352" i="3"/>
  <c r="BI352" i="3"/>
  <c r="BJ352" i="3" s="1"/>
  <c r="BC353" i="3"/>
  <c r="H362" i="5" s="1"/>
  <c r="BE362" i="5" s="1"/>
  <c r="BF353" i="3"/>
  <c r="AM362" i="5" s="1"/>
  <c r="BG362" i="5" s="1"/>
  <c r="BG353" i="3"/>
  <c r="BI353" i="3"/>
  <c r="BJ353" i="3" s="1"/>
  <c r="BC355" i="3"/>
  <c r="H364" i="5" s="1"/>
  <c r="BE364" i="5" s="1"/>
  <c r="BF355" i="3"/>
  <c r="AM364" i="5" s="1"/>
  <c r="BG364" i="5" s="1"/>
  <c r="BG355" i="3"/>
  <c r="BI355" i="3"/>
  <c r="BJ355" i="3" s="1"/>
  <c r="BC356" i="3"/>
  <c r="H365" i="5" s="1"/>
  <c r="BE365" i="5" s="1"/>
  <c r="BF356" i="3"/>
  <c r="AM365" i="5" s="1"/>
  <c r="BG365" i="5" s="1"/>
  <c r="BG356" i="3"/>
  <c r="BC357" i="3"/>
  <c r="H366" i="5" s="1"/>
  <c r="BE366" i="5" s="1"/>
  <c r="BF357" i="3"/>
  <c r="AM366" i="5" s="1"/>
  <c r="BG366" i="5" s="1"/>
  <c r="BG357" i="3"/>
  <c r="BC358" i="3"/>
  <c r="H367" i="5" s="1"/>
  <c r="BE367" i="5" s="1"/>
  <c r="BF358" i="3"/>
  <c r="AM367" i="5" s="1"/>
  <c r="BG367" i="5" s="1"/>
  <c r="BG358" i="3"/>
  <c r="BI358" i="3"/>
  <c r="BC359" i="3"/>
  <c r="H368" i="5" s="1"/>
  <c r="BE368" i="5" s="1"/>
  <c r="BF359" i="3"/>
  <c r="AM368" i="5" s="1"/>
  <c r="BG368" i="5" s="1"/>
  <c r="BG359" i="3"/>
  <c r="BI359" i="3"/>
  <c r="BJ359" i="3" s="1"/>
  <c r="BC360" i="3"/>
  <c r="H369" i="5" s="1"/>
  <c r="BE369" i="5" s="1"/>
  <c r="BF360" i="3"/>
  <c r="AM369" i="5" s="1"/>
  <c r="BG369" i="5" s="1"/>
  <c r="BG360" i="3"/>
  <c r="BI360" i="3"/>
  <c r="BJ360" i="3" s="1"/>
  <c r="BC363" i="3"/>
  <c r="H372" i="5" s="1"/>
  <c r="BE372" i="5" s="1"/>
  <c r="BE363" i="3"/>
  <c r="F372" i="5" s="1"/>
  <c r="BF363" i="3"/>
  <c r="AM372" i="5" s="1"/>
  <c r="BG372" i="5" s="1"/>
  <c r="BG363" i="3"/>
  <c r="BI363" i="3"/>
  <c r="BC364" i="3"/>
  <c r="H373" i="5" s="1"/>
  <c r="BE373" i="5" s="1"/>
  <c r="BE364" i="3"/>
  <c r="F373" i="5" s="1"/>
  <c r="BF364" i="3"/>
  <c r="AM373" i="5" s="1"/>
  <c r="BG373" i="5" s="1"/>
  <c r="BG364" i="3"/>
  <c r="BI364" i="3"/>
  <c r="BC366" i="3"/>
  <c r="H375" i="5" s="1"/>
  <c r="BE375" i="5" s="1"/>
  <c r="BE366" i="3"/>
  <c r="F375" i="5" s="1"/>
  <c r="BF366" i="3"/>
  <c r="AM375" i="5" s="1"/>
  <c r="BG375" i="5" s="1"/>
  <c r="BG366" i="3"/>
  <c r="BI366" i="3"/>
  <c r="BC367" i="3"/>
  <c r="H376" i="5" s="1"/>
  <c r="BE376" i="5" s="1"/>
  <c r="BE367" i="3"/>
  <c r="F376" i="5" s="1"/>
  <c r="BF367" i="3"/>
  <c r="AM376" i="5" s="1"/>
  <c r="BG376" i="5" s="1"/>
  <c r="BG367" i="3"/>
  <c r="BI367" i="3"/>
  <c r="BJ367" i="3" s="1"/>
  <c r="BE368" i="3"/>
  <c r="F377" i="5" s="1"/>
  <c r="BF368" i="3"/>
  <c r="AM377" i="5" s="1"/>
  <c r="BG377" i="5" s="1"/>
  <c r="BG368" i="3"/>
  <c r="BH368" i="3"/>
  <c r="AP377" i="5" s="1"/>
  <c r="BH377" i="5" s="1"/>
  <c r="BI368" i="3"/>
  <c r="BJ368" i="3" s="1"/>
  <c r="BC369" i="3"/>
  <c r="H378" i="5" s="1"/>
  <c r="BE378" i="5" s="1"/>
  <c r="BE369" i="3"/>
  <c r="F378" i="5" s="1"/>
  <c r="BF369" i="3"/>
  <c r="AM378" i="5" s="1"/>
  <c r="BG378" i="5" s="1"/>
  <c r="BG369" i="3"/>
  <c r="BI369" i="3"/>
  <c r="BC370" i="3"/>
  <c r="H379" i="5" s="1"/>
  <c r="BE379" i="5" s="1"/>
  <c r="BF370" i="3"/>
  <c r="AM379" i="5" s="1"/>
  <c r="BG379" i="5" s="1"/>
  <c r="BG370" i="3"/>
  <c r="BI370" i="3"/>
  <c r="BC371" i="3"/>
  <c r="H380" i="5" s="1"/>
  <c r="BE380" i="5" s="1"/>
  <c r="BE371" i="3"/>
  <c r="F380" i="5" s="1"/>
  <c r="BF371" i="3"/>
  <c r="AM380" i="5" s="1"/>
  <c r="BG380" i="5" s="1"/>
  <c r="BG371" i="3"/>
  <c r="BI371" i="3"/>
  <c r="BC374" i="3"/>
  <c r="H383" i="5" s="1"/>
  <c r="BE383" i="5" s="1"/>
  <c r="BF374" i="3"/>
  <c r="AM383" i="5" s="1"/>
  <c r="BG383" i="5" s="1"/>
  <c r="BG374" i="3"/>
  <c r="BI374" i="3"/>
  <c r="BC376" i="3"/>
  <c r="H385" i="5" s="1"/>
  <c r="BE385" i="5" s="1"/>
  <c r="BE376" i="3"/>
  <c r="F385" i="5" s="1"/>
  <c r="BF376" i="3"/>
  <c r="AM385" i="5" s="1"/>
  <c r="BG385" i="5" s="1"/>
  <c r="BG376" i="3"/>
  <c r="BI376" i="3"/>
  <c r="BJ376" i="3" s="1"/>
  <c r="BE377" i="3"/>
  <c r="F386" i="5" s="1"/>
  <c r="BF377" i="3"/>
  <c r="AM386" i="5" s="1"/>
  <c r="BG386" i="5" s="1"/>
  <c r="BG377" i="3"/>
  <c r="BH377" i="3"/>
  <c r="AP386" i="5" s="1"/>
  <c r="BH386" i="5" s="1"/>
  <c r="BI377" i="3"/>
  <c r="BJ377" i="3" s="1"/>
  <c r="BC380" i="3"/>
  <c r="H389" i="5" s="1"/>
  <c r="BE389" i="5" s="1"/>
  <c r="BE380" i="3"/>
  <c r="F389" i="5" s="1"/>
  <c r="BF380" i="3"/>
  <c r="AM389" i="5" s="1"/>
  <c r="BG389" i="5" s="1"/>
  <c r="BG380" i="3"/>
  <c r="BI380" i="3"/>
  <c r="BJ380" i="3" s="1"/>
  <c r="BE381" i="3"/>
  <c r="F390" i="5" s="1"/>
  <c r="BF381" i="3"/>
  <c r="AM390" i="5" s="1"/>
  <c r="BG390" i="5" s="1"/>
  <c r="BG381" i="3"/>
  <c r="BH381" i="3"/>
  <c r="AP390" i="5" s="1"/>
  <c r="BH390" i="5" s="1"/>
  <c r="BI381" i="3"/>
  <c r="BJ381" i="3" s="1"/>
  <c r="BC382" i="3"/>
  <c r="H391" i="5" s="1"/>
  <c r="BE391" i="5" s="1"/>
  <c r="BE382" i="3"/>
  <c r="F391" i="5" s="1"/>
  <c r="BF382" i="3"/>
  <c r="AM391" i="5" s="1"/>
  <c r="BG391" i="5" s="1"/>
  <c r="BG382" i="3"/>
  <c r="BI382" i="3"/>
  <c r="BJ382" i="3" s="1"/>
  <c r="BE383" i="3"/>
  <c r="F392" i="5" s="1"/>
  <c r="BF383" i="3"/>
  <c r="AM392" i="5" s="1"/>
  <c r="BG392" i="5" s="1"/>
  <c r="BG383" i="3"/>
  <c r="BH383" i="3"/>
  <c r="AP392" i="5" s="1"/>
  <c r="BH392" i="5" s="1"/>
  <c r="BI383" i="3"/>
  <c r="BJ383" i="3" s="1"/>
  <c r="BE384" i="3"/>
  <c r="F393" i="5" s="1"/>
  <c r="BF384" i="3"/>
  <c r="AM393" i="5" s="1"/>
  <c r="BG393" i="5" s="1"/>
  <c r="BG384" i="3"/>
  <c r="BH384" i="3"/>
  <c r="AP393" i="5" s="1"/>
  <c r="BH393" i="5" s="1"/>
  <c r="BI384" i="3"/>
  <c r="BJ384" i="3" s="1"/>
  <c r="BC386" i="3"/>
  <c r="H395" i="5" s="1"/>
  <c r="BE395" i="5" s="1"/>
  <c r="BE386" i="3"/>
  <c r="F395" i="5" s="1"/>
  <c r="BF386" i="3"/>
  <c r="AM395" i="5" s="1"/>
  <c r="BG395" i="5" s="1"/>
  <c r="BG386" i="3"/>
  <c r="BI386" i="3"/>
  <c r="BC388" i="3"/>
  <c r="H397" i="5" s="1"/>
  <c r="BE397" i="5" s="1"/>
  <c r="BE388" i="3"/>
  <c r="F397" i="5" s="1"/>
  <c r="BF388" i="3"/>
  <c r="AM397" i="5" s="1"/>
  <c r="BG397" i="5" s="1"/>
  <c r="BG388" i="3"/>
  <c r="BI388" i="3"/>
  <c r="BJ388" i="3" s="1"/>
  <c r="BC393" i="3"/>
  <c r="H402" i="5" s="1"/>
  <c r="BE402" i="5" s="1"/>
  <c r="BE393" i="3"/>
  <c r="F402" i="5" s="1"/>
  <c r="BF393" i="3"/>
  <c r="AM402" i="5" s="1"/>
  <c r="BG402" i="5" s="1"/>
  <c r="BG393" i="3"/>
  <c r="BI393" i="3"/>
  <c r="BC396" i="3"/>
  <c r="H405" i="5" s="1"/>
  <c r="BE405" i="5" s="1"/>
  <c r="BE396" i="3"/>
  <c r="F405" i="5" s="1"/>
  <c r="BF396" i="3"/>
  <c r="AM405" i="5" s="1"/>
  <c r="BG405" i="5" s="1"/>
  <c r="BG396" i="3"/>
  <c r="BI396" i="3"/>
  <c r="BC399" i="3"/>
  <c r="H408" i="5" s="1"/>
  <c r="BE408" i="5" s="1"/>
  <c r="BE399" i="3"/>
  <c r="F408" i="5" s="1"/>
  <c r="BF399" i="3"/>
  <c r="AM408" i="5" s="1"/>
  <c r="BG408" i="5" s="1"/>
  <c r="BG399" i="3"/>
  <c r="BI399" i="3"/>
  <c r="BC401" i="3"/>
  <c r="H410" i="5" s="1"/>
  <c r="BE410" i="5" s="1"/>
  <c r="BE401" i="3"/>
  <c r="F410" i="5" s="1"/>
  <c r="BF401" i="3"/>
  <c r="AM410" i="5" s="1"/>
  <c r="BG410" i="5" s="1"/>
  <c r="BG401" i="3"/>
  <c r="BI401" i="3"/>
  <c r="BC402" i="3"/>
  <c r="H411" i="5" s="1"/>
  <c r="BE411" i="5" s="1"/>
  <c r="BE402" i="3"/>
  <c r="F411" i="5" s="1"/>
  <c r="BF402" i="3"/>
  <c r="AM411" i="5" s="1"/>
  <c r="BG411" i="5" s="1"/>
  <c r="BG402" i="3"/>
  <c r="BI402" i="3"/>
  <c r="BJ402" i="3" s="1"/>
  <c r="BC403" i="3"/>
  <c r="H412" i="5" s="1"/>
  <c r="BE412" i="5" s="1"/>
  <c r="BE403" i="3"/>
  <c r="F412" i="5" s="1"/>
  <c r="BF403" i="3"/>
  <c r="AM412" i="5" s="1"/>
  <c r="BG412" i="5" s="1"/>
  <c r="BG403" i="3"/>
  <c r="BI403" i="3"/>
  <c r="BC410" i="3"/>
  <c r="H419" i="5" s="1"/>
  <c r="BE419" i="5" s="1"/>
  <c r="BE410" i="3"/>
  <c r="F419" i="5" s="1"/>
  <c r="BF410" i="3"/>
  <c r="AM419" i="5" s="1"/>
  <c r="BG419" i="5" s="1"/>
  <c r="BG410" i="3"/>
  <c r="BI410" i="3"/>
  <c r="BC411" i="3"/>
  <c r="H420" i="5" s="1"/>
  <c r="BE420" i="5" s="1"/>
  <c r="BE411" i="3"/>
  <c r="F420" i="5" s="1"/>
  <c r="BF411" i="3"/>
  <c r="AM420" i="5" s="1"/>
  <c r="BG420" i="5" s="1"/>
  <c r="BG411" i="3"/>
  <c r="BI411" i="3"/>
  <c r="BJ411" i="3" s="1"/>
  <c r="BC413" i="3"/>
  <c r="H422" i="5" s="1"/>
  <c r="BE422" i="5" s="1"/>
  <c r="BE413" i="3"/>
  <c r="F422" i="5" s="1"/>
  <c r="BF413" i="3"/>
  <c r="AM422" i="5" s="1"/>
  <c r="BG422" i="5" s="1"/>
  <c r="BG413" i="3"/>
  <c r="BI413" i="3"/>
  <c r="BJ413" i="3" s="1"/>
  <c r="BC414" i="3"/>
  <c r="H423" i="5" s="1"/>
  <c r="BE423" i="5" s="1"/>
  <c r="BE414" i="3"/>
  <c r="F423" i="5" s="1"/>
  <c r="BF414" i="3"/>
  <c r="AM423" i="5" s="1"/>
  <c r="BG423" i="5" s="1"/>
  <c r="BG414" i="3"/>
  <c r="BI414" i="3"/>
  <c r="BJ414" i="3" s="1"/>
  <c r="BE415" i="3"/>
  <c r="F424" i="5" s="1"/>
  <c r="BF415" i="3"/>
  <c r="AM424" i="5" s="1"/>
  <c r="BG424" i="5" s="1"/>
  <c r="BG415" i="3"/>
  <c r="BH415" i="3"/>
  <c r="AP424" i="5" s="1"/>
  <c r="BH424" i="5" s="1"/>
  <c r="BI415" i="3"/>
  <c r="BJ415" i="3" s="1"/>
  <c r="BC418" i="3"/>
  <c r="H427" i="5" s="1"/>
  <c r="BE427" i="5" s="1"/>
  <c r="BE418" i="3"/>
  <c r="F427" i="5" s="1"/>
  <c r="BF418" i="3"/>
  <c r="AM427" i="5" s="1"/>
  <c r="BG427" i="5" s="1"/>
  <c r="BG418" i="3"/>
  <c r="BI418" i="3"/>
  <c r="BC419" i="3"/>
  <c r="H428" i="5" s="1"/>
  <c r="BE428" i="5" s="1"/>
  <c r="BE419" i="3"/>
  <c r="F428" i="5" s="1"/>
  <c r="BF419" i="3"/>
  <c r="AM428" i="5" s="1"/>
  <c r="BG428" i="5" s="1"/>
  <c r="BG419" i="3"/>
  <c r="BI419" i="3"/>
  <c r="BC420" i="3"/>
  <c r="H429" i="5" s="1"/>
  <c r="BE429" i="5" s="1"/>
  <c r="BE420" i="3"/>
  <c r="F429" i="5" s="1"/>
  <c r="BF420" i="3"/>
  <c r="AM429" i="5" s="1"/>
  <c r="BG429" i="5" s="1"/>
  <c r="BG420" i="3"/>
  <c r="BI420" i="3"/>
  <c r="BC422" i="3"/>
  <c r="H431" i="5" s="1"/>
  <c r="BE431" i="5" s="1"/>
  <c r="BE422" i="3"/>
  <c r="F431" i="5" s="1"/>
  <c r="BF422" i="3"/>
  <c r="AM431" i="5" s="1"/>
  <c r="BG431" i="5" s="1"/>
  <c r="BG422" i="3"/>
  <c r="BI422" i="3"/>
  <c r="BJ422" i="3" s="1"/>
  <c r="BC424" i="3"/>
  <c r="H433" i="5" s="1"/>
  <c r="BE433" i="5" s="1"/>
  <c r="BE424" i="3"/>
  <c r="F433" i="5" s="1"/>
  <c r="BF424" i="3"/>
  <c r="AM433" i="5" s="1"/>
  <c r="BG433" i="5" s="1"/>
  <c r="BG424" i="3"/>
  <c r="BI424" i="3"/>
  <c r="BE425" i="3"/>
  <c r="F434" i="5" s="1"/>
  <c r="BF425" i="3"/>
  <c r="AM434" i="5" s="1"/>
  <c r="BG434" i="5" s="1"/>
  <c r="BG425" i="3"/>
  <c r="BH425" i="3"/>
  <c r="AP434" i="5" s="1"/>
  <c r="BH434" i="5" s="1"/>
  <c r="BI425" i="3"/>
  <c r="BJ425" i="3" s="1"/>
  <c r="BC426" i="3"/>
  <c r="H435" i="5" s="1"/>
  <c r="BE435" i="5" s="1"/>
  <c r="BE426" i="3"/>
  <c r="F435" i="5" s="1"/>
  <c r="BF426" i="3"/>
  <c r="AM435" i="5" s="1"/>
  <c r="BG435" i="5" s="1"/>
  <c r="BG426" i="3"/>
  <c r="BI426" i="3"/>
  <c r="BE427" i="3"/>
  <c r="F436" i="5" s="1"/>
  <c r="BF427" i="3"/>
  <c r="AM436" i="5" s="1"/>
  <c r="BG436" i="5" s="1"/>
  <c r="BG427" i="3"/>
  <c r="BH427" i="3"/>
  <c r="AP436" i="5" s="1"/>
  <c r="BH436" i="5" s="1"/>
  <c r="BI427" i="3"/>
  <c r="BJ427" i="3" s="1"/>
  <c r="BC428" i="3"/>
  <c r="H437" i="5" s="1"/>
  <c r="BE437" i="5" s="1"/>
  <c r="BE428" i="3"/>
  <c r="F437" i="5" s="1"/>
  <c r="BF428" i="3"/>
  <c r="AM437" i="5" s="1"/>
  <c r="BG437" i="5" s="1"/>
  <c r="BG428" i="3"/>
  <c r="BI428" i="3"/>
  <c r="BJ428" i="3" s="1"/>
  <c r="BC429" i="3"/>
  <c r="H438" i="5" s="1"/>
  <c r="BE438" i="5" s="1"/>
  <c r="BE429" i="3"/>
  <c r="F438" i="5" s="1"/>
  <c r="BF429" i="3"/>
  <c r="AM438" i="5" s="1"/>
  <c r="BG438" i="5" s="1"/>
  <c r="BG429" i="3"/>
  <c r="BI429" i="3"/>
  <c r="BJ429" i="3" s="1"/>
  <c r="BC430" i="3"/>
  <c r="H439" i="5" s="1"/>
  <c r="BE439" i="5" s="1"/>
  <c r="BE430" i="3"/>
  <c r="F439" i="5" s="1"/>
  <c r="BF430" i="3"/>
  <c r="AM439" i="5" s="1"/>
  <c r="BG439" i="5" s="1"/>
  <c r="BG430" i="3"/>
  <c r="BI430" i="3"/>
  <c r="BJ430" i="3" s="1"/>
  <c r="BC431" i="3"/>
  <c r="H440" i="5" s="1"/>
  <c r="BE440" i="5" s="1"/>
  <c r="BE431" i="3"/>
  <c r="F440" i="5" s="1"/>
  <c r="BF431" i="3"/>
  <c r="AM440" i="5" s="1"/>
  <c r="BG440" i="5" s="1"/>
  <c r="BG431" i="3"/>
  <c r="BI431" i="3"/>
  <c r="BJ431" i="3" s="1"/>
  <c r="BE432" i="3"/>
  <c r="F441" i="5" s="1"/>
  <c r="BF432" i="3"/>
  <c r="AM441" i="5" s="1"/>
  <c r="BG441" i="5" s="1"/>
  <c r="BG432" i="3"/>
  <c r="BH432" i="3"/>
  <c r="AP441" i="5" s="1"/>
  <c r="BH441" i="5" s="1"/>
  <c r="BI432" i="3"/>
  <c r="BJ432" i="3" s="1"/>
  <c r="BC433" i="3"/>
  <c r="H442" i="5" s="1"/>
  <c r="BE442" i="5" s="1"/>
  <c r="BE433" i="3"/>
  <c r="F442" i="5" s="1"/>
  <c r="BF433" i="3"/>
  <c r="AM442" i="5" s="1"/>
  <c r="BG442" i="5" s="1"/>
  <c r="BG433" i="3"/>
  <c r="BI433" i="3"/>
  <c r="BJ433" i="3" s="1"/>
  <c r="BE434" i="3"/>
  <c r="F443" i="5" s="1"/>
  <c r="BF434" i="3"/>
  <c r="AM443" i="5" s="1"/>
  <c r="BG443" i="5" s="1"/>
  <c r="BG434" i="3"/>
  <c r="BH434" i="3"/>
  <c r="AP443" i="5" s="1"/>
  <c r="BH443" i="5" s="1"/>
  <c r="BI434" i="3"/>
  <c r="BJ434" i="3" s="1"/>
  <c r="BE435" i="3"/>
  <c r="F444" i="5" s="1"/>
  <c r="BF435" i="3"/>
  <c r="AM444" i="5" s="1"/>
  <c r="BG444" i="5" s="1"/>
  <c r="BG435" i="3"/>
  <c r="BH435" i="3"/>
  <c r="AP444" i="5" s="1"/>
  <c r="BH444" i="5" s="1"/>
  <c r="BI435" i="3"/>
  <c r="BJ435" i="3" s="1"/>
  <c r="BE436" i="3"/>
  <c r="F445" i="5" s="1"/>
  <c r="BF436" i="3"/>
  <c r="AM445" i="5" s="1"/>
  <c r="BG445" i="5" s="1"/>
  <c r="BG436" i="3"/>
  <c r="BH436" i="3"/>
  <c r="AP445" i="5" s="1"/>
  <c r="BH445" i="5" s="1"/>
  <c r="BI436" i="3"/>
  <c r="BJ436" i="3" s="1"/>
  <c r="BE437" i="3"/>
  <c r="F446" i="5" s="1"/>
  <c r="BF437" i="3"/>
  <c r="AM446" i="5" s="1"/>
  <c r="BG446" i="5" s="1"/>
  <c r="BG437" i="3"/>
  <c r="BH437" i="3"/>
  <c r="AP446" i="5" s="1"/>
  <c r="BH446" i="5" s="1"/>
  <c r="BI437" i="3"/>
  <c r="BJ437" i="3" s="1"/>
  <c r="BH438" i="3"/>
  <c r="AP447" i="5" s="1"/>
  <c r="BH447" i="5" s="1"/>
  <c r="BE439" i="3"/>
  <c r="F448" i="5" s="1"/>
  <c r="BF439" i="3"/>
  <c r="AM448" i="5" s="1"/>
  <c r="BG448" i="5" s="1"/>
  <c r="BG439" i="3"/>
  <c r="BH439" i="3"/>
  <c r="AP448" i="5" s="1"/>
  <c r="BH448" i="5" s="1"/>
  <c r="BI439" i="3"/>
  <c r="BJ439" i="3" s="1"/>
  <c r="BC440" i="3"/>
  <c r="BE440" i="3"/>
  <c r="F449" i="5" s="1"/>
  <c r="BF440" i="3"/>
  <c r="AM449" i="5" s="1"/>
  <c r="BG449" i="5" s="1"/>
  <c r="BG440" i="3"/>
  <c r="BI440" i="3"/>
  <c r="BJ440" i="3" s="1"/>
  <c r="BC441" i="3"/>
  <c r="H450" i="5" s="1"/>
  <c r="BE450" i="5" s="1"/>
  <c r="BE441" i="3"/>
  <c r="F450" i="5" s="1"/>
  <c r="BF441" i="3"/>
  <c r="AM450" i="5" s="1"/>
  <c r="BG450" i="5" s="1"/>
  <c r="BG441" i="3"/>
  <c r="BI441" i="3"/>
  <c r="BC442" i="3"/>
  <c r="H451" i="5" s="1"/>
  <c r="BE451" i="5" s="1"/>
  <c r="BE442" i="3"/>
  <c r="F451" i="5" s="1"/>
  <c r="BF442" i="3"/>
  <c r="AM451" i="5" s="1"/>
  <c r="BG451" i="5" s="1"/>
  <c r="BG442" i="3"/>
  <c r="BI442" i="3"/>
  <c r="BJ442" i="3" s="1"/>
  <c r="BC443" i="3"/>
  <c r="H452" i="5" s="1"/>
  <c r="BE452" i="5" s="1"/>
  <c r="BE443" i="3"/>
  <c r="F452" i="5" s="1"/>
  <c r="BF443" i="3"/>
  <c r="AM452" i="5" s="1"/>
  <c r="BG452" i="5" s="1"/>
  <c r="BG443" i="3"/>
  <c r="BI443" i="3"/>
  <c r="BJ443" i="3" s="1"/>
  <c r="BC444" i="3"/>
  <c r="H453" i="5" s="1"/>
  <c r="BE453" i="5" s="1"/>
  <c r="BE444" i="3"/>
  <c r="F453" i="5" s="1"/>
  <c r="BF444" i="3"/>
  <c r="AM453" i="5" s="1"/>
  <c r="BG453" i="5" s="1"/>
  <c r="BG444" i="3"/>
  <c r="BI444" i="3"/>
  <c r="BE445" i="3"/>
  <c r="F454" i="5" s="1"/>
  <c r="BF445" i="3"/>
  <c r="AM454" i="5" s="1"/>
  <c r="BG454" i="5" s="1"/>
  <c r="BG445" i="3"/>
  <c r="BH445" i="3"/>
  <c r="AP454" i="5" s="1"/>
  <c r="BH454" i="5" s="1"/>
  <c r="BI445" i="3"/>
  <c r="BJ445" i="3" s="1"/>
  <c r="BE446" i="3"/>
  <c r="F455" i="5" s="1"/>
  <c r="BF446" i="3"/>
  <c r="AM455" i="5" s="1"/>
  <c r="BG455" i="5" s="1"/>
  <c r="BG446" i="3"/>
  <c r="BH446" i="3"/>
  <c r="AP455" i="5" s="1"/>
  <c r="BH455" i="5" s="1"/>
  <c r="BI446" i="3"/>
  <c r="BJ446" i="3" s="1"/>
  <c r="BC448" i="3"/>
  <c r="H457" i="5" s="1"/>
  <c r="BE457" i="5" s="1"/>
  <c r="BE448" i="3"/>
  <c r="F457" i="5" s="1"/>
  <c r="BF448" i="3"/>
  <c r="AM457" i="5" s="1"/>
  <c r="BG457" i="5" s="1"/>
  <c r="BG448" i="3"/>
  <c r="BI448" i="3"/>
  <c r="BJ448" i="3" s="1"/>
  <c r="BC450" i="3"/>
  <c r="H459" i="5" s="1"/>
  <c r="BE459" i="5" s="1"/>
  <c r="BE450" i="3"/>
  <c r="F459" i="5" s="1"/>
  <c r="BF450" i="3"/>
  <c r="AM459" i="5" s="1"/>
  <c r="BG459" i="5" s="1"/>
  <c r="BG450" i="3"/>
  <c r="BI450" i="3"/>
  <c r="BC451" i="3"/>
  <c r="H460" i="5" s="1"/>
  <c r="BE460" i="5" s="1"/>
  <c r="BE451" i="3"/>
  <c r="F460" i="5" s="1"/>
  <c r="BF451" i="3"/>
  <c r="AM460" i="5" s="1"/>
  <c r="BG460" i="5" s="1"/>
  <c r="BG451" i="3"/>
  <c r="BI451" i="3"/>
  <c r="BJ451" i="3" s="1"/>
  <c r="BC452" i="3"/>
  <c r="H461" i="5" s="1"/>
  <c r="BE461" i="5" s="1"/>
  <c r="BE452" i="3"/>
  <c r="F461" i="5" s="1"/>
  <c r="BF452" i="3"/>
  <c r="AM461" i="5" s="1"/>
  <c r="BG461" i="5" s="1"/>
  <c r="BG452" i="3"/>
  <c r="BI452" i="3"/>
  <c r="BJ452" i="3" s="1"/>
  <c r="BC453" i="3"/>
  <c r="H462" i="5" s="1"/>
  <c r="BE462" i="5" s="1"/>
  <c r="BE453" i="3"/>
  <c r="F462" i="5" s="1"/>
  <c r="BF453" i="3"/>
  <c r="AM462" i="5" s="1"/>
  <c r="BG462" i="5" s="1"/>
  <c r="BG453" i="3"/>
  <c r="BI453" i="3"/>
  <c r="BC454" i="3"/>
  <c r="H463" i="5" s="1"/>
  <c r="BE463" i="5" s="1"/>
  <c r="BE454" i="3"/>
  <c r="F463" i="5" s="1"/>
  <c r="BF454" i="3"/>
  <c r="AM463" i="5" s="1"/>
  <c r="BG463" i="5" s="1"/>
  <c r="BG454" i="3"/>
  <c r="BI454" i="3"/>
  <c r="BC456" i="3"/>
  <c r="H465" i="5" s="1"/>
  <c r="BE465" i="5" s="1"/>
  <c r="BE456" i="3"/>
  <c r="F465" i="5" s="1"/>
  <c r="BF456" i="3"/>
  <c r="AM465" i="5" s="1"/>
  <c r="BG465" i="5" s="1"/>
  <c r="BG456" i="3"/>
  <c r="BI456" i="3"/>
  <c r="BC457" i="3"/>
  <c r="H466" i="5" s="1"/>
  <c r="BE466" i="5" s="1"/>
  <c r="BE457" i="3"/>
  <c r="F466" i="5" s="1"/>
  <c r="BF457" i="3"/>
  <c r="AM466" i="5" s="1"/>
  <c r="BG466" i="5" s="1"/>
  <c r="BG457" i="3"/>
  <c r="BI457" i="3"/>
  <c r="BC458" i="3"/>
  <c r="H467" i="5" s="1"/>
  <c r="BE467" i="5" s="1"/>
  <c r="BE458" i="3"/>
  <c r="F467" i="5" s="1"/>
  <c r="BF458" i="3"/>
  <c r="AM467" i="5" s="1"/>
  <c r="BG467" i="5" s="1"/>
  <c r="BG458" i="3"/>
  <c r="BI458" i="3"/>
  <c r="BJ458" i="3" s="1"/>
  <c r="BC459" i="3"/>
  <c r="H468" i="5" s="1"/>
  <c r="BE468" i="5" s="1"/>
  <c r="BE459" i="3"/>
  <c r="F468" i="5" s="1"/>
  <c r="BF459" i="3"/>
  <c r="AM468" i="5" s="1"/>
  <c r="BG468" i="5" s="1"/>
  <c r="BG459" i="3"/>
  <c r="BI459" i="3"/>
  <c r="BJ459" i="3" s="1"/>
  <c r="BC460" i="3"/>
  <c r="H469" i="5" s="1"/>
  <c r="BE469" i="5" s="1"/>
  <c r="BE460" i="3"/>
  <c r="F469" i="5" s="1"/>
  <c r="BF460" i="3"/>
  <c r="AM469" i="5" s="1"/>
  <c r="BG469" i="5" s="1"/>
  <c r="BG460" i="3"/>
  <c r="BI460" i="3"/>
  <c r="BC461" i="3"/>
  <c r="H470" i="5" s="1"/>
  <c r="BE470" i="5" s="1"/>
  <c r="BE461" i="3"/>
  <c r="F470" i="5" s="1"/>
  <c r="BF461" i="3"/>
  <c r="AM470" i="5" s="1"/>
  <c r="BG470" i="5" s="1"/>
  <c r="BG461" i="3"/>
  <c r="BI461" i="3"/>
  <c r="BJ461" i="3" s="1"/>
  <c r="BE462" i="3"/>
  <c r="F471" i="5" s="1"/>
  <c r="BF462" i="3"/>
  <c r="AM471" i="5" s="1"/>
  <c r="BG471" i="5" s="1"/>
  <c r="BG462" i="3"/>
  <c r="BH462" i="3"/>
  <c r="AP471" i="5" s="1"/>
  <c r="BH471" i="5" s="1"/>
  <c r="BI462" i="3"/>
  <c r="BJ462" i="3" s="1"/>
  <c r="BC463" i="3"/>
  <c r="H472" i="5" s="1"/>
  <c r="BE472" i="5" s="1"/>
  <c r="BE463" i="3"/>
  <c r="F472" i="5" s="1"/>
  <c r="BF463" i="3"/>
  <c r="AM472" i="5" s="1"/>
  <c r="BG472" i="5" s="1"/>
  <c r="BG463" i="3"/>
  <c r="BI463" i="3"/>
  <c r="BC464" i="3"/>
  <c r="H473" i="5" s="1"/>
  <c r="BE473" i="5" s="1"/>
  <c r="BE464" i="3"/>
  <c r="F473" i="5" s="1"/>
  <c r="BF464" i="3"/>
  <c r="AM473" i="5" s="1"/>
  <c r="BG473" i="5" s="1"/>
  <c r="BG464" i="3"/>
  <c r="BI464" i="3"/>
  <c r="BJ464" i="3" s="1"/>
  <c r="BC465" i="3"/>
  <c r="H474" i="5" s="1"/>
  <c r="BE474" i="5" s="1"/>
  <c r="BE465" i="3"/>
  <c r="F474" i="5" s="1"/>
  <c r="BF465" i="3"/>
  <c r="AM474" i="5" s="1"/>
  <c r="BG474" i="5" s="1"/>
  <c r="BG465" i="3"/>
  <c r="BI465" i="3"/>
  <c r="BJ465" i="3" s="1"/>
  <c r="BC466" i="3"/>
  <c r="H475" i="5" s="1"/>
  <c r="BE475" i="5" s="1"/>
  <c r="BE466" i="3"/>
  <c r="F475" i="5" s="1"/>
  <c r="BF466" i="3"/>
  <c r="AM475" i="5" s="1"/>
  <c r="BG475" i="5" s="1"/>
  <c r="BG466" i="3"/>
  <c r="BI466" i="3"/>
  <c r="BC468" i="3"/>
  <c r="H477" i="5" s="1"/>
  <c r="BE477" i="5" s="1"/>
  <c r="BE468" i="3"/>
  <c r="F477" i="5" s="1"/>
  <c r="BF468" i="3"/>
  <c r="AM477" i="5" s="1"/>
  <c r="BG477" i="5" s="1"/>
  <c r="BG468" i="3"/>
  <c r="BI468" i="3"/>
  <c r="BJ468" i="3" s="1"/>
  <c r="BE469" i="3"/>
  <c r="F478" i="5" s="1"/>
  <c r="BF469" i="3"/>
  <c r="AM478" i="5" s="1"/>
  <c r="BG478" i="5" s="1"/>
  <c r="BG469" i="3"/>
  <c r="BH469" i="3"/>
  <c r="AP478" i="5" s="1"/>
  <c r="BH478" i="5" s="1"/>
  <c r="BI469" i="3"/>
  <c r="BJ469" i="3" s="1"/>
  <c r="BC470" i="3"/>
  <c r="H479" i="5" s="1"/>
  <c r="BE479" i="5" s="1"/>
  <c r="BE470" i="3"/>
  <c r="F479" i="5" s="1"/>
  <c r="BF470" i="3"/>
  <c r="AM479" i="5" s="1"/>
  <c r="BG479" i="5" s="1"/>
  <c r="BG470" i="3"/>
  <c r="BI470" i="3"/>
  <c r="BC471" i="3"/>
  <c r="H480" i="5" s="1"/>
  <c r="BE480" i="5" s="1"/>
  <c r="BE471" i="3"/>
  <c r="F480" i="5" s="1"/>
  <c r="BF471" i="3"/>
  <c r="AM480" i="5" s="1"/>
  <c r="BG480" i="5" s="1"/>
  <c r="BG471" i="3"/>
  <c r="BI471" i="3"/>
  <c r="BC472" i="3"/>
  <c r="H481" i="5" s="1"/>
  <c r="BE481" i="5" s="1"/>
  <c r="BE472" i="3"/>
  <c r="F481" i="5" s="1"/>
  <c r="BF472" i="3"/>
  <c r="AM481" i="5" s="1"/>
  <c r="BG481" i="5" s="1"/>
  <c r="BG472" i="3"/>
  <c r="BI472" i="3"/>
  <c r="BC473" i="3"/>
  <c r="H482" i="5" s="1"/>
  <c r="BE482" i="5" s="1"/>
  <c r="BE473" i="3"/>
  <c r="F482" i="5" s="1"/>
  <c r="BF473" i="3"/>
  <c r="AM482" i="5" s="1"/>
  <c r="BG482" i="5" s="1"/>
  <c r="BG473" i="3"/>
  <c r="BI473" i="3"/>
  <c r="BC475" i="3"/>
  <c r="H484" i="5" s="1"/>
  <c r="BE484" i="5" s="1"/>
  <c r="BF475" i="3"/>
  <c r="AM484" i="5" s="1"/>
  <c r="BG484" i="5" s="1"/>
  <c r="BG475" i="3"/>
  <c r="BI475" i="3"/>
  <c r="BC476" i="3"/>
  <c r="H485" i="5" s="1"/>
  <c r="BE485" i="5" s="1"/>
  <c r="BE476" i="3"/>
  <c r="F485" i="5" s="1"/>
  <c r="BF476" i="3"/>
  <c r="AM485" i="5" s="1"/>
  <c r="BG485" i="5" s="1"/>
  <c r="BG476" i="3"/>
  <c r="BI476" i="3"/>
  <c r="BE477" i="3"/>
  <c r="F486" i="5" s="1"/>
  <c r="BF477" i="3"/>
  <c r="AM486" i="5" s="1"/>
  <c r="BG486" i="5" s="1"/>
  <c r="BG477" i="3"/>
  <c r="BH477" i="3"/>
  <c r="AP486" i="5" s="1"/>
  <c r="BH486" i="5" s="1"/>
  <c r="BI477" i="3"/>
  <c r="BJ477" i="3" s="1"/>
  <c r="BC478" i="3"/>
  <c r="H487" i="5" s="1"/>
  <c r="BE487" i="5" s="1"/>
  <c r="BE478" i="3"/>
  <c r="F487" i="5" s="1"/>
  <c r="BF478" i="3"/>
  <c r="AM487" i="5" s="1"/>
  <c r="BG487" i="5" s="1"/>
  <c r="BG478" i="3"/>
  <c r="BI478" i="3"/>
  <c r="BC467" i="3"/>
  <c r="H476" i="5" s="1"/>
  <c r="BE476" i="5" s="1"/>
  <c r="BE467" i="3"/>
  <c r="F476" i="5" s="1"/>
  <c r="BF467" i="3"/>
  <c r="AM476" i="5" s="1"/>
  <c r="BG476" i="5" s="1"/>
  <c r="BG467" i="3"/>
  <c r="BI467" i="3"/>
  <c r="BG480" i="3"/>
  <c r="BH480" i="3"/>
  <c r="AP489" i="5" s="1"/>
  <c r="BH489" i="5" s="1"/>
  <c r="BI480" i="3"/>
  <c r="BJ480" i="3" s="1"/>
  <c r="BC481" i="3"/>
  <c r="H490" i="5" s="1"/>
  <c r="BE490" i="5" s="1"/>
  <c r="BE481" i="3"/>
  <c r="F490" i="5" s="1"/>
  <c r="BF481" i="3"/>
  <c r="AM490" i="5" s="1"/>
  <c r="BG490" i="5" s="1"/>
  <c r="BG481" i="3"/>
  <c r="BI481" i="3"/>
  <c r="BJ481" i="3" s="1"/>
  <c r="BE482" i="3"/>
  <c r="F491" i="5" s="1"/>
  <c r="BF482" i="3"/>
  <c r="AM491" i="5" s="1"/>
  <c r="BG491" i="5" s="1"/>
  <c r="BG482" i="3"/>
  <c r="BH482" i="3"/>
  <c r="AP491" i="5" s="1"/>
  <c r="BH491" i="5" s="1"/>
  <c r="BI482" i="3"/>
  <c r="BJ482" i="3" s="1"/>
  <c r="BE483" i="3"/>
  <c r="F492" i="5" s="1"/>
  <c r="BF483" i="3"/>
  <c r="AM492" i="5" s="1"/>
  <c r="BG492" i="5" s="1"/>
  <c r="BG483" i="3"/>
  <c r="BH483" i="3"/>
  <c r="AP492" i="5" s="1"/>
  <c r="BH492" i="5" s="1"/>
  <c r="BI483" i="3"/>
  <c r="BJ483" i="3" s="1"/>
  <c r="BC484" i="3"/>
  <c r="H493" i="5" s="1"/>
  <c r="BE493" i="5" s="1"/>
  <c r="BE484" i="3"/>
  <c r="F493" i="5" s="1"/>
  <c r="BF484" i="3"/>
  <c r="AM493" i="5" s="1"/>
  <c r="BG493" i="5" s="1"/>
  <c r="BG484" i="3"/>
  <c r="BI484" i="3"/>
  <c r="BJ484" i="3" s="1"/>
  <c r="BC485" i="3"/>
  <c r="H494" i="5" s="1"/>
  <c r="BE494" i="5" s="1"/>
  <c r="BE485" i="3"/>
  <c r="F494" i="5" s="1"/>
  <c r="BF485" i="3"/>
  <c r="AM494" i="5" s="1"/>
  <c r="BG494" i="5" s="1"/>
  <c r="BG485" i="3"/>
  <c r="BI485" i="3"/>
  <c r="BJ485" i="3" s="1"/>
  <c r="BC486" i="3"/>
  <c r="H495" i="5" s="1"/>
  <c r="BE495" i="5" s="1"/>
  <c r="BE486" i="3"/>
  <c r="F495" i="5" s="1"/>
  <c r="BF486" i="3"/>
  <c r="AM495" i="5" s="1"/>
  <c r="BG495" i="5" s="1"/>
  <c r="BG486" i="3"/>
  <c r="BI486" i="3"/>
  <c r="BJ486" i="3" s="1"/>
  <c r="BC487" i="3"/>
  <c r="H496" i="5" s="1"/>
  <c r="BE496" i="5" s="1"/>
  <c r="BE487" i="3"/>
  <c r="F496" i="5" s="1"/>
  <c r="BF487" i="3"/>
  <c r="AM496" i="5" s="1"/>
  <c r="BG496" i="5" s="1"/>
  <c r="BG487" i="3"/>
  <c r="BI487" i="3"/>
  <c r="BJ487" i="3" s="1"/>
  <c r="BC488" i="3"/>
  <c r="H497" i="5" s="1"/>
  <c r="BE497" i="5" s="1"/>
  <c r="BE488" i="3"/>
  <c r="F497" i="5" s="1"/>
  <c r="BF488" i="3"/>
  <c r="AM497" i="5" s="1"/>
  <c r="BG497" i="5" s="1"/>
  <c r="BG488" i="3"/>
  <c r="BI488" i="3"/>
  <c r="BC491" i="3"/>
  <c r="H500" i="5" s="1"/>
  <c r="BE500" i="5" s="1"/>
  <c r="BE491" i="3"/>
  <c r="F500" i="5" s="1"/>
  <c r="BF491" i="3"/>
  <c r="AM500" i="5" s="1"/>
  <c r="BG500" i="5" s="1"/>
  <c r="BG491" i="3"/>
  <c r="BI491" i="3"/>
  <c r="BJ491" i="3" s="1"/>
  <c r="BC495" i="3"/>
  <c r="H504" i="5" s="1"/>
  <c r="BE504" i="5" s="1"/>
  <c r="BE495" i="3"/>
  <c r="F504" i="5" s="1"/>
  <c r="BF495" i="3"/>
  <c r="AM504" i="5" s="1"/>
  <c r="BG504" i="5" s="1"/>
  <c r="BG495" i="3"/>
  <c r="BI495" i="3"/>
  <c r="BJ495" i="3" s="1"/>
  <c r="BC497" i="3"/>
  <c r="H506" i="5" s="1"/>
  <c r="BE506" i="5" s="1"/>
  <c r="BE497" i="3"/>
  <c r="F506" i="5" s="1"/>
  <c r="BF497" i="3"/>
  <c r="AM506" i="5" s="1"/>
  <c r="BG506" i="5" s="1"/>
  <c r="BG497" i="3"/>
  <c r="BI497" i="3"/>
  <c r="BC498" i="3"/>
  <c r="H507" i="5" s="1"/>
  <c r="BE507" i="5" s="1"/>
  <c r="BE498" i="3"/>
  <c r="F507" i="5" s="1"/>
  <c r="BF498" i="3"/>
  <c r="AM507" i="5" s="1"/>
  <c r="BG507" i="5" s="1"/>
  <c r="BG498" i="3"/>
  <c r="BI498" i="3"/>
  <c r="BJ498" i="3" s="1"/>
  <c r="BC499" i="3"/>
  <c r="H508" i="5" s="1"/>
  <c r="BE508" i="5" s="1"/>
  <c r="BE499" i="3"/>
  <c r="F508" i="5" s="1"/>
  <c r="BF499" i="3"/>
  <c r="AM508" i="5" s="1"/>
  <c r="BG508" i="5" s="1"/>
  <c r="BG499" i="3"/>
  <c r="BI499" i="3"/>
  <c r="BJ499" i="3" s="1"/>
  <c r="BC500" i="3"/>
  <c r="H509" i="5" s="1"/>
  <c r="BE509" i="5" s="1"/>
  <c r="BE500" i="3"/>
  <c r="F509" i="5" s="1"/>
  <c r="BF500" i="3"/>
  <c r="AM509" i="5" s="1"/>
  <c r="BG509" i="5" s="1"/>
  <c r="BG500" i="3"/>
  <c r="BI500" i="3"/>
  <c r="BJ500" i="3" s="1"/>
  <c r="BE501" i="3"/>
  <c r="F510" i="5" s="1"/>
  <c r="BF501" i="3"/>
  <c r="AM510" i="5" s="1"/>
  <c r="BG510" i="5" s="1"/>
  <c r="BG501" i="3"/>
  <c r="BH501" i="3"/>
  <c r="AP510" i="5" s="1"/>
  <c r="BH510" i="5" s="1"/>
  <c r="BI501" i="3"/>
  <c r="BJ501" i="3" s="1"/>
  <c r="BC502" i="3"/>
  <c r="H511" i="5" s="1"/>
  <c r="BE511" i="5" s="1"/>
  <c r="BE502" i="3"/>
  <c r="F511" i="5" s="1"/>
  <c r="BF502" i="3"/>
  <c r="AM511" i="5" s="1"/>
  <c r="BG511" i="5" s="1"/>
  <c r="BG502" i="3"/>
  <c r="BI502" i="3"/>
  <c r="BC503" i="3"/>
  <c r="H512" i="5" s="1"/>
  <c r="BE512" i="5" s="1"/>
  <c r="BE503" i="3"/>
  <c r="F512" i="5" s="1"/>
  <c r="BF503" i="3"/>
  <c r="AM512" i="5" s="1"/>
  <c r="BG512" i="5" s="1"/>
  <c r="BG503" i="3"/>
  <c r="BI503" i="3"/>
  <c r="BJ503" i="3" s="1"/>
  <c r="BC504" i="3"/>
  <c r="H513" i="5" s="1"/>
  <c r="BE513" i="5" s="1"/>
  <c r="BE504" i="3"/>
  <c r="F513" i="5" s="1"/>
  <c r="BF504" i="3"/>
  <c r="AM513" i="5" s="1"/>
  <c r="BG513" i="5" s="1"/>
  <c r="BG504" i="3"/>
  <c r="BI504" i="3"/>
  <c r="BC505" i="3"/>
  <c r="H514" i="5" s="1"/>
  <c r="BE514" i="5" s="1"/>
  <c r="BE505" i="3"/>
  <c r="F514" i="5" s="1"/>
  <c r="BF505" i="3"/>
  <c r="AM514" i="5" s="1"/>
  <c r="BG514" i="5" s="1"/>
  <c r="BG505" i="3"/>
  <c r="BI505" i="3"/>
  <c r="BC506" i="3"/>
  <c r="H515" i="5" s="1"/>
  <c r="BE515" i="5" s="1"/>
  <c r="BE506" i="3"/>
  <c r="F515" i="5" s="1"/>
  <c r="BF506" i="3"/>
  <c r="AM515" i="5" s="1"/>
  <c r="BG515" i="5" s="1"/>
  <c r="BG506" i="3"/>
  <c r="BI506" i="3"/>
  <c r="BC507" i="3"/>
  <c r="H516" i="5" s="1"/>
  <c r="BE516" i="5" s="1"/>
  <c r="BE507" i="3"/>
  <c r="F516" i="5" s="1"/>
  <c r="BF507" i="3"/>
  <c r="AM516" i="5" s="1"/>
  <c r="BG516" i="5" s="1"/>
  <c r="BG507" i="3"/>
  <c r="BI507" i="3"/>
  <c r="BJ507" i="3" s="1"/>
  <c r="BC508" i="3"/>
  <c r="H517" i="5" s="1"/>
  <c r="BE517" i="5" s="1"/>
  <c r="BE508" i="3"/>
  <c r="F517" i="5" s="1"/>
  <c r="BF508" i="3"/>
  <c r="AM517" i="5" s="1"/>
  <c r="BG517" i="5" s="1"/>
  <c r="BG508" i="3"/>
  <c r="BI508" i="3"/>
  <c r="BC509" i="3"/>
  <c r="H518" i="5" s="1"/>
  <c r="BE518" i="5" s="1"/>
  <c r="BE509" i="3"/>
  <c r="F518" i="5" s="1"/>
  <c r="BF509" i="3"/>
  <c r="AM518" i="5" s="1"/>
  <c r="BG518" i="5" s="1"/>
  <c r="BG509" i="3"/>
  <c r="BI509" i="3"/>
  <c r="BE510" i="3"/>
  <c r="F519" i="5" s="1"/>
  <c r="BF510" i="3"/>
  <c r="AM519" i="5" s="1"/>
  <c r="BG519" i="5" s="1"/>
  <c r="BG510" i="3"/>
  <c r="BH510" i="3"/>
  <c r="BI510" i="3"/>
  <c r="BJ510" i="3" s="1"/>
  <c r="BC511" i="3"/>
  <c r="H520" i="5" s="1"/>
  <c r="BE520" i="5" s="1"/>
  <c r="BF511" i="3"/>
  <c r="AM520" i="5" s="1"/>
  <c r="BG520" i="5" s="1"/>
  <c r="BG511" i="3"/>
  <c r="BI511" i="3"/>
  <c r="BJ511" i="3" s="1"/>
  <c r="BC512" i="3"/>
  <c r="H521" i="5" s="1"/>
  <c r="BE521" i="5" s="1"/>
  <c r="BE512" i="3"/>
  <c r="F521" i="5" s="1"/>
  <c r="BF512" i="3"/>
  <c r="AM521" i="5" s="1"/>
  <c r="BG521" i="5" s="1"/>
  <c r="BG512" i="3"/>
  <c r="BI512" i="3"/>
  <c r="BJ512" i="3" s="1"/>
  <c r="BE513" i="3"/>
  <c r="F522" i="5" s="1"/>
  <c r="BF513" i="3"/>
  <c r="AM522" i="5" s="1"/>
  <c r="BG522" i="5" s="1"/>
  <c r="BG513" i="3"/>
  <c r="BH513" i="3"/>
  <c r="AP522" i="5" s="1"/>
  <c r="BH522" i="5" s="1"/>
  <c r="BI513" i="3"/>
  <c r="BJ513" i="3" s="1"/>
  <c r="BE514" i="3"/>
  <c r="F523" i="5" s="1"/>
  <c r="BF514" i="3"/>
  <c r="AM523" i="5" s="1"/>
  <c r="BG523" i="5" s="1"/>
  <c r="BG514" i="3"/>
  <c r="BH514" i="3"/>
  <c r="AP523" i="5" s="1"/>
  <c r="BH523" i="5" s="1"/>
  <c r="BI514" i="3"/>
  <c r="BJ514" i="3" s="1"/>
  <c r="BC515" i="3"/>
  <c r="H524" i="5" s="1"/>
  <c r="BE524" i="5" s="1"/>
  <c r="BE515" i="3"/>
  <c r="F524" i="5" s="1"/>
  <c r="BF515" i="3"/>
  <c r="AM524" i="5" s="1"/>
  <c r="BG524" i="5" s="1"/>
  <c r="BG515" i="3"/>
  <c r="BI515" i="3"/>
  <c r="BJ515" i="3" s="1"/>
  <c r="BC519" i="3"/>
  <c r="H528" i="5" s="1"/>
  <c r="BE528" i="5" s="1"/>
  <c r="BE519" i="3"/>
  <c r="F528" i="5" s="1"/>
  <c r="BF519" i="3"/>
  <c r="AM528" i="5" s="1"/>
  <c r="BG528" i="5" s="1"/>
  <c r="BG519" i="3"/>
  <c r="BI519" i="3"/>
  <c r="BE520" i="3"/>
  <c r="F529" i="5" s="1"/>
  <c r="BF520" i="3"/>
  <c r="AM529" i="5" s="1"/>
  <c r="BG529" i="5" s="1"/>
  <c r="BG520" i="3"/>
  <c r="BH520" i="3"/>
  <c r="AP529" i="5" s="1"/>
  <c r="BH529" i="5" s="1"/>
  <c r="BI520" i="3"/>
  <c r="BJ520" i="3" s="1"/>
  <c r="BE521" i="3"/>
  <c r="F530" i="5" s="1"/>
  <c r="BF521" i="3"/>
  <c r="AM530" i="5" s="1"/>
  <c r="BG530" i="5" s="1"/>
  <c r="BG521" i="3"/>
  <c r="BH521" i="3"/>
  <c r="AP530" i="5" s="1"/>
  <c r="BH530" i="5" s="1"/>
  <c r="BI521" i="3"/>
  <c r="BJ521" i="3" s="1"/>
  <c r="BC522" i="3"/>
  <c r="H531" i="5" s="1"/>
  <c r="BE531" i="5" s="1"/>
  <c r="BE522" i="3"/>
  <c r="F531" i="5" s="1"/>
  <c r="BF522" i="3"/>
  <c r="AM531" i="5" s="1"/>
  <c r="BG531" i="5" s="1"/>
  <c r="BG522" i="3"/>
  <c r="BI522" i="3"/>
  <c r="BC526" i="3"/>
  <c r="H535" i="5" s="1"/>
  <c r="BE535" i="5" s="1"/>
  <c r="BE526" i="3"/>
  <c r="F535" i="5" s="1"/>
  <c r="BF526" i="3"/>
  <c r="AM535" i="5" s="1"/>
  <c r="BG535" i="5" s="1"/>
  <c r="BG526" i="3"/>
  <c r="BI526" i="3"/>
  <c r="BE527" i="3"/>
  <c r="F536" i="5" s="1"/>
  <c r="BF527" i="3"/>
  <c r="AM536" i="5" s="1"/>
  <c r="BG536" i="5" s="1"/>
  <c r="BG527" i="3"/>
  <c r="BH527" i="3"/>
  <c r="BI527" i="3"/>
  <c r="BJ527" i="3" s="1"/>
  <c r="BE528" i="3"/>
  <c r="F537" i="5" s="1"/>
  <c r="BF528" i="3"/>
  <c r="AM537" i="5" s="1"/>
  <c r="BG537" i="5" s="1"/>
  <c r="BG528" i="3"/>
  <c r="BH528" i="3"/>
  <c r="BI528" i="3"/>
  <c r="BJ528" i="3" s="1"/>
  <c r="BC530" i="3"/>
  <c r="H539" i="5" s="1"/>
  <c r="BE539" i="5" s="1"/>
  <c r="BE530" i="3"/>
  <c r="F539" i="5" s="1"/>
  <c r="BF530" i="3"/>
  <c r="AM539" i="5" s="1"/>
  <c r="BG539" i="5" s="1"/>
  <c r="BG530" i="3"/>
  <c r="BI530" i="3"/>
  <c r="BJ530" i="3" s="1"/>
  <c r="BC531" i="3"/>
  <c r="H540" i="5" s="1"/>
  <c r="BE540" i="5" s="1"/>
  <c r="BE531" i="3"/>
  <c r="F540" i="5" s="1"/>
  <c r="BF531" i="3"/>
  <c r="AM540" i="5" s="1"/>
  <c r="BG540" i="5" s="1"/>
  <c r="BG531" i="3"/>
  <c r="BI531" i="3"/>
  <c r="BC532" i="3"/>
  <c r="H541" i="5" s="1"/>
  <c r="BE541" i="5" s="1"/>
  <c r="BE532" i="3"/>
  <c r="F541" i="5" s="1"/>
  <c r="BF532" i="3"/>
  <c r="AM541" i="5" s="1"/>
  <c r="BG541" i="5" s="1"/>
  <c r="BG532" i="3"/>
  <c r="BI532" i="3"/>
  <c r="BJ532" i="3" s="1"/>
  <c r="BC533" i="3"/>
  <c r="H542" i="5" s="1"/>
  <c r="BE542" i="5" s="1"/>
  <c r="BE533" i="3"/>
  <c r="F542" i="5" s="1"/>
  <c r="BF533" i="3"/>
  <c r="AM542" i="5" s="1"/>
  <c r="BG542" i="5" s="1"/>
  <c r="BG533" i="3"/>
  <c r="BI533" i="3"/>
  <c r="BJ533" i="3" s="1"/>
  <c r="BC534" i="3"/>
  <c r="H543" i="5" s="1"/>
  <c r="BE543" i="5" s="1"/>
  <c r="BE534" i="3"/>
  <c r="F543" i="5" s="1"/>
  <c r="BF534" i="3"/>
  <c r="AM543" i="5" s="1"/>
  <c r="BG543" i="5" s="1"/>
  <c r="BG534" i="3"/>
  <c r="BI534" i="3"/>
  <c r="BJ534" i="3" s="1"/>
  <c r="BH535" i="3"/>
  <c r="AP544" i="5" s="1"/>
  <c r="BH544" i="5" s="1"/>
  <c r="BH536" i="3"/>
  <c r="AP545" i="5" s="1"/>
  <c r="BH545" i="5" s="1"/>
  <c r="BH537" i="3"/>
  <c r="AP546" i="5" s="1"/>
  <c r="BH546" i="5" s="1"/>
  <c r="BE538" i="3"/>
  <c r="F547" i="5" s="1"/>
  <c r="BF538" i="3"/>
  <c r="AM547" i="5" s="1"/>
  <c r="BG547" i="5" s="1"/>
  <c r="BG538" i="3"/>
  <c r="BH538" i="3"/>
  <c r="AP547" i="5" s="1"/>
  <c r="BH547" i="5" s="1"/>
  <c r="BI538" i="3"/>
  <c r="BJ538" i="3" s="1"/>
  <c r="BC539" i="3"/>
  <c r="H548" i="5" s="1"/>
  <c r="BE548" i="5" s="1"/>
  <c r="BE539" i="3"/>
  <c r="F548" i="5" s="1"/>
  <c r="BF539" i="3"/>
  <c r="AM548" i="5" s="1"/>
  <c r="BG548" i="5" s="1"/>
  <c r="BG539" i="3"/>
  <c r="BI539" i="3"/>
  <c r="BJ539" i="3" s="1"/>
  <c r="BC541" i="3"/>
  <c r="H550" i="5" s="1"/>
  <c r="BE550" i="5" s="1"/>
  <c r="BE541" i="3"/>
  <c r="F550" i="5" s="1"/>
  <c r="BF541" i="3"/>
  <c r="AM550" i="5" s="1"/>
  <c r="BG550" i="5" s="1"/>
  <c r="BG541" i="3"/>
  <c r="BI541" i="3"/>
  <c r="BC542" i="3"/>
  <c r="H551" i="5" s="1"/>
  <c r="BE551" i="5" s="1"/>
  <c r="BE542" i="3"/>
  <c r="F551" i="5" s="1"/>
  <c r="BF542" i="3"/>
  <c r="AM551" i="5" s="1"/>
  <c r="BG551" i="5" s="1"/>
  <c r="BG542" i="3"/>
  <c r="BI542" i="3"/>
  <c r="BC543" i="3"/>
  <c r="H552" i="5" s="1"/>
  <c r="BE552" i="5" s="1"/>
  <c r="BE543" i="3"/>
  <c r="F552" i="5" s="1"/>
  <c r="BF543" i="3"/>
  <c r="AM552" i="5" s="1"/>
  <c r="BG552" i="5" s="1"/>
  <c r="BG543" i="3"/>
  <c r="BI543" i="3"/>
  <c r="BC544" i="3"/>
  <c r="H553" i="5" s="1"/>
  <c r="BE553" i="5" s="1"/>
  <c r="BE544" i="3"/>
  <c r="F553" i="5" s="1"/>
  <c r="BF544" i="3"/>
  <c r="AM553" i="5" s="1"/>
  <c r="BG553" i="5" s="1"/>
  <c r="BG544" i="3"/>
  <c r="BI544" i="3"/>
  <c r="BC545" i="3"/>
  <c r="H554" i="5" s="1"/>
  <c r="BE554" i="5" s="1"/>
  <c r="BE545" i="3"/>
  <c r="F554" i="5" s="1"/>
  <c r="BF545" i="3"/>
  <c r="AM554" i="5" s="1"/>
  <c r="BG554" i="5" s="1"/>
  <c r="BG545" i="3"/>
  <c r="BI545" i="3"/>
  <c r="BJ545" i="3" s="1"/>
  <c r="BC547" i="3"/>
  <c r="H555" i="5" s="1"/>
  <c r="BE555" i="5" s="1"/>
  <c r="BE547" i="3"/>
  <c r="F555" i="5" s="1"/>
  <c r="BF547" i="3"/>
  <c r="AM555" i="5" s="1"/>
  <c r="BG555" i="5" s="1"/>
  <c r="BG547" i="3"/>
  <c r="BI547" i="3"/>
  <c r="BC548" i="3"/>
  <c r="H556" i="5" s="1"/>
  <c r="BE556" i="5" s="1"/>
  <c r="BE548" i="3"/>
  <c r="F556" i="5" s="1"/>
  <c r="BF548" i="3"/>
  <c r="AM556" i="5" s="1"/>
  <c r="BG556" i="5" s="1"/>
  <c r="BG548" i="3"/>
  <c r="BI548" i="3"/>
  <c r="BJ548" i="3" s="1"/>
  <c r="BC549" i="3"/>
  <c r="H557" i="5" s="1"/>
  <c r="BE557" i="5" s="1"/>
  <c r="BE549" i="3"/>
  <c r="F557" i="5" s="1"/>
  <c r="BF549" i="3"/>
  <c r="AM557" i="5" s="1"/>
  <c r="BG557" i="5" s="1"/>
  <c r="BG549" i="3"/>
  <c r="BI549" i="3"/>
  <c r="BC550" i="3"/>
  <c r="H558" i="5" s="1"/>
  <c r="BE558" i="5" s="1"/>
  <c r="BE550" i="3"/>
  <c r="F558" i="5" s="1"/>
  <c r="BF550" i="3"/>
  <c r="AM558" i="5" s="1"/>
  <c r="BG558" i="5" s="1"/>
  <c r="BG550" i="3"/>
  <c r="BI550" i="3"/>
  <c r="BC551" i="3"/>
  <c r="H559" i="5" s="1"/>
  <c r="BE559" i="5" s="1"/>
  <c r="BE551" i="3"/>
  <c r="F559" i="5" s="1"/>
  <c r="BF551" i="3"/>
  <c r="AM559" i="5" s="1"/>
  <c r="BG559" i="5" s="1"/>
  <c r="BG551" i="3"/>
  <c r="BI551" i="3"/>
  <c r="BC552" i="3"/>
  <c r="H560" i="5" s="1"/>
  <c r="BE560" i="5" s="1"/>
  <c r="BE552" i="3"/>
  <c r="F560" i="5" s="1"/>
  <c r="BF552" i="3"/>
  <c r="AM560" i="5" s="1"/>
  <c r="BG560" i="5" s="1"/>
  <c r="BG552" i="3"/>
  <c r="BI552" i="3"/>
  <c r="BC553" i="3"/>
  <c r="H561" i="5" s="1"/>
  <c r="BE561" i="5" s="1"/>
  <c r="BE553" i="3"/>
  <c r="F561" i="5" s="1"/>
  <c r="BF553" i="3"/>
  <c r="AM561" i="5" s="1"/>
  <c r="BG561" i="5" s="1"/>
  <c r="BG553" i="3"/>
  <c r="BI553" i="3"/>
  <c r="BC554" i="3"/>
  <c r="H562" i="5" s="1"/>
  <c r="BE562" i="5" s="1"/>
  <c r="BE554" i="3"/>
  <c r="F562" i="5" s="1"/>
  <c r="BF554" i="3"/>
  <c r="AM562" i="5" s="1"/>
  <c r="BG562" i="5" s="1"/>
  <c r="BG554" i="3"/>
  <c r="BI554" i="3"/>
  <c r="BE555" i="3"/>
  <c r="F563" i="5" s="1"/>
  <c r="BF555" i="3"/>
  <c r="AM563" i="5" s="1"/>
  <c r="BG563" i="5" s="1"/>
  <c r="BG555" i="3"/>
  <c r="BH555" i="3"/>
  <c r="AP563" i="5" s="1"/>
  <c r="BH563" i="5" s="1"/>
  <c r="BI555" i="3"/>
  <c r="BJ555" i="3" s="1"/>
  <c r="BE556" i="3"/>
  <c r="F564" i="5" s="1"/>
  <c r="BF556" i="3"/>
  <c r="AM564" i="5" s="1"/>
  <c r="BG564" i="5" s="1"/>
  <c r="BG556" i="3"/>
  <c r="BH556" i="3"/>
  <c r="AP564" i="5" s="1"/>
  <c r="BH564" i="5" s="1"/>
  <c r="BI556" i="3"/>
  <c r="BJ556" i="3" s="1"/>
  <c r="BC557" i="3"/>
  <c r="H565" i="5" s="1"/>
  <c r="BE565" i="5" s="1"/>
  <c r="BE557" i="3"/>
  <c r="F565" i="5" s="1"/>
  <c r="BF557" i="3"/>
  <c r="AM565" i="5" s="1"/>
  <c r="BG565" i="5" s="1"/>
  <c r="BG557" i="3"/>
  <c r="BI557" i="3"/>
  <c r="BJ557" i="3" s="1"/>
  <c r="BC558" i="3"/>
  <c r="H566" i="5" s="1"/>
  <c r="BE566" i="5" s="1"/>
  <c r="BE558" i="3"/>
  <c r="F566" i="5" s="1"/>
  <c r="BF558" i="3"/>
  <c r="AM566" i="5" s="1"/>
  <c r="BG566" i="5" s="1"/>
  <c r="BG558" i="3"/>
  <c r="BI558" i="3"/>
  <c r="BJ558" i="3" s="1"/>
  <c r="BC559" i="3"/>
  <c r="H567" i="5" s="1"/>
  <c r="BE567" i="5" s="1"/>
  <c r="BE559" i="3"/>
  <c r="F567" i="5" s="1"/>
  <c r="BF559" i="3"/>
  <c r="AM567" i="5" s="1"/>
  <c r="BG567" i="5" s="1"/>
  <c r="BG559" i="3"/>
  <c r="BI559" i="3"/>
  <c r="BJ559" i="3" s="1"/>
  <c r="BC560" i="3"/>
  <c r="H568" i="5" s="1"/>
  <c r="BE568" i="5" s="1"/>
  <c r="BE560" i="3"/>
  <c r="F568" i="5" s="1"/>
  <c r="BF560" i="3"/>
  <c r="AM568" i="5" s="1"/>
  <c r="BG568" i="5" s="1"/>
  <c r="BG560" i="3"/>
  <c r="BI560" i="3"/>
  <c r="BJ560" i="3" s="1"/>
  <c r="BC561" i="3"/>
  <c r="H569" i="5" s="1"/>
  <c r="BE569" i="5" s="1"/>
  <c r="BE561" i="3"/>
  <c r="F569" i="5" s="1"/>
  <c r="BF561" i="3"/>
  <c r="AM569" i="5" s="1"/>
  <c r="BG569" i="5" s="1"/>
  <c r="BG561" i="3"/>
  <c r="BI561" i="3"/>
  <c r="BJ561" i="3" s="1"/>
  <c r="BC562" i="3"/>
  <c r="H570" i="5" s="1"/>
  <c r="BE570" i="5" s="1"/>
  <c r="BE562" i="3"/>
  <c r="F570" i="5" s="1"/>
  <c r="BF562" i="3"/>
  <c r="AM570" i="5" s="1"/>
  <c r="BG570" i="5" s="1"/>
  <c r="BG562" i="3"/>
  <c r="BI562" i="3"/>
  <c r="BC563" i="3"/>
  <c r="H571" i="5" s="1"/>
  <c r="BE571" i="5" s="1"/>
  <c r="BE563" i="3"/>
  <c r="F571" i="5" s="1"/>
  <c r="BF563" i="3"/>
  <c r="AM571" i="5" s="1"/>
  <c r="BG571" i="5" s="1"/>
  <c r="BG563" i="3"/>
  <c r="BI563" i="3"/>
  <c r="BC564" i="3"/>
  <c r="H572" i="5" s="1"/>
  <c r="BE572" i="5" s="1"/>
  <c r="BE564" i="3"/>
  <c r="F572" i="5" s="1"/>
  <c r="BF564" i="3"/>
  <c r="AM572" i="5" s="1"/>
  <c r="BG572" i="5" s="1"/>
  <c r="BG564" i="3"/>
  <c r="BI564" i="3"/>
  <c r="BJ564" i="3" s="1"/>
  <c r="BC565" i="3"/>
  <c r="H573" i="5" s="1"/>
  <c r="BE573" i="5" s="1"/>
  <c r="BE565" i="3"/>
  <c r="F573" i="5" s="1"/>
  <c r="BF565" i="3"/>
  <c r="AM573" i="5" s="1"/>
  <c r="BG573" i="5" s="1"/>
  <c r="BG565" i="3"/>
  <c r="BI565" i="3"/>
  <c r="BJ565" i="3" s="1"/>
  <c r="BC567" i="3"/>
  <c r="H575" i="5" s="1"/>
  <c r="BE575" i="5" s="1"/>
  <c r="BE567" i="3"/>
  <c r="F575" i="5" s="1"/>
  <c r="BF567" i="3"/>
  <c r="AM575" i="5" s="1"/>
  <c r="BG575" i="5" s="1"/>
  <c r="BG567" i="3"/>
  <c r="BI567" i="3"/>
  <c r="BE569" i="3"/>
  <c r="F577" i="5" s="1"/>
  <c r="BF569" i="3"/>
  <c r="AM577" i="5" s="1"/>
  <c r="BG577" i="5" s="1"/>
  <c r="BG569" i="3"/>
  <c r="BH569" i="3"/>
  <c r="AP577" i="5" s="1"/>
  <c r="BH577" i="5" s="1"/>
  <c r="BI569" i="3"/>
  <c r="BJ569" i="3" s="1"/>
  <c r="BC570" i="3"/>
  <c r="H578" i="5" s="1"/>
  <c r="BE578" i="5" s="1"/>
  <c r="BE570" i="3"/>
  <c r="F578" i="5" s="1"/>
  <c r="BF570" i="3"/>
  <c r="AM578" i="5" s="1"/>
  <c r="BG578" i="5" s="1"/>
  <c r="BG570" i="3"/>
  <c r="BI570" i="3"/>
  <c r="BJ570" i="3" s="1"/>
  <c r="BC571" i="3"/>
  <c r="H579" i="5" s="1"/>
  <c r="BE579" i="5" s="1"/>
  <c r="BE571" i="3"/>
  <c r="F579" i="5" s="1"/>
  <c r="BF571" i="3"/>
  <c r="AM579" i="5" s="1"/>
  <c r="BG579" i="5" s="1"/>
  <c r="BG571" i="3"/>
  <c r="BI571" i="3"/>
  <c r="BJ571" i="3" s="1"/>
  <c r="BC572" i="3"/>
  <c r="H580" i="5" s="1"/>
  <c r="BE580" i="5" s="1"/>
  <c r="BE572" i="3"/>
  <c r="F580" i="5" s="1"/>
  <c r="BF572" i="3"/>
  <c r="AM580" i="5" s="1"/>
  <c r="BG580" i="5" s="1"/>
  <c r="BG572" i="3"/>
  <c r="BI572" i="3"/>
  <c r="BJ572" i="3" s="1"/>
  <c r="BC573" i="3"/>
  <c r="H581" i="5" s="1"/>
  <c r="BE581" i="5" s="1"/>
  <c r="BE573" i="3"/>
  <c r="F581" i="5" s="1"/>
  <c r="BF573" i="3"/>
  <c r="AM581" i="5" s="1"/>
  <c r="BG581" i="5" s="1"/>
  <c r="BG573" i="3"/>
  <c r="BI573" i="3"/>
  <c r="BJ573" i="3" s="1"/>
  <c r="BC574" i="3"/>
  <c r="H582" i="5" s="1"/>
  <c r="BE582" i="5" s="1"/>
  <c r="BE574" i="3"/>
  <c r="F582" i="5" s="1"/>
  <c r="BF574" i="3"/>
  <c r="AM582" i="5" s="1"/>
  <c r="BG582" i="5" s="1"/>
  <c r="BG574" i="3"/>
  <c r="BI574" i="3"/>
  <c r="BJ574" i="3" s="1"/>
  <c r="BE575" i="3"/>
  <c r="F583" i="5" s="1"/>
  <c r="BF575" i="3"/>
  <c r="AM583" i="5" s="1"/>
  <c r="BG583" i="5" s="1"/>
  <c r="BG575" i="3"/>
  <c r="BH575" i="3"/>
  <c r="AP583" i="5" s="1"/>
  <c r="BH583" i="5" s="1"/>
  <c r="BI575" i="3"/>
  <c r="BJ575" i="3" s="1"/>
  <c r="BE576" i="3"/>
  <c r="F584" i="5" s="1"/>
  <c r="BF576" i="3"/>
  <c r="AM584" i="5" s="1"/>
  <c r="BG584" i="5" s="1"/>
  <c r="BG576" i="3"/>
  <c r="BH576" i="3"/>
  <c r="BI576" i="3"/>
  <c r="BJ576" i="3" s="1"/>
  <c r="BC577" i="3"/>
  <c r="H585" i="5" s="1"/>
  <c r="BE585" i="5" s="1"/>
  <c r="BE577" i="3"/>
  <c r="F585" i="5" s="1"/>
  <c r="BF577" i="3"/>
  <c r="AM585" i="5" s="1"/>
  <c r="BG585" i="5" s="1"/>
  <c r="BG577" i="3"/>
  <c r="BI577" i="3"/>
  <c r="BJ577" i="3" s="1"/>
  <c r="BC578" i="3"/>
  <c r="H586" i="5" s="1"/>
  <c r="BE586" i="5" s="1"/>
  <c r="BE578" i="3"/>
  <c r="F586" i="5" s="1"/>
  <c r="BF578" i="3"/>
  <c r="AM586" i="5" s="1"/>
  <c r="BG586" i="5" s="1"/>
  <c r="BG578" i="3"/>
  <c r="BI578" i="3"/>
  <c r="BJ578" i="3" s="1"/>
  <c r="BC579" i="3"/>
  <c r="H587" i="5" s="1"/>
  <c r="BE587" i="5" s="1"/>
  <c r="BE579" i="3"/>
  <c r="F587" i="5" s="1"/>
  <c r="BF579" i="3"/>
  <c r="AM587" i="5" s="1"/>
  <c r="BG587" i="5" s="1"/>
  <c r="BG579" i="3"/>
  <c r="BI579" i="3"/>
  <c r="BJ579" i="3" s="1"/>
  <c r="BC580" i="3"/>
  <c r="H588" i="5" s="1"/>
  <c r="BE588" i="5" s="1"/>
  <c r="BE580" i="3"/>
  <c r="F588" i="5" s="1"/>
  <c r="BF580" i="3"/>
  <c r="AM588" i="5" s="1"/>
  <c r="BG588" i="5" s="1"/>
  <c r="BG580" i="3"/>
  <c r="BI580" i="3"/>
  <c r="BJ580" i="3" s="1"/>
  <c r="BE587" i="3"/>
  <c r="F595" i="5" s="1"/>
  <c r="BF587" i="3"/>
  <c r="AM595" i="5" s="1"/>
  <c r="BG595" i="5" s="1"/>
  <c r="BG587" i="3"/>
  <c r="BI587" i="3"/>
  <c r="F743" i="5"/>
  <c r="BD743" i="5" s="1"/>
  <c r="BF743" i="5" s="1"/>
  <c r="AM743" i="5"/>
  <c r="BG743" i="5" s="1"/>
  <c r="BC630" i="3"/>
  <c r="H638" i="5" s="1"/>
  <c r="BE638" i="5" s="1"/>
  <c r="BE630" i="3"/>
  <c r="F638" i="5" s="1"/>
  <c r="BF630" i="3"/>
  <c r="AM638" i="5" s="1"/>
  <c r="BG638" i="5" s="1"/>
  <c r="BG630" i="3"/>
  <c r="BI630" i="3"/>
  <c r="BJ630" i="3" s="1"/>
  <c r="BC631" i="3"/>
  <c r="H639" i="5" s="1"/>
  <c r="BE639" i="5" s="1"/>
  <c r="BE631" i="3"/>
  <c r="F639" i="5" s="1"/>
  <c r="BF631" i="3"/>
  <c r="AM639" i="5" s="1"/>
  <c r="BG639" i="5" s="1"/>
  <c r="BG631" i="3"/>
  <c r="BI631" i="3"/>
  <c r="BJ631" i="3" s="1"/>
  <c r="BC632" i="3"/>
  <c r="H640" i="5" s="1"/>
  <c r="BE640" i="5" s="1"/>
  <c r="BF632" i="3"/>
  <c r="AM640" i="5" s="1"/>
  <c r="BG640" i="5" s="1"/>
  <c r="BG632" i="3"/>
  <c r="BI632" i="3"/>
  <c r="BJ632" i="3" s="1"/>
  <c r="BC633" i="3"/>
  <c r="H641" i="5" s="1"/>
  <c r="BE641" i="5" s="1"/>
  <c r="BF633" i="3"/>
  <c r="AM641" i="5" s="1"/>
  <c r="BG641" i="5" s="1"/>
  <c r="BG633" i="3"/>
  <c r="BI633" i="3"/>
  <c r="BJ633" i="3" s="1"/>
  <c r="BC634" i="3"/>
  <c r="H642" i="5" s="1"/>
  <c r="BE642" i="5" s="1"/>
  <c r="BE634" i="3"/>
  <c r="F642" i="5" s="1"/>
  <c r="BF634" i="3"/>
  <c r="AM642" i="5" s="1"/>
  <c r="BG642" i="5" s="1"/>
  <c r="BG634" i="3"/>
  <c r="BI634" i="3"/>
  <c r="BJ634" i="3" s="1"/>
  <c r="BC635" i="3"/>
  <c r="H643" i="5" s="1"/>
  <c r="BE643" i="5" s="1"/>
  <c r="BE635" i="3"/>
  <c r="F643" i="5" s="1"/>
  <c r="BF635" i="3"/>
  <c r="AM643" i="5" s="1"/>
  <c r="BG643" i="5" s="1"/>
  <c r="BG635" i="3"/>
  <c r="BI635" i="3"/>
  <c r="BJ635" i="3" s="1"/>
  <c r="BC636" i="3"/>
  <c r="H644" i="5" s="1"/>
  <c r="BE644" i="5" s="1"/>
  <c r="BE636" i="3"/>
  <c r="F644" i="5" s="1"/>
  <c r="BF636" i="3"/>
  <c r="AM644" i="5" s="1"/>
  <c r="BG644" i="5" s="1"/>
  <c r="BG636" i="3"/>
  <c r="BI636" i="3"/>
  <c r="BJ636" i="3" s="1"/>
  <c r="BC637" i="3"/>
  <c r="H645" i="5" s="1"/>
  <c r="BE645" i="5" s="1"/>
  <c r="BE637" i="3"/>
  <c r="F645" i="5" s="1"/>
  <c r="BF637" i="3"/>
  <c r="AM645" i="5" s="1"/>
  <c r="BG645" i="5" s="1"/>
  <c r="BG637" i="3"/>
  <c r="BI637" i="3"/>
  <c r="BJ637" i="3" s="1"/>
  <c r="BC638" i="3"/>
  <c r="H646" i="5" s="1"/>
  <c r="BE646" i="5" s="1"/>
  <c r="BE638" i="3"/>
  <c r="F646" i="5" s="1"/>
  <c r="BF638" i="3"/>
  <c r="AM646" i="5" s="1"/>
  <c r="BG646" i="5" s="1"/>
  <c r="BG638" i="3"/>
  <c r="BI638" i="3"/>
  <c r="BJ638" i="3" s="1"/>
  <c r="BC640" i="3"/>
  <c r="H648" i="5" s="1"/>
  <c r="BE648" i="5" s="1"/>
  <c r="BE640" i="3"/>
  <c r="F648" i="5" s="1"/>
  <c r="BF640" i="3"/>
  <c r="AM648" i="5" s="1"/>
  <c r="BG648" i="5" s="1"/>
  <c r="BG640" i="3"/>
  <c r="BI640" i="3"/>
  <c r="BJ640" i="3" s="1"/>
  <c r="BE641" i="3"/>
  <c r="F649" i="5" s="1"/>
  <c r="BF641" i="3"/>
  <c r="AM649" i="5" s="1"/>
  <c r="BG649" i="5" s="1"/>
  <c r="BG641" i="3"/>
  <c r="BH641" i="3"/>
  <c r="AP649" i="5" s="1"/>
  <c r="BH649" i="5" s="1"/>
  <c r="BI641" i="3"/>
  <c r="BJ641" i="3" s="1"/>
  <c r="BE642" i="3"/>
  <c r="F650" i="5" s="1"/>
  <c r="BF642" i="3"/>
  <c r="AM650" i="5" s="1"/>
  <c r="BG650" i="5" s="1"/>
  <c r="BG642" i="3"/>
  <c r="BH642" i="3"/>
  <c r="AP650" i="5" s="1"/>
  <c r="BH650" i="5" s="1"/>
  <c r="BI642" i="3"/>
  <c r="BJ642" i="3" s="1"/>
  <c r="BC643" i="3"/>
  <c r="H651" i="5" s="1"/>
  <c r="BE651" i="5" s="1"/>
  <c r="BE643" i="3"/>
  <c r="F651" i="5" s="1"/>
  <c r="BF643" i="3"/>
  <c r="AM651" i="5" s="1"/>
  <c r="BG651" i="5" s="1"/>
  <c r="BG643" i="3"/>
  <c r="BI643" i="3"/>
  <c r="BJ643" i="3" s="1"/>
  <c r="BC644" i="3"/>
  <c r="H652" i="5" s="1"/>
  <c r="BE652" i="5" s="1"/>
  <c r="BE644" i="3"/>
  <c r="F652" i="5" s="1"/>
  <c r="BF644" i="3"/>
  <c r="AM652" i="5" s="1"/>
  <c r="BG652" i="5" s="1"/>
  <c r="BG644" i="3"/>
  <c r="BI644" i="3"/>
  <c r="BJ644" i="3" s="1"/>
  <c r="BE646" i="3"/>
  <c r="F654" i="5" s="1"/>
  <c r="BF646" i="3"/>
  <c r="AM654" i="5" s="1"/>
  <c r="BG654" i="5" s="1"/>
  <c r="BG646" i="3"/>
  <c r="BH646" i="3"/>
  <c r="AP654" i="5" s="1"/>
  <c r="BH654" i="5" s="1"/>
  <c r="BI646" i="3"/>
  <c r="BJ646" i="3" s="1"/>
  <c r="BC648" i="3"/>
  <c r="H656" i="5" s="1"/>
  <c r="BE656" i="5" s="1"/>
  <c r="BE648" i="3"/>
  <c r="F656" i="5" s="1"/>
  <c r="BF648" i="3"/>
  <c r="AM656" i="5" s="1"/>
  <c r="BG656" i="5" s="1"/>
  <c r="BG648" i="3"/>
  <c r="BI648" i="3"/>
  <c r="BJ648" i="3" s="1"/>
  <c r="BC649" i="3"/>
  <c r="H657" i="5" s="1"/>
  <c r="BE657" i="5" s="1"/>
  <c r="BE649" i="3"/>
  <c r="F657" i="5" s="1"/>
  <c r="BF649" i="3"/>
  <c r="AM657" i="5" s="1"/>
  <c r="BG657" i="5" s="1"/>
  <c r="BG649" i="3"/>
  <c r="BI649" i="3"/>
  <c r="BJ649" i="3" s="1"/>
  <c r="BC650" i="3"/>
  <c r="H658" i="5" s="1"/>
  <c r="BE658" i="5" s="1"/>
  <c r="BE650" i="3"/>
  <c r="F658" i="5" s="1"/>
  <c r="BF650" i="3"/>
  <c r="AM658" i="5" s="1"/>
  <c r="BG658" i="5" s="1"/>
  <c r="BG650" i="3"/>
  <c r="BI650" i="3"/>
  <c r="BJ650" i="3" s="1"/>
  <c r="BC647" i="3"/>
  <c r="H655" i="5" s="1"/>
  <c r="BE655" i="5" s="1"/>
  <c r="BE647" i="3"/>
  <c r="F655" i="5" s="1"/>
  <c r="BF647" i="3"/>
  <c r="AM655" i="5" s="1"/>
  <c r="BG655" i="5" s="1"/>
  <c r="BG647" i="3"/>
  <c r="BI647" i="3"/>
  <c r="BJ647" i="3" s="1"/>
  <c r="BC652" i="3"/>
  <c r="H660" i="5" s="1"/>
  <c r="BE660" i="5" s="1"/>
  <c r="BE652" i="3"/>
  <c r="F660" i="5" s="1"/>
  <c r="BF652" i="3"/>
  <c r="AM660" i="5" s="1"/>
  <c r="BG660" i="5" s="1"/>
  <c r="BG652" i="3"/>
  <c r="BI652" i="3"/>
  <c r="BJ652" i="3" s="1"/>
  <c r="BC653" i="3"/>
  <c r="H661" i="5" s="1"/>
  <c r="BE661" i="5" s="1"/>
  <c r="BE653" i="3"/>
  <c r="F661" i="5" s="1"/>
  <c r="BF653" i="3"/>
  <c r="AM661" i="5" s="1"/>
  <c r="BG661" i="5" s="1"/>
  <c r="BG653" i="3"/>
  <c r="BI653" i="3"/>
  <c r="BJ653" i="3" s="1"/>
  <c r="BC655" i="3"/>
  <c r="H663" i="5" s="1"/>
  <c r="BE663" i="5" s="1"/>
  <c r="BE655" i="3"/>
  <c r="F663" i="5" s="1"/>
  <c r="BF655" i="3"/>
  <c r="AM663" i="5" s="1"/>
  <c r="BG663" i="5" s="1"/>
  <c r="BG655" i="3"/>
  <c r="BI655" i="3"/>
  <c r="BJ655" i="3" s="1"/>
  <c r="BC651" i="3"/>
  <c r="H659" i="5" s="1"/>
  <c r="BE659" i="5" s="1"/>
  <c r="BE651" i="3"/>
  <c r="F659" i="5" s="1"/>
  <c r="BF651" i="3"/>
  <c r="AM659" i="5" s="1"/>
  <c r="BG659" i="5" s="1"/>
  <c r="BG651" i="3"/>
  <c r="BI651" i="3"/>
  <c r="BJ651" i="3" s="1"/>
  <c r="BC656" i="3"/>
  <c r="H664" i="5" s="1"/>
  <c r="BE664" i="5" s="1"/>
  <c r="BE656" i="3"/>
  <c r="F664" i="5" s="1"/>
  <c r="BF656" i="3"/>
  <c r="AM664" i="5" s="1"/>
  <c r="BG664" i="5" s="1"/>
  <c r="BG656" i="3"/>
  <c r="BI656" i="3"/>
  <c r="BJ656" i="3" s="1"/>
  <c r="BC658" i="3"/>
  <c r="H666" i="5" s="1"/>
  <c r="BE666" i="5" s="1"/>
  <c r="BE658" i="3"/>
  <c r="F666" i="5" s="1"/>
  <c r="BF658" i="3"/>
  <c r="AM666" i="5" s="1"/>
  <c r="BG666" i="5" s="1"/>
  <c r="BG658" i="3"/>
  <c r="BI658" i="3"/>
  <c r="BJ658" i="3" s="1"/>
  <c r="BC657" i="3"/>
  <c r="H665" i="5" s="1"/>
  <c r="BE665" i="5" s="1"/>
  <c r="BE657" i="3"/>
  <c r="F665" i="5" s="1"/>
  <c r="BF657" i="3"/>
  <c r="AM665" i="5" s="1"/>
  <c r="BG665" i="5" s="1"/>
  <c r="BG657" i="3"/>
  <c r="BI657" i="3"/>
  <c r="BJ657" i="3" s="1"/>
  <c r="BC659" i="3"/>
  <c r="H667" i="5" s="1"/>
  <c r="BE667" i="5" s="1"/>
  <c r="BE659" i="3"/>
  <c r="F667" i="5" s="1"/>
  <c r="BF659" i="3"/>
  <c r="AM667" i="5" s="1"/>
  <c r="BG667" i="5" s="1"/>
  <c r="BG659" i="3"/>
  <c r="BI659" i="3"/>
  <c r="BJ659" i="3" s="1"/>
  <c r="BE672" i="3"/>
  <c r="F680" i="5" s="1"/>
  <c r="BF672" i="3"/>
  <c r="AM680" i="5" s="1"/>
  <c r="BG680" i="5" s="1"/>
  <c r="BG672" i="3"/>
  <c r="BH672" i="3"/>
  <c r="AP680" i="5" s="1"/>
  <c r="BH680" i="5" s="1"/>
  <c r="BI672" i="3"/>
  <c r="BJ672" i="3" s="1"/>
  <c r="BE673" i="3"/>
  <c r="F681" i="5" s="1"/>
  <c r="BF673" i="3"/>
  <c r="AM681" i="5" s="1"/>
  <c r="BG681" i="5" s="1"/>
  <c r="BG673" i="3"/>
  <c r="BH673" i="3"/>
  <c r="AP681" i="5" s="1"/>
  <c r="BH681" i="5" s="1"/>
  <c r="BI673" i="3"/>
  <c r="BJ673" i="3" s="1"/>
  <c r="BC674" i="3"/>
  <c r="H682" i="5" s="1"/>
  <c r="BE682" i="5" s="1"/>
  <c r="BE674" i="3"/>
  <c r="F682" i="5" s="1"/>
  <c r="BF674" i="3"/>
  <c r="AM682" i="5" s="1"/>
  <c r="BG682" i="5" s="1"/>
  <c r="BG674" i="3"/>
  <c r="BI674" i="3"/>
  <c r="BJ674" i="3" s="1"/>
  <c r="BC675" i="3"/>
  <c r="H683" i="5" s="1"/>
  <c r="BE683" i="5" s="1"/>
  <c r="BE675" i="3"/>
  <c r="F683" i="5" s="1"/>
  <c r="BD683" i="5" s="1"/>
  <c r="BF683" i="5" s="1"/>
  <c r="BF675" i="3"/>
  <c r="AM683" i="5" s="1"/>
  <c r="BG683" i="5" s="1"/>
  <c r="BG675" i="3"/>
  <c r="BI675" i="3"/>
  <c r="BC676" i="3"/>
  <c r="H684" i="5" s="1"/>
  <c r="BE684" i="5" s="1"/>
  <c r="BE676" i="3"/>
  <c r="F684" i="5" s="1"/>
  <c r="BD684" i="5" s="1"/>
  <c r="BF684" i="5" s="1"/>
  <c r="BF676" i="3"/>
  <c r="AM684" i="5" s="1"/>
  <c r="BG684" i="5" s="1"/>
  <c r="BG676" i="3"/>
  <c r="BI676" i="3"/>
  <c r="BC677" i="3"/>
  <c r="H685" i="5" s="1"/>
  <c r="BE685" i="5" s="1"/>
  <c r="BE677" i="3"/>
  <c r="F685" i="5" s="1"/>
  <c r="BD685" i="5" s="1"/>
  <c r="BF685" i="5" s="1"/>
  <c r="BF677" i="3"/>
  <c r="AM685" i="5" s="1"/>
  <c r="BG685" i="5" s="1"/>
  <c r="BG677" i="3"/>
  <c r="BI677" i="3"/>
  <c r="BE678" i="3"/>
  <c r="F686" i="5" s="1"/>
  <c r="BF678" i="3"/>
  <c r="AM686" i="5" s="1"/>
  <c r="BG686" i="5" s="1"/>
  <c r="BG678" i="3"/>
  <c r="BH678" i="3"/>
  <c r="AP686" i="5" s="1"/>
  <c r="BH686" i="5" s="1"/>
  <c r="BI678" i="3"/>
  <c r="BJ678" i="3" s="1"/>
  <c r="BE679" i="3"/>
  <c r="F687" i="5" s="1"/>
  <c r="BF679" i="3"/>
  <c r="AM687" i="5" s="1"/>
  <c r="BG687" i="5" s="1"/>
  <c r="BG679" i="3"/>
  <c r="BH679" i="3"/>
  <c r="AP687" i="5" s="1"/>
  <c r="BH687" i="5" s="1"/>
  <c r="BI679" i="3"/>
  <c r="BJ679" i="3" s="1"/>
  <c r="BC681" i="3"/>
  <c r="H689" i="5" s="1"/>
  <c r="BE689" i="5" s="1"/>
  <c r="BE681" i="3"/>
  <c r="F689" i="5" s="1"/>
  <c r="BF681" i="3"/>
  <c r="AM689" i="5" s="1"/>
  <c r="BG689" i="5" s="1"/>
  <c r="BG681" i="3"/>
  <c r="BI681" i="3"/>
  <c r="BJ681" i="3" s="1"/>
  <c r="BE682" i="3"/>
  <c r="F690" i="5" s="1"/>
  <c r="BF682" i="3"/>
  <c r="AM690" i="5" s="1"/>
  <c r="BG690" i="5" s="1"/>
  <c r="BG682" i="3"/>
  <c r="BH682" i="3"/>
  <c r="AP690" i="5" s="1"/>
  <c r="BH690" i="5" s="1"/>
  <c r="BI682" i="3"/>
  <c r="BJ682" i="3" s="1"/>
  <c r="BE683" i="3"/>
  <c r="F691" i="5" s="1"/>
  <c r="BF683" i="3"/>
  <c r="AM691" i="5" s="1"/>
  <c r="BG691" i="5" s="1"/>
  <c r="BG683" i="3"/>
  <c r="BH683" i="3"/>
  <c r="AP691" i="5" s="1"/>
  <c r="BH691" i="5" s="1"/>
  <c r="BI683" i="3"/>
  <c r="BJ683" i="3" s="1"/>
  <c r="BC689" i="3"/>
  <c r="H697" i="5" s="1"/>
  <c r="BE697" i="5" s="1"/>
  <c r="BE689" i="3"/>
  <c r="F697" i="5" s="1"/>
  <c r="BD697" i="5" s="1"/>
  <c r="BF697" i="5" s="1"/>
  <c r="BF689" i="3"/>
  <c r="AM697" i="5" s="1"/>
  <c r="BG697" i="5" s="1"/>
  <c r="BG689" i="3"/>
  <c r="BI689" i="3"/>
  <c r="BC690" i="3"/>
  <c r="H698" i="5" s="1"/>
  <c r="BE698" i="5" s="1"/>
  <c r="BE690" i="3"/>
  <c r="F698" i="5" s="1"/>
  <c r="BF690" i="3"/>
  <c r="AM698" i="5" s="1"/>
  <c r="BG698" i="5" s="1"/>
  <c r="BG690" i="3"/>
  <c r="BI690" i="3"/>
  <c r="BJ690" i="3" s="1"/>
  <c r="BC691" i="3"/>
  <c r="H699" i="5" s="1"/>
  <c r="BE699" i="5" s="1"/>
  <c r="BE691" i="3"/>
  <c r="F699" i="5" s="1"/>
  <c r="BD699" i="5" s="1"/>
  <c r="BF699" i="5" s="1"/>
  <c r="BF691" i="3"/>
  <c r="AM699" i="5" s="1"/>
  <c r="BG699" i="5" s="1"/>
  <c r="BG691" i="3"/>
  <c r="BI691" i="3"/>
  <c r="BC693" i="3"/>
  <c r="H701" i="5" s="1"/>
  <c r="BE701" i="5" s="1"/>
  <c r="BE693" i="3"/>
  <c r="F701" i="5" s="1"/>
  <c r="BF693" i="3"/>
  <c r="AM701" i="5" s="1"/>
  <c r="BG701" i="5" s="1"/>
  <c r="BG693" i="3"/>
  <c r="BI693" i="3"/>
  <c r="BJ693" i="3" s="1"/>
  <c r="BC694" i="3"/>
  <c r="H702" i="5" s="1"/>
  <c r="BE702" i="5" s="1"/>
  <c r="BE694" i="3"/>
  <c r="F702" i="5" s="1"/>
  <c r="BF694" i="3"/>
  <c r="AM702" i="5" s="1"/>
  <c r="BG702" i="5" s="1"/>
  <c r="BG694" i="3"/>
  <c r="BI694" i="3"/>
  <c r="BJ694" i="3" s="1"/>
  <c r="BC698" i="3"/>
  <c r="H706" i="5" s="1"/>
  <c r="BE706" i="5" s="1"/>
  <c r="BE698" i="3"/>
  <c r="F706" i="5" s="1"/>
  <c r="BD706" i="5" s="1"/>
  <c r="BF706" i="5" s="1"/>
  <c r="BF698" i="3"/>
  <c r="AM706" i="5" s="1"/>
  <c r="BG706" i="5" s="1"/>
  <c r="BG698" i="3"/>
  <c r="BI698" i="3"/>
  <c r="BC699" i="3"/>
  <c r="H707" i="5" s="1"/>
  <c r="BE707" i="5" s="1"/>
  <c r="BE699" i="3"/>
  <c r="F707" i="5" s="1"/>
  <c r="BF699" i="3"/>
  <c r="AM707" i="5" s="1"/>
  <c r="BG707" i="5" s="1"/>
  <c r="BG699" i="3"/>
  <c r="BI699" i="3"/>
  <c r="BJ699" i="3" s="1"/>
  <c r="BC701" i="3"/>
  <c r="H709" i="5" s="1"/>
  <c r="BE709" i="5" s="1"/>
  <c r="BE701" i="3"/>
  <c r="F709" i="5" s="1"/>
  <c r="BF701" i="3"/>
  <c r="AM709" i="5" s="1"/>
  <c r="BG709" i="5" s="1"/>
  <c r="BG701" i="3"/>
  <c r="BI701" i="3"/>
  <c r="BJ701" i="3" s="1"/>
  <c r="BC702" i="3"/>
  <c r="H710" i="5" s="1"/>
  <c r="BE710" i="5" s="1"/>
  <c r="BE702" i="3"/>
  <c r="F710" i="5" s="1"/>
  <c r="BF702" i="3"/>
  <c r="AM710" i="5" s="1"/>
  <c r="BG710" i="5" s="1"/>
  <c r="BG702" i="3"/>
  <c r="BI702" i="3"/>
  <c r="BJ702" i="3" s="1"/>
  <c r="BC704" i="3"/>
  <c r="H712" i="5" s="1"/>
  <c r="BE712" i="5" s="1"/>
  <c r="BE704" i="3"/>
  <c r="F712" i="5" s="1"/>
  <c r="BF704" i="3"/>
  <c r="AM712" i="5" s="1"/>
  <c r="BG712" i="5" s="1"/>
  <c r="BG704" i="3"/>
  <c r="BI704" i="3"/>
  <c r="BJ704" i="3" s="1"/>
  <c r="BC705" i="3"/>
  <c r="H713" i="5" s="1"/>
  <c r="BE713" i="5" s="1"/>
  <c r="BE705" i="3"/>
  <c r="F713" i="5" s="1"/>
  <c r="BF705" i="3"/>
  <c r="AM713" i="5" s="1"/>
  <c r="BG713" i="5" s="1"/>
  <c r="BG705" i="3"/>
  <c r="BI705" i="3"/>
  <c r="BJ705" i="3" s="1"/>
  <c r="BC707" i="3"/>
  <c r="H715" i="5" s="1"/>
  <c r="BE715" i="5" s="1"/>
  <c r="BE707" i="3"/>
  <c r="F715" i="5" s="1"/>
  <c r="BD715" i="5" s="1"/>
  <c r="BF715" i="5" s="1"/>
  <c r="BF707" i="3"/>
  <c r="AM715" i="5" s="1"/>
  <c r="BG715" i="5" s="1"/>
  <c r="BG707" i="3"/>
  <c r="BI707" i="3"/>
  <c r="BC710" i="3"/>
  <c r="H718" i="5" s="1"/>
  <c r="BE718" i="5" s="1"/>
  <c r="BE710" i="3"/>
  <c r="F718" i="5" s="1"/>
  <c r="BD718" i="5" s="1"/>
  <c r="BF718" i="5" s="1"/>
  <c r="BF710" i="3"/>
  <c r="AM718" i="5" s="1"/>
  <c r="BG718" i="5" s="1"/>
  <c r="BG710" i="3"/>
  <c r="BI710" i="3"/>
  <c r="BC713" i="3"/>
  <c r="H721" i="5" s="1"/>
  <c r="BE721" i="5" s="1"/>
  <c r="BE713" i="3"/>
  <c r="F721" i="5" s="1"/>
  <c r="BF713" i="3"/>
  <c r="AM721" i="5" s="1"/>
  <c r="BG721" i="5" s="1"/>
  <c r="BG713" i="3"/>
  <c r="BI713" i="3"/>
  <c r="BJ713" i="3" s="1"/>
  <c r="BC714" i="3"/>
  <c r="H722" i="5" s="1"/>
  <c r="BE722" i="5" s="1"/>
  <c r="BE714" i="3"/>
  <c r="F722" i="5" s="1"/>
  <c r="BF714" i="3"/>
  <c r="AM722" i="5" s="1"/>
  <c r="BG722" i="5" s="1"/>
  <c r="BG714" i="3"/>
  <c r="BH714" i="3"/>
  <c r="BI714" i="3"/>
  <c r="BJ714" i="3" s="1"/>
  <c r="BB715" i="3"/>
  <c r="BC715" i="3"/>
  <c r="BE715" i="3"/>
  <c r="F723" i="5" s="1"/>
  <c r="BF715" i="3"/>
  <c r="AM723" i="5" s="1"/>
  <c r="BG723" i="5" s="1"/>
  <c r="BG715" i="3"/>
  <c r="BI715" i="3"/>
  <c r="BJ715" i="3" s="1"/>
  <c r="BC716" i="3"/>
  <c r="H724" i="5" s="1"/>
  <c r="BE724" i="5" s="1"/>
  <c r="BE716" i="3"/>
  <c r="F724" i="5" s="1"/>
  <c r="BF716" i="3"/>
  <c r="AM724" i="5" s="1"/>
  <c r="BG724" i="5" s="1"/>
  <c r="BG716" i="3"/>
  <c r="BI716" i="3"/>
  <c r="BJ716" i="3" s="1"/>
  <c r="BE717" i="3"/>
  <c r="F725" i="5" s="1"/>
  <c r="BF717" i="3"/>
  <c r="AM725" i="5" s="1"/>
  <c r="BG725" i="5" s="1"/>
  <c r="BG717" i="3"/>
  <c r="BH717" i="3"/>
  <c r="BI717" i="3"/>
  <c r="BJ717" i="3" s="1"/>
  <c r="BE718" i="3"/>
  <c r="F726" i="5" s="1"/>
  <c r="BF718" i="3"/>
  <c r="AM726" i="5" s="1"/>
  <c r="BG726" i="5" s="1"/>
  <c r="BG718" i="3"/>
  <c r="BH718" i="3"/>
  <c r="BI718" i="3"/>
  <c r="BJ718" i="3" s="1"/>
  <c r="BC719" i="3"/>
  <c r="H727" i="5" s="1"/>
  <c r="BE727" i="5" s="1"/>
  <c r="BE719" i="3"/>
  <c r="F727" i="5" s="1"/>
  <c r="BF719" i="3"/>
  <c r="AM727" i="5" s="1"/>
  <c r="BG727" i="5" s="1"/>
  <c r="BG719" i="3"/>
  <c r="BI719" i="3"/>
  <c r="BC720" i="3"/>
  <c r="H728" i="5" s="1"/>
  <c r="BE728" i="5" s="1"/>
  <c r="BE720" i="3"/>
  <c r="F728" i="5" s="1"/>
  <c r="BF720" i="3"/>
  <c r="AM728" i="5" s="1"/>
  <c r="BG728" i="5" s="1"/>
  <c r="BG720" i="3"/>
  <c r="BI720" i="3"/>
  <c r="BC721" i="3"/>
  <c r="H729" i="5" s="1"/>
  <c r="BE729" i="5" s="1"/>
  <c r="BE721" i="3"/>
  <c r="F729" i="5" s="1"/>
  <c r="BF721" i="3"/>
  <c r="AM729" i="5" s="1"/>
  <c r="BG729" i="5" s="1"/>
  <c r="BG721" i="3"/>
  <c r="BI721" i="3"/>
  <c r="BC722" i="3"/>
  <c r="H730" i="5" s="1"/>
  <c r="BE730" i="5" s="1"/>
  <c r="BE722" i="3"/>
  <c r="F730" i="5" s="1"/>
  <c r="BF722" i="3"/>
  <c r="AM730" i="5" s="1"/>
  <c r="BG730" i="5" s="1"/>
  <c r="BG722" i="3"/>
  <c r="BI722" i="3"/>
  <c r="BJ722" i="3" s="1"/>
  <c r="BB723" i="3"/>
  <c r="H731" i="5" s="1"/>
  <c r="BE731" i="5" s="1"/>
  <c r="BE723" i="3"/>
  <c r="F731" i="5" s="1"/>
  <c r="BF723" i="3"/>
  <c r="AM731" i="5" s="1"/>
  <c r="BG731" i="5" s="1"/>
  <c r="BG723" i="3"/>
  <c r="BI723" i="3"/>
  <c r="BJ723" i="3" s="1"/>
  <c r="BE724" i="3"/>
  <c r="F732" i="5" s="1"/>
  <c r="BF724" i="3"/>
  <c r="AM732" i="5" s="1"/>
  <c r="BG732" i="5" s="1"/>
  <c r="BG724" i="3"/>
  <c r="BH724" i="3"/>
  <c r="BI724" i="3"/>
  <c r="BJ724" i="3" s="1"/>
  <c r="BC725" i="3"/>
  <c r="H733" i="5" s="1"/>
  <c r="BE733" i="5" s="1"/>
  <c r="BE725" i="3"/>
  <c r="F733" i="5" s="1"/>
  <c r="BD733" i="5" s="1"/>
  <c r="BF733" i="5" s="1"/>
  <c r="BF725" i="3"/>
  <c r="AM733" i="5" s="1"/>
  <c r="BG733" i="5" s="1"/>
  <c r="BG725" i="3"/>
  <c r="BI725" i="3"/>
  <c r="BC727" i="3"/>
  <c r="H735" i="5" s="1"/>
  <c r="BE735" i="5" s="1"/>
  <c r="BE727" i="3"/>
  <c r="F735" i="5" s="1"/>
  <c r="BF727" i="3"/>
  <c r="AM735" i="5" s="1"/>
  <c r="BG735" i="5" s="1"/>
  <c r="BG727" i="3"/>
  <c r="BI727" i="3"/>
  <c r="BJ727" i="3" s="1"/>
  <c r="BE730" i="3"/>
  <c r="F738" i="5" s="1"/>
  <c r="BF730" i="3"/>
  <c r="AM738" i="5" s="1"/>
  <c r="BG738" i="5" s="1"/>
  <c r="BG730" i="3"/>
  <c r="BH730" i="3"/>
  <c r="BI730" i="3"/>
  <c r="BJ730" i="3" s="1"/>
  <c r="BC732" i="3"/>
  <c r="H740" i="5" s="1"/>
  <c r="BE740" i="5" s="1"/>
  <c r="BE732" i="3"/>
  <c r="F740" i="5" s="1"/>
  <c r="BF732" i="3"/>
  <c r="AM740" i="5" s="1"/>
  <c r="BG740" i="5" s="1"/>
  <c r="BG732" i="3"/>
  <c r="BI732" i="3"/>
  <c r="BK489" i="8"/>
  <c r="BL489" i="8" s="1"/>
  <c r="BH489" i="8"/>
  <c r="AM1251" i="5" s="1"/>
  <c r="BG489" i="8"/>
  <c r="F1251" i="5" s="1"/>
  <c r="BF489" i="8"/>
  <c r="BI489" i="8" s="1"/>
  <c r="BE489" i="8"/>
  <c r="BD489" i="8"/>
  <c r="BC489" i="8"/>
  <c r="BK375" i="8"/>
  <c r="BL375" i="8" s="1"/>
  <c r="BH375" i="8"/>
  <c r="BG375" i="8"/>
  <c r="F1137" i="5" s="1"/>
  <c r="BF375" i="8"/>
  <c r="BI375" i="8" s="1"/>
  <c r="BE375" i="8"/>
  <c r="BD375" i="8"/>
  <c r="BC375" i="8"/>
  <c r="BK374" i="8"/>
  <c r="BL374" i="8" s="1"/>
  <c r="BH374" i="8"/>
  <c r="BG374" i="8"/>
  <c r="F1136" i="5" s="1"/>
  <c r="BF374" i="8"/>
  <c r="BI374" i="8" s="1"/>
  <c r="BE374" i="8"/>
  <c r="BD374" i="8"/>
  <c r="BC374" i="8"/>
  <c r="BK420" i="8"/>
  <c r="BL420" i="8" s="1"/>
  <c r="BH420" i="8"/>
  <c r="AM1182" i="5" s="1"/>
  <c r="BF420" i="8"/>
  <c r="BI420" i="8" s="1"/>
  <c r="BE420" i="8"/>
  <c r="BD420" i="8"/>
  <c r="BC420" i="8"/>
  <c r="BK351" i="8"/>
  <c r="BH351" i="8"/>
  <c r="BG351" i="8"/>
  <c r="F1113" i="5" s="1"/>
  <c r="BF351" i="8"/>
  <c r="BI351" i="8" s="1"/>
  <c r="BE351" i="8"/>
  <c r="BD351" i="8"/>
  <c r="BC351" i="8"/>
  <c r="BK324" i="8"/>
  <c r="BL324" i="8" s="1"/>
  <c r="BH324" i="8"/>
  <c r="AM1086" i="5" s="1"/>
  <c r="BG324" i="8"/>
  <c r="F1086" i="5" s="1"/>
  <c r="BF324" i="8"/>
  <c r="BI324" i="8" s="1"/>
  <c r="BE324" i="8"/>
  <c r="BD324" i="8"/>
  <c r="BC324" i="8"/>
  <c r="BK48" i="8"/>
  <c r="BH48" i="8"/>
  <c r="BG48" i="8"/>
  <c r="F810" i="5" s="1"/>
  <c r="BF48" i="8"/>
  <c r="BI48" i="8" s="1"/>
  <c r="BE48" i="8"/>
  <c r="BD48" i="8"/>
  <c r="BC48" i="8"/>
  <c r="S7" i="5"/>
  <c r="BE26" i="5" s="1"/>
  <c r="G7" i="5"/>
  <c r="AA11" i="5" s="1"/>
  <c r="BI18" i="5" s="1"/>
  <c r="AT7" i="5"/>
  <c r="BE11" i="5" s="1"/>
  <c r="AB7" i="5"/>
  <c r="BE9" i="5" s="1"/>
  <c r="AB6" i="5"/>
  <c r="BE8" i="5" s="1"/>
  <c r="BI21" i="5"/>
  <c r="AS742" i="5"/>
  <c r="BI742" i="5" s="1"/>
  <c r="BE23" i="5"/>
  <c r="BE24" i="5"/>
  <c r="BK111" i="8"/>
  <c r="BL111" i="8" s="1"/>
  <c r="BH111" i="8"/>
  <c r="AM873" i="5" s="1"/>
  <c r="BG111" i="8"/>
  <c r="F873" i="5" s="1"/>
  <c r="BF111" i="8"/>
  <c r="BI111" i="8" s="1"/>
  <c r="BE111" i="8"/>
  <c r="BD111" i="8"/>
  <c r="BC111" i="8"/>
  <c r="BG238" i="8"/>
  <c r="F1000" i="5" s="1"/>
  <c r="BK427" i="8"/>
  <c r="BL427" i="8" s="1"/>
  <c r="BH427" i="8"/>
  <c r="AM1189" i="5" s="1"/>
  <c r="BG427" i="8"/>
  <c r="F1189" i="5" s="1"/>
  <c r="BF427" i="8"/>
  <c r="BI427" i="8" s="1"/>
  <c r="BE427" i="8"/>
  <c r="BD427" i="8"/>
  <c r="BC427" i="8"/>
  <c r="BD428" i="8"/>
  <c r="BK492" i="8"/>
  <c r="BL492" i="8" s="1"/>
  <c r="BH492" i="8"/>
  <c r="AM1254" i="5" s="1"/>
  <c r="BG492" i="8"/>
  <c r="F1254" i="5" s="1"/>
  <c r="BF492" i="8"/>
  <c r="BI492" i="8" s="1"/>
  <c r="BE492" i="8"/>
  <c r="BD492" i="8"/>
  <c r="BC492" i="8"/>
  <c r="BK173" i="8"/>
  <c r="BL173" i="8" s="1"/>
  <c r="BH173" i="8"/>
  <c r="AM935" i="5" s="1"/>
  <c r="BG173" i="8"/>
  <c r="F935" i="5" s="1"/>
  <c r="BF173" i="8"/>
  <c r="BI173" i="8" s="1"/>
  <c r="BE173" i="8"/>
  <c r="BD173" i="8"/>
  <c r="BC173" i="8"/>
  <c r="BK145" i="8"/>
  <c r="BL145" i="8" s="1"/>
  <c r="BH145" i="8"/>
  <c r="AM907" i="5" s="1"/>
  <c r="BG145" i="8"/>
  <c r="F907" i="5" s="1"/>
  <c r="BF145" i="8"/>
  <c r="BI145" i="8" s="1"/>
  <c r="BE145" i="8"/>
  <c r="BD145" i="8"/>
  <c r="BC145" i="8"/>
  <c r="BK424" i="8"/>
  <c r="BH424" i="8"/>
  <c r="BG424" i="8"/>
  <c r="F1186" i="5" s="1"/>
  <c r="BF424" i="8"/>
  <c r="BI424" i="8" s="1"/>
  <c r="BE424" i="8"/>
  <c r="BD424" i="8"/>
  <c r="BC424" i="8"/>
  <c r="AW31" i="5"/>
  <c r="AB5" i="5"/>
  <c r="BE13" i="5" s="1"/>
  <c r="AB4" i="5"/>
  <c r="BE7" i="5" s="1"/>
  <c r="G5" i="5"/>
  <c r="D2" i="5" s="1"/>
  <c r="G4" i="5"/>
  <c r="BE6" i="5" s="1"/>
  <c r="BJ100" i="8"/>
  <c r="AP862" i="5" s="1"/>
  <c r="BH862" i="5" s="1"/>
  <c r="BJ103" i="8"/>
  <c r="AP865" i="5" s="1"/>
  <c r="BH865" i="5" s="1"/>
  <c r="BJ447" i="8"/>
  <c r="AP1209" i="5" s="1"/>
  <c r="BH1209" i="5" s="1"/>
  <c r="BK352" i="8"/>
  <c r="BL352" i="8" s="1"/>
  <c r="BH352" i="8"/>
  <c r="AM1114" i="5" s="1"/>
  <c r="BG352" i="8"/>
  <c r="F1114" i="5" s="1"/>
  <c r="BF352" i="8"/>
  <c r="BI352" i="8" s="1"/>
  <c r="BE352" i="8"/>
  <c r="BD352" i="8"/>
  <c r="BC352" i="8"/>
  <c r="BK28" i="8"/>
  <c r="BL28" i="8" s="1"/>
  <c r="BH28" i="8"/>
  <c r="AM790" i="5" s="1"/>
  <c r="BG28" i="8"/>
  <c r="F790" i="5" s="1"/>
  <c r="BF28" i="8"/>
  <c r="BI28" i="8" s="1"/>
  <c r="BE28" i="8"/>
  <c r="BD28" i="8"/>
  <c r="BC28" i="8"/>
  <c r="BK205" i="8"/>
  <c r="BL205" i="8" s="1"/>
  <c r="BH205" i="8"/>
  <c r="AM967" i="5" s="1"/>
  <c r="BG205" i="8"/>
  <c r="F967" i="5" s="1"/>
  <c r="BF205" i="8"/>
  <c r="BI205" i="8" s="1"/>
  <c r="BE205" i="8"/>
  <c r="BD205" i="8"/>
  <c r="BC205" i="8"/>
  <c r="BK123" i="8"/>
  <c r="BH123" i="8"/>
  <c r="BG123" i="8"/>
  <c r="F885" i="5" s="1"/>
  <c r="BF123" i="8"/>
  <c r="BI123" i="8" s="1"/>
  <c r="BE123" i="8"/>
  <c r="BD123" i="8"/>
  <c r="BC123" i="8"/>
  <c r="BK191" i="8"/>
  <c r="BL191" i="8" s="1"/>
  <c r="BH191" i="8"/>
  <c r="BG191" i="8"/>
  <c r="BF191" i="8"/>
  <c r="BI191" i="8" s="1"/>
  <c r="BE191" i="8"/>
  <c r="BD191" i="8"/>
  <c r="BC191" i="8"/>
  <c r="BJ191" i="8" s="1"/>
  <c r="AP953" i="5" s="1"/>
  <c r="BH953" i="5" s="1"/>
  <c r="BK192" i="8"/>
  <c r="BL192" i="8" s="1"/>
  <c r="BH192" i="8"/>
  <c r="AM954" i="5" s="1"/>
  <c r="BG192" i="8"/>
  <c r="F954" i="5" s="1"/>
  <c r="BF192" i="8"/>
  <c r="BI192" i="8" s="1"/>
  <c r="BE192" i="8"/>
  <c r="BD192" i="8"/>
  <c r="BC192" i="8"/>
  <c r="BK135" i="8"/>
  <c r="BL135" i="8" s="1"/>
  <c r="BH135" i="8"/>
  <c r="AM897" i="5" s="1"/>
  <c r="BG135" i="8"/>
  <c r="F897" i="5" s="1"/>
  <c r="BF135" i="8"/>
  <c r="BI135" i="8" s="1"/>
  <c r="BE135" i="8"/>
  <c r="H897" i="5" s="1"/>
  <c r="BD135" i="8"/>
  <c r="BC135" i="8"/>
  <c r="BJ135" i="8" s="1"/>
  <c r="AP897" i="5" s="1"/>
  <c r="BH897" i="5" s="1"/>
  <c r="BK136" i="8"/>
  <c r="BL136" i="8" s="1"/>
  <c r="BH136" i="8"/>
  <c r="AM898" i="5" s="1"/>
  <c r="BG136" i="8"/>
  <c r="F898" i="5" s="1"/>
  <c r="BF136" i="8"/>
  <c r="BI136" i="8" s="1"/>
  <c r="BE136" i="8"/>
  <c r="BD136" i="8"/>
  <c r="BC136" i="8"/>
  <c r="BK459" i="8"/>
  <c r="BH459" i="8"/>
  <c r="BG459" i="8"/>
  <c r="F1221" i="5" s="1"/>
  <c r="BF459" i="8"/>
  <c r="BI459" i="8" s="1"/>
  <c r="BE459" i="8"/>
  <c r="BD459" i="8"/>
  <c r="BC459" i="8"/>
  <c r="BK206" i="8"/>
  <c r="BH206" i="8"/>
  <c r="BG206" i="8"/>
  <c r="F968" i="5" s="1"/>
  <c r="BF206" i="8"/>
  <c r="BI206" i="8" s="1"/>
  <c r="BE206" i="8"/>
  <c r="BD206" i="8"/>
  <c r="BC206" i="8"/>
  <c r="BK203" i="8"/>
  <c r="BH203" i="8"/>
  <c r="BG203" i="8"/>
  <c r="F965" i="5" s="1"/>
  <c r="BF203" i="8"/>
  <c r="BI203" i="8" s="1"/>
  <c r="BE203" i="8"/>
  <c r="BD203" i="8"/>
  <c r="BC203" i="8"/>
  <c r="BK146" i="8"/>
  <c r="BL146" i="8" s="1"/>
  <c r="BH146" i="8"/>
  <c r="BG146" i="8"/>
  <c r="F908" i="5" s="1"/>
  <c r="BF146" i="8"/>
  <c r="BI146" i="8" s="1"/>
  <c r="BE146" i="8"/>
  <c r="BD146" i="8"/>
  <c r="BC146" i="8"/>
  <c r="BK376" i="8"/>
  <c r="BH376" i="8"/>
  <c r="BG376" i="8"/>
  <c r="F1138" i="5" s="1"/>
  <c r="BF376" i="8"/>
  <c r="BI376" i="8" s="1"/>
  <c r="BE376" i="8"/>
  <c r="BD376" i="8"/>
  <c r="BC376" i="8"/>
  <c r="BK297" i="8"/>
  <c r="BH297" i="8"/>
  <c r="BG297" i="8"/>
  <c r="F1059" i="5" s="1"/>
  <c r="BF297" i="8"/>
  <c r="BI297" i="8" s="1"/>
  <c r="BE297" i="8"/>
  <c r="BD297" i="8"/>
  <c r="BC297" i="8"/>
  <c r="BK51" i="8"/>
  <c r="BL51" i="8" s="1"/>
  <c r="BH51" i="8"/>
  <c r="AM813" i="5" s="1"/>
  <c r="BG51" i="8"/>
  <c r="F813" i="5" s="1"/>
  <c r="BF51" i="8"/>
  <c r="BI51" i="8" s="1"/>
  <c r="BE51" i="8"/>
  <c r="H813" i="5" s="1"/>
  <c r="BD51" i="8"/>
  <c r="BC51" i="8"/>
  <c r="BJ51" i="8" s="1"/>
  <c r="AP813" i="5" s="1"/>
  <c r="BH813" i="5" s="1"/>
  <c r="BK79" i="8"/>
  <c r="BL79" i="8" s="1"/>
  <c r="BH79" i="8"/>
  <c r="AM841" i="5" s="1"/>
  <c r="BG79" i="8"/>
  <c r="F841" i="5" s="1"/>
  <c r="BF79" i="8"/>
  <c r="BI79" i="8" s="1"/>
  <c r="BE79" i="8"/>
  <c r="BD79" i="8"/>
  <c r="BC79" i="8"/>
  <c r="BK80" i="8"/>
  <c r="BL80" i="8" s="1"/>
  <c r="BH80" i="8"/>
  <c r="AM842" i="5" s="1"/>
  <c r="BG80" i="8"/>
  <c r="F842" i="5" s="1"/>
  <c r="BF80" i="8"/>
  <c r="BI80" i="8" s="1"/>
  <c r="BE80" i="8"/>
  <c r="BD80" i="8"/>
  <c r="BC80" i="8"/>
  <c r="BK86" i="8"/>
  <c r="BL86" i="8" s="1"/>
  <c r="BH86" i="8"/>
  <c r="AM848" i="5" s="1"/>
  <c r="BG86" i="8"/>
  <c r="F848" i="5" s="1"/>
  <c r="BF86" i="8"/>
  <c r="BI86" i="8" s="1"/>
  <c r="BE86" i="8"/>
  <c r="BD86" i="8"/>
  <c r="BC86" i="8"/>
  <c r="BK85" i="8"/>
  <c r="BL85" i="8" s="1"/>
  <c r="BH85" i="8"/>
  <c r="AM847" i="5" s="1"/>
  <c r="BG85" i="8"/>
  <c r="F847" i="5" s="1"/>
  <c r="BF85" i="8"/>
  <c r="BI85" i="8" s="1"/>
  <c r="BE85" i="8"/>
  <c r="BD85" i="8"/>
  <c r="BC85" i="8"/>
  <c r="BK435" i="8"/>
  <c r="BL435" i="8" s="1"/>
  <c r="BH435" i="8"/>
  <c r="AM1197" i="5" s="1"/>
  <c r="BG435" i="8"/>
  <c r="F1197" i="5" s="1"/>
  <c r="BF435" i="8"/>
  <c r="BI435" i="8" s="1"/>
  <c r="BE435" i="8"/>
  <c r="BD435" i="8"/>
  <c r="BC435" i="8"/>
  <c r="BK423" i="8"/>
  <c r="BH423" i="8"/>
  <c r="BG423" i="8"/>
  <c r="F1185" i="5" s="1"/>
  <c r="BF423" i="8"/>
  <c r="BI423" i="8" s="1"/>
  <c r="BE423" i="8"/>
  <c r="BD423" i="8"/>
  <c r="BC423" i="8"/>
  <c r="BK418" i="8"/>
  <c r="BL418" i="8" s="1"/>
  <c r="BH418" i="8"/>
  <c r="AM1180" i="5" s="1"/>
  <c r="BG418" i="8"/>
  <c r="F1180" i="5" s="1"/>
  <c r="BF418" i="8"/>
  <c r="BI418" i="8" s="1"/>
  <c r="BE418" i="8"/>
  <c r="BD418" i="8"/>
  <c r="BC418" i="8"/>
  <c r="BK195" i="8"/>
  <c r="BL195" i="8" s="1"/>
  <c r="BH195" i="8"/>
  <c r="BG195" i="8"/>
  <c r="F957" i="5" s="1"/>
  <c r="BF195" i="8"/>
  <c r="BI195" i="8" s="1"/>
  <c r="BE195" i="8"/>
  <c r="BD195" i="8"/>
  <c r="BC195" i="8"/>
  <c r="BK102" i="8"/>
  <c r="BL102" i="8" s="1"/>
  <c r="BH102" i="8"/>
  <c r="AM864" i="5" s="1"/>
  <c r="BG102" i="8"/>
  <c r="F864" i="5" s="1"/>
  <c r="BF102" i="8"/>
  <c r="BI102" i="8" s="1"/>
  <c r="BE102" i="8"/>
  <c r="BD102" i="8"/>
  <c r="BC102" i="8"/>
  <c r="BK101" i="8"/>
  <c r="BL101" i="8" s="1"/>
  <c r="BH101" i="8"/>
  <c r="AM863" i="5" s="1"/>
  <c r="BG101" i="8"/>
  <c r="F863" i="5" s="1"/>
  <c r="BF101" i="8"/>
  <c r="BI101" i="8" s="1"/>
  <c r="BE101" i="8"/>
  <c r="H863" i="5" s="1"/>
  <c r="BD101" i="8"/>
  <c r="BC101" i="8"/>
  <c r="BJ101" i="8" s="1"/>
  <c r="AP863" i="5" s="1"/>
  <c r="BH863" i="5" s="1"/>
  <c r="BK33" i="8"/>
  <c r="BL33" i="8" s="1"/>
  <c r="BH33" i="8"/>
  <c r="AM795" i="5" s="1"/>
  <c r="BG33" i="8"/>
  <c r="F795" i="5" s="1"/>
  <c r="BF33" i="8"/>
  <c r="BI33" i="8" s="1"/>
  <c r="BE33" i="8"/>
  <c r="BD33" i="8"/>
  <c r="BC33" i="8"/>
  <c r="BK34" i="8"/>
  <c r="BL34" i="8" s="1"/>
  <c r="BH34" i="8"/>
  <c r="AM796" i="5" s="1"/>
  <c r="BG34" i="8"/>
  <c r="F796" i="5" s="1"/>
  <c r="BF34" i="8"/>
  <c r="BI34" i="8" s="1"/>
  <c r="BE34" i="8"/>
  <c r="BD34" i="8"/>
  <c r="BC34" i="8"/>
  <c r="BK73" i="8"/>
  <c r="BL73" i="8" s="1"/>
  <c r="BH73" i="8"/>
  <c r="AM835" i="5" s="1"/>
  <c r="BG73" i="8"/>
  <c r="F835" i="5" s="1"/>
  <c r="BF73" i="8"/>
  <c r="BI73" i="8" s="1"/>
  <c r="BE73" i="8"/>
  <c r="BD73" i="8"/>
  <c r="BC73" i="8"/>
  <c r="BK67" i="8"/>
  <c r="BL67" i="8" s="1"/>
  <c r="BH67" i="8"/>
  <c r="BG67" i="8"/>
  <c r="F829" i="5" s="1"/>
  <c r="BF67" i="8"/>
  <c r="BI67" i="8" s="1"/>
  <c r="BE67" i="8"/>
  <c r="BD67" i="8"/>
  <c r="BC67" i="8"/>
  <c r="BK58" i="8"/>
  <c r="BL58" i="8" s="1"/>
  <c r="BH58" i="8"/>
  <c r="BG58" i="8"/>
  <c r="F820" i="5" s="1"/>
  <c r="BF58" i="8"/>
  <c r="BI58" i="8" s="1"/>
  <c r="BE58" i="8"/>
  <c r="BD58" i="8"/>
  <c r="BC58" i="8"/>
  <c r="BK22" i="8"/>
  <c r="BH22" i="8"/>
  <c r="BG22" i="8"/>
  <c r="F784" i="5" s="1"/>
  <c r="BF22" i="8"/>
  <c r="BI22" i="8" s="1"/>
  <c r="BE22" i="8"/>
  <c r="BD22" i="8"/>
  <c r="BC22" i="8"/>
  <c r="BK64" i="8"/>
  <c r="BL64" i="8" s="1"/>
  <c r="BH64" i="8"/>
  <c r="AM826" i="5" s="1"/>
  <c r="BG64" i="8"/>
  <c r="F826" i="5" s="1"/>
  <c r="BF64" i="8"/>
  <c r="BI64" i="8" s="1"/>
  <c r="BE64" i="8"/>
  <c r="BD64" i="8"/>
  <c r="BC64" i="8"/>
  <c r="BK469" i="8"/>
  <c r="BL469" i="8" s="1"/>
  <c r="BH469" i="8"/>
  <c r="AM1231" i="5" s="1"/>
  <c r="BG469" i="8"/>
  <c r="F1231" i="5" s="1"/>
  <c r="BF469" i="8"/>
  <c r="BI469" i="8" s="1"/>
  <c r="BE469" i="8"/>
  <c r="BD469" i="8"/>
  <c r="BC469" i="8"/>
  <c r="BK361" i="8"/>
  <c r="BH361" i="8"/>
  <c r="BG361" i="8"/>
  <c r="F1123" i="5" s="1"/>
  <c r="BF361" i="8"/>
  <c r="BI361" i="8" s="1"/>
  <c r="BE361" i="8"/>
  <c r="BD361" i="8"/>
  <c r="BC361" i="8"/>
  <c r="BG505" i="8"/>
  <c r="F1267" i="5" s="1"/>
  <c r="BK505" i="8"/>
  <c r="BC505" i="8"/>
  <c r="BF505" i="8"/>
  <c r="BI505" i="8" s="1"/>
  <c r="BH505" i="8"/>
  <c r="BE505" i="8"/>
  <c r="BD505" i="8"/>
  <c r="BK508" i="8"/>
  <c r="BL508" i="8" s="1"/>
  <c r="BC508" i="8"/>
  <c r="BF508" i="8"/>
  <c r="BI508" i="8" s="1"/>
  <c r="BG508" i="8"/>
  <c r="F1270" i="5" s="1"/>
  <c r="BH508" i="8"/>
  <c r="AM1270" i="5" s="1"/>
  <c r="BE508" i="8"/>
  <c r="BD508" i="8"/>
  <c r="BC510" i="8"/>
  <c r="BC509" i="8"/>
  <c r="BD506" i="8"/>
  <c r="BC506" i="8"/>
  <c r="BC271" i="8"/>
  <c r="BC266" i="8"/>
  <c r="BC265" i="8"/>
  <c r="BK257" i="8"/>
  <c r="BL257" i="8" s="1"/>
  <c r="BE257" i="8"/>
  <c r="H1019" i="5" s="1"/>
  <c r="BC257" i="8"/>
  <c r="BJ257" i="8" s="1"/>
  <c r="AP1019" i="5" s="1"/>
  <c r="BH1019" i="5" s="1"/>
  <c r="BD257" i="8"/>
  <c r="BG257" i="8"/>
  <c r="F1019" i="5" s="1"/>
  <c r="BK256" i="8"/>
  <c r="BL256" i="8" s="1"/>
  <c r="BE256" i="8"/>
  <c r="BC256" i="8"/>
  <c r="BJ256" i="8" s="1"/>
  <c r="AP1018" i="5" s="1"/>
  <c r="BH1018" i="5" s="1"/>
  <c r="BD256" i="8"/>
  <c r="BG256" i="8"/>
  <c r="F1018" i="5" s="1"/>
  <c r="BK255" i="8"/>
  <c r="BL255" i="8" s="1"/>
  <c r="BE255" i="8"/>
  <c r="BC255" i="8"/>
  <c r="BD255" i="8"/>
  <c r="BG255" i="8"/>
  <c r="F1017" i="5" s="1"/>
  <c r="BK254" i="8"/>
  <c r="BL254" i="8" s="1"/>
  <c r="BE254" i="8"/>
  <c r="BC254" i="8"/>
  <c r="BD254" i="8"/>
  <c r="BG254" i="8"/>
  <c r="F1016" i="5" s="1"/>
  <c r="BK252" i="8"/>
  <c r="BL252" i="8" s="1"/>
  <c r="BE252" i="8"/>
  <c r="BC252" i="8"/>
  <c r="BJ252" i="8" s="1"/>
  <c r="AP1014" i="5" s="1"/>
  <c r="BH1014" i="5" s="1"/>
  <c r="BD252" i="8"/>
  <c r="BG252" i="8"/>
  <c r="F1014" i="5" s="1"/>
  <c r="BK251" i="8"/>
  <c r="BL251" i="8" s="1"/>
  <c r="BE251" i="8"/>
  <c r="BC251" i="8"/>
  <c r="BJ251" i="8" s="1"/>
  <c r="AP1013" i="5" s="1"/>
  <c r="BH1013" i="5" s="1"/>
  <c r="BD251" i="8"/>
  <c r="BG251" i="8"/>
  <c r="F1013" i="5" s="1"/>
  <c r="BE36" i="8"/>
  <c r="H798" i="5" s="1"/>
  <c r="BC23" i="8"/>
  <c r="AW783" i="5"/>
  <c r="BG23" i="8"/>
  <c r="F785" i="5" s="1"/>
  <c r="BK23" i="8"/>
  <c r="BL23" i="8" s="1"/>
  <c r="BH251" i="8"/>
  <c r="AM1013" i="5" s="1"/>
  <c r="BH252" i="8"/>
  <c r="AM1014" i="5" s="1"/>
  <c r="BH254" i="8"/>
  <c r="AM1016" i="5" s="1"/>
  <c r="BF254" i="8"/>
  <c r="BI254" i="8" s="1"/>
  <c r="BH255" i="8"/>
  <c r="AM1017" i="5" s="1"/>
  <c r="BF255" i="8"/>
  <c r="BI255" i="8" s="1"/>
  <c r="BH256" i="8"/>
  <c r="AM1018" i="5" s="1"/>
  <c r="BH257" i="8"/>
  <c r="AM1019" i="5" s="1"/>
  <c r="BF110" i="8"/>
  <c r="BI110" i="8" s="1"/>
  <c r="BF30" i="8"/>
  <c r="BI30" i="8" s="1"/>
  <c r="BF115" i="8"/>
  <c r="BI115" i="8" s="1"/>
  <c r="BF116" i="8"/>
  <c r="BI116" i="8" s="1"/>
  <c r="BF117" i="8"/>
  <c r="BI117" i="8" s="1"/>
  <c r="BF118" i="8"/>
  <c r="BI118" i="8" s="1"/>
  <c r="BF119" i="8"/>
  <c r="BI119" i="8" s="1"/>
  <c r="BF131" i="8"/>
  <c r="BI131" i="8" s="1"/>
  <c r="BF21" i="8"/>
  <c r="BI21" i="8" s="1"/>
  <c r="BF23" i="8"/>
  <c r="BI23" i="8" s="1"/>
  <c r="BF24" i="8"/>
  <c r="BI24" i="8" s="1"/>
  <c r="BF25" i="8"/>
  <c r="BI25" i="8" s="1"/>
  <c r="BF26" i="8"/>
  <c r="BI26" i="8" s="1"/>
  <c r="BF29" i="8"/>
  <c r="BI29" i="8" s="1"/>
  <c r="BF32" i="8"/>
  <c r="BI32" i="8" s="1"/>
  <c r="BF35" i="8"/>
  <c r="BI35" i="8" s="1"/>
  <c r="BF36" i="8"/>
  <c r="BI36" i="8" s="1"/>
  <c r="BF37" i="8"/>
  <c r="BI37" i="8" s="1"/>
  <c r="BF38" i="8"/>
  <c r="BI38" i="8" s="1"/>
  <c r="BF43" i="8"/>
  <c r="BI43" i="8" s="1"/>
  <c r="BF44" i="8"/>
  <c r="BI44" i="8" s="1"/>
  <c r="BF45" i="8"/>
  <c r="BI45" i="8" s="1"/>
  <c r="BF46" i="8"/>
  <c r="BI46" i="8" s="1"/>
  <c r="BF47" i="8"/>
  <c r="BI47" i="8" s="1"/>
  <c r="BF49" i="8"/>
  <c r="BI49" i="8" s="1"/>
  <c r="BF50" i="8"/>
  <c r="BI50" i="8" s="1"/>
  <c r="BF53" i="8"/>
  <c r="BI53" i="8" s="1"/>
  <c r="BF54" i="8"/>
  <c r="BI54" i="8" s="1"/>
  <c r="BF55" i="8"/>
  <c r="BI55" i="8" s="1"/>
  <c r="BF59" i="8"/>
  <c r="BI59" i="8" s="1"/>
  <c r="BF60" i="8"/>
  <c r="BI60" i="8" s="1"/>
  <c r="BF61" i="8"/>
  <c r="BI61" i="8" s="1"/>
  <c r="BF62" i="8"/>
  <c r="BI62" i="8" s="1"/>
  <c r="BF63" i="8"/>
  <c r="BI63" i="8" s="1"/>
  <c r="BF65" i="8"/>
  <c r="BI65" i="8" s="1"/>
  <c r="BF66" i="8"/>
  <c r="BI66" i="8" s="1"/>
  <c r="BF68" i="8"/>
  <c r="BI68" i="8" s="1"/>
  <c r="BF69" i="8"/>
  <c r="BI69" i="8" s="1"/>
  <c r="BF70" i="8"/>
  <c r="BI70" i="8" s="1"/>
  <c r="BF72" i="8"/>
  <c r="BI72" i="8" s="1"/>
  <c r="BF74" i="8"/>
  <c r="BI74" i="8" s="1"/>
  <c r="BF75" i="8"/>
  <c r="BI75" i="8" s="1"/>
  <c r="BF76" i="8"/>
  <c r="BI76" i="8" s="1"/>
  <c r="BF77" i="8"/>
  <c r="BI77" i="8" s="1"/>
  <c r="BF78" i="8"/>
  <c r="BI78" i="8" s="1"/>
  <c r="BF82" i="8"/>
  <c r="BI82" i="8" s="1"/>
  <c r="BF83" i="8"/>
  <c r="BI83" i="8" s="1"/>
  <c r="BF84" i="8"/>
  <c r="BI84" i="8" s="1"/>
  <c r="BF89" i="8"/>
  <c r="BI89" i="8" s="1"/>
  <c r="BF90" i="8"/>
  <c r="BI90" i="8" s="1"/>
  <c r="BF92" i="8"/>
  <c r="BI92" i="8" s="1"/>
  <c r="BF93" i="8"/>
  <c r="BI93" i="8" s="1"/>
  <c r="BF94" i="8"/>
  <c r="BI94" i="8" s="1"/>
  <c r="BF91" i="8"/>
  <c r="BI91" i="8" s="1"/>
  <c r="BF95" i="8"/>
  <c r="BI95" i="8" s="1"/>
  <c r="BF96" i="8"/>
  <c r="BI96" i="8" s="1"/>
  <c r="BF97" i="8"/>
  <c r="BI97" i="8" s="1"/>
  <c r="BF98" i="8"/>
  <c r="BI98" i="8" s="1"/>
  <c r="BF99" i="8"/>
  <c r="BI99" i="8" s="1"/>
  <c r="BF104" i="8"/>
  <c r="BI104" i="8" s="1"/>
  <c r="BF105" i="8"/>
  <c r="BI105" i="8" s="1"/>
  <c r="BF106" i="8"/>
  <c r="BI106" i="8" s="1"/>
  <c r="BF107" i="8"/>
  <c r="BI107" i="8" s="1"/>
  <c r="BF112" i="8"/>
  <c r="BI112" i="8" s="1"/>
  <c r="BF113" i="8"/>
  <c r="BI113" i="8" s="1"/>
  <c r="BF114" i="8"/>
  <c r="BI114" i="8" s="1"/>
  <c r="BF120" i="8"/>
  <c r="BI120" i="8" s="1"/>
  <c r="BF121" i="8"/>
  <c r="BI121" i="8" s="1"/>
  <c r="BF130" i="8"/>
  <c r="BI130" i="8" s="1"/>
  <c r="BF132" i="8"/>
  <c r="BI132" i="8" s="1"/>
  <c r="BF133" i="8"/>
  <c r="BI133" i="8" s="1"/>
  <c r="BF134" i="8"/>
  <c r="BI134" i="8" s="1"/>
  <c r="BF137" i="8"/>
  <c r="BI137" i="8" s="1"/>
  <c r="BF138" i="8"/>
  <c r="BI138" i="8" s="1"/>
  <c r="BF139" i="8"/>
  <c r="BI139" i="8" s="1"/>
  <c r="BF143" i="8"/>
  <c r="BI143" i="8" s="1"/>
  <c r="BF144" i="8"/>
  <c r="BI144" i="8" s="1"/>
  <c r="BF147" i="8"/>
  <c r="BI147" i="8" s="1"/>
  <c r="BF149" i="8"/>
  <c r="BI149" i="8" s="1"/>
  <c r="BF151" i="8"/>
  <c r="BI151" i="8" s="1"/>
  <c r="BF152" i="8"/>
  <c r="BI152" i="8" s="1"/>
  <c r="BF153" i="8"/>
  <c r="BI153" i="8" s="1"/>
  <c r="BF154" i="8"/>
  <c r="BI154" i="8" s="1"/>
  <c r="BF155" i="8"/>
  <c r="BI155" i="8" s="1"/>
  <c r="BF157" i="8"/>
  <c r="BI157" i="8" s="1"/>
  <c r="BF159" i="8"/>
  <c r="BI159" i="8" s="1"/>
  <c r="BF160" i="8"/>
  <c r="BI160" i="8" s="1"/>
  <c r="BF161" i="8"/>
  <c r="BI161" i="8" s="1"/>
  <c r="BF162" i="8"/>
  <c r="BI162" i="8" s="1"/>
  <c r="BF163" i="8"/>
  <c r="BI163" i="8" s="1"/>
  <c r="BF164" i="8"/>
  <c r="BI164" i="8" s="1"/>
  <c r="BF165" i="8"/>
  <c r="BI165" i="8" s="1"/>
  <c r="BF172" i="8"/>
  <c r="BI172" i="8" s="1"/>
  <c r="BF174" i="8"/>
  <c r="BI174" i="8" s="1"/>
  <c r="BF175" i="8"/>
  <c r="BI175" i="8" s="1"/>
  <c r="BF176" i="8"/>
  <c r="BI176" i="8" s="1"/>
  <c r="BF177" i="8"/>
  <c r="BI177" i="8" s="1"/>
  <c r="BF178" i="8"/>
  <c r="BI178" i="8" s="1"/>
  <c r="BF179" i="8"/>
  <c r="BI179" i="8" s="1"/>
  <c r="BF180" i="8"/>
  <c r="BI180" i="8" s="1"/>
  <c r="BF181" i="8"/>
  <c r="BI181" i="8" s="1"/>
  <c r="BF182" i="8"/>
  <c r="BI182" i="8" s="1"/>
  <c r="BF183" i="8"/>
  <c r="BI183" i="8" s="1"/>
  <c r="BF184" i="8"/>
  <c r="BI184" i="8" s="1"/>
  <c r="BF188" i="8"/>
  <c r="BI188" i="8" s="1"/>
  <c r="BF189" i="8"/>
  <c r="BI189" i="8" s="1"/>
  <c r="BF190" i="8"/>
  <c r="BI190" i="8" s="1"/>
  <c r="BF193" i="8"/>
  <c r="BI193" i="8" s="1"/>
  <c r="BF194" i="8"/>
  <c r="BI194" i="8" s="1"/>
  <c r="BF197" i="8"/>
  <c r="BI197" i="8" s="1"/>
  <c r="BF198" i="8"/>
  <c r="BI198" i="8" s="1"/>
  <c r="BF199" i="8"/>
  <c r="BI199" i="8" s="1"/>
  <c r="BF200" i="8"/>
  <c r="BI200" i="8" s="1"/>
  <c r="BF201" i="8"/>
  <c r="BI201" i="8" s="1"/>
  <c r="BF202" i="8"/>
  <c r="BI202" i="8" s="1"/>
  <c r="BF204" i="8"/>
  <c r="BI204" i="8" s="1"/>
  <c r="BF207" i="8"/>
  <c r="BI207" i="8" s="1"/>
  <c r="BF213" i="8"/>
  <c r="BI213" i="8" s="1"/>
  <c r="BF214" i="8"/>
  <c r="BI214" i="8" s="1"/>
  <c r="BF215" i="8"/>
  <c r="BI215" i="8" s="1"/>
  <c r="BF216" i="8"/>
  <c r="BI216" i="8" s="1"/>
  <c r="BF219" i="8"/>
  <c r="BI219" i="8" s="1"/>
  <c r="BF221" i="8"/>
  <c r="BI221" i="8" s="1"/>
  <c r="BF222" i="8"/>
  <c r="BI222" i="8" s="1"/>
  <c r="BF223" i="8"/>
  <c r="BI223" i="8" s="1"/>
  <c r="BF224" i="8"/>
  <c r="BI224" i="8" s="1"/>
  <c r="BF225" i="8"/>
  <c r="BI225" i="8" s="1"/>
  <c r="BF226" i="8"/>
  <c r="BI226" i="8" s="1"/>
  <c r="BF227" i="8"/>
  <c r="BI227" i="8" s="1"/>
  <c r="BF228" i="8"/>
  <c r="BI228" i="8" s="1"/>
  <c r="BF229" i="8"/>
  <c r="BI229" i="8" s="1"/>
  <c r="BF231" i="8"/>
  <c r="BI231" i="8" s="1"/>
  <c r="BF232" i="8"/>
  <c r="BI232" i="8" s="1"/>
  <c r="BF233" i="8"/>
  <c r="BI233" i="8" s="1"/>
  <c r="BF235" i="8"/>
  <c r="BI235" i="8" s="1"/>
  <c r="BF236" i="8"/>
  <c r="BI236" i="8" s="1"/>
  <c r="BF237" i="8"/>
  <c r="BI237" i="8" s="1"/>
  <c r="BF238" i="8"/>
  <c r="BI238" i="8" s="1"/>
  <c r="BF239" i="8"/>
  <c r="BI239" i="8" s="1"/>
  <c r="BF240" i="8"/>
  <c r="BI240" i="8" s="1"/>
  <c r="BF241" i="8"/>
  <c r="BI241" i="8" s="1"/>
  <c r="BF242" i="8"/>
  <c r="BI242" i="8" s="1"/>
  <c r="BF243" i="8"/>
  <c r="BI243" i="8" s="1"/>
  <c r="BF244" i="8"/>
  <c r="BI244" i="8" s="1"/>
  <c r="BF245" i="8"/>
  <c r="BI245" i="8" s="1"/>
  <c r="BF246" i="8"/>
  <c r="BI246" i="8" s="1"/>
  <c r="BF247" i="8"/>
  <c r="BI247" i="8" s="1"/>
  <c r="BF248" i="8"/>
  <c r="BI248" i="8" s="1"/>
  <c r="BF249" i="8"/>
  <c r="BI249" i="8" s="1"/>
  <c r="BF250" i="8"/>
  <c r="BI250" i="8" s="1"/>
  <c r="BF251" i="8"/>
  <c r="BI251" i="8" s="1"/>
  <c r="BF252" i="8"/>
  <c r="BI252" i="8" s="1"/>
  <c r="BF256" i="8"/>
  <c r="BI256" i="8" s="1"/>
  <c r="BF257" i="8"/>
  <c r="BI257" i="8" s="1"/>
  <c r="BF258" i="8"/>
  <c r="BI258" i="8" s="1"/>
  <c r="BF259" i="8"/>
  <c r="BI259" i="8" s="1"/>
  <c r="BF260" i="8"/>
  <c r="BI260" i="8" s="1"/>
  <c r="BF262" i="8"/>
  <c r="BI262" i="8" s="1"/>
  <c r="BF263" i="8"/>
  <c r="BI263" i="8" s="1"/>
  <c r="BF265" i="8"/>
  <c r="BI265" i="8" s="1"/>
  <c r="BF266" i="8"/>
  <c r="BI266" i="8" s="1"/>
  <c r="BF271" i="8"/>
  <c r="BI271" i="8" s="1"/>
  <c r="BF272" i="8"/>
  <c r="BI272" i="8" s="1"/>
  <c r="BF273" i="8"/>
  <c r="BI273" i="8" s="1"/>
  <c r="BF274" i="8"/>
  <c r="BI274" i="8" s="1"/>
  <c r="BF276" i="8"/>
  <c r="BI276" i="8" s="1"/>
  <c r="BF278" i="8"/>
  <c r="BI278" i="8" s="1"/>
  <c r="BF279" i="8"/>
  <c r="BI279" i="8" s="1"/>
  <c r="BF280" i="8"/>
  <c r="BI280" i="8" s="1"/>
  <c r="BF285" i="8"/>
  <c r="BI285" i="8" s="1"/>
  <c r="BF286" i="8"/>
  <c r="BI286" i="8" s="1"/>
  <c r="BF287" i="8"/>
  <c r="BI287" i="8" s="1"/>
  <c r="BF289" i="8"/>
  <c r="BI289" i="8" s="1"/>
  <c r="BF290" i="8"/>
  <c r="BI290" i="8" s="1"/>
  <c r="BF291" i="8"/>
  <c r="BI291" i="8" s="1"/>
  <c r="BF292" i="8"/>
  <c r="BI292" i="8" s="1"/>
  <c r="BF293" i="8"/>
  <c r="BI293" i="8" s="1"/>
  <c r="BF294" i="8"/>
  <c r="BI294" i="8" s="1"/>
  <c r="BF295" i="8"/>
  <c r="BI295" i="8" s="1"/>
  <c r="BF296" i="8"/>
  <c r="BI296" i="8" s="1"/>
  <c r="BF301" i="8"/>
  <c r="BI301" i="8" s="1"/>
  <c r="BF302" i="8"/>
  <c r="BI302" i="8" s="1"/>
  <c r="BF303" i="8"/>
  <c r="BI303" i="8" s="1"/>
  <c r="BF304" i="8"/>
  <c r="BI304" i="8" s="1"/>
  <c r="BF305" i="8"/>
  <c r="BI305" i="8" s="1"/>
  <c r="BF306" i="8"/>
  <c r="BI306" i="8" s="1"/>
  <c r="BF307" i="8"/>
  <c r="BI307" i="8" s="1"/>
  <c r="BF308" i="8"/>
  <c r="BI308" i="8" s="1"/>
  <c r="BF309" i="8"/>
  <c r="BI309" i="8" s="1"/>
  <c r="BF310" i="8"/>
  <c r="BI310" i="8" s="1"/>
  <c r="BF311" i="8"/>
  <c r="BI311" i="8" s="1"/>
  <c r="BF312" i="8"/>
  <c r="BI312" i="8" s="1"/>
  <c r="BF313" i="8"/>
  <c r="BI313" i="8" s="1"/>
  <c r="BF314" i="8"/>
  <c r="BI314" i="8" s="1"/>
  <c r="BF316" i="8"/>
  <c r="BI316" i="8" s="1"/>
  <c r="BF317" i="8"/>
  <c r="BI317" i="8" s="1"/>
  <c r="BF318" i="8"/>
  <c r="BI318" i="8" s="1"/>
  <c r="BF319" i="8"/>
  <c r="BI319" i="8" s="1"/>
  <c r="BF320" i="8"/>
  <c r="BI320" i="8" s="1"/>
  <c r="BF321" i="8"/>
  <c r="BI321" i="8" s="1"/>
  <c r="BF322" i="8"/>
  <c r="BI322" i="8" s="1"/>
  <c r="BF323" i="8"/>
  <c r="BI323" i="8" s="1"/>
  <c r="BF325" i="8"/>
  <c r="BI325" i="8" s="1"/>
  <c r="BF326" i="8"/>
  <c r="BI326" i="8" s="1"/>
  <c r="BF327" i="8"/>
  <c r="BI327" i="8" s="1"/>
  <c r="BF328" i="8"/>
  <c r="BI328" i="8" s="1"/>
  <c r="BF329" i="8"/>
  <c r="BI329" i="8" s="1"/>
  <c r="BF330" i="8"/>
  <c r="BI330" i="8" s="1"/>
  <c r="BF331" i="8"/>
  <c r="BI331" i="8" s="1"/>
  <c r="BF333" i="8"/>
  <c r="BI333" i="8" s="1"/>
  <c r="BF335" i="8"/>
  <c r="BI335" i="8" s="1"/>
  <c r="BF336" i="8"/>
  <c r="BI336" i="8" s="1"/>
  <c r="BF337" i="8"/>
  <c r="BI337" i="8" s="1"/>
  <c r="BF338" i="8"/>
  <c r="BI338" i="8" s="1"/>
  <c r="BF339" i="8"/>
  <c r="BI339" i="8" s="1"/>
  <c r="BF340" i="8"/>
  <c r="BI340" i="8" s="1"/>
  <c r="BF341" i="8"/>
  <c r="BI341" i="8" s="1"/>
  <c r="BF342" i="8"/>
  <c r="BI342" i="8" s="1"/>
  <c r="BF343" i="8"/>
  <c r="BI343" i="8" s="1"/>
  <c r="BF344" i="8"/>
  <c r="BI344" i="8" s="1"/>
  <c r="BF345" i="8"/>
  <c r="BI345" i="8" s="1"/>
  <c r="BF346" i="8"/>
  <c r="BI346" i="8" s="1"/>
  <c r="BF347" i="8"/>
  <c r="BI347" i="8" s="1"/>
  <c r="BF348" i="8"/>
  <c r="BI348" i="8" s="1"/>
  <c r="BF349" i="8"/>
  <c r="BI349" i="8" s="1"/>
  <c r="BF350" i="8"/>
  <c r="BI350" i="8" s="1"/>
  <c r="BF353" i="8"/>
  <c r="BI353" i="8" s="1"/>
  <c r="BF355" i="8"/>
  <c r="BI355" i="8" s="1"/>
  <c r="BF357" i="8"/>
  <c r="BI357" i="8" s="1"/>
  <c r="BF358" i="8"/>
  <c r="BI358" i="8" s="1"/>
  <c r="BF360" i="8"/>
  <c r="BI360" i="8" s="1"/>
  <c r="BF365" i="8"/>
  <c r="BI365" i="8" s="1"/>
  <c r="BF363" i="8"/>
  <c r="BI363" i="8" s="1"/>
  <c r="BF366" i="8"/>
  <c r="BI366" i="8" s="1"/>
  <c r="BF367" i="8"/>
  <c r="BI367" i="8" s="1"/>
  <c r="BF368" i="8"/>
  <c r="BI368" i="8" s="1"/>
  <c r="BF370" i="8"/>
  <c r="BI370" i="8" s="1"/>
  <c r="BF372" i="8"/>
  <c r="BI372" i="8" s="1"/>
  <c r="BF373" i="8"/>
  <c r="BI373" i="8" s="1"/>
  <c r="BF377" i="8"/>
  <c r="BI377" i="8" s="1"/>
  <c r="BF379" i="8"/>
  <c r="BI379" i="8" s="1"/>
  <c r="BF380" i="8"/>
  <c r="BI380" i="8" s="1"/>
  <c r="BF381" i="8"/>
  <c r="BI381" i="8" s="1"/>
  <c r="BF382" i="8"/>
  <c r="BI382" i="8" s="1"/>
  <c r="BF383" i="8"/>
  <c r="BI383" i="8" s="1"/>
  <c r="BF384" i="8"/>
  <c r="BI384" i="8" s="1"/>
  <c r="BF385" i="8"/>
  <c r="BI385" i="8" s="1"/>
  <c r="BF387" i="8"/>
  <c r="BI387" i="8" s="1"/>
  <c r="BF388" i="8"/>
  <c r="BI388" i="8" s="1"/>
  <c r="BF389" i="8"/>
  <c r="BI389" i="8" s="1"/>
  <c r="BF390" i="8"/>
  <c r="BI390" i="8" s="1"/>
  <c r="BF391" i="8"/>
  <c r="BI391" i="8" s="1"/>
  <c r="BF393" i="8"/>
  <c r="BI393" i="8" s="1"/>
  <c r="BF395" i="8"/>
  <c r="BI395" i="8" s="1"/>
  <c r="BF396" i="8"/>
  <c r="BI396" i="8" s="1"/>
  <c r="BF397" i="8"/>
  <c r="BI397" i="8" s="1"/>
  <c r="BF398" i="8"/>
  <c r="BI398" i="8" s="1"/>
  <c r="BF400" i="8"/>
  <c r="BI400" i="8" s="1"/>
  <c r="BF402" i="8"/>
  <c r="BI402" i="8" s="1"/>
  <c r="BF403" i="8"/>
  <c r="BI403" i="8" s="1"/>
  <c r="BF404" i="8"/>
  <c r="BI404" i="8" s="1"/>
  <c r="BF405" i="8"/>
  <c r="BI405" i="8" s="1"/>
  <c r="BF406" i="8"/>
  <c r="BI406" i="8" s="1"/>
  <c r="BF408" i="8"/>
  <c r="BI408" i="8" s="1"/>
  <c r="BF410" i="8"/>
  <c r="BI410" i="8" s="1"/>
  <c r="BF411" i="8"/>
  <c r="BI411" i="8" s="1"/>
  <c r="BF412" i="8"/>
  <c r="BI412" i="8" s="1"/>
  <c r="BF413" i="8"/>
  <c r="BI413" i="8" s="1"/>
  <c r="BF414" i="8"/>
  <c r="BI414" i="8" s="1"/>
  <c r="BF416" i="8"/>
  <c r="BI416" i="8" s="1"/>
  <c r="BF417" i="8"/>
  <c r="BI417" i="8" s="1"/>
  <c r="BF419" i="8"/>
  <c r="BI419" i="8" s="1"/>
  <c r="BF421" i="8"/>
  <c r="BI421" i="8" s="1"/>
  <c r="BF425" i="8"/>
  <c r="BI425" i="8" s="1"/>
  <c r="BF426" i="8"/>
  <c r="BI426" i="8" s="1"/>
  <c r="BF428" i="8"/>
  <c r="BI428" i="8" s="1"/>
  <c r="BF429" i="8"/>
  <c r="BI429" i="8" s="1"/>
  <c r="BF430" i="8"/>
  <c r="BI430" i="8" s="1"/>
  <c r="BF431" i="8"/>
  <c r="BI431" i="8" s="1"/>
  <c r="BF432" i="8"/>
  <c r="BI432" i="8" s="1"/>
  <c r="BF433" i="8"/>
  <c r="BI433" i="8" s="1"/>
  <c r="BF436" i="8"/>
  <c r="BI436" i="8" s="1"/>
  <c r="BF437" i="8"/>
  <c r="BI437" i="8" s="1"/>
  <c r="BF439" i="8"/>
  <c r="BI439" i="8" s="1"/>
  <c r="BF440" i="8"/>
  <c r="BI440" i="8" s="1"/>
  <c r="BF441" i="8"/>
  <c r="BI441" i="8" s="1"/>
  <c r="BF442" i="8"/>
  <c r="BI442" i="8" s="1"/>
  <c r="BF443" i="8"/>
  <c r="BI443" i="8" s="1"/>
  <c r="BF445" i="8"/>
  <c r="BI445" i="8" s="1"/>
  <c r="BF446" i="8"/>
  <c r="BI446" i="8" s="1"/>
  <c r="BF448" i="8"/>
  <c r="BI448" i="8" s="1"/>
  <c r="BF449" i="8"/>
  <c r="BI449" i="8" s="1"/>
  <c r="BF450" i="8"/>
  <c r="BI450" i="8" s="1"/>
  <c r="BF451" i="8"/>
  <c r="BI451" i="8" s="1"/>
  <c r="BF452" i="8"/>
  <c r="BI452" i="8" s="1"/>
  <c r="BF453" i="8"/>
  <c r="BI453" i="8" s="1"/>
  <c r="BF454" i="8"/>
  <c r="BI454" i="8" s="1"/>
  <c r="BF456" i="8"/>
  <c r="BI456" i="8" s="1"/>
  <c r="BF457" i="8"/>
  <c r="BI457" i="8" s="1"/>
  <c r="BF458" i="8"/>
  <c r="BI458" i="8" s="1"/>
  <c r="BF460" i="8"/>
  <c r="BI460" i="8" s="1"/>
  <c r="BF464" i="8"/>
  <c r="BI464" i="8" s="1"/>
  <c r="BF465" i="8"/>
  <c r="BI465" i="8" s="1"/>
  <c r="BF466" i="8"/>
  <c r="BI466" i="8" s="1"/>
  <c r="BF468" i="8"/>
  <c r="BI468" i="8" s="1"/>
  <c r="BF470" i="8"/>
  <c r="BI470" i="8" s="1"/>
  <c r="BF471" i="8"/>
  <c r="BI471" i="8" s="1"/>
  <c r="BF472" i="8"/>
  <c r="BI472" i="8" s="1"/>
  <c r="BF473" i="8"/>
  <c r="BI473" i="8" s="1"/>
  <c r="BF475" i="8"/>
  <c r="BI475" i="8" s="1"/>
  <c r="BF478" i="8"/>
  <c r="BI478" i="8" s="1"/>
  <c r="BF479" i="8"/>
  <c r="BI479" i="8" s="1"/>
  <c r="BF480" i="8"/>
  <c r="BI480" i="8" s="1"/>
  <c r="BF481" i="8"/>
  <c r="BI481" i="8" s="1"/>
  <c r="BF482" i="8"/>
  <c r="BI482" i="8" s="1"/>
  <c r="BF483" i="8"/>
  <c r="BI483" i="8" s="1"/>
  <c r="BF484" i="8"/>
  <c r="BI484" i="8" s="1"/>
  <c r="BF485" i="8"/>
  <c r="BI485" i="8" s="1"/>
  <c r="BF486" i="8"/>
  <c r="BI486" i="8" s="1"/>
  <c r="BF487" i="8"/>
  <c r="BI487" i="8" s="1"/>
  <c r="BF488" i="8"/>
  <c r="BI488" i="8" s="1"/>
  <c r="BF493" i="8"/>
  <c r="BI493" i="8" s="1"/>
  <c r="BF495" i="8"/>
  <c r="BI495" i="8" s="1"/>
  <c r="BF496" i="8"/>
  <c r="BI496" i="8" s="1"/>
  <c r="BF497" i="8"/>
  <c r="BI497" i="8" s="1"/>
  <c r="BF500" i="8"/>
  <c r="BI500" i="8" s="1"/>
  <c r="BF501" i="8"/>
  <c r="BI501" i="8" s="1"/>
  <c r="BF502" i="8"/>
  <c r="BI502" i="8" s="1"/>
  <c r="BF503" i="8"/>
  <c r="BI503" i="8" s="1"/>
  <c r="BF504" i="8"/>
  <c r="BI504" i="8" s="1"/>
  <c r="BF506" i="8"/>
  <c r="BI506" i="8" s="1"/>
  <c r="BF509" i="8"/>
  <c r="BI509" i="8" s="1"/>
  <c r="BF510" i="8"/>
  <c r="BI510" i="8" s="1"/>
  <c r="BK413" i="8"/>
  <c r="BC413" i="8"/>
  <c r="BH413" i="8"/>
  <c r="BG413" i="8"/>
  <c r="F1175" i="5" s="1"/>
  <c r="BE413" i="8"/>
  <c r="BD413" i="8"/>
  <c r="BK258" i="8"/>
  <c r="BL258" i="8" s="1"/>
  <c r="BC258" i="8"/>
  <c r="BH258" i="8"/>
  <c r="AM1020" i="5" s="1"/>
  <c r="BG258" i="8"/>
  <c r="F1020" i="5" s="1"/>
  <c r="BE258" i="8"/>
  <c r="BD258" i="8"/>
  <c r="BK262" i="8"/>
  <c r="BL262" i="8" s="1"/>
  <c r="BC262" i="8"/>
  <c r="BH262" i="8"/>
  <c r="AM1024" i="5" s="1"/>
  <c r="BG262" i="8"/>
  <c r="F1024" i="5" s="1"/>
  <c r="BE262" i="8"/>
  <c r="BD262" i="8"/>
  <c r="BK265" i="8"/>
  <c r="BL265" i="8" s="1"/>
  <c r="BH265" i="8"/>
  <c r="AM1027" i="5" s="1"/>
  <c r="BG265" i="8"/>
  <c r="F1027" i="5" s="1"/>
  <c r="BE265" i="8"/>
  <c r="BD265" i="8"/>
  <c r="BK266" i="8"/>
  <c r="BL266" i="8" s="1"/>
  <c r="BH266" i="8"/>
  <c r="AM1028" i="5" s="1"/>
  <c r="BG266" i="8"/>
  <c r="F1028" i="5" s="1"/>
  <c r="BE266" i="8"/>
  <c r="BD266" i="8"/>
  <c r="BC110" i="8"/>
  <c r="BG506" i="8"/>
  <c r="F1268" i="5" s="1"/>
  <c r="BE506" i="8"/>
  <c r="H1268" i="5" s="1"/>
  <c r="BH506" i="8"/>
  <c r="AM1268" i="5" s="1"/>
  <c r="BK506" i="8"/>
  <c r="BL506" i="8" s="1"/>
  <c r="BG509" i="8"/>
  <c r="F1271" i="5" s="1"/>
  <c r="BE509" i="8"/>
  <c r="BD509" i="8"/>
  <c r="BH509" i="8"/>
  <c r="BK509" i="8"/>
  <c r="BG510" i="8"/>
  <c r="F1272" i="5" s="1"/>
  <c r="BE510" i="8"/>
  <c r="BD510" i="8"/>
  <c r="BH510" i="8"/>
  <c r="BK510" i="8"/>
  <c r="BG479" i="8"/>
  <c r="F1241" i="5" s="1"/>
  <c r="BE479" i="8"/>
  <c r="BC479" i="8"/>
  <c r="BD479" i="8"/>
  <c r="BH479" i="8"/>
  <c r="AM1241" i="5" s="1"/>
  <c r="BK479" i="8"/>
  <c r="BL479" i="8" s="1"/>
  <c r="BG480" i="8"/>
  <c r="F1242" i="5" s="1"/>
  <c r="BE480" i="8"/>
  <c r="BC480" i="8"/>
  <c r="BD480" i="8"/>
  <c r="BH480" i="8"/>
  <c r="BK480" i="8"/>
  <c r="BG481" i="8"/>
  <c r="F1243" i="5" s="1"/>
  <c r="BE481" i="8"/>
  <c r="BC481" i="8"/>
  <c r="BD481" i="8"/>
  <c r="BH481" i="8"/>
  <c r="AM1243" i="5" s="1"/>
  <c r="BK481" i="8"/>
  <c r="BL481" i="8" s="1"/>
  <c r="BG482" i="8"/>
  <c r="F1244" i="5" s="1"/>
  <c r="BE482" i="8"/>
  <c r="BC482" i="8"/>
  <c r="BD482" i="8"/>
  <c r="BH482" i="8"/>
  <c r="AM1244" i="5" s="1"/>
  <c r="BK482" i="8"/>
  <c r="BL482" i="8" s="1"/>
  <c r="BG483" i="8"/>
  <c r="BE483" i="8"/>
  <c r="BC483" i="8"/>
  <c r="BJ483" i="8" s="1"/>
  <c r="AP1245" i="5" s="1"/>
  <c r="BH1245" i="5" s="1"/>
  <c r="BD483" i="8"/>
  <c r="BH483" i="8"/>
  <c r="BK483" i="8"/>
  <c r="BL483" i="8" s="1"/>
  <c r="BG484" i="8"/>
  <c r="BE484" i="8"/>
  <c r="BC484" i="8"/>
  <c r="BJ484" i="8" s="1"/>
  <c r="AP1246" i="5" s="1"/>
  <c r="BH1246" i="5" s="1"/>
  <c r="BD484" i="8"/>
  <c r="BH484" i="8"/>
  <c r="BK484" i="8"/>
  <c r="BL484" i="8" s="1"/>
  <c r="BG485" i="8"/>
  <c r="F1247" i="5" s="1"/>
  <c r="BE485" i="8"/>
  <c r="H1247" i="5" s="1"/>
  <c r="BC485" i="8"/>
  <c r="BD485" i="8"/>
  <c r="BH485" i="8"/>
  <c r="AM1247" i="5" s="1"/>
  <c r="BK485" i="8"/>
  <c r="BL485" i="8" s="1"/>
  <c r="BG486" i="8"/>
  <c r="F1248" i="5" s="1"/>
  <c r="BE486" i="8"/>
  <c r="BC486" i="8"/>
  <c r="BD486" i="8"/>
  <c r="BH486" i="8"/>
  <c r="BK486" i="8"/>
  <c r="BL486" i="8" s="1"/>
  <c r="BG487" i="8"/>
  <c r="BE487" i="8"/>
  <c r="BC487" i="8"/>
  <c r="BJ487" i="8" s="1"/>
  <c r="AP1249" i="5" s="1"/>
  <c r="BH1249" i="5" s="1"/>
  <c r="BD487" i="8"/>
  <c r="BH487" i="8"/>
  <c r="BK487" i="8"/>
  <c r="BL487" i="8" s="1"/>
  <c r="BG488" i="8"/>
  <c r="BE488" i="8"/>
  <c r="BC488" i="8"/>
  <c r="BJ488" i="8" s="1"/>
  <c r="AP1250" i="5" s="1"/>
  <c r="BH1250" i="5" s="1"/>
  <c r="BD488" i="8"/>
  <c r="BH488" i="8"/>
  <c r="BK488" i="8"/>
  <c r="BL488" i="8" s="1"/>
  <c r="BG493" i="8"/>
  <c r="F1255" i="5" s="1"/>
  <c r="BE493" i="8"/>
  <c r="BC493" i="8"/>
  <c r="BD493" i="8"/>
  <c r="BH493" i="8"/>
  <c r="AM1255" i="5" s="1"/>
  <c r="BK493" i="8"/>
  <c r="BL493" i="8" s="1"/>
  <c r="BG495" i="8"/>
  <c r="F1257" i="5" s="1"/>
  <c r="BE495" i="8"/>
  <c r="BC495" i="8"/>
  <c r="BD495" i="8"/>
  <c r="BH495" i="8"/>
  <c r="AM1257" i="5" s="1"/>
  <c r="BK495" i="8"/>
  <c r="BL495" i="8" s="1"/>
  <c r="BG496" i="8"/>
  <c r="F1258" i="5" s="1"/>
  <c r="BE496" i="8"/>
  <c r="BC496" i="8"/>
  <c r="BD496" i="8"/>
  <c r="BH496" i="8"/>
  <c r="BK496" i="8"/>
  <c r="BG497" i="8"/>
  <c r="F1259" i="5" s="1"/>
  <c r="BE497" i="8"/>
  <c r="BC497" i="8"/>
  <c r="BD497" i="8"/>
  <c r="BH497" i="8"/>
  <c r="AM1259" i="5" s="1"/>
  <c r="BK497" i="8"/>
  <c r="BL497" i="8" s="1"/>
  <c r="BG500" i="8"/>
  <c r="F1262" i="5" s="1"/>
  <c r="BE500" i="8"/>
  <c r="BC500" i="8"/>
  <c r="BD500" i="8"/>
  <c r="BH500" i="8"/>
  <c r="AM1262" i="5" s="1"/>
  <c r="BK500" i="8"/>
  <c r="BL500" i="8" s="1"/>
  <c r="BG501" i="8"/>
  <c r="BE501" i="8"/>
  <c r="BC501" i="8"/>
  <c r="BJ501" i="8" s="1"/>
  <c r="AP1263" i="5" s="1"/>
  <c r="BH1263" i="5" s="1"/>
  <c r="BD501" i="8"/>
  <c r="BH501" i="8"/>
  <c r="BK501" i="8"/>
  <c r="BL501" i="8" s="1"/>
  <c r="BG502" i="8"/>
  <c r="F1264" i="5" s="1"/>
  <c r="BE502" i="8"/>
  <c r="BC502" i="8"/>
  <c r="BD502" i="8"/>
  <c r="BH502" i="8"/>
  <c r="BK502" i="8"/>
  <c r="BG503" i="8"/>
  <c r="BE503" i="8"/>
  <c r="BC503" i="8"/>
  <c r="BJ503" i="8" s="1"/>
  <c r="AP1265" i="5" s="1"/>
  <c r="BH1265" i="5" s="1"/>
  <c r="BD503" i="8"/>
  <c r="BH503" i="8"/>
  <c r="BK503" i="8"/>
  <c r="BL503" i="8" s="1"/>
  <c r="BG504" i="8"/>
  <c r="BE504" i="8"/>
  <c r="BC504" i="8"/>
  <c r="BJ504" i="8" s="1"/>
  <c r="AP1266" i="5" s="1"/>
  <c r="BH1266" i="5" s="1"/>
  <c r="BD504" i="8"/>
  <c r="BH504" i="8"/>
  <c r="BK504" i="8"/>
  <c r="BL504" i="8" s="1"/>
  <c r="BG419" i="8"/>
  <c r="F1181" i="5" s="1"/>
  <c r="BE419" i="8"/>
  <c r="H1181" i="5" s="1"/>
  <c r="BC419" i="8"/>
  <c r="BD419" i="8"/>
  <c r="BH419" i="8"/>
  <c r="AM1181" i="5" s="1"/>
  <c r="BK419" i="8"/>
  <c r="BL419" i="8" s="1"/>
  <c r="BG421" i="8"/>
  <c r="F1183" i="5" s="1"/>
  <c r="BE421" i="8"/>
  <c r="BC421" i="8"/>
  <c r="BD421" i="8"/>
  <c r="BH421" i="8"/>
  <c r="BK421" i="8"/>
  <c r="BG425" i="8"/>
  <c r="F1187" i="5" s="1"/>
  <c r="BE425" i="8"/>
  <c r="BC425" i="8"/>
  <c r="BD425" i="8"/>
  <c r="BH425" i="8"/>
  <c r="BK425" i="8"/>
  <c r="BG426" i="8"/>
  <c r="BE426" i="8"/>
  <c r="BC426" i="8"/>
  <c r="BJ426" i="8" s="1"/>
  <c r="AP1188" i="5" s="1"/>
  <c r="BH1188" i="5" s="1"/>
  <c r="BD426" i="8"/>
  <c r="BH426" i="8"/>
  <c r="BK426" i="8"/>
  <c r="BL426" i="8" s="1"/>
  <c r="BG428" i="8"/>
  <c r="F1190" i="5" s="1"/>
  <c r="BE428" i="8"/>
  <c r="BC428" i="8"/>
  <c r="BH428" i="8"/>
  <c r="BK428" i="8"/>
  <c r="BL428" i="8" s="1"/>
  <c r="BG429" i="8"/>
  <c r="BE429" i="8"/>
  <c r="BC429" i="8"/>
  <c r="BJ429" i="8" s="1"/>
  <c r="AP1191" i="5" s="1"/>
  <c r="BH1191" i="5" s="1"/>
  <c r="BD429" i="8"/>
  <c r="BH429" i="8"/>
  <c r="BK429" i="8"/>
  <c r="BL429" i="8" s="1"/>
  <c r="BG430" i="8"/>
  <c r="F1192" i="5" s="1"/>
  <c r="BE430" i="8"/>
  <c r="H1192" i="5" s="1"/>
  <c r="BC430" i="8"/>
  <c r="BJ430" i="8" s="1"/>
  <c r="AP1192" i="5" s="1"/>
  <c r="BH1192" i="5" s="1"/>
  <c r="BD430" i="8"/>
  <c r="BH430" i="8"/>
  <c r="AM1192" i="5" s="1"/>
  <c r="BK430" i="8"/>
  <c r="BL430" i="8" s="1"/>
  <c r="BG431" i="8"/>
  <c r="F1193" i="5" s="1"/>
  <c r="BE431" i="8"/>
  <c r="BC431" i="8"/>
  <c r="BD431" i="8"/>
  <c r="BH431" i="8"/>
  <c r="AM1193" i="5" s="1"/>
  <c r="BK431" i="8"/>
  <c r="BL431" i="8" s="1"/>
  <c r="BG432" i="8"/>
  <c r="F1194" i="5" s="1"/>
  <c r="BE432" i="8"/>
  <c r="BC432" i="8"/>
  <c r="BD432" i="8"/>
  <c r="BH432" i="8"/>
  <c r="AM1194" i="5" s="1"/>
  <c r="BK432" i="8"/>
  <c r="BG433" i="8"/>
  <c r="F1195" i="5" s="1"/>
  <c r="BE433" i="8"/>
  <c r="BC433" i="8"/>
  <c r="BD433" i="8"/>
  <c r="BH433" i="8"/>
  <c r="AM1195" i="5" s="1"/>
  <c r="BK433" i="8"/>
  <c r="BG436" i="8"/>
  <c r="F1198" i="5" s="1"/>
  <c r="BE436" i="8"/>
  <c r="BC436" i="8"/>
  <c r="BD436" i="8"/>
  <c r="BH436" i="8"/>
  <c r="AM1198" i="5" s="1"/>
  <c r="BK436" i="8"/>
  <c r="BL436" i="8" s="1"/>
  <c r="BG437" i="8"/>
  <c r="F1199" i="5" s="1"/>
  <c r="BE437" i="8"/>
  <c r="BC437" i="8"/>
  <c r="BD437" i="8"/>
  <c r="BH437" i="8"/>
  <c r="AM1199" i="5" s="1"/>
  <c r="BK437" i="8"/>
  <c r="BL437" i="8" s="1"/>
  <c r="BG439" i="8"/>
  <c r="F1201" i="5" s="1"/>
  <c r="BE439" i="8"/>
  <c r="BC439" i="8"/>
  <c r="BD439" i="8"/>
  <c r="BH439" i="8"/>
  <c r="AM1201" i="5" s="1"/>
  <c r="BK439" i="8"/>
  <c r="BL439" i="8" s="1"/>
  <c r="BG440" i="8"/>
  <c r="F1202" i="5" s="1"/>
  <c r="BE440" i="8"/>
  <c r="BC440" i="8"/>
  <c r="BD440" i="8"/>
  <c r="BH440" i="8"/>
  <c r="AM1202" i="5" s="1"/>
  <c r="BK440" i="8"/>
  <c r="BG441" i="8"/>
  <c r="F1203" i="5" s="1"/>
  <c r="BE441" i="8"/>
  <c r="BC441" i="8"/>
  <c r="BJ441" i="8" s="1"/>
  <c r="AP1203" i="5" s="1"/>
  <c r="BH1203" i="5" s="1"/>
  <c r="BD441" i="8"/>
  <c r="BH441" i="8"/>
  <c r="AM1203" i="5" s="1"/>
  <c r="BK441" i="8"/>
  <c r="BL441" i="8" s="1"/>
  <c r="BG442" i="8"/>
  <c r="BE442" i="8"/>
  <c r="BC442" i="8"/>
  <c r="BJ442" i="8" s="1"/>
  <c r="AP1204" i="5" s="1"/>
  <c r="BH1204" i="5" s="1"/>
  <c r="BD442" i="8"/>
  <c r="BH442" i="8"/>
  <c r="BK442" i="8"/>
  <c r="BL442" i="8" s="1"/>
  <c r="BG443" i="8"/>
  <c r="F1205" i="5" s="1"/>
  <c r="BE443" i="8"/>
  <c r="BC443" i="8"/>
  <c r="BD443" i="8"/>
  <c r="BH443" i="8"/>
  <c r="AM1205" i="5" s="1"/>
  <c r="BK443" i="8"/>
  <c r="BL443" i="8" s="1"/>
  <c r="BG445" i="8"/>
  <c r="F1207" i="5" s="1"/>
  <c r="BE445" i="8"/>
  <c r="BC445" i="8"/>
  <c r="BD445" i="8"/>
  <c r="BH445" i="8"/>
  <c r="BK445" i="8"/>
  <c r="BG446" i="8"/>
  <c r="F1208" i="5" s="1"/>
  <c r="BE446" i="8"/>
  <c r="BC446" i="8"/>
  <c r="BD446" i="8"/>
  <c r="BH446" i="8"/>
  <c r="AM1208" i="5" s="1"/>
  <c r="BK446" i="8"/>
  <c r="BL446" i="8" s="1"/>
  <c r="BG450" i="8"/>
  <c r="F1212" i="5" s="1"/>
  <c r="BE450" i="8"/>
  <c r="BC450" i="8"/>
  <c r="BD450" i="8"/>
  <c r="BH450" i="8"/>
  <c r="BK450" i="8"/>
  <c r="BL450" i="8" s="1"/>
  <c r="BG449" i="8"/>
  <c r="F1211" i="5" s="1"/>
  <c r="BE449" i="8"/>
  <c r="BC449" i="8"/>
  <c r="BD449" i="8"/>
  <c r="BH449" i="8"/>
  <c r="BK449" i="8"/>
  <c r="BG448" i="8"/>
  <c r="F1210" i="5" s="1"/>
  <c r="BE448" i="8"/>
  <c r="BC448" i="8"/>
  <c r="BD448" i="8"/>
  <c r="BH448" i="8"/>
  <c r="BK448" i="8"/>
  <c r="BG451" i="8"/>
  <c r="F1213" i="5" s="1"/>
  <c r="BE451" i="8"/>
  <c r="BC451" i="8"/>
  <c r="BD451" i="8"/>
  <c r="BH451" i="8"/>
  <c r="AM1213" i="5" s="1"/>
  <c r="BK451" i="8"/>
  <c r="BL451" i="8" s="1"/>
  <c r="BG452" i="8"/>
  <c r="F1214" i="5" s="1"/>
  <c r="BE452" i="8"/>
  <c r="BC452" i="8"/>
  <c r="BD452" i="8"/>
  <c r="BH452" i="8"/>
  <c r="AM1214" i="5" s="1"/>
  <c r="BK452" i="8"/>
  <c r="BL452" i="8" s="1"/>
  <c r="BG453" i="8"/>
  <c r="BE453" i="8"/>
  <c r="BC453" i="8"/>
  <c r="BJ453" i="8" s="1"/>
  <c r="AP1215" i="5" s="1"/>
  <c r="BH1215" i="5" s="1"/>
  <c r="BD453" i="8"/>
  <c r="BH453" i="8"/>
  <c r="BK453" i="8"/>
  <c r="BL453" i="8" s="1"/>
  <c r="BG454" i="8"/>
  <c r="BE454" i="8"/>
  <c r="BC454" i="8"/>
  <c r="BJ454" i="8" s="1"/>
  <c r="AP1216" i="5" s="1"/>
  <c r="BH1216" i="5" s="1"/>
  <c r="BD454" i="8"/>
  <c r="BH454" i="8"/>
  <c r="BK454" i="8"/>
  <c r="BL454" i="8" s="1"/>
  <c r="BG456" i="8"/>
  <c r="F1218" i="5" s="1"/>
  <c r="BE456" i="8"/>
  <c r="BC456" i="8"/>
  <c r="BD456" i="8"/>
  <c r="BH456" i="8"/>
  <c r="AM1218" i="5" s="1"/>
  <c r="BK456" i="8"/>
  <c r="BL456" i="8" s="1"/>
  <c r="BG457" i="8"/>
  <c r="BE457" i="8"/>
  <c r="BC457" i="8"/>
  <c r="BJ457" i="8" s="1"/>
  <c r="AP1219" i="5" s="1"/>
  <c r="BH1219" i="5" s="1"/>
  <c r="BD457" i="8"/>
  <c r="BH457" i="8"/>
  <c r="BK457" i="8"/>
  <c r="BL457" i="8" s="1"/>
  <c r="BG458" i="8"/>
  <c r="BE458" i="8"/>
  <c r="BC458" i="8"/>
  <c r="BJ458" i="8" s="1"/>
  <c r="AP1220" i="5" s="1"/>
  <c r="BH1220" i="5" s="1"/>
  <c r="BD458" i="8"/>
  <c r="BH458" i="8"/>
  <c r="BK458" i="8"/>
  <c r="BL458" i="8" s="1"/>
  <c r="BG460" i="8"/>
  <c r="BE460" i="8"/>
  <c r="BC460" i="8"/>
  <c r="BJ460" i="8" s="1"/>
  <c r="AP1222" i="5" s="1"/>
  <c r="BH1222" i="5" s="1"/>
  <c r="BD460" i="8"/>
  <c r="BH460" i="8"/>
  <c r="BK460" i="8"/>
  <c r="BL460" i="8" s="1"/>
  <c r="BG464" i="8"/>
  <c r="BE464" i="8"/>
  <c r="BC464" i="8"/>
  <c r="BJ464" i="8" s="1"/>
  <c r="AP1226" i="5" s="1"/>
  <c r="BH1226" i="5" s="1"/>
  <c r="BD464" i="8"/>
  <c r="BH464" i="8"/>
  <c r="BK464" i="8"/>
  <c r="BL464" i="8" s="1"/>
  <c r="BG465" i="8"/>
  <c r="F1227" i="5" s="1"/>
  <c r="BE465" i="8"/>
  <c r="BC465" i="8"/>
  <c r="BD465" i="8"/>
  <c r="BH465" i="8"/>
  <c r="AM1227" i="5" s="1"/>
  <c r="BK465" i="8"/>
  <c r="BL465" i="8" s="1"/>
  <c r="BG466" i="8"/>
  <c r="F1228" i="5" s="1"/>
  <c r="BE466" i="8"/>
  <c r="BC466" i="8"/>
  <c r="BD466" i="8"/>
  <c r="BH466" i="8"/>
  <c r="AM1228" i="5" s="1"/>
  <c r="BK466" i="8"/>
  <c r="BL466" i="8" s="1"/>
  <c r="BG468" i="8"/>
  <c r="F1230" i="5" s="1"/>
  <c r="BE468" i="8"/>
  <c r="BC468" i="8"/>
  <c r="BD468" i="8"/>
  <c r="BH468" i="8"/>
  <c r="AM1230" i="5" s="1"/>
  <c r="BK468" i="8"/>
  <c r="BL468" i="8" s="1"/>
  <c r="BG470" i="8"/>
  <c r="F1232" i="5" s="1"/>
  <c r="BE470" i="8"/>
  <c r="BC470" i="8"/>
  <c r="BD470" i="8"/>
  <c r="BH470" i="8"/>
  <c r="AM1232" i="5" s="1"/>
  <c r="BK470" i="8"/>
  <c r="BL470" i="8" s="1"/>
  <c r="BG471" i="8"/>
  <c r="F1233" i="5" s="1"/>
  <c r="BE471" i="8"/>
  <c r="BC471" i="8"/>
  <c r="BD471" i="8"/>
  <c r="BH471" i="8"/>
  <c r="AM1233" i="5" s="1"/>
  <c r="BK471" i="8"/>
  <c r="BL471" i="8" s="1"/>
  <c r="BG472" i="8"/>
  <c r="F1234" i="5" s="1"/>
  <c r="BE472" i="8"/>
  <c r="BC472" i="8"/>
  <c r="BD472" i="8"/>
  <c r="BH472" i="8"/>
  <c r="AM1234" i="5" s="1"/>
  <c r="BK472" i="8"/>
  <c r="BL472" i="8" s="1"/>
  <c r="BG473" i="8"/>
  <c r="F1235" i="5" s="1"/>
  <c r="BE473" i="8"/>
  <c r="BC473" i="8"/>
  <c r="BD473" i="8"/>
  <c r="BH473" i="8"/>
  <c r="AM1235" i="5" s="1"/>
  <c r="BK473" i="8"/>
  <c r="BL473" i="8" s="1"/>
  <c r="BG475" i="8"/>
  <c r="F1237" i="5" s="1"/>
  <c r="BE475" i="8"/>
  <c r="BC475" i="8"/>
  <c r="BD475" i="8"/>
  <c r="BH475" i="8"/>
  <c r="AM1237" i="5" s="1"/>
  <c r="BK475" i="8"/>
  <c r="BL475" i="8" s="1"/>
  <c r="BG478" i="8"/>
  <c r="F1240" i="5" s="1"/>
  <c r="BE478" i="8"/>
  <c r="BC478" i="8"/>
  <c r="BD478" i="8"/>
  <c r="BH478" i="8"/>
  <c r="AM1240" i="5" s="1"/>
  <c r="BK478" i="8"/>
  <c r="BL478" i="8" s="1"/>
  <c r="BG347" i="8"/>
  <c r="F1109" i="5" s="1"/>
  <c r="BE347" i="8"/>
  <c r="BC347" i="8"/>
  <c r="BJ347" i="8" s="1"/>
  <c r="AP1109" i="5" s="1"/>
  <c r="BH1109" i="5" s="1"/>
  <c r="BD347" i="8"/>
  <c r="BH347" i="8"/>
  <c r="AM1109" i="5" s="1"/>
  <c r="BK347" i="8"/>
  <c r="BL347" i="8" s="1"/>
  <c r="BG348" i="8"/>
  <c r="BE348" i="8"/>
  <c r="BC348" i="8"/>
  <c r="BJ348" i="8" s="1"/>
  <c r="AP1110" i="5" s="1"/>
  <c r="BH1110" i="5" s="1"/>
  <c r="BD348" i="8"/>
  <c r="BH348" i="8"/>
  <c r="BK348" i="8"/>
  <c r="BL348" i="8" s="1"/>
  <c r="BG349" i="8"/>
  <c r="F1111" i="5" s="1"/>
  <c r="BE349" i="8"/>
  <c r="BC349" i="8"/>
  <c r="BD349" i="8"/>
  <c r="BH349" i="8"/>
  <c r="AM1111" i="5" s="1"/>
  <c r="BK349" i="8"/>
  <c r="BL349" i="8" s="1"/>
  <c r="BG350" i="8"/>
  <c r="F1112" i="5" s="1"/>
  <c r="BE350" i="8"/>
  <c r="BC350" i="8"/>
  <c r="BD350" i="8"/>
  <c r="BH350" i="8"/>
  <c r="AM1112" i="5" s="1"/>
  <c r="BK350" i="8"/>
  <c r="BL350" i="8" s="1"/>
  <c r="BG353" i="8"/>
  <c r="F1115" i="5" s="1"/>
  <c r="BE353" i="8"/>
  <c r="BC353" i="8"/>
  <c r="BD353" i="8"/>
  <c r="BH353" i="8"/>
  <c r="AM1115" i="5" s="1"/>
  <c r="BK353" i="8"/>
  <c r="BL353" i="8" s="1"/>
  <c r="BG355" i="8"/>
  <c r="F1117" i="5" s="1"/>
  <c r="BE355" i="8"/>
  <c r="BC355" i="8"/>
  <c r="BD355" i="8"/>
  <c r="BH355" i="8"/>
  <c r="BK355" i="8"/>
  <c r="BG357" i="8"/>
  <c r="F1119" i="5" s="1"/>
  <c r="BE357" i="8"/>
  <c r="BC357" i="8"/>
  <c r="BD357" i="8"/>
  <c r="BH357" i="8"/>
  <c r="BK357" i="8"/>
  <c r="BG358" i="8"/>
  <c r="F1120" i="5" s="1"/>
  <c r="BE358" i="8"/>
  <c r="BC358" i="8"/>
  <c r="BD358" i="8"/>
  <c r="BH358" i="8"/>
  <c r="AM1120" i="5" s="1"/>
  <c r="BK358" i="8"/>
  <c r="BL358" i="8" s="1"/>
  <c r="BG360" i="8"/>
  <c r="F1122" i="5" s="1"/>
  <c r="BE360" i="8"/>
  <c r="BC360" i="8"/>
  <c r="BD360" i="8"/>
  <c r="BH360" i="8"/>
  <c r="AM1122" i="5" s="1"/>
  <c r="BK360" i="8"/>
  <c r="BL360" i="8" s="1"/>
  <c r="BG365" i="8"/>
  <c r="F1127" i="5" s="1"/>
  <c r="BE365" i="8"/>
  <c r="BC365" i="8"/>
  <c r="BD365" i="8"/>
  <c r="BH365" i="8"/>
  <c r="BK365" i="8"/>
  <c r="BG363" i="8"/>
  <c r="F1125" i="5" s="1"/>
  <c r="BE363" i="8"/>
  <c r="BC363" i="8"/>
  <c r="BD363" i="8"/>
  <c r="BH363" i="8"/>
  <c r="BK363" i="8"/>
  <c r="BG366" i="8"/>
  <c r="F1128" i="5" s="1"/>
  <c r="BE366" i="8"/>
  <c r="BC366" i="8"/>
  <c r="BD366" i="8"/>
  <c r="BH366" i="8"/>
  <c r="AM1128" i="5" s="1"/>
  <c r="BK366" i="8"/>
  <c r="BL366" i="8" s="1"/>
  <c r="BG367" i="8"/>
  <c r="BE367" i="8"/>
  <c r="BC367" i="8"/>
  <c r="BJ367" i="8" s="1"/>
  <c r="AP1129" i="5" s="1"/>
  <c r="BH1129" i="5" s="1"/>
  <c r="BD367" i="8"/>
  <c r="BH367" i="8"/>
  <c r="BK367" i="8"/>
  <c r="BL367" i="8" s="1"/>
  <c r="BG368" i="8"/>
  <c r="F1130" i="5" s="1"/>
  <c r="BE368" i="8"/>
  <c r="BC368" i="8"/>
  <c r="BD368" i="8"/>
  <c r="BH368" i="8"/>
  <c r="AM1130" i="5" s="1"/>
  <c r="BK368" i="8"/>
  <c r="BL368" i="8" s="1"/>
  <c r="BG370" i="8"/>
  <c r="F1132" i="5" s="1"/>
  <c r="BE370" i="8"/>
  <c r="BC370" i="8"/>
  <c r="BD370" i="8"/>
  <c r="BH370" i="8"/>
  <c r="BK370" i="8"/>
  <c r="BG372" i="8"/>
  <c r="F1134" i="5" s="1"/>
  <c r="BE372" i="8"/>
  <c r="BC372" i="8"/>
  <c r="BD372" i="8"/>
  <c r="BH372" i="8"/>
  <c r="AM1134" i="5" s="1"/>
  <c r="BK372" i="8"/>
  <c r="BL372" i="8" s="1"/>
  <c r="BG373" i="8"/>
  <c r="F1135" i="5" s="1"/>
  <c r="BE373" i="8"/>
  <c r="BC373" i="8"/>
  <c r="BD373" i="8"/>
  <c r="BH373" i="8"/>
  <c r="AM1135" i="5" s="1"/>
  <c r="BK373" i="8"/>
  <c r="BL373" i="8" s="1"/>
  <c r="BG377" i="8"/>
  <c r="F1139" i="5" s="1"/>
  <c r="BE377" i="8"/>
  <c r="BC377" i="8"/>
  <c r="BD377" i="8"/>
  <c r="BH377" i="8"/>
  <c r="AM1139" i="5" s="1"/>
  <c r="BK377" i="8"/>
  <c r="BL377" i="8" s="1"/>
  <c r="BG379" i="8"/>
  <c r="F1141" i="5" s="1"/>
  <c r="BE379" i="8"/>
  <c r="BC379" i="8"/>
  <c r="BD379" i="8"/>
  <c r="BH379" i="8"/>
  <c r="AM1141" i="5" s="1"/>
  <c r="BK379" i="8"/>
  <c r="BL379" i="8" s="1"/>
  <c r="BG380" i="8"/>
  <c r="F1142" i="5" s="1"/>
  <c r="BE380" i="8"/>
  <c r="BC380" i="8"/>
  <c r="BD380" i="8"/>
  <c r="BH380" i="8"/>
  <c r="AM1142" i="5" s="1"/>
  <c r="BK380" i="8"/>
  <c r="BL380" i="8" s="1"/>
  <c r="BG381" i="8"/>
  <c r="F1143" i="5" s="1"/>
  <c r="BE381" i="8"/>
  <c r="BC381" i="8"/>
  <c r="BD381" i="8"/>
  <c r="BH381" i="8"/>
  <c r="BK381" i="8"/>
  <c r="BL381" i="8" s="1"/>
  <c r="BG382" i="8"/>
  <c r="F1144" i="5" s="1"/>
  <c r="BE382" i="8"/>
  <c r="BC382" i="8"/>
  <c r="BD382" i="8"/>
  <c r="BH382" i="8"/>
  <c r="BK382" i="8"/>
  <c r="BL382" i="8" s="1"/>
  <c r="BG383" i="8"/>
  <c r="F1145" i="5" s="1"/>
  <c r="BE383" i="8"/>
  <c r="BC383" i="8"/>
  <c r="BD383" i="8"/>
  <c r="BH383" i="8"/>
  <c r="AM1145" i="5" s="1"/>
  <c r="BK383" i="8"/>
  <c r="BL383" i="8" s="1"/>
  <c r="BG384" i="8"/>
  <c r="F1146" i="5" s="1"/>
  <c r="BE384" i="8"/>
  <c r="BC384" i="8"/>
  <c r="BD384" i="8"/>
  <c r="BH384" i="8"/>
  <c r="AM1146" i="5" s="1"/>
  <c r="BK384" i="8"/>
  <c r="BL384" i="8" s="1"/>
  <c r="BG385" i="8"/>
  <c r="F1147" i="5" s="1"/>
  <c r="BE385" i="8"/>
  <c r="BC385" i="8"/>
  <c r="BD385" i="8"/>
  <c r="BH385" i="8"/>
  <c r="AM1147" i="5" s="1"/>
  <c r="BK385" i="8"/>
  <c r="BL385" i="8" s="1"/>
  <c r="BG387" i="8"/>
  <c r="F1149" i="5" s="1"/>
  <c r="BE387" i="8"/>
  <c r="BC387" i="8"/>
  <c r="BD387" i="8"/>
  <c r="BH387" i="8"/>
  <c r="BK387" i="8"/>
  <c r="BG388" i="8"/>
  <c r="F1150" i="5" s="1"/>
  <c r="BE388" i="8"/>
  <c r="BC388" i="8"/>
  <c r="BD388" i="8"/>
  <c r="BH388" i="8"/>
  <c r="BK388" i="8"/>
  <c r="BL388" i="8" s="1"/>
  <c r="BG389" i="8"/>
  <c r="F1151" i="5" s="1"/>
  <c r="BE389" i="8"/>
  <c r="BC389" i="8"/>
  <c r="BD389" i="8"/>
  <c r="BH389" i="8"/>
  <c r="BK389" i="8"/>
  <c r="BG390" i="8"/>
  <c r="F1152" i="5" s="1"/>
  <c r="BE390" i="8"/>
  <c r="BC390" i="8"/>
  <c r="BD390" i="8"/>
  <c r="BH390" i="8"/>
  <c r="BK390" i="8"/>
  <c r="BL390" i="8" s="1"/>
  <c r="BG391" i="8"/>
  <c r="F1153" i="5" s="1"/>
  <c r="BE391" i="8"/>
  <c r="BC391" i="8"/>
  <c r="BD391" i="8"/>
  <c r="BH391" i="8"/>
  <c r="AM1153" i="5" s="1"/>
  <c r="BK391" i="8"/>
  <c r="BL391" i="8" s="1"/>
  <c r="BG393" i="8"/>
  <c r="F1155" i="5" s="1"/>
  <c r="BE393" i="8"/>
  <c r="BC393" i="8"/>
  <c r="BD393" i="8"/>
  <c r="BH393" i="8"/>
  <c r="AM1155" i="5" s="1"/>
  <c r="BK393" i="8"/>
  <c r="BL393" i="8" s="1"/>
  <c r="BG395" i="8"/>
  <c r="F1157" i="5" s="1"/>
  <c r="BE395" i="8"/>
  <c r="BC395" i="8"/>
  <c r="BD395" i="8"/>
  <c r="BH395" i="8"/>
  <c r="BK395" i="8"/>
  <c r="BL395" i="8" s="1"/>
  <c r="BG396" i="8"/>
  <c r="BE396" i="8"/>
  <c r="BC396" i="8"/>
  <c r="BJ396" i="8" s="1"/>
  <c r="AP1158" i="5" s="1"/>
  <c r="BH1158" i="5" s="1"/>
  <c r="BD396" i="8"/>
  <c r="BH396" i="8"/>
  <c r="BK396" i="8"/>
  <c r="BL396" i="8" s="1"/>
  <c r="BG397" i="8"/>
  <c r="BE397" i="8"/>
  <c r="BC397" i="8"/>
  <c r="BJ397" i="8" s="1"/>
  <c r="AP1159" i="5" s="1"/>
  <c r="BH1159" i="5" s="1"/>
  <c r="BD397" i="8"/>
  <c r="BH397" i="8"/>
  <c r="BK397" i="8"/>
  <c r="BL397" i="8" s="1"/>
  <c r="BG398" i="8"/>
  <c r="F1160" i="5" s="1"/>
  <c r="BE398" i="8"/>
  <c r="BC398" i="8"/>
  <c r="BD398" i="8"/>
  <c r="BH398" i="8"/>
  <c r="AM1160" i="5" s="1"/>
  <c r="BK398" i="8"/>
  <c r="BL398" i="8" s="1"/>
  <c r="BG400" i="8"/>
  <c r="F1162" i="5" s="1"/>
  <c r="BE400" i="8"/>
  <c r="BC400" i="8"/>
  <c r="BD400" i="8"/>
  <c r="BH400" i="8"/>
  <c r="BK400" i="8"/>
  <c r="BG402" i="8"/>
  <c r="F1164" i="5" s="1"/>
  <c r="BE402" i="8"/>
  <c r="BC402" i="8"/>
  <c r="BD402" i="8"/>
  <c r="BH402" i="8"/>
  <c r="BK402" i="8"/>
  <c r="BG403" i="8"/>
  <c r="F1165" i="5" s="1"/>
  <c r="BE403" i="8"/>
  <c r="BC403" i="8"/>
  <c r="BD403" i="8"/>
  <c r="BH403" i="8"/>
  <c r="BK403" i="8"/>
  <c r="BG404" i="8"/>
  <c r="BE404" i="8"/>
  <c r="BC404" i="8"/>
  <c r="BJ404" i="8" s="1"/>
  <c r="AP1166" i="5" s="1"/>
  <c r="BH1166" i="5" s="1"/>
  <c r="BD404" i="8"/>
  <c r="BH404" i="8"/>
  <c r="BK404" i="8"/>
  <c r="BL404" i="8" s="1"/>
  <c r="BG405" i="8"/>
  <c r="BE405" i="8"/>
  <c r="BC405" i="8"/>
  <c r="BJ405" i="8" s="1"/>
  <c r="AP1167" i="5" s="1"/>
  <c r="BH1167" i="5" s="1"/>
  <c r="BD405" i="8"/>
  <c r="BH405" i="8"/>
  <c r="BK405" i="8"/>
  <c r="BL405" i="8" s="1"/>
  <c r="BG406" i="8"/>
  <c r="F1168" i="5" s="1"/>
  <c r="BE406" i="8"/>
  <c r="BC406" i="8"/>
  <c r="BD406" i="8"/>
  <c r="BH406" i="8"/>
  <c r="AM1168" i="5" s="1"/>
  <c r="BK406" i="8"/>
  <c r="BL406" i="8" s="1"/>
  <c r="BG408" i="8"/>
  <c r="F1170" i="5" s="1"/>
  <c r="BE408" i="8"/>
  <c r="BC408" i="8"/>
  <c r="BD408" i="8"/>
  <c r="BH408" i="8"/>
  <c r="AM1170" i="5" s="1"/>
  <c r="BK408" i="8"/>
  <c r="BL408" i="8" s="1"/>
  <c r="BG410" i="8"/>
  <c r="F1172" i="5" s="1"/>
  <c r="BE410" i="8"/>
  <c r="BC410" i="8"/>
  <c r="BD410" i="8"/>
  <c r="BH410" i="8"/>
  <c r="AM1172" i="5" s="1"/>
  <c r="BK410" i="8"/>
  <c r="BL410" i="8" s="1"/>
  <c r="BG411" i="8"/>
  <c r="F1173" i="5" s="1"/>
  <c r="BE411" i="8"/>
  <c r="BC411" i="8"/>
  <c r="BD411" i="8"/>
  <c r="BH411" i="8"/>
  <c r="AM1173" i="5" s="1"/>
  <c r="BK411" i="8"/>
  <c r="BL411" i="8" s="1"/>
  <c r="BG412" i="8"/>
  <c r="F1174" i="5" s="1"/>
  <c r="BE412" i="8"/>
  <c r="BC412" i="8"/>
  <c r="BD412" i="8"/>
  <c r="BH412" i="8"/>
  <c r="AM1174" i="5" s="1"/>
  <c r="BK412" i="8"/>
  <c r="BL412" i="8" s="1"/>
  <c r="BG414" i="8"/>
  <c r="F1176" i="5" s="1"/>
  <c r="BE414" i="8"/>
  <c r="BC414" i="8"/>
  <c r="BD414" i="8"/>
  <c r="BH414" i="8"/>
  <c r="BK414" i="8"/>
  <c r="BG416" i="8"/>
  <c r="F1178" i="5" s="1"/>
  <c r="BE416" i="8"/>
  <c r="BC416" i="8"/>
  <c r="BD416" i="8"/>
  <c r="BH416" i="8"/>
  <c r="AM1178" i="5" s="1"/>
  <c r="BK416" i="8"/>
  <c r="BL416" i="8" s="1"/>
  <c r="BG417" i="8"/>
  <c r="F1179" i="5" s="1"/>
  <c r="BE417" i="8"/>
  <c r="BC417" i="8"/>
  <c r="BD417" i="8"/>
  <c r="BH417" i="8"/>
  <c r="AM1179" i="5" s="1"/>
  <c r="BK417" i="8"/>
  <c r="BL417" i="8" s="1"/>
  <c r="BG35" i="8"/>
  <c r="F797" i="5" s="1"/>
  <c r="BE35" i="8"/>
  <c r="BC35" i="8"/>
  <c r="BD35" i="8"/>
  <c r="BH35" i="8"/>
  <c r="BK35" i="8"/>
  <c r="BG36" i="8"/>
  <c r="F798" i="5" s="1"/>
  <c r="BC36" i="8"/>
  <c r="BD36" i="8"/>
  <c r="BH36" i="8"/>
  <c r="AM798" i="5" s="1"/>
  <c r="BK36" i="8"/>
  <c r="BL36" i="8" s="1"/>
  <c r="BG37" i="8"/>
  <c r="F799" i="5" s="1"/>
  <c r="BE37" i="8"/>
  <c r="BC37" i="8"/>
  <c r="BD37" i="8"/>
  <c r="BH37" i="8"/>
  <c r="AM799" i="5" s="1"/>
  <c r="BK37" i="8"/>
  <c r="BL37" i="8" s="1"/>
  <c r="BG43" i="8"/>
  <c r="F805" i="5" s="1"/>
  <c r="BE43" i="8"/>
  <c r="BC43" i="8"/>
  <c r="BD43" i="8"/>
  <c r="BH43" i="8"/>
  <c r="BK43" i="8"/>
  <c r="BL43" i="8" s="1"/>
  <c r="BG44" i="8"/>
  <c r="F806" i="5" s="1"/>
  <c r="BE44" i="8"/>
  <c r="BC44" i="8"/>
  <c r="BD44" i="8"/>
  <c r="BH44" i="8"/>
  <c r="BK44" i="8"/>
  <c r="BG38" i="8"/>
  <c r="F800" i="5" s="1"/>
  <c r="BE38" i="8"/>
  <c r="BC38" i="8"/>
  <c r="BD38" i="8"/>
  <c r="BH38" i="8"/>
  <c r="AM800" i="5" s="1"/>
  <c r="BK38" i="8"/>
  <c r="BL38" i="8" s="1"/>
  <c r="BG45" i="8"/>
  <c r="F807" i="5" s="1"/>
  <c r="BE45" i="8"/>
  <c r="BC45" i="8"/>
  <c r="BD45" i="8"/>
  <c r="BH45" i="8"/>
  <c r="AM807" i="5" s="1"/>
  <c r="BK45" i="8"/>
  <c r="BL45" i="8" s="1"/>
  <c r="BG46" i="8"/>
  <c r="BE46" i="8"/>
  <c r="BC46" i="8"/>
  <c r="BJ46" i="8" s="1"/>
  <c r="AP808" i="5" s="1"/>
  <c r="BH808" i="5" s="1"/>
  <c r="BD46" i="8"/>
  <c r="BH46" i="8"/>
  <c r="BK46" i="8"/>
  <c r="BL46" i="8" s="1"/>
  <c r="BE47" i="8"/>
  <c r="BC47" i="8"/>
  <c r="BD47" i="8"/>
  <c r="BH47" i="8"/>
  <c r="AM809" i="5" s="1"/>
  <c r="BK47" i="8"/>
  <c r="BL47" i="8" s="1"/>
  <c r="BE49" i="8"/>
  <c r="BC49" i="8"/>
  <c r="BD49" i="8"/>
  <c r="BH49" i="8"/>
  <c r="BK49" i="8"/>
  <c r="BE50" i="8"/>
  <c r="BC50" i="8"/>
  <c r="BD50" i="8"/>
  <c r="BH50" i="8"/>
  <c r="BK50" i="8"/>
  <c r="BG53" i="8"/>
  <c r="BE53" i="8"/>
  <c r="BC53" i="8"/>
  <c r="BJ53" i="8" s="1"/>
  <c r="AP815" i="5" s="1"/>
  <c r="BH815" i="5" s="1"/>
  <c r="BD53" i="8"/>
  <c r="BH53" i="8"/>
  <c r="BK53" i="8"/>
  <c r="BL53" i="8" s="1"/>
  <c r="BG54" i="8"/>
  <c r="F816" i="5" s="1"/>
  <c r="BE54" i="8"/>
  <c r="BC54" i="8"/>
  <c r="BD54" i="8"/>
  <c r="BH54" i="8"/>
  <c r="BK54" i="8"/>
  <c r="BG55" i="8"/>
  <c r="F817" i="5" s="1"/>
  <c r="BE55" i="8"/>
  <c r="BC55" i="8"/>
  <c r="BD55" i="8"/>
  <c r="BH55" i="8"/>
  <c r="BK55" i="8"/>
  <c r="BL55" i="8" s="1"/>
  <c r="BG59" i="8"/>
  <c r="F821" i="5" s="1"/>
  <c r="BE59" i="8"/>
  <c r="BC59" i="8"/>
  <c r="BD59" i="8"/>
  <c r="BH59" i="8"/>
  <c r="AM821" i="5" s="1"/>
  <c r="BK59" i="8"/>
  <c r="BL59" i="8" s="1"/>
  <c r="BG60" i="8"/>
  <c r="F822" i="5" s="1"/>
  <c r="BE60" i="8"/>
  <c r="BC60" i="8"/>
  <c r="BD60" i="8"/>
  <c r="BH60" i="8"/>
  <c r="BK60" i="8"/>
  <c r="BG61" i="8"/>
  <c r="F823" i="5" s="1"/>
  <c r="BE61" i="8"/>
  <c r="BC61" i="8"/>
  <c r="BD61" i="8"/>
  <c r="BH61" i="8"/>
  <c r="AM823" i="5" s="1"/>
  <c r="BK61" i="8"/>
  <c r="BL61" i="8" s="1"/>
  <c r="BG62" i="8"/>
  <c r="F824" i="5" s="1"/>
  <c r="BE62" i="8"/>
  <c r="BC62" i="8"/>
  <c r="BD62" i="8"/>
  <c r="BH62" i="8"/>
  <c r="AM824" i="5" s="1"/>
  <c r="BK62" i="8"/>
  <c r="BL62" i="8" s="1"/>
  <c r="BG63" i="8"/>
  <c r="F825" i="5" s="1"/>
  <c r="BE63" i="8"/>
  <c r="BC63" i="8"/>
  <c r="BD63" i="8"/>
  <c r="BH63" i="8"/>
  <c r="BK63" i="8"/>
  <c r="BL63" i="8" s="1"/>
  <c r="BG65" i="8"/>
  <c r="F827" i="5" s="1"/>
  <c r="BE65" i="8"/>
  <c r="BC65" i="8"/>
  <c r="BD65" i="8"/>
  <c r="BH65" i="8"/>
  <c r="BK65" i="8"/>
  <c r="BG66" i="8"/>
  <c r="F828" i="5" s="1"/>
  <c r="BE66" i="8"/>
  <c r="BC66" i="8"/>
  <c r="BD66" i="8"/>
  <c r="BH66" i="8"/>
  <c r="BK66" i="8"/>
  <c r="BG68" i="8"/>
  <c r="F830" i="5" s="1"/>
  <c r="BE68" i="8"/>
  <c r="BC68" i="8"/>
  <c r="BD68" i="8"/>
  <c r="BH68" i="8"/>
  <c r="BK68" i="8"/>
  <c r="BG69" i="8"/>
  <c r="F831" i="5" s="1"/>
  <c r="BE69" i="8"/>
  <c r="BC69" i="8"/>
  <c r="BD69" i="8"/>
  <c r="BH69" i="8"/>
  <c r="BK69" i="8"/>
  <c r="BG70" i="8"/>
  <c r="F832" i="5" s="1"/>
  <c r="BE70" i="8"/>
  <c r="BC70" i="8"/>
  <c r="BD70" i="8"/>
  <c r="BH70" i="8"/>
  <c r="BK70" i="8"/>
  <c r="BG72" i="8"/>
  <c r="F834" i="5" s="1"/>
  <c r="BE72" i="8"/>
  <c r="BC72" i="8"/>
  <c r="BD72" i="8"/>
  <c r="BH72" i="8"/>
  <c r="BK72" i="8"/>
  <c r="BG74" i="8"/>
  <c r="F836" i="5" s="1"/>
  <c r="BE74" i="8"/>
  <c r="BC74" i="8"/>
  <c r="BD74" i="8"/>
  <c r="BH74" i="8"/>
  <c r="AM836" i="5" s="1"/>
  <c r="BK74" i="8"/>
  <c r="BL74" i="8" s="1"/>
  <c r="BG75" i="8"/>
  <c r="F837" i="5" s="1"/>
  <c r="BE75" i="8"/>
  <c r="BC75" i="8"/>
  <c r="BD75" i="8"/>
  <c r="BH75" i="8"/>
  <c r="AM837" i="5" s="1"/>
  <c r="BK75" i="8"/>
  <c r="BL75" i="8" s="1"/>
  <c r="BG76" i="8"/>
  <c r="F838" i="5" s="1"/>
  <c r="BE76" i="8"/>
  <c r="BC76" i="8"/>
  <c r="BD76" i="8"/>
  <c r="BH76" i="8"/>
  <c r="AM838" i="5" s="1"/>
  <c r="BK76" i="8"/>
  <c r="BL76" i="8" s="1"/>
  <c r="BG77" i="8"/>
  <c r="F839" i="5" s="1"/>
  <c r="BE77" i="8"/>
  <c r="H839" i="5" s="1"/>
  <c r="BC77" i="8"/>
  <c r="BJ77" i="8" s="1"/>
  <c r="AP839" i="5" s="1"/>
  <c r="BH839" i="5" s="1"/>
  <c r="BD77" i="8"/>
  <c r="BH77" i="8"/>
  <c r="AM839" i="5" s="1"/>
  <c r="BK77" i="8"/>
  <c r="BL77" i="8" s="1"/>
  <c r="BG78" i="8"/>
  <c r="F840" i="5" s="1"/>
  <c r="BE78" i="8"/>
  <c r="BC78" i="8"/>
  <c r="BD78" i="8"/>
  <c r="BH78" i="8"/>
  <c r="AM840" i="5" s="1"/>
  <c r="BK78" i="8"/>
  <c r="BL78" i="8" s="1"/>
  <c r="BG82" i="8"/>
  <c r="F844" i="5" s="1"/>
  <c r="BE82" i="8"/>
  <c r="BC82" i="8"/>
  <c r="BD82" i="8"/>
  <c r="BH82" i="8"/>
  <c r="AM844" i="5" s="1"/>
  <c r="BK82" i="8"/>
  <c r="BL82" i="8" s="1"/>
  <c r="BG83" i="8"/>
  <c r="F845" i="5" s="1"/>
  <c r="BE83" i="8"/>
  <c r="BC83" i="8"/>
  <c r="BD83" i="8"/>
  <c r="BH83" i="8"/>
  <c r="AM845" i="5" s="1"/>
  <c r="BK83" i="8"/>
  <c r="BL83" i="8" s="1"/>
  <c r="BG84" i="8"/>
  <c r="F846" i="5" s="1"/>
  <c r="BE84" i="8"/>
  <c r="H846" i="5" s="1"/>
  <c r="BC84" i="8"/>
  <c r="BJ84" i="8" s="1"/>
  <c r="AP846" i="5" s="1"/>
  <c r="BH846" i="5" s="1"/>
  <c r="BD84" i="8"/>
  <c r="BH84" i="8"/>
  <c r="AM846" i="5" s="1"/>
  <c r="BK84" i="8"/>
  <c r="BL84" i="8" s="1"/>
  <c r="BG89" i="8"/>
  <c r="F851" i="5" s="1"/>
  <c r="BE89" i="8"/>
  <c r="BC89" i="8"/>
  <c r="BD89" i="8"/>
  <c r="BH89" i="8"/>
  <c r="AM851" i="5" s="1"/>
  <c r="BK89" i="8"/>
  <c r="BL89" i="8" s="1"/>
  <c r="BG90" i="8"/>
  <c r="F852" i="5" s="1"/>
  <c r="BE90" i="8"/>
  <c r="BC90" i="8"/>
  <c r="BD90" i="8"/>
  <c r="BH90" i="8"/>
  <c r="AM852" i="5" s="1"/>
  <c r="BK90" i="8"/>
  <c r="BL90" i="8" s="1"/>
  <c r="BG92" i="8"/>
  <c r="F854" i="5" s="1"/>
  <c r="BE92" i="8"/>
  <c r="BC92" i="8"/>
  <c r="BD92" i="8"/>
  <c r="BH92" i="8"/>
  <c r="AM854" i="5" s="1"/>
  <c r="BK92" i="8"/>
  <c r="BL92" i="8" s="1"/>
  <c r="BG93" i="8"/>
  <c r="F855" i="5" s="1"/>
  <c r="BE93" i="8"/>
  <c r="BC93" i="8"/>
  <c r="BD93" i="8"/>
  <c r="BH93" i="8"/>
  <c r="AM855" i="5" s="1"/>
  <c r="BK93" i="8"/>
  <c r="BL93" i="8" s="1"/>
  <c r="BG94" i="8"/>
  <c r="F856" i="5" s="1"/>
  <c r="BE94" i="8"/>
  <c r="BC94" i="8"/>
  <c r="BD94" i="8"/>
  <c r="BH94" i="8"/>
  <c r="AM856" i="5" s="1"/>
  <c r="BK94" i="8"/>
  <c r="BL94" i="8" s="1"/>
  <c r="BG91" i="8"/>
  <c r="F853" i="5" s="1"/>
  <c r="BE91" i="8"/>
  <c r="BC91" i="8"/>
  <c r="BD91" i="8"/>
  <c r="BH91" i="8"/>
  <c r="AM853" i="5" s="1"/>
  <c r="BK91" i="8"/>
  <c r="BL91" i="8" s="1"/>
  <c r="BG95" i="8"/>
  <c r="F857" i="5" s="1"/>
  <c r="BE95" i="8"/>
  <c r="BC95" i="8"/>
  <c r="BD95" i="8"/>
  <c r="BH95" i="8"/>
  <c r="AM857" i="5" s="1"/>
  <c r="BK95" i="8"/>
  <c r="BL95" i="8" s="1"/>
  <c r="BG96" i="8"/>
  <c r="F858" i="5" s="1"/>
  <c r="BE96" i="8"/>
  <c r="BC96" i="8"/>
  <c r="BD96" i="8"/>
  <c r="BH96" i="8"/>
  <c r="AM858" i="5" s="1"/>
  <c r="BK96" i="8"/>
  <c r="BL96" i="8" s="1"/>
  <c r="BG97" i="8"/>
  <c r="F859" i="5" s="1"/>
  <c r="BE97" i="8"/>
  <c r="BC97" i="8"/>
  <c r="BD97" i="8"/>
  <c r="BH97" i="8"/>
  <c r="AM859" i="5" s="1"/>
  <c r="BK97" i="8"/>
  <c r="BL97" i="8" s="1"/>
  <c r="BG98" i="8"/>
  <c r="F860" i="5" s="1"/>
  <c r="BE98" i="8"/>
  <c r="BC98" i="8"/>
  <c r="BD98" i="8"/>
  <c r="BH98" i="8"/>
  <c r="AM860" i="5" s="1"/>
  <c r="BK98" i="8"/>
  <c r="BL98" i="8" s="1"/>
  <c r="BG99" i="8"/>
  <c r="F861" i="5" s="1"/>
  <c r="BE99" i="8"/>
  <c r="BC99" i="8"/>
  <c r="BD99" i="8"/>
  <c r="BH99" i="8"/>
  <c r="AM861" i="5" s="1"/>
  <c r="BK99" i="8"/>
  <c r="BL99" i="8" s="1"/>
  <c r="BG104" i="8"/>
  <c r="F866" i="5" s="1"/>
  <c r="BE104" i="8"/>
  <c r="H866" i="5" s="1"/>
  <c r="BC104" i="8"/>
  <c r="BJ104" i="8" s="1"/>
  <c r="AP866" i="5" s="1"/>
  <c r="BH866" i="5" s="1"/>
  <c r="BD104" i="8"/>
  <c r="BH104" i="8"/>
  <c r="AM866" i="5" s="1"/>
  <c r="BK104" i="8"/>
  <c r="BL104" i="8" s="1"/>
  <c r="BG105" i="8"/>
  <c r="F867" i="5" s="1"/>
  <c r="BE105" i="8"/>
  <c r="BC105" i="8"/>
  <c r="BD105" i="8"/>
  <c r="BH105" i="8"/>
  <c r="AM867" i="5" s="1"/>
  <c r="BK105" i="8"/>
  <c r="BL105" i="8" s="1"/>
  <c r="BG106" i="8"/>
  <c r="F868" i="5" s="1"/>
  <c r="BE106" i="8"/>
  <c r="BC106" i="8"/>
  <c r="BJ106" i="8" s="1"/>
  <c r="AP868" i="5" s="1"/>
  <c r="BH868" i="5" s="1"/>
  <c r="BD106" i="8"/>
  <c r="BH106" i="8"/>
  <c r="AM868" i="5" s="1"/>
  <c r="BK106" i="8"/>
  <c r="BL106" i="8" s="1"/>
  <c r="BG107" i="8"/>
  <c r="BE107" i="8"/>
  <c r="BC107" i="8"/>
  <c r="BJ107" i="8" s="1"/>
  <c r="AP869" i="5" s="1"/>
  <c r="BH869" i="5" s="1"/>
  <c r="BD107" i="8"/>
  <c r="BH107" i="8"/>
  <c r="BK107" i="8"/>
  <c r="BL107" i="8" s="1"/>
  <c r="BE110" i="8"/>
  <c r="BD110" i="8"/>
  <c r="BG112" i="8"/>
  <c r="F874" i="5" s="1"/>
  <c r="BE112" i="8"/>
  <c r="BC112" i="8"/>
  <c r="BD112" i="8"/>
  <c r="BH112" i="8"/>
  <c r="AM874" i="5" s="1"/>
  <c r="BK112" i="8"/>
  <c r="BL112" i="8" s="1"/>
  <c r="BG113" i="8"/>
  <c r="F875" i="5" s="1"/>
  <c r="BE113" i="8"/>
  <c r="BC113" i="8"/>
  <c r="BD113" i="8"/>
  <c r="BH113" i="8"/>
  <c r="AM875" i="5" s="1"/>
  <c r="BK113" i="8"/>
  <c r="BG114" i="8"/>
  <c r="F876" i="5" s="1"/>
  <c r="BE114" i="8"/>
  <c r="BC114" i="8"/>
  <c r="BD114" i="8"/>
  <c r="BH114" i="8"/>
  <c r="BK114" i="8"/>
  <c r="BL114" i="8" s="1"/>
  <c r="BG115" i="8"/>
  <c r="F877" i="5" s="1"/>
  <c r="BE115" i="8"/>
  <c r="BC115" i="8"/>
  <c r="BD115" i="8"/>
  <c r="BH115" i="8"/>
  <c r="AM877" i="5" s="1"/>
  <c r="BK115" i="8"/>
  <c r="BG116" i="8"/>
  <c r="F878" i="5" s="1"/>
  <c r="BE116" i="8"/>
  <c r="BC116" i="8"/>
  <c r="BD116" i="8"/>
  <c r="BH116" i="8"/>
  <c r="AM878" i="5" s="1"/>
  <c r="BK116" i="8"/>
  <c r="BL116" i="8" s="1"/>
  <c r="BG117" i="8"/>
  <c r="F879" i="5" s="1"/>
  <c r="BE117" i="8"/>
  <c r="BC117" i="8"/>
  <c r="BD117" i="8"/>
  <c r="BH117" i="8"/>
  <c r="AM879" i="5" s="1"/>
  <c r="BK117" i="8"/>
  <c r="BL117" i="8" s="1"/>
  <c r="BG118" i="8"/>
  <c r="F880" i="5" s="1"/>
  <c r="BE118" i="8"/>
  <c r="BC118" i="8"/>
  <c r="BD118" i="8"/>
  <c r="BH118" i="8"/>
  <c r="BK118" i="8"/>
  <c r="BG119" i="8"/>
  <c r="BE119" i="8"/>
  <c r="BC119" i="8"/>
  <c r="BJ119" i="8" s="1"/>
  <c r="AP881" i="5" s="1"/>
  <c r="BH881" i="5" s="1"/>
  <c r="BD119" i="8"/>
  <c r="BH119" i="8"/>
  <c r="BK119" i="8"/>
  <c r="BL119" i="8" s="1"/>
  <c r="BG120" i="8"/>
  <c r="F882" i="5" s="1"/>
  <c r="BE120" i="8"/>
  <c r="BC120" i="8"/>
  <c r="BD120" i="8"/>
  <c r="BH120" i="8"/>
  <c r="AM882" i="5" s="1"/>
  <c r="BK120" i="8"/>
  <c r="BL120" i="8" s="1"/>
  <c r="BG121" i="8"/>
  <c r="F883" i="5" s="1"/>
  <c r="BE121" i="8"/>
  <c r="BC121" i="8"/>
  <c r="BD121" i="8"/>
  <c r="BH121" i="8"/>
  <c r="AM883" i="5" s="1"/>
  <c r="BK121" i="8"/>
  <c r="BL121" i="8" s="1"/>
  <c r="BG130" i="8"/>
  <c r="BE130" i="8"/>
  <c r="BC130" i="8"/>
  <c r="BJ130" i="8" s="1"/>
  <c r="AP892" i="5" s="1"/>
  <c r="BH892" i="5" s="1"/>
  <c r="BD130" i="8"/>
  <c r="BH130" i="8"/>
  <c r="BK130" i="8"/>
  <c r="BL130" i="8" s="1"/>
  <c r="BG131" i="8"/>
  <c r="F893" i="5" s="1"/>
  <c r="BE131" i="8"/>
  <c r="BC131" i="8"/>
  <c r="BD131" i="8"/>
  <c r="BH131" i="8"/>
  <c r="BK131" i="8"/>
  <c r="BG132" i="8"/>
  <c r="BE132" i="8"/>
  <c r="BC132" i="8"/>
  <c r="BJ132" i="8" s="1"/>
  <c r="AP894" i="5" s="1"/>
  <c r="BH894" i="5" s="1"/>
  <c r="BD132" i="8"/>
  <c r="BH132" i="8"/>
  <c r="BK132" i="8"/>
  <c r="BL132" i="8" s="1"/>
  <c r="BG133" i="8"/>
  <c r="F895" i="5" s="1"/>
  <c r="BE133" i="8"/>
  <c r="H895" i="5" s="1"/>
  <c r="BC133" i="8"/>
  <c r="BJ133" i="8" s="1"/>
  <c r="AP895" i="5" s="1"/>
  <c r="BH895" i="5" s="1"/>
  <c r="BD133" i="8"/>
  <c r="BH133" i="8"/>
  <c r="AM895" i="5" s="1"/>
  <c r="BK133" i="8"/>
  <c r="BL133" i="8" s="1"/>
  <c r="BG134" i="8"/>
  <c r="F896" i="5" s="1"/>
  <c r="BE134" i="8"/>
  <c r="BC134" i="8"/>
  <c r="BD134" i="8"/>
  <c r="BH134" i="8"/>
  <c r="AM896" i="5" s="1"/>
  <c r="BK134" i="8"/>
  <c r="BL134" i="8" s="1"/>
  <c r="BG137" i="8"/>
  <c r="F899" i="5" s="1"/>
  <c r="BE137" i="8"/>
  <c r="BC137" i="8"/>
  <c r="BJ137" i="8" s="1"/>
  <c r="AP899" i="5" s="1"/>
  <c r="BH899" i="5" s="1"/>
  <c r="BD137" i="8"/>
  <c r="BH137" i="8"/>
  <c r="AM899" i="5" s="1"/>
  <c r="BK137" i="8"/>
  <c r="BL137" i="8" s="1"/>
  <c r="BG138" i="8"/>
  <c r="F900" i="5" s="1"/>
  <c r="BE138" i="8"/>
  <c r="BC138" i="8"/>
  <c r="BJ138" i="8" s="1"/>
  <c r="AP900" i="5" s="1"/>
  <c r="BH900" i="5" s="1"/>
  <c r="BD138" i="8"/>
  <c r="BH138" i="8"/>
  <c r="AM900" i="5" s="1"/>
  <c r="BK138" i="8"/>
  <c r="BL138" i="8" s="1"/>
  <c r="BG139" i="8"/>
  <c r="F901" i="5" s="1"/>
  <c r="BE139" i="8"/>
  <c r="BC139" i="8"/>
  <c r="BD139" i="8"/>
  <c r="BH139" i="8"/>
  <c r="AM901" i="5" s="1"/>
  <c r="BK139" i="8"/>
  <c r="BL139" i="8" s="1"/>
  <c r="BG143" i="8"/>
  <c r="F905" i="5" s="1"/>
  <c r="BE143" i="8"/>
  <c r="BC143" i="8"/>
  <c r="BJ143" i="8" s="1"/>
  <c r="AP905" i="5" s="1"/>
  <c r="BH905" i="5" s="1"/>
  <c r="BD143" i="8"/>
  <c r="BH143" i="8"/>
  <c r="AM905" i="5" s="1"/>
  <c r="BK143" i="8"/>
  <c r="BL143" i="8" s="1"/>
  <c r="BG144" i="8"/>
  <c r="BE144" i="8"/>
  <c r="BC144" i="8"/>
  <c r="BJ144" i="8" s="1"/>
  <c r="AP906" i="5" s="1"/>
  <c r="BH906" i="5" s="1"/>
  <c r="BD144" i="8"/>
  <c r="BH144" i="8"/>
  <c r="BK144" i="8"/>
  <c r="BL144" i="8" s="1"/>
  <c r="BG147" i="8"/>
  <c r="F909" i="5" s="1"/>
  <c r="BE147" i="8"/>
  <c r="BC147" i="8"/>
  <c r="BD147" i="8"/>
  <c r="BH147" i="8"/>
  <c r="AM909" i="5" s="1"/>
  <c r="BK147" i="8"/>
  <c r="BL147" i="8" s="1"/>
  <c r="BG149" i="8"/>
  <c r="F911" i="5" s="1"/>
  <c r="BE149" i="8"/>
  <c r="BC149" i="8"/>
  <c r="BD149" i="8"/>
  <c r="BH149" i="8"/>
  <c r="AM911" i="5" s="1"/>
  <c r="BK149" i="8"/>
  <c r="BG151" i="8"/>
  <c r="F913" i="5" s="1"/>
  <c r="BE151" i="8"/>
  <c r="BC151" i="8"/>
  <c r="BD151" i="8"/>
  <c r="BH151" i="8"/>
  <c r="AM913" i="5" s="1"/>
  <c r="BK151" i="8"/>
  <c r="BL151" i="8" s="1"/>
  <c r="BG152" i="8"/>
  <c r="F914" i="5" s="1"/>
  <c r="BE152" i="8"/>
  <c r="BC152" i="8"/>
  <c r="BD152" i="8"/>
  <c r="BH152" i="8"/>
  <c r="AM914" i="5" s="1"/>
  <c r="BK152" i="8"/>
  <c r="BL152" i="8" s="1"/>
  <c r="BG153" i="8"/>
  <c r="F915" i="5" s="1"/>
  <c r="BE153" i="8"/>
  <c r="BC153" i="8"/>
  <c r="BD153" i="8"/>
  <c r="BH153" i="8"/>
  <c r="AM915" i="5" s="1"/>
  <c r="BK153" i="8"/>
  <c r="BL153" i="8" s="1"/>
  <c r="BG154" i="8"/>
  <c r="F916" i="5" s="1"/>
  <c r="BE154" i="8"/>
  <c r="BC154" i="8"/>
  <c r="BD154" i="8"/>
  <c r="BH154" i="8"/>
  <c r="AM916" i="5" s="1"/>
  <c r="BK154" i="8"/>
  <c r="BL154" i="8" s="1"/>
  <c r="BG155" i="8"/>
  <c r="F917" i="5" s="1"/>
  <c r="BE155" i="8"/>
  <c r="H917" i="5" s="1"/>
  <c r="BC155" i="8"/>
  <c r="BJ155" i="8" s="1"/>
  <c r="AP917" i="5" s="1"/>
  <c r="BH917" i="5" s="1"/>
  <c r="BD155" i="8"/>
  <c r="BH155" i="8"/>
  <c r="AM917" i="5" s="1"/>
  <c r="BK155" i="8"/>
  <c r="BL155" i="8" s="1"/>
  <c r="BG157" i="8"/>
  <c r="F919" i="5" s="1"/>
  <c r="BE157" i="8"/>
  <c r="BC157" i="8"/>
  <c r="BD157" i="8"/>
  <c r="BH157" i="8"/>
  <c r="AM919" i="5" s="1"/>
  <c r="BK157" i="8"/>
  <c r="BL157" i="8" s="1"/>
  <c r="BG159" i="8"/>
  <c r="BE159" i="8"/>
  <c r="BC159" i="8"/>
  <c r="BJ159" i="8" s="1"/>
  <c r="AP921" i="5" s="1"/>
  <c r="BH921" i="5" s="1"/>
  <c r="BD159" i="8"/>
  <c r="BH159" i="8"/>
  <c r="BK159" i="8"/>
  <c r="BL159" i="8" s="1"/>
  <c r="BG160" i="8"/>
  <c r="F922" i="5" s="1"/>
  <c r="BE160" i="8"/>
  <c r="BC160" i="8"/>
  <c r="BD160" i="8"/>
  <c r="BH160" i="8"/>
  <c r="AM922" i="5" s="1"/>
  <c r="BK160" i="8"/>
  <c r="BL160" i="8" s="1"/>
  <c r="BG161" i="8"/>
  <c r="F923" i="5" s="1"/>
  <c r="BE161" i="8"/>
  <c r="BC161" i="8"/>
  <c r="BD161" i="8"/>
  <c r="BH161" i="8"/>
  <c r="AM923" i="5" s="1"/>
  <c r="BK161" i="8"/>
  <c r="BL161" i="8" s="1"/>
  <c r="BG162" i="8"/>
  <c r="F924" i="5" s="1"/>
  <c r="BE162" i="8"/>
  <c r="BC162" i="8"/>
  <c r="BD162" i="8"/>
  <c r="BH162" i="8"/>
  <c r="AM924" i="5" s="1"/>
  <c r="BK162" i="8"/>
  <c r="BL162" i="8" s="1"/>
  <c r="BG163" i="8"/>
  <c r="F925" i="5" s="1"/>
  <c r="BE163" i="8"/>
  <c r="BC163" i="8"/>
  <c r="BD163" i="8"/>
  <c r="BH163" i="8"/>
  <c r="BK163" i="8"/>
  <c r="BL163" i="8" s="1"/>
  <c r="BG164" i="8"/>
  <c r="F926" i="5" s="1"/>
  <c r="BE164" i="8"/>
  <c r="BC164" i="8"/>
  <c r="BD164" i="8"/>
  <c r="BH164" i="8"/>
  <c r="BK164" i="8"/>
  <c r="BL164" i="8" s="1"/>
  <c r="BG165" i="8"/>
  <c r="BE165" i="8"/>
  <c r="BC165" i="8"/>
  <c r="BJ165" i="8" s="1"/>
  <c r="AP927" i="5" s="1"/>
  <c r="BH927" i="5" s="1"/>
  <c r="BD165" i="8"/>
  <c r="BH165" i="8"/>
  <c r="BK165" i="8"/>
  <c r="BL165" i="8" s="1"/>
  <c r="BG172" i="8"/>
  <c r="BE172" i="8"/>
  <c r="BC172" i="8"/>
  <c r="BJ172" i="8" s="1"/>
  <c r="AP934" i="5" s="1"/>
  <c r="BH934" i="5" s="1"/>
  <c r="BD172" i="8"/>
  <c r="BH172" i="8"/>
  <c r="BK172" i="8"/>
  <c r="BL172" i="8" s="1"/>
  <c r="BG174" i="8"/>
  <c r="F936" i="5" s="1"/>
  <c r="BE174" i="8"/>
  <c r="BC174" i="8"/>
  <c r="BD174" i="8"/>
  <c r="BH174" i="8"/>
  <c r="BK174" i="8"/>
  <c r="BL174" i="8" s="1"/>
  <c r="BG175" i="8"/>
  <c r="F937" i="5" s="1"/>
  <c r="BE175" i="8"/>
  <c r="BC175" i="8"/>
  <c r="BD175" i="8"/>
  <c r="BH175" i="8"/>
  <c r="BK175" i="8"/>
  <c r="BL175" i="8" s="1"/>
  <c r="BG176" i="8"/>
  <c r="BE176" i="8"/>
  <c r="BC176" i="8"/>
  <c r="BJ176" i="8" s="1"/>
  <c r="AP938" i="5" s="1"/>
  <c r="BH938" i="5" s="1"/>
  <c r="BD176" i="8"/>
  <c r="BH176" i="8"/>
  <c r="BK176" i="8"/>
  <c r="BL176" i="8" s="1"/>
  <c r="BG177" i="8"/>
  <c r="F939" i="5" s="1"/>
  <c r="BE177" i="8"/>
  <c r="BC177" i="8"/>
  <c r="BJ177" i="8" s="1"/>
  <c r="AP939" i="5" s="1"/>
  <c r="BH939" i="5" s="1"/>
  <c r="BD177" i="8"/>
  <c r="BH177" i="8"/>
  <c r="AM939" i="5" s="1"/>
  <c r="BK177" i="8"/>
  <c r="BL177" i="8" s="1"/>
  <c r="BG178" i="8"/>
  <c r="F940" i="5" s="1"/>
  <c r="BE178" i="8"/>
  <c r="BC178" i="8"/>
  <c r="BD178" i="8"/>
  <c r="BH178" i="8"/>
  <c r="AM940" i="5" s="1"/>
  <c r="BK178" i="8"/>
  <c r="BL178" i="8" s="1"/>
  <c r="BG179" i="8"/>
  <c r="F941" i="5" s="1"/>
  <c r="BE179" i="8"/>
  <c r="BC179" i="8"/>
  <c r="BD179" i="8"/>
  <c r="BH179" i="8"/>
  <c r="AM941" i="5" s="1"/>
  <c r="BK179" i="8"/>
  <c r="BL179" i="8" s="1"/>
  <c r="BG180" i="8"/>
  <c r="F942" i="5" s="1"/>
  <c r="BE180" i="8"/>
  <c r="BC180" i="8"/>
  <c r="BJ180" i="8" s="1"/>
  <c r="AP942" i="5" s="1"/>
  <c r="BH942" i="5" s="1"/>
  <c r="BD180" i="8"/>
  <c r="BH180" i="8"/>
  <c r="AM942" i="5" s="1"/>
  <c r="BK180" i="8"/>
  <c r="BL180" i="8" s="1"/>
  <c r="BG181" i="8"/>
  <c r="BE181" i="8"/>
  <c r="BC181" i="8"/>
  <c r="BJ181" i="8" s="1"/>
  <c r="AP943" i="5" s="1"/>
  <c r="BH943" i="5" s="1"/>
  <c r="BD181" i="8"/>
  <c r="BH181" i="8"/>
  <c r="BK181" i="8"/>
  <c r="BL181" i="8" s="1"/>
  <c r="BG182" i="8"/>
  <c r="F944" i="5" s="1"/>
  <c r="BE182" i="8"/>
  <c r="BC182" i="8"/>
  <c r="BD182" i="8"/>
  <c r="BH182" i="8"/>
  <c r="AM944" i="5" s="1"/>
  <c r="BK182" i="8"/>
  <c r="BL182" i="8" s="1"/>
  <c r="BG183" i="8"/>
  <c r="F945" i="5" s="1"/>
  <c r="BE183" i="8"/>
  <c r="BC183" i="8"/>
  <c r="BD183" i="8"/>
  <c r="BH183" i="8"/>
  <c r="AM945" i="5" s="1"/>
  <c r="BK183" i="8"/>
  <c r="BL183" i="8" s="1"/>
  <c r="BG184" i="8"/>
  <c r="F946" i="5" s="1"/>
  <c r="BE184" i="8"/>
  <c r="BC184" i="8"/>
  <c r="BD184" i="8"/>
  <c r="BH184" i="8"/>
  <c r="AM946" i="5" s="1"/>
  <c r="BK184" i="8"/>
  <c r="BL184" i="8" s="1"/>
  <c r="BG188" i="8"/>
  <c r="F950" i="5" s="1"/>
  <c r="BE188" i="8"/>
  <c r="BC188" i="8"/>
  <c r="BD188" i="8"/>
  <c r="BH188" i="8"/>
  <c r="BK188" i="8"/>
  <c r="BL188" i="8" s="1"/>
  <c r="BG189" i="8"/>
  <c r="F951" i="5" s="1"/>
  <c r="BE189" i="8"/>
  <c r="BC189" i="8"/>
  <c r="BD189" i="8"/>
  <c r="BH189" i="8"/>
  <c r="BK189" i="8"/>
  <c r="BL189" i="8" s="1"/>
  <c r="BG190" i="8"/>
  <c r="F952" i="5" s="1"/>
  <c r="BE190" i="8"/>
  <c r="H952" i="5" s="1"/>
  <c r="BC190" i="8"/>
  <c r="BD190" i="8"/>
  <c r="BH190" i="8"/>
  <c r="AM952" i="5" s="1"/>
  <c r="BK190" i="8"/>
  <c r="BL190" i="8" s="1"/>
  <c r="BG193" i="8"/>
  <c r="BE193" i="8"/>
  <c r="BC193" i="8"/>
  <c r="BJ193" i="8" s="1"/>
  <c r="AP955" i="5" s="1"/>
  <c r="BH955" i="5" s="1"/>
  <c r="BD193" i="8"/>
  <c r="BH193" i="8"/>
  <c r="BK193" i="8"/>
  <c r="BL193" i="8" s="1"/>
  <c r="BG194" i="8"/>
  <c r="BE194" i="8"/>
  <c r="BC194" i="8"/>
  <c r="BJ194" i="8" s="1"/>
  <c r="AP956" i="5" s="1"/>
  <c r="BH956" i="5" s="1"/>
  <c r="BD194" i="8"/>
  <c r="BH194" i="8"/>
  <c r="BK194" i="8"/>
  <c r="BL194" i="8" s="1"/>
  <c r="BG197" i="8"/>
  <c r="F959" i="5" s="1"/>
  <c r="BE197" i="8"/>
  <c r="H959" i="5" s="1"/>
  <c r="BC197" i="8"/>
  <c r="BD197" i="8"/>
  <c r="BH197" i="8"/>
  <c r="AM959" i="5" s="1"/>
  <c r="BK197" i="8"/>
  <c r="BL197" i="8" s="1"/>
  <c r="BG198" i="8"/>
  <c r="BE198" i="8"/>
  <c r="BC198" i="8"/>
  <c r="BJ198" i="8" s="1"/>
  <c r="AP960" i="5" s="1"/>
  <c r="BH960" i="5" s="1"/>
  <c r="BD198" i="8"/>
  <c r="BH198" i="8"/>
  <c r="BK198" i="8"/>
  <c r="BL198" i="8" s="1"/>
  <c r="BG199" i="8"/>
  <c r="BE199" i="8"/>
  <c r="BC199" i="8"/>
  <c r="BJ199" i="8" s="1"/>
  <c r="AP961" i="5" s="1"/>
  <c r="BH961" i="5" s="1"/>
  <c r="BD199" i="8"/>
  <c r="BH199" i="8"/>
  <c r="BK199" i="8"/>
  <c r="BL199" i="8" s="1"/>
  <c r="BG200" i="8"/>
  <c r="F962" i="5" s="1"/>
  <c r="BE200" i="8"/>
  <c r="BC200" i="8"/>
  <c r="BD200" i="8"/>
  <c r="BH200" i="8"/>
  <c r="BK200" i="8"/>
  <c r="BL200" i="8" s="1"/>
  <c r="BG201" i="8"/>
  <c r="F963" i="5" s="1"/>
  <c r="BE201" i="8"/>
  <c r="H963" i="5" s="1"/>
  <c r="BC201" i="8"/>
  <c r="BD201" i="8"/>
  <c r="BH201" i="8"/>
  <c r="AM963" i="5" s="1"/>
  <c r="BK201" i="8"/>
  <c r="BL201" i="8" s="1"/>
  <c r="BG202" i="8"/>
  <c r="F964" i="5" s="1"/>
  <c r="BE202" i="8"/>
  <c r="BC202" i="8"/>
  <c r="BD202" i="8"/>
  <c r="BH202" i="8"/>
  <c r="AM964" i="5" s="1"/>
  <c r="BK202" i="8"/>
  <c r="BL202" i="8" s="1"/>
  <c r="BG204" i="8"/>
  <c r="F966" i="5" s="1"/>
  <c r="BE204" i="8"/>
  <c r="BC204" i="8"/>
  <c r="BD204" i="8"/>
  <c r="BH204" i="8"/>
  <c r="AM966" i="5" s="1"/>
  <c r="BK204" i="8"/>
  <c r="BL204" i="8" s="1"/>
  <c r="BG207" i="8"/>
  <c r="F969" i="5" s="1"/>
  <c r="BE207" i="8"/>
  <c r="BC207" i="8"/>
  <c r="BD207" i="8"/>
  <c r="BH207" i="8"/>
  <c r="AM969" i="5" s="1"/>
  <c r="BK207" i="8"/>
  <c r="BL207" i="8" s="1"/>
  <c r="BG213" i="8"/>
  <c r="F975" i="5" s="1"/>
  <c r="BE213" i="8"/>
  <c r="H975" i="5" s="1"/>
  <c r="BC213" i="8"/>
  <c r="BJ213" i="8" s="1"/>
  <c r="AP975" i="5" s="1"/>
  <c r="BH975" i="5" s="1"/>
  <c r="BD213" i="8"/>
  <c r="BH213" i="8"/>
  <c r="AM975" i="5" s="1"/>
  <c r="BK213" i="8"/>
  <c r="BL213" i="8" s="1"/>
  <c r="BG214" i="8"/>
  <c r="BE214" i="8"/>
  <c r="BC214" i="8"/>
  <c r="BJ214" i="8" s="1"/>
  <c r="AP976" i="5" s="1"/>
  <c r="BH976" i="5" s="1"/>
  <c r="BD214" i="8"/>
  <c r="BH214" i="8"/>
  <c r="BK214" i="8"/>
  <c r="BL214" i="8" s="1"/>
  <c r="BG215" i="8"/>
  <c r="F977" i="5" s="1"/>
  <c r="BE215" i="8"/>
  <c r="BC215" i="8"/>
  <c r="BD215" i="8"/>
  <c r="BH215" i="8"/>
  <c r="AM977" i="5" s="1"/>
  <c r="BK215" i="8"/>
  <c r="BL215" i="8" s="1"/>
  <c r="BG216" i="8"/>
  <c r="F978" i="5" s="1"/>
  <c r="BE216" i="8"/>
  <c r="BC216" i="8"/>
  <c r="BD216" i="8"/>
  <c r="BH216" i="8"/>
  <c r="AM978" i="5" s="1"/>
  <c r="BK216" i="8"/>
  <c r="BL216" i="8" s="1"/>
  <c r="BG219" i="8"/>
  <c r="F981" i="5" s="1"/>
  <c r="BE219" i="8"/>
  <c r="BC219" i="8"/>
  <c r="BD219" i="8"/>
  <c r="BH219" i="8"/>
  <c r="BK219" i="8"/>
  <c r="BG221" i="8"/>
  <c r="BE221" i="8"/>
  <c r="BC221" i="8"/>
  <c r="BJ221" i="8" s="1"/>
  <c r="AP983" i="5" s="1"/>
  <c r="BH983" i="5" s="1"/>
  <c r="BD221" i="8"/>
  <c r="BH221" i="8"/>
  <c r="BK221" i="8"/>
  <c r="BL221" i="8" s="1"/>
  <c r="BG222" i="8"/>
  <c r="F984" i="5" s="1"/>
  <c r="BE222" i="8"/>
  <c r="BC222" i="8"/>
  <c r="BJ222" i="8" s="1"/>
  <c r="AP984" i="5" s="1"/>
  <c r="BH984" i="5" s="1"/>
  <c r="BD222" i="8"/>
  <c r="BH222" i="8"/>
  <c r="AM984" i="5" s="1"/>
  <c r="BK222" i="8"/>
  <c r="BL222" i="8" s="1"/>
  <c r="BG223" i="8"/>
  <c r="F985" i="5" s="1"/>
  <c r="BE223" i="8"/>
  <c r="BC223" i="8"/>
  <c r="BD223" i="8"/>
  <c r="BH223" i="8"/>
  <c r="AM985" i="5" s="1"/>
  <c r="BK223" i="8"/>
  <c r="BL223" i="8" s="1"/>
  <c r="BG224" i="8"/>
  <c r="F986" i="5" s="1"/>
  <c r="BE224" i="8"/>
  <c r="BC224" i="8"/>
  <c r="BD224" i="8"/>
  <c r="BH224" i="8"/>
  <c r="AM986" i="5" s="1"/>
  <c r="BK224" i="8"/>
  <c r="BL224" i="8" s="1"/>
  <c r="BG225" i="8"/>
  <c r="F987" i="5" s="1"/>
  <c r="BE225" i="8"/>
  <c r="BC225" i="8"/>
  <c r="BJ225" i="8" s="1"/>
  <c r="AP987" i="5" s="1"/>
  <c r="BH987" i="5" s="1"/>
  <c r="BD225" i="8"/>
  <c r="BH225" i="8"/>
  <c r="AM987" i="5" s="1"/>
  <c r="BK225" i="8"/>
  <c r="BL225" i="8" s="1"/>
  <c r="BG226" i="8"/>
  <c r="BE226" i="8"/>
  <c r="BC226" i="8"/>
  <c r="BJ226" i="8" s="1"/>
  <c r="AP988" i="5" s="1"/>
  <c r="BH988" i="5" s="1"/>
  <c r="BD226" i="8"/>
  <c r="BH226" i="8"/>
  <c r="BK226" i="8"/>
  <c r="BL226" i="8" s="1"/>
  <c r="BG227" i="8"/>
  <c r="F989" i="5" s="1"/>
  <c r="BE227" i="8"/>
  <c r="BC227" i="8"/>
  <c r="BD227" i="8"/>
  <c r="BH227" i="8"/>
  <c r="BK227" i="8"/>
  <c r="BG228" i="8"/>
  <c r="BE228" i="8"/>
  <c r="BC228" i="8"/>
  <c r="BJ228" i="8" s="1"/>
  <c r="AP990" i="5" s="1"/>
  <c r="BH990" i="5" s="1"/>
  <c r="BD228" i="8"/>
  <c r="BH228" i="8"/>
  <c r="BK228" i="8"/>
  <c r="BL228" i="8" s="1"/>
  <c r="BG229" i="8"/>
  <c r="BE229" i="8"/>
  <c r="BC229" i="8"/>
  <c r="BJ229" i="8" s="1"/>
  <c r="AP991" i="5" s="1"/>
  <c r="BH991" i="5" s="1"/>
  <c r="BD229" i="8"/>
  <c r="BH229" i="8"/>
  <c r="BK229" i="8"/>
  <c r="BL229" i="8" s="1"/>
  <c r="BG231" i="8"/>
  <c r="F993" i="5" s="1"/>
  <c r="BE231" i="8"/>
  <c r="BC231" i="8"/>
  <c r="BD231" i="8"/>
  <c r="BH231" i="8"/>
  <c r="AM993" i="5" s="1"/>
  <c r="BK231" i="8"/>
  <c r="BL231" i="8" s="1"/>
  <c r="BG232" i="8"/>
  <c r="BE232" i="8"/>
  <c r="BC232" i="8"/>
  <c r="BJ232" i="8" s="1"/>
  <c r="AP994" i="5" s="1"/>
  <c r="BH994" i="5" s="1"/>
  <c r="BD232" i="8"/>
  <c r="BH232" i="8"/>
  <c r="BK232" i="8"/>
  <c r="BL232" i="8" s="1"/>
  <c r="BG233" i="8"/>
  <c r="F995" i="5" s="1"/>
  <c r="BE233" i="8"/>
  <c r="BC233" i="8"/>
  <c r="BD233" i="8"/>
  <c r="BH233" i="8"/>
  <c r="BK233" i="8"/>
  <c r="BL233" i="8" s="1"/>
  <c r="BG235" i="8"/>
  <c r="F997" i="5" s="1"/>
  <c r="BE235" i="8"/>
  <c r="BC235" i="8"/>
  <c r="BD235" i="8"/>
  <c r="BH235" i="8"/>
  <c r="BK235" i="8"/>
  <c r="BL235" i="8" s="1"/>
  <c r="BG236" i="8"/>
  <c r="F998" i="5" s="1"/>
  <c r="BE236" i="8"/>
  <c r="BC236" i="8"/>
  <c r="BD236" i="8"/>
  <c r="BH236" i="8"/>
  <c r="BK236" i="8"/>
  <c r="BG237" i="8"/>
  <c r="F999" i="5" s="1"/>
  <c r="BE237" i="8"/>
  <c r="BC237" i="8"/>
  <c r="BD237" i="8"/>
  <c r="BH237" i="8"/>
  <c r="BK237" i="8"/>
  <c r="BL237" i="8" s="1"/>
  <c r="BE238" i="8"/>
  <c r="BC238" i="8"/>
  <c r="BD238" i="8"/>
  <c r="BH238" i="8"/>
  <c r="BK238" i="8"/>
  <c r="BG239" i="8"/>
  <c r="F1001" i="5" s="1"/>
  <c r="BE239" i="8"/>
  <c r="BC239" i="8"/>
  <c r="BD239" i="8"/>
  <c r="BH239" i="8"/>
  <c r="BK239" i="8"/>
  <c r="BL239" i="8" s="1"/>
  <c r="BG240" i="8"/>
  <c r="F1002" i="5" s="1"/>
  <c r="BE240" i="8"/>
  <c r="BC240" i="8"/>
  <c r="BD240" i="8"/>
  <c r="BH240" i="8"/>
  <c r="BK240" i="8"/>
  <c r="BG241" i="8"/>
  <c r="F1003" i="5" s="1"/>
  <c r="BE241" i="8"/>
  <c r="BC241" i="8"/>
  <c r="BD241" i="8"/>
  <c r="BH241" i="8"/>
  <c r="BK241" i="8"/>
  <c r="BL241" i="8" s="1"/>
  <c r="BG242" i="8"/>
  <c r="F1004" i="5" s="1"/>
  <c r="BE242" i="8"/>
  <c r="H1004" i="5" s="1"/>
  <c r="BC242" i="8"/>
  <c r="BJ242" i="8" s="1"/>
  <c r="AP1004" i="5" s="1"/>
  <c r="BH1004" i="5" s="1"/>
  <c r="BD242" i="8"/>
  <c r="BH242" i="8"/>
  <c r="AM1004" i="5" s="1"/>
  <c r="BK242" i="8"/>
  <c r="BL242" i="8" s="1"/>
  <c r="BG243" i="8"/>
  <c r="F1005" i="5" s="1"/>
  <c r="BE243" i="8"/>
  <c r="BC243" i="8"/>
  <c r="BD243" i="8"/>
  <c r="BH243" i="8"/>
  <c r="AM1005" i="5" s="1"/>
  <c r="BK243" i="8"/>
  <c r="BL243" i="8" s="1"/>
  <c r="BG244" i="8"/>
  <c r="F1006" i="5" s="1"/>
  <c r="BE244" i="8"/>
  <c r="H1006" i="5" s="1"/>
  <c r="BC244" i="8"/>
  <c r="BD244" i="8"/>
  <c r="BH244" i="8"/>
  <c r="AM1006" i="5" s="1"/>
  <c r="BK244" i="8"/>
  <c r="BL244" i="8" s="1"/>
  <c r="BG245" i="8"/>
  <c r="F1007" i="5" s="1"/>
  <c r="BE245" i="8"/>
  <c r="BC245" i="8"/>
  <c r="BD245" i="8"/>
  <c r="BH245" i="8"/>
  <c r="AM1007" i="5" s="1"/>
  <c r="BK245" i="8"/>
  <c r="BL245" i="8" s="1"/>
  <c r="BG246" i="8"/>
  <c r="F1008" i="5" s="1"/>
  <c r="BE246" i="8"/>
  <c r="BC246" i="8"/>
  <c r="BD246" i="8"/>
  <c r="BH246" i="8"/>
  <c r="AM1008" i="5" s="1"/>
  <c r="BK246" i="8"/>
  <c r="BL246" i="8" s="1"/>
  <c r="BG247" i="8"/>
  <c r="F1009" i="5" s="1"/>
  <c r="BE247" i="8"/>
  <c r="BC247" i="8"/>
  <c r="BJ247" i="8" s="1"/>
  <c r="AP1009" i="5" s="1"/>
  <c r="BH1009" i="5" s="1"/>
  <c r="BD247" i="8"/>
  <c r="BH247" i="8"/>
  <c r="AM1009" i="5" s="1"/>
  <c r="BK247" i="8"/>
  <c r="BL247" i="8" s="1"/>
  <c r="BG248" i="8"/>
  <c r="F1010" i="5" s="1"/>
  <c r="BE248" i="8"/>
  <c r="H1010" i="5" s="1"/>
  <c r="BC248" i="8"/>
  <c r="BD248" i="8"/>
  <c r="BH248" i="8"/>
  <c r="AM1010" i="5" s="1"/>
  <c r="BK248" i="8"/>
  <c r="BL248" i="8" s="1"/>
  <c r="BG249" i="8"/>
  <c r="F1011" i="5" s="1"/>
  <c r="BE249" i="8"/>
  <c r="BC249" i="8"/>
  <c r="BD249" i="8"/>
  <c r="BH249" i="8"/>
  <c r="AM1011" i="5" s="1"/>
  <c r="BK249" i="8"/>
  <c r="BL249" i="8" s="1"/>
  <c r="BG250" i="8"/>
  <c r="F1012" i="5" s="1"/>
  <c r="BE250" i="8"/>
  <c r="BC250" i="8"/>
  <c r="BD250" i="8"/>
  <c r="BH250" i="8"/>
  <c r="AM1012" i="5" s="1"/>
  <c r="BK250" i="8"/>
  <c r="BL250" i="8" s="1"/>
  <c r="BG259" i="8"/>
  <c r="F1021" i="5" s="1"/>
  <c r="BE259" i="8"/>
  <c r="BC259" i="8"/>
  <c r="BD259" i="8"/>
  <c r="BH259" i="8"/>
  <c r="AM1021" i="5" s="1"/>
  <c r="BK259" i="8"/>
  <c r="BL259" i="8" s="1"/>
  <c r="BG260" i="8"/>
  <c r="F1022" i="5" s="1"/>
  <c r="BE260" i="8"/>
  <c r="H1022" i="5" s="1"/>
  <c r="BC260" i="8"/>
  <c r="BD260" i="8"/>
  <c r="BH260" i="8"/>
  <c r="AM1022" i="5" s="1"/>
  <c r="BK260" i="8"/>
  <c r="BL260" i="8" s="1"/>
  <c r="BG263" i="8"/>
  <c r="F1025" i="5" s="1"/>
  <c r="BE263" i="8"/>
  <c r="BC263" i="8"/>
  <c r="BD263" i="8"/>
  <c r="BH263" i="8"/>
  <c r="AM1025" i="5" s="1"/>
  <c r="BK263" i="8"/>
  <c r="BL263" i="8" s="1"/>
  <c r="BG271" i="8"/>
  <c r="F1033" i="5" s="1"/>
  <c r="BE271" i="8"/>
  <c r="H1033" i="5" s="1"/>
  <c r="BD271" i="8"/>
  <c r="BH271" i="8"/>
  <c r="AM1033" i="5" s="1"/>
  <c r="BK271" i="8"/>
  <c r="BL271" i="8" s="1"/>
  <c r="BG272" i="8"/>
  <c r="BE272" i="8"/>
  <c r="BC272" i="8"/>
  <c r="BJ272" i="8" s="1"/>
  <c r="AP1034" i="5" s="1"/>
  <c r="BH1034" i="5" s="1"/>
  <c r="BD272" i="8"/>
  <c r="BH272" i="8"/>
  <c r="BK272" i="8"/>
  <c r="BL272" i="8" s="1"/>
  <c r="BG273" i="8"/>
  <c r="BE273" i="8"/>
  <c r="BC273" i="8"/>
  <c r="BJ273" i="8" s="1"/>
  <c r="AP1035" i="5" s="1"/>
  <c r="BH1035" i="5" s="1"/>
  <c r="BD273" i="8"/>
  <c r="BH273" i="8"/>
  <c r="BK273" i="8"/>
  <c r="BL273" i="8" s="1"/>
  <c r="BG274" i="8"/>
  <c r="F1036" i="5" s="1"/>
  <c r="BE274" i="8"/>
  <c r="H1036" i="5" s="1"/>
  <c r="BC274" i="8"/>
  <c r="BD274" i="8"/>
  <c r="BH274" i="8"/>
  <c r="AM1036" i="5" s="1"/>
  <c r="BK274" i="8"/>
  <c r="BL274" i="8" s="1"/>
  <c r="BG276" i="8"/>
  <c r="F1038" i="5" s="1"/>
  <c r="BE276" i="8"/>
  <c r="BC276" i="8"/>
  <c r="BD276" i="8"/>
  <c r="BH276" i="8"/>
  <c r="BK276" i="8"/>
  <c r="BG278" i="8"/>
  <c r="F1040" i="5" s="1"/>
  <c r="BE278" i="8"/>
  <c r="BC278" i="8"/>
  <c r="BD278" i="8"/>
  <c r="BH278" i="8"/>
  <c r="BK278" i="8"/>
  <c r="BG279" i="8"/>
  <c r="F1041" i="5" s="1"/>
  <c r="BE279" i="8"/>
  <c r="BC279" i="8"/>
  <c r="BD279" i="8"/>
  <c r="BH279" i="8"/>
  <c r="AM1041" i="5" s="1"/>
  <c r="BK279" i="8"/>
  <c r="BL279" i="8" s="1"/>
  <c r="BG280" i="8"/>
  <c r="F1042" i="5" s="1"/>
  <c r="BE280" i="8"/>
  <c r="BC280" i="8"/>
  <c r="BD280" i="8"/>
  <c r="BH280" i="8"/>
  <c r="AM1042" i="5" s="1"/>
  <c r="BK280" i="8"/>
  <c r="BG285" i="8"/>
  <c r="F1047" i="5" s="1"/>
  <c r="BE285" i="8"/>
  <c r="BC285" i="8"/>
  <c r="BD285" i="8"/>
  <c r="BH285" i="8"/>
  <c r="AM1047" i="5" s="1"/>
  <c r="BK285" i="8"/>
  <c r="BL285" i="8" s="1"/>
  <c r="BG286" i="8"/>
  <c r="F1048" i="5" s="1"/>
  <c r="BE286" i="8"/>
  <c r="BC286" i="8"/>
  <c r="BD286" i="8"/>
  <c r="BH286" i="8"/>
  <c r="BK286" i="8"/>
  <c r="BG287" i="8"/>
  <c r="F1049" i="5" s="1"/>
  <c r="BE287" i="8"/>
  <c r="BC287" i="8"/>
  <c r="BD287" i="8"/>
  <c r="BH287" i="8"/>
  <c r="AM1049" i="5" s="1"/>
  <c r="BK287" i="8"/>
  <c r="BL287" i="8" s="1"/>
  <c r="BG289" i="8"/>
  <c r="F1051" i="5" s="1"/>
  <c r="BE289" i="8"/>
  <c r="BC289" i="8"/>
  <c r="BD289" i="8"/>
  <c r="BH289" i="8"/>
  <c r="AM1051" i="5" s="1"/>
  <c r="BK289" i="8"/>
  <c r="BL289" i="8" s="1"/>
  <c r="BG290" i="8"/>
  <c r="F1052" i="5" s="1"/>
  <c r="BE290" i="8"/>
  <c r="BC290" i="8"/>
  <c r="BD290" i="8"/>
  <c r="BH290" i="8"/>
  <c r="BK290" i="8"/>
  <c r="BL290" i="8" s="1"/>
  <c r="BG291" i="8"/>
  <c r="F1053" i="5" s="1"/>
  <c r="BE291" i="8"/>
  <c r="BC291" i="8"/>
  <c r="BD291" i="8"/>
  <c r="BH291" i="8"/>
  <c r="BK291" i="8"/>
  <c r="BL291" i="8" s="1"/>
  <c r="BG292" i="8"/>
  <c r="F1054" i="5" s="1"/>
  <c r="BE292" i="8"/>
  <c r="BC292" i="8"/>
  <c r="BD292" i="8"/>
  <c r="BH292" i="8"/>
  <c r="AM1054" i="5" s="1"/>
  <c r="BK292" i="8"/>
  <c r="BL292" i="8" s="1"/>
  <c r="BG293" i="8"/>
  <c r="F1055" i="5" s="1"/>
  <c r="BE293" i="8"/>
  <c r="BC293" i="8"/>
  <c r="BD293" i="8"/>
  <c r="BH293" i="8"/>
  <c r="BK293" i="8"/>
  <c r="BL293" i="8" s="1"/>
  <c r="BG294" i="8"/>
  <c r="F1056" i="5" s="1"/>
  <c r="BE294" i="8"/>
  <c r="BC294" i="8"/>
  <c r="BD294" i="8"/>
  <c r="BH294" i="8"/>
  <c r="AM1056" i="5" s="1"/>
  <c r="BK294" i="8"/>
  <c r="BL294" i="8" s="1"/>
  <c r="BG295" i="8"/>
  <c r="F1057" i="5" s="1"/>
  <c r="BE295" i="8"/>
  <c r="BC295" i="8"/>
  <c r="BD295" i="8"/>
  <c r="BH295" i="8"/>
  <c r="BK295" i="8"/>
  <c r="BG296" i="8"/>
  <c r="BE296" i="8"/>
  <c r="BC296" i="8"/>
  <c r="BJ296" i="8" s="1"/>
  <c r="AP1058" i="5" s="1"/>
  <c r="BH1058" i="5" s="1"/>
  <c r="BD296" i="8"/>
  <c r="BH296" i="8"/>
  <c r="BK296" i="8"/>
  <c r="BL296" i="8" s="1"/>
  <c r="BG301" i="8"/>
  <c r="F1063" i="5" s="1"/>
  <c r="BE301" i="8"/>
  <c r="BC301" i="8"/>
  <c r="BD301" i="8"/>
  <c r="BH301" i="8"/>
  <c r="BK301" i="8"/>
  <c r="BL301" i="8" s="1"/>
  <c r="BG302" i="8"/>
  <c r="F1064" i="5" s="1"/>
  <c r="BE302" i="8"/>
  <c r="BC302" i="8"/>
  <c r="BD302" i="8"/>
  <c r="BH302" i="8"/>
  <c r="AM1064" i="5" s="1"/>
  <c r="BK302" i="8"/>
  <c r="BL302" i="8" s="1"/>
  <c r="BG303" i="8"/>
  <c r="BE303" i="8"/>
  <c r="BC303" i="8"/>
  <c r="BJ303" i="8" s="1"/>
  <c r="AP1065" i="5" s="1"/>
  <c r="BH1065" i="5" s="1"/>
  <c r="BD303" i="8"/>
  <c r="BH303" i="8"/>
  <c r="BK303" i="8"/>
  <c r="BL303" i="8" s="1"/>
  <c r="BG304" i="8"/>
  <c r="F1066" i="5" s="1"/>
  <c r="BE304" i="8"/>
  <c r="BC304" i="8"/>
  <c r="BD304" i="8"/>
  <c r="BH304" i="8"/>
  <c r="AM1066" i="5" s="1"/>
  <c r="BK304" i="8"/>
  <c r="BL304" i="8" s="1"/>
  <c r="BG305" i="8"/>
  <c r="F1067" i="5" s="1"/>
  <c r="BE305" i="8"/>
  <c r="BC305" i="8"/>
  <c r="BJ305" i="8" s="1"/>
  <c r="AP1067" i="5" s="1"/>
  <c r="BH1067" i="5" s="1"/>
  <c r="BD305" i="8"/>
  <c r="BH305" i="8"/>
  <c r="AM1067" i="5" s="1"/>
  <c r="BK305" i="8"/>
  <c r="BL305" i="8" s="1"/>
  <c r="BG306" i="8"/>
  <c r="F1068" i="5" s="1"/>
  <c r="BE306" i="8"/>
  <c r="BC306" i="8"/>
  <c r="BJ306" i="8" s="1"/>
  <c r="AP1068" i="5" s="1"/>
  <c r="BH1068" i="5" s="1"/>
  <c r="BD306" i="8"/>
  <c r="BH306" i="8"/>
  <c r="AM1068" i="5" s="1"/>
  <c r="BK306" i="8"/>
  <c r="BL306" i="8" s="1"/>
  <c r="BG307" i="8"/>
  <c r="F1069" i="5" s="1"/>
  <c r="BE307" i="8"/>
  <c r="BC307" i="8"/>
  <c r="BD307" i="8"/>
  <c r="BH307" i="8"/>
  <c r="AM1069" i="5" s="1"/>
  <c r="BK307" i="8"/>
  <c r="BL307" i="8" s="1"/>
  <c r="BG308" i="8"/>
  <c r="F1070" i="5" s="1"/>
  <c r="BE308" i="8"/>
  <c r="BC308" i="8"/>
  <c r="BJ308" i="8" s="1"/>
  <c r="AP1070" i="5" s="1"/>
  <c r="BH1070" i="5" s="1"/>
  <c r="BD308" i="8"/>
  <c r="BH308" i="8"/>
  <c r="AM1070" i="5" s="1"/>
  <c r="BK308" i="8"/>
  <c r="BL308" i="8" s="1"/>
  <c r="BG309" i="8"/>
  <c r="F1071" i="5" s="1"/>
  <c r="BE309" i="8"/>
  <c r="BC309" i="8"/>
  <c r="BJ309" i="8" s="1"/>
  <c r="AP1071" i="5" s="1"/>
  <c r="BH1071" i="5" s="1"/>
  <c r="BD309" i="8"/>
  <c r="BH309" i="8"/>
  <c r="AM1071" i="5" s="1"/>
  <c r="BK309" i="8"/>
  <c r="BL309" i="8" s="1"/>
  <c r="BG310" i="8"/>
  <c r="F1072" i="5" s="1"/>
  <c r="BE310" i="8"/>
  <c r="H1072" i="5" s="1"/>
  <c r="BC310" i="8"/>
  <c r="BD310" i="8"/>
  <c r="BH310" i="8"/>
  <c r="AM1072" i="5" s="1"/>
  <c r="BK310" i="8"/>
  <c r="BL310" i="8" s="1"/>
  <c r="BG312" i="8"/>
  <c r="F1074" i="5" s="1"/>
  <c r="BE312" i="8"/>
  <c r="BC312" i="8"/>
  <c r="BD312" i="8"/>
  <c r="BH312" i="8"/>
  <c r="AM1074" i="5" s="1"/>
  <c r="BK312" i="8"/>
  <c r="BL312" i="8" s="1"/>
  <c r="BG311" i="8"/>
  <c r="F1073" i="5" s="1"/>
  <c r="BE311" i="8"/>
  <c r="BC311" i="8"/>
  <c r="BD311" i="8"/>
  <c r="BH311" i="8"/>
  <c r="AM1073" i="5" s="1"/>
  <c r="BK311" i="8"/>
  <c r="BL311" i="8" s="1"/>
  <c r="BG313" i="8"/>
  <c r="BE313" i="8"/>
  <c r="BC313" i="8"/>
  <c r="BJ313" i="8" s="1"/>
  <c r="AP1075" i="5" s="1"/>
  <c r="BH1075" i="5" s="1"/>
  <c r="BD313" i="8"/>
  <c r="BH313" i="8"/>
  <c r="BK313" i="8"/>
  <c r="BL313" i="8" s="1"/>
  <c r="BG314" i="8"/>
  <c r="BE314" i="8"/>
  <c r="BC314" i="8"/>
  <c r="BJ314" i="8" s="1"/>
  <c r="AP1076" i="5" s="1"/>
  <c r="BH1076" i="5" s="1"/>
  <c r="BD314" i="8"/>
  <c r="BH314" i="8"/>
  <c r="BK314" i="8"/>
  <c r="BL314" i="8" s="1"/>
  <c r="BE316" i="8"/>
  <c r="BC316" i="8"/>
  <c r="BD316" i="8"/>
  <c r="BH316" i="8"/>
  <c r="BK316" i="8"/>
  <c r="BG317" i="8"/>
  <c r="BE317" i="8"/>
  <c r="BC317" i="8"/>
  <c r="BJ317" i="8" s="1"/>
  <c r="AP1079" i="5" s="1"/>
  <c r="BH1079" i="5" s="1"/>
  <c r="BD317" i="8"/>
  <c r="BH317" i="8"/>
  <c r="BK317" i="8"/>
  <c r="BL317" i="8" s="1"/>
  <c r="BG318" i="8"/>
  <c r="F1080" i="5" s="1"/>
  <c r="BE318" i="8"/>
  <c r="H1080" i="5" s="1"/>
  <c r="BC318" i="8"/>
  <c r="BJ318" i="8" s="1"/>
  <c r="AP1080" i="5" s="1"/>
  <c r="BH1080" i="5" s="1"/>
  <c r="BD318" i="8"/>
  <c r="BH318" i="8"/>
  <c r="AM1080" i="5" s="1"/>
  <c r="BK318" i="8"/>
  <c r="BL318" i="8" s="1"/>
  <c r="BG319" i="8"/>
  <c r="F1081" i="5" s="1"/>
  <c r="BE319" i="8"/>
  <c r="BC319" i="8"/>
  <c r="BD319" i="8"/>
  <c r="BH319" i="8"/>
  <c r="AM1081" i="5" s="1"/>
  <c r="BK319" i="8"/>
  <c r="BL319" i="8" s="1"/>
  <c r="BG320" i="8"/>
  <c r="F1082" i="5" s="1"/>
  <c r="BE320" i="8"/>
  <c r="H1082" i="5" s="1"/>
  <c r="BC320" i="8"/>
  <c r="BJ320" i="8" s="1"/>
  <c r="AP1082" i="5" s="1"/>
  <c r="BH1082" i="5" s="1"/>
  <c r="BD320" i="8"/>
  <c r="BH320" i="8"/>
  <c r="AM1082" i="5" s="1"/>
  <c r="BK320" i="8"/>
  <c r="BL320" i="8" s="1"/>
  <c r="BG321" i="8"/>
  <c r="BE321" i="8"/>
  <c r="BC321" i="8"/>
  <c r="BJ321" i="8" s="1"/>
  <c r="AP1083" i="5" s="1"/>
  <c r="BH1083" i="5" s="1"/>
  <c r="BD321" i="8"/>
  <c r="BH321" i="8"/>
  <c r="BK321" i="8"/>
  <c r="BL321" i="8" s="1"/>
  <c r="BG322" i="8"/>
  <c r="F1084" i="5" s="1"/>
  <c r="BE322" i="8"/>
  <c r="BC322" i="8"/>
  <c r="BD322" i="8"/>
  <c r="BH322" i="8"/>
  <c r="BK322" i="8"/>
  <c r="BL322" i="8" s="1"/>
  <c r="BG323" i="8"/>
  <c r="F1085" i="5" s="1"/>
  <c r="BE323" i="8"/>
  <c r="BC323" i="8"/>
  <c r="BD323" i="8"/>
  <c r="BH323" i="8"/>
  <c r="BK323" i="8"/>
  <c r="BL323" i="8" s="1"/>
  <c r="BG325" i="8"/>
  <c r="F1087" i="5" s="1"/>
  <c r="BE325" i="8"/>
  <c r="H1087" i="5" s="1"/>
  <c r="BC325" i="8"/>
  <c r="BD325" i="8"/>
  <c r="BH325" i="8"/>
  <c r="AM1087" i="5" s="1"/>
  <c r="BK325" i="8"/>
  <c r="BL325" i="8" s="1"/>
  <c r="BG326" i="8"/>
  <c r="BE326" i="8"/>
  <c r="BC326" i="8"/>
  <c r="BJ326" i="8" s="1"/>
  <c r="AP1088" i="5" s="1"/>
  <c r="BH1088" i="5" s="1"/>
  <c r="BD326" i="8"/>
  <c r="BH326" i="8"/>
  <c r="BK326" i="8"/>
  <c r="BL326" i="8" s="1"/>
  <c r="BG327" i="8"/>
  <c r="BE327" i="8"/>
  <c r="BC327" i="8"/>
  <c r="BJ327" i="8" s="1"/>
  <c r="AP1089" i="5" s="1"/>
  <c r="BH1089" i="5" s="1"/>
  <c r="BD327" i="8"/>
  <c r="BH327" i="8"/>
  <c r="BK327" i="8"/>
  <c r="BL327" i="8" s="1"/>
  <c r="BG328" i="8"/>
  <c r="F1090" i="5" s="1"/>
  <c r="BE328" i="8"/>
  <c r="BC328" i="8"/>
  <c r="BD328" i="8"/>
  <c r="BH328" i="8"/>
  <c r="AM1090" i="5" s="1"/>
  <c r="BK328" i="8"/>
  <c r="BL328" i="8" s="1"/>
  <c r="BG329" i="8"/>
  <c r="F1091" i="5" s="1"/>
  <c r="BE329" i="8"/>
  <c r="H1091" i="5" s="1"/>
  <c r="BC329" i="8"/>
  <c r="BD329" i="8"/>
  <c r="BH329" i="8"/>
  <c r="AM1091" i="5" s="1"/>
  <c r="BK329" i="8"/>
  <c r="BL329" i="8" s="1"/>
  <c r="BG330" i="8"/>
  <c r="F1092" i="5" s="1"/>
  <c r="BE330" i="8"/>
  <c r="BC330" i="8"/>
  <c r="BD330" i="8"/>
  <c r="BH330" i="8"/>
  <c r="BK330" i="8"/>
  <c r="BG331" i="8"/>
  <c r="F1093" i="5" s="1"/>
  <c r="BE331" i="8"/>
  <c r="BC331" i="8"/>
  <c r="BD331" i="8"/>
  <c r="BH331" i="8"/>
  <c r="BK331" i="8"/>
  <c r="BL331" i="8" s="1"/>
  <c r="BG333" i="8"/>
  <c r="F1095" i="5" s="1"/>
  <c r="BE333" i="8"/>
  <c r="BC333" i="8"/>
  <c r="BD333" i="8"/>
  <c r="BH333" i="8"/>
  <c r="AM1095" i="5" s="1"/>
  <c r="BG335" i="8"/>
  <c r="F1097" i="5" s="1"/>
  <c r="BE335" i="8"/>
  <c r="BC335" i="8"/>
  <c r="BD335" i="8"/>
  <c r="BH335" i="8"/>
  <c r="AM1097" i="5" s="1"/>
  <c r="BK335" i="8"/>
  <c r="BL335" i="8" s="1"/>
  <c r="BG336" i="8"/>
  <c r="BE336" i="8"/>
  <c r="BC336" i="8"/>
  <c r="BJ336" i="8" s="1"/>
  <c r="AP1098" i="5" s="1"/>
  <c r="BH1098" i="5" s="1"/>
  <c r="BD336" i="8"/>
  <c r="BH336" i="8"/>
  <c r="BK336" i="8"/>
  <c r="BL336" i="8" s="1"/>
  <c r="BG337" i="8"/>
  <c r="F1099" i="5" s="1"/>
  <c r="BE337" i="8"/>
  <c r="BC337" i="8"/>
  <c r="BJ337" i="8" s="1"/>
  <c r="AP1099" i="5" s="1"/>
  <c r="BH1099" i="5" s="1"/>
  <c r="BD337" i="8"/>
  <c r="BH337" i="8"/>
  <c r="AM1099" i="5" s="1"/>
  <c r="BK337" i="8"/>
  <c r="BL337" i="8" s="1"/>
  <c r="BG338" i="8"/>
  <c r="F1100" i="5" s="1"/>
  <c r="BE338" i="8"/>
  <c r="BC338" i="8"/>
  <c r="BD338" i="8"/>
  <c r="BH338" i="8"/>
  <c r="AM1100" i="5" s="1"/>
  <c r="BK338" i="8"/>
  <c r="BL338" i="8" s="1"/>
  <c r="BG339" i="8"/>
  <c r="F1101" i="5" s="1"/>
  <c r="BE339" i="8"/>
  <c r="BC339" i="8"/>
  <c r="BJ339" i="8" s="1"/>
  <c r="AP1101" i="5" s="1"/>
  <c r="BH1101" i="5" s="1"/>
  <c r="BD339" i="8"/>
  <c r="BH339" i="8"/>
  <c r="AM1101" i="5" s="1"/>
  <c r="BK339" i="8"/>
  <c r="BL339" i="8" s="1"/>
  <c r="BG340" i="8"/>
  <c r="F1102" i="5" s="1"/>
  <c r="BE340" i="8"/>
  <c r="BC340" i="8"/>
  <c r="BJ340" i="8" s="1"/>
  <c r="AP1102" i="5" s="1"/>
  <c r="BH1102" i="5" s="1"/>
  <c r="BD340" i="8"/>
  <c r="BH340" i="8"/>
  <c r="AM1102" i="5" s="1"/>
  <c r="BK340" i="8"/>
  <c r="BL340" i="8" s="1"/>
  <c r="BG341" i="8"/>
  <c r="F1103" i="5" s="1"/>
  <c r="BE341" i="8"/>
  <c r="BC341" i="8"/>
  <c r="BD341" i="8"/>
  <c r="BH341" i="8"/>
  <c r="AM1103" i="5" s="1"/>
  <c r="BK341" i="8"/>
  <c r="BL341" i="8" s="1"/>
  <c r="BG342" i="8"/>
  <c r="F1104" i="5" s="1"/>
  <c r="BE342" i="8"/>
  <c r="BC342" i="8"/>
  <c r="BD342" i="8"/>
  <c r="BH342" i="8"/>
  <c r="AM1104" i="5" s="1"/>
  <c r="BK342" i="8"/>
  <c r="BL342" i="8" s="1"/>
  <c r="BG343" i="8"/>
  <c r="F1105" i="5" s="1"/>
  <c r="BE343" i="8"/>
  <c r="BC343" i="8"/>
  <c r="BD343" i="8"/>
  <c r="BH343" i="8"/>
  <c r="AM1105" i="5" s="1"/>
  <c r="BK343" i="8"/>
  <c r="BL343" i="8" s="1"/>
  <c r="BG344" i="8"/>
  <c r="F1106" i="5" s="1"/>
  <c r="BE344" i="8"/>
  <c r="BC344" i="8"/>
  <c r="BD344" i="8"/>
  <c r="BH344" i="8"/>
  <c r="AM1106" i="5" s="1"/>
  <c r="BK344" i="8"/>
  <c r="BL344" i="8" s="1"/>
  <c r="BG345" i="8"/>
  <c r="F1107" i="5" s="1"/>
  <c r="BE345" i="8"/>
  <c r="BC345" i="8"/>
  <c r="BJ345" i="8" s="1"/>
  <c r="AP1107" i="5" s="1"/>
  <c r="BH1107" i="5" s="1"/>
  <c r="BD345" i="8"/>
  <c r="BH345" i="8"/>
  <c r="AM1107" i="5" s="1"/>
  <c r="BK345" i="8"/>
  <c r="BL345" i="8" s="1"/>
  <c r="BG346" i="8"/>
  <c r="F1108" i="5" s="1"/>
  <c r="BE346" i="8"/>
  <c r="BC346" i="8"/>
  <c r="BD346" i="8"/>
  <c r="BH346" i="8"/>
  <c r="AM1108" i="5" s="1"/>
  <c r="BK346" i="8"/>
  <c r="BL346" i="8" s="1"/>
  <c r="BC24" i="8"/>
  <c r="BC25" i="8"/>
  <c r="BC26" i="8"/>
  <c r="BC29" i="8"/>
  <c r="BC30" i="8"/>
  <c r="BC32" i="8"/>
  <c r="BC21" i="8"/>
  <c r="BG30" i="8"/>
  <c r="F792" i="5" s="1"/>
  <c r="BG29" i="8"/>
  <c r="F791" i="5" s="1"/>
  <c r="BG21" i="8"/>
  <c r="F783" i="5" s="1"/>
  <c r="BG24" i="8"/>
  <c r="F786" i="5" s="1"/>
  <c r="BG25" i="8"/>
  <c r="F787" i="5" s="1"/>
  <c r="BG26" i="8"/>
  <c r="F788" i="5" s="1"/>
  <c r="BG32" i="8"/>
  <c r="F794" i="5" s="1"/>
  <c r="BK21" i="8"/>
  <c r="BL21" i="8" s="1"/>
  <c r="BK24" i="8"/>
  <c r="BL24" i="8" s="1"/>
  <c r="BK25" i="8"/>
  <c r="BL25" i="8" s="1"/>
  <c r="BK26" i="8"/>
  <c r="BL26" i="8" s="1"/>
  <c r="BK29" i="8"/>
  <c r="BK30" i="8"/>
  <c r="BL30" i="8" s="1"/>
  <c r="BK32" i="8"/>
  <c r="BL32" i="8" s="1"/>
  <c r="BD32" i="8"/>
  <c r="BE32" i="8"/>
  <c r="BH32" i="8"/>
  <c r="BH26" i="8"/>
  <c r="AM788" i="5" s="1"/>
  <c r="BE26" i="8"/>
  <c r="BD26" i="8"/>
  <c r="BH25" i="8"/>
  <c r="AM787" i="5" s="1"/>
  <c r="BE25" i="8"/>
  <c r="BD25" i="8"/>
  <c r="BH24" i="8"/>
  <c r="AM786" i="5" s="1"/>
  <c r="BE24" i="8"/>
  <c r="BD24" i="8"/>
  <c r="BH29" i="8"/>
  <c r="BE29" i="8"/>
  <c r="BD29" i="8"/>
  <c r="BH21" i="8"/>
  <c r="AM783" i="5" s="1"/>
  <c r="BE21" i="8"/>
  <c r="BD21" i="8"/>
  <c r="BH23" i="8"/>
  <c r="AM785" i="5" s="1"/>
  <c r="BE23" i="8"/>
  <c r="H785" i="5" s="1"/>
  <c r="BD23" i="8"/>
  <c r="BH30" i="8"/>
  <c r="AM792" i="5" s="1"/>
  <c r="BE30" i="8"/>
  <c r="BD30" i="8"/>
  <c r="BI17" i="5"/>
  <c r="BE15" i="5"/>
  <c r="D24" i="6"/>
  <c r="BJ109" i="8"/>
  <c r="AP871" i="5" s="1"/>
  <c r="BH871" i="5" s="1"/>
  <c r="BR624" i="3"/>
  <c r="AP780" i="5" s="1"/>
  <c r="BH780" i="5" s="1"/>
  <c r="AS701" i="5" l="1"/>
  <c r="BI701" i="5" s="1"/>
  <c r="BD701" i="5"/>
  <c r="BF701" i="5" s="1"/>
  <c r="AS665" i="5"/>
  <c r="BI665" i="5" s="1"/>
  <c r="BD665" i="5"/>
  <c r="BF665" i="5" s="1"/>
  <c r="AS658" i="5"/>
  <c r="BI658" i="5" s="1"/>
  <c r="BD658" i="5"/>
  <c r="BF658" i="5" s="1"/>
  <c r="AS654" i="5"/>
  <c r="BI654" i="5" s="1"/>
  <c r="BD654" i="5"/>
  <c r="BF654" i="5" s="1"/>
  <c r="AS648" i="5"/>
  <c r="BI648" i="5" s="1"/>
  <c r="BD648" i="5"/>
  <c r="BF648" i="5" s="1"/>
  <c r="AS586" i="5"/>
  <c r="BI586" i="5" s="1"/>
  <c r="BD586" i="5"/>
  <c r="BF586" i="5" s="1"/>
  <c r="AS583" i="5"/>
  <c r="BI583" i="5" s="1"/>
  <c r="BD583" i="5"/>
  <c r="BF583" i="5" s="1"/>
  <c r="AS578" i="5"/>
  <c r="BI578" i="5" s="1"/>
  <c r="BD578" i="5"/>
  <c r="BF578" i="5" s="1"/>
  <c r="AS568" i="5"/>
  <c r="BI568" i="5" s="1"/>
  <c r="BD568" i="5"/>
  <c r="BF568" i="5" s="1"/>
  <c r="BD560" i="5"/>
  <c r="BF560" i="5" s="1"/>
  <c r="AS539" i="5"/>
  <c r="BI539" i="5" s="1"/>
  <c r="BD539" i="5"/>
  <c r="BF539" i="5" s="1"/>
  <c r="AS524" i="5"/>
  <c r="BI524" i="5" s="1"/>
  <c r="BD524" i="5"/>
  <c r="BF524" i="5" s="1"/>
  <c r="AS511" i="5"/>
  <c r="BI511" i="5" s="1"/>
  <c r="BD511" i="5"/>
  <c r="BF511" i="5" s="1"/>
  <c r="AS497" i="5"/>
  <c r="BI497" i="5" s="1"/>
  <c r="BD497" i="5"/>
  <c r="BF497" i="5" s="1"/>
  <c r="AS487" i="5"/>
  <c r="BI487" i="5" s="1"/>
  <c r="BD487" i="5"/>
  <c r="BF487" i="5" s="1"/>
  <c r="BD481" i="5"/>
  <c r="BF481" i="5" s="1"/>
  <c r="AS481" i="5"/>
  <c r="BI481" i="5" s="1"/>
  <c r="BD478" i="5"/>
  <c r="BF478" i="5" s="1"/>
  <c r="AS478" i="5"/>
  <c r="BI478" i="5" s="1"/>
  <c r="AS472" i="5"/>
  <c r="BI472" i="5" s="1"/>
  <c r="BD472" i="5"/>
  <c r="BF472" i="5" s="1"/>
  <c r="AS463" i="5"/>
  <c r="BI463" i="5" s="1"/>
  <c r="BD463" i="5"/>
  <c r="BF463" i="5" s="1"/>
  <c r="AS453" i="5"/>
  <c r="BI453" i="5" s="1"/>
  <c r="BD453" i="5"/>
  <c r="BF453" i="5" s="1"/>
  <c r="BD446" i="5"/>
  <c r="BF446" i="5" s="1"/>
  <c r="AS446" i="5"/>
  <c r="BI446" i="5" s="1"/>
  <c r="AS420" i="5"/>
  <c r="BI420" i="5" s="1"/>
  <c r="BD420" i="5"/>
  <c r="BF420" i="5" s="1"/>
  <c r="AS397" i="5"/>
  <c r="BI397" i="5" s="1"/>
  <c r="BD397" i="5"/>
  <c r="BF397" i="5" s="1"/>
  <c r="AS392" i="5"/>
  <c r="BI392" i="5" s="1"/>
  <c r="BD392" i="5"/>
  <c r="BF392" i="5" s="1"/>
  <c r="BD385" i="5"/>
  <c r="BF385" i="5" s="1"/>
  <c r="AS385" i="5"/>
  <c r="BI385" i="5" s="1"/>
  <c r="AS377" i="5"/>
  <c r="BI377" i="5" s="1"/>
  <c r="BD377" i="5"/>
  <c r="BF377" i="5" s="1"/>
  <c r="AS352" i="5"/>
  <c r="BI352" i="5" s="1"/>
  <c r="BD352" i="5"/>
  <c r="BF352" i="5" s="1"/>
  <c r="AS343" i="5"/>
  <c r="BI343" i="5" s="1"/>
  <c r="BD343" i="5"/>
  <c r="BF343" i="5" s="1"/>
  <c r="AS332" i="5"/>
  <c r="BI332" i="5" s="1"/>
  <c r="BD332" i="5"/>
  <c r="BF332" i="5" s="1"/>
  <c r="BD327" i="5"/>
  <c r="BF327" i="5" s="1"/>
  <c r="AS327" i="5"/>
  <c r="BI327" i="5" s="1"/>
  <c r="AS319" i="5"/>
  <c r="BI319" i="5" s="1"/>
  <c r="BD319" i="5"/>
  <c r="BF319" i="5" s="1"/>
  <c r="AS296" i="5"/>
  <c r="BI296" i="5" s="1"/>
  <c r="BD296" i="5"/>
  <c r="BF296" i="5" s="1"/>
  <c r="BD288" i="5"/>
  <c r="BF288" i="5" s="1"/>
  <c r="AS288" i="5"/>
  <c r="BI288" i="5" s="1"/>
  <c r="AS283" i="5"/>
  <c r="BI283" i="5" s="1"/>
  <c r="BD283" i="5"/>
  <c r="BF283" i="5" s="1"/>
  <c r="AS280" i="5"/>
  <c r="BI280" i="5" s="1"/>
  <c r="BD280" i="5"/>
  <c r="BF280" i="5" s="1"/>
  <c r="BD275" i="5"/>
  <c r="BF275" i="5" s="1"/>
  <c r="AS275" i="5"/>
  <c r="BI275" i="5" s="1"/>
  <c r="AS267" i="5"/>
  <c r="BI267" i="5" s="1"/>
  <c r="BD267" i="5"/>
  <c r="BF267" i="5" s="1"/>
  <c r="AS233" i="5"/>
  <c r="BI233" i="5" s="1"/>
  <c r="BD233" i="5"/>
  <c r="BF233" i="5" s="1"/>
  <c r="AS217" i="5"/>
  <c r="BI217" i="5" s="1"/>
  <c r="BD217" i="5"/>
  <c r="BF217" i="5" s="1"/>
  <c r="BD211" i="5"/>
  <c r="BF211" i="5" s="1"/>
  <c r="AS211" i="5"/>
  <c r="BI211" i="5" s="1"/>
  <c r="AS206" i="5"/>
  <c r="BI206" i="5" s="1"/>
  <c r="BD206" i="5"/>
  <c r="BF206" i="5" s="1"/>
  <c r="AS197" i="5"/>
  <c r="BI197" i="5" s="1"/>
  <c r="BD197" i="5"/>
  <c r="BF197" i="5" s="1"/>
  <c r="AS188" i="5"/>
  <c r="BI188" i="5" s="1"/>
  <c r="BD188" i="5"/>
  <c r="BF188" i="5" s="1"/>
  <c r="BD164" i="5"/>
  <c r="BF164" i="5" s="1"/>
  <c r="AS164" i="5"/>
  <c r="BI164" i="5" s="1"/>
  <c r="BD159" i="5"/>
  <c r="BF159" i="5" s="1"/>
  <c r="AS159" i="5"/>
  <c r="BI159" i="5" s="1"/>
  <c r="BD147" i="5"/>
  <c r="BF147" i="5" s="1"/>
  <c r="AS147" i="5"/>
  <c r="BI147" i="5" s="1"/>
  <c r="AS125" i="5"/>
  <c r="BI125" i="5" s="1"/>
  <c r="BD125" i="5"/>
  <c r="BF125" i="5" s="1"/>
  <c r="AS114" i="5"/>
  <c r="BI114" i="5" s="1"/>
  <c r="BD114" i="5"/>
  <c r="BF114" i="5" s="1"/>
  <c r="AS111" i="5"/>
  <c r="BI111" i="5" s="1"/>
  <c r="BD111" i="5"/>
  <c r="BF111" i="5" s="1"/>
  <c r="BD98" i="5"/>
  <c r="BF98" i="5" s="1"/>
  <c r="AS98" i="5"/>
  <c r="BI98" i="5" s="1"/>
  <c r="AS81" i="5"/>
  <c r="BI81" i="5" s="1"/>
  <c r="BD81" i="5"/>
  <c r="BF81" i="5" s="1"/>
  <c r="AS67" i="5"/>
  <c r="BI67" i="5" s="1"/>
  <c r="BD67" i="5"/>
  <c r="BF67" i="5" s="1"/>
  <c r="AS49" i="5"/>
  <c r="BI49" i="5" s="1"/>
  <c r="BD49" i="5"/>
  <c r="BF49" i="5" s="1"/>
  <c r="AS143" i="5"/>
  <c r="BI143" i="5" s="1"/>
  <c r="BD143" i="5"/>
  <c r="BF143" i="5" s="1"/>
  <c r="AS387" i="5"/>
  <c r="BI387" i="5" s="1"/>
  <c r="BD387" i="5"/>
  <c r="BF387" i="5" s="1"/>
  <c r="AS549" i="5"/>
  <c r="BI549" i="5" s="1"/>
  <c r="BD549" i="5"/>
  <c r="BF549" i="5" s="1"/>
  <c r="AS671" i="5"/>
  <c r="BI671" i="5" s="1"/>
  <c r="BD671" i="5"/>
  <c r="BF671" i="5" s="1"/>
  <c r="AS679" i="5"/>
  <c r="BI679" i="5" s="1"/>
  <c r="BD679" i="5"/>
  <c r="BF679" i="5" s="1"/>
  <c r="AS669" i="5"/>
  <c r="BI669" i="5" s="1"/>
  <c r="BD669" i="5"/>
  <c r="BF669" i="5" s="1"/>
  <c r="AS236" i="5"/>
  <c r="BI236" i="5" s="1"/>
  <c r="BD236" i="5"/>
  <c r="BF236" i="5" s="1"/>
  <c r="AS240" i="5"/>
  <c r="BI240" i="5" s="1"/>
  <c r="BD240" i="5"/>
  <c r="BF240" i="5" s="1"/>
  <c r="AS242" i="5"/>
  <c r="BI242" i="5" s="1"/>
  <c r="BD242" i="5"/>
  <c r="BF242" i="5" s="1"/>
  <c r="AS244" i="5"/>
  <c r="BI244" i="5" s="1"/>
  <c r="BD244" i="5"/>
  <c r="BF244" i="5" s="1"/>
  <c r="AS384" i="5"/>
  <c r="BI384" i="5" s="1"/>
  <c r="BD384" i="5"/>
  <c r="BF384" i="5" s="1"/>
  <c r="AS151" i="5"/>
  <c r="BI151" i="5" s="1"/>
  <c r="BD151" i="5"/>
  <c r="BF151" i="5" s="1"/>
  <c r="AS394" i="5"/>
  <c r="BI394" i="5" s="1"/>
  <c r="BD394" i="5"/>
  <c r="BF394" i="5" s="1"/>
  <c r="BD533" i="5"/>
  <c r="BF533" i="5" s="1"/>
  <c r="AS533" i="5"/>
  <c r="BI533" i="5" s="1"/>
  <c r="AS361" i="5"/>
  <c r="BI361" i="5" s="1"/>
  <c r="BD361" i="5"/>
  <c r="BF361" i="5" s="1"/>
  <c r="AS714" i="5"/>
  <c r="BI714" i="5" s="1"/>
  <c r="BD714" i="5"/>
  <c r="BF714" i="5" s="1"/>
  <c r="AS483" i="5"/>
  <c r="BI483" i="5" s="1"/>
  <c r="BD483" i="5"/>
  <c r="BF483" i="5" s="1"/>
  <c r="AS200" i="5"/>
  <c r="BI200" i="5" s="1"/>
  <c r="BD200" i="5"/>
  <c r="BF200" i="5" s="1"/>
  <c r="AS316" i="5"/>
  <c r="BI316" i="5" s="1"/>
  <c r="BD316" i="5"/>
  <c r="BF316" i="5" s="1"/>
  <c r="AS101" i="5"/>
  <c r="BI101" i="5" s="1"/>
  <c r="BD101" i="5"/>
  <c r="BF101" i="5" s="1"/>
  <c r="AS70" i="5"/>
  <c r="BI70" i="5" s="1"/>
  <c r="BD70" i="5"/>
  <c r="BF70" i="5" s="1"/>
  <c r="AS185" i="5"/>
  <c r="BI185" i="5" s="1"/>
  <c r="BD185" i="5"/>
  <c r="BF185" i="5" s="1"/>
  <c r="BD501" i="5"/>
  <c r="BF501" i="5" s="1"/>
  <c r="AS501" i="5"/>
  <c r="BI501" i="5" s="1"/>
  <c r="AS85" i="5"/>
  <c r="BI85" i="5" s="1"/>
  <c r="BD85" i="5"/>
  <c r="BF85" i="5" s="1"/>
  <c r="AS488" i="5"/>
  <c r="BI488" i="5" s="1"/>
  <c r="BD488" i="5"/>
  <c r="BF488" i="5" s="1"/>
  <c r="AS189" i="5"/>
  <c r="BI189" i="5" s="1"/>
  <c r="BD189" i="5"/>
  <c r="BF189" i="5" s="1"/>
  <c r="BD740" i="5"/>
  <c r="BF740" i="5" s="1"/>
  <c r="AS740" i="5"/>
  <c r="BI740" i="5" s="1"/>
  <c r="AS728" i="5"/>
  <c r="BI728" i="5" s="1"/>
  <c r="BD728" i="5"/>
  <c r="BF728" i="5" s="1"/>
  <c r="AS725" i="5"/>
  <c r="BI725" i="5" s="1"/>
  <c r="BD725" i="5"/>
  <c r="BF725" i="5" s="1"/>
  <c r="AS722" i="5"/>
  <c r="BI722" i="5" s="1"/>
  <c r="BD722" i="5"/>
  <c r="BF722" i="5" s="1"/>
  <c r="AS707" i="5"/>
  <c r="BI707" i="5" s="1"/>
  <c r="BD707" i="5"/>
  <c r="BF707" i="5" s="1"/>
  <c r="BD686" i="5"/>
  <c r="BF686" i="5" s="1"/>
  <c r="AS686" i="5"/>
  <c r="BI686" i="5" s="1"/>
  <c r="AS661" i="5"/>
  <c r="BI661" i="5" s="1"/>
  <c r="BD661" i="5"/>
  <c r="BF661" i="5" s="1"/>
  <c r="AS651" i="5"/>
  <c r="BI651" i="5" s="1"/>
  <c r="BD651" i="5"/>
  <c r="BF651" i="5" s="1"/>
  <c r="BD642" i="5"/>
  <c r="BF642" i="5" s="1"/>
  <c r="AS642" i="5"/>
  <c r="BI642" i="5" s="1"/>
  <c r="AS581" i="5"/>
  <c r="BI581" i="5" s="1"/>
  <c r="BD581" i="5"/>
  <c r="BF581" i="5" s="1"/>
  <c r="BD542" i="5"/>
  <c r="BF542" i="5" s="1"/>
  <c r="AS542" i="5"/>
  <c r="BI542" i="5" s="1"/>
  <c r="AS519" i="5"/>
  <c r="BI519" i="5" s="1"/>
  <c r="BD519" i="5"/>
  <c r="BF519" i="5" s="1"/>
  <c r="AS514" i="5"/>
  <c r="BI514" i="5" s="1"/>
  <c r="BD514" i="5"/>
  <c r="BF514" i="5" s="1"/>
  <c r="AS506" i="5"/>
  <c r="BI506" i="5" s="1"/>
  <c r="BD506" i="5"/>
  <c r="BF506" i="5" s="1"/>
  <c r="AS475" i="5"/>
  <c r="BI475" i="5" s="1"/>
  <c r="BD475" i="5"/>
  <c r="BF475" i="5" s="1"/>
  <c r="AS467" i="5"/>
  <c r="BI467" i="5" s="1"/>
  <c r="BD467" i="5"/>
  <c r="BF467" i="5" s="1"/>
  <c r="AS457" i="5"/>
  <c r="BI457" i="5" s="1"/>
  <c r="BD457" i="5"/>
  <c r="BF457" i="5" s="1"/>
  <c r="AS441" i="5"/>
  <c r="BI441" i="5" s="1"/>
  <c r="BD441" i="5"/>
  <c r="BF441" i="5" s="1"/>
  <c r="AS408" i="5"/>
  <c r="BI408" i="5" s="1"/>
  <c r="BD408" i="5"/>
  <c r="BF408" i="5" s="1"/>
  <c r="AS380" i="5"/>
  <c r="BI380" i="5" s="1"/>
  <c r="BD380" i="5"/>
  <c r="BF380" i="5" s="1"/>
  <c r="AS375" i="5"/>
  <c r="BI375" i="5" s="1"/>
  <c r="BD375" i="5"/>
  <c r="BF375" i="5" s="1"/>
  <c r="AS355" i="5"/>
  <c r="BI355" i="5" s="1"/>
  <c r="BD355" i="5"/>
  <c r="BF355" i="5" s="1"/>
  <c r="AS347" i="5"/>
  <c r="BI347" i="5" s="1"/>
  <c r="BD347" i="5"/>
  <c r="BF347" i="5" s="1"/>
  <c r="AS341" i="5"/>
  <c r="BI341" i="5" s="1"/>
  <c r="BD341" i="5"/>
  <c r="BF341" i="5" s="1"/>
  <c r="AS337" i="5"/>
  <c r="BI337" i="5" s="1"/>
  <c r="BD337" i="5"/>
  <c r="BF337" i="5" s="1"/>
  <c r="BD323" i="5"/>
  <c r="BF323" i="5" s="1"/>
  <c r="AS323" i="5"/>
  <c r="BI323" i="5" s="1"/>
  <c r="AS309" i="5"/>
  <c r="BI309" i="5" s="1"/>
  <c r="BD309" i="5"/>
  <c r="BF309" i="5" s="1"/>
  <c r="AS306" i="5"/>
  <c r="BI306" i="5" s="1"/>
  <c r="BD306" i="5"/>
  <c r="BF306" i="5" s="1"/>
  <c r="BD291" i="5"/>
  <c r="BF291" i="5" s="1"/>
  <c r="AS291" i="5"/>
  <c r="BI291" i="5" s="1"/>
  <c r="BD286" i="5"/>
  <c r="BF286" i="5" s="1"/>
  <c r="AS278" i="5"/>
  <c r="BI278" i="5" s="1"/>
  <c r="BD278" i="5"/>
  <c r="BF278" i="5" s="1"/>
  <c r="AS270" i="5"/>
  <c r="BI270" i="5" s="1"/>
  <c r="BD270" i="5"/>
  <c r="BF270" i="5" s="1"/>
  <c r="AS262" i="5"/>
  <c r="BI262" i="5" s="1"/>
  <c r="BD262" i="5"/>
  <c r="BF262" i="5" s="1"/>
  <c r="AS255" i="5"/>
  <c r="BI255" i="5" s="1"/>
  <c r="BD255" i="5"/>
  <c r="BF255" i="5" s="1"/>
  <c r="AS251" i="5"/>
  <c r="BI251" i="5" s="1"/>
  <c r="BD251" i="5"/>
  <c r="BF251" i="5" s="1"/>
  <c r="BD228" i="5"/>
  <c r="BF228" i="5" s="1"/>
  <c r="AS228" i="5"/>
  <c r="BI228" i="5" s="1"/>
  <c r="AS223" i="5"/>
  <c r="BI223" i="5" s="1"/>
  <c r="BD223" i="5"/>
  <c r="BF223" i="5" s="1"/>
  <c r="AS220" i="5"/>
  <c r="BI220" i="5" s="1"/>
  <c r="BD220" i="5"/>
  <c r="BF220" i="5" s="1"/>
  <c r="AS215" i="5"/>
  <c r="BI215" i="5" s="1"/>
  <c r="BD215" i="5"/>
  <c r="BF215" i="5" s="1"/>
  <c r="AS195" i="5"/>
  <c r="BI195" i="5" s="1"/>
  <c r="BD195" i="5"/>
  <c r="BF195" i="5" s="1"/>
  <c r="BD179" i="5"/>
  <c r="BF179" i="5" s="1"/>
  <c r="AS179" i="5"/>
  <c r="BI179" i="5" s="1"/>
  <c r="AS170" i="5"/>
  <c r="BI170" i="5" s="1"/>
  <c r="BD170" i="5"/>
  <c r="BF170" i="5" s="1"/>
  <c r="BD167" i="5"/>
  <c r="BF167" i="5" s="1"/>
  <c r="AS167" i="5"/>
  <c r="BI167" i="5" s="1"/>
  <c r="AS162" i="5"/>
  <c r="BI162" i="5" s="1"/>
  <c r="BD162" i="5"/>
  <c r="BF162" i="5" s="1"/>
  <c r="AS152" i="5"/>
  <c r="BI152" i="5" s="1"/>
  <c r="BD152" i="5"/>
  <c r="BF152" i="5" s="1"/>
  <c r="AS138" i="5"/>
  <c r="BI138" i="5" s="1"/>
  <c r="BD138" i="5"/>
  <c r="BF138" i="5" s="1"/>
  <c r="AS135" i="5"/>
  <c r="BI135" i="5" s="1"/>
  <c r="BD135" i="5"/>
  <c r="BF135" i="5" s="1"/>
  <c r="BD130" i="5"/>
  <c r="BF130" i="5" s="1"/>
  <c r="AS130" i="5"/>
  <c r="BI130" i="5" s="1"/>
  <c r="AS117" i="5"/>
  <c r="BI117" i="5" s="1"/>
  <c r="BD117" i="5"/>
  <c r="BF117" i="5" s="1"/>
  <c r="AS109" i="5"/>
  <c r="BI109" i="5" s="1"/>
  <c r="BD109" i="5"/>
  <c r="BF109" i="5" s="1"/>
  <c r="AS87" i="5"/>
  <c r="BI87" i="5" s="1"/>
  <c r="BD87" i="5"/>
  <c r="BF87" i="5" s="1"/>
  <c r="AS74" i="5"/>
  <c r="BI74" i="5" s="1"/>
  <c r="BD74" i="5"/>
  <c r="BF74" i="5" s="1"/>
  <c r="AS56" i="5"/>
  <c r="BI56" i="5" s="1"/>
  <c r="BD56" i="5"/>
  <c r="BF56" i="5" s="1"/>
  <c r="AS39" i="5"/>
  <c r="BI39" i="5" s="1"/>
  <c r="BD39" i="5"/>
  <c r="BF39" i="5" s="1"/>
  <c r="AS35" i="5"/>
  <c r="BI35" i="5" s="1"/>
  <c r="BD35" i="5"/>
  <c r="BF35" i="5" s="1"/>
  <c r="AS128" i="5"/>
  <c r="BI128" i="5" s="1"/>
  <c r="BD128" i="5"/>
  <c r="BF128" i="5" s="1"/>
  <c r="AS338" i="5"/>
  <c r="BI338" i="5" s="1"/>
  <c r="BD338" i="5"/>
  <c r="BF338" i="5" s="1"/>
  <c r="AS676" i="5"/>
  <c r="BI676" i="5" s="1"/>
  <c r="BD676" i="5"/>
  <c r="BF676" i="5" s="1"/>
  <c r="AS668" i="5"/>
  <c r="BI668" i="5" s="1"/>
  <c r="BD668" i="5"/>
  <c r="BF668" i="5" s="1"/>
  <c r="AS97" i="5"/>
  <c r="BI97" i="5" s="1"/>
  <c r="BD97" i="5"/>
  <c r="BF97" i="5" s="1"/>
  <c r="AS525" i="5"/>
  <c r="BI525" i="5" s="1"/>
  <c r="BD525" i="5"/>
  <c r="BF525" i="5" s="1"/>
  <c r="AS416" i="5"/>
  <c r="BI416" i="5" s="1"/>
  <c r="BD416" i="5"/>
  <c r="BF416" i="5" s="1"/>
  <c r="AS71" i="5"/>
  <c r="BI71" i="5" s="1"/>
  <c r="BD71" i="5"/>
  <c r="BF71" i="5" s="1"/>
  <c r="AS212" i="5"/>
  <c r="BI212" i="5" s="1"/>
  <c r="BD212" i="5"/>
  <c r="BF212" i="5" s="1"/>
  <c r="AS456" i="5"/>
  <c r="BI456" i="5" s="1"/>
  <c r="BD456" i="5"/>
  <c r="BF456" i="5" s="1"/>
  <c r="BD367" i="5"/>
  <c r="BF367" i="5" s="1"/>
  <c r="AS367" i="5"/>
  <c r="BI367" i="5" s="1"/>
  <c r="AS298" i="5"/>
  <c r="BI298" i="5" s="1"/>
  <c r="BD298" i="5"/>
  <c r="BF298" i="5" s="1"/>
  <c r="AS302" i="5"/>
  <c r="BI302" i="5" s="1"/>
  <c r="BD302" i="5"/>
  <c r="BF302" i="5" s="1"/>
  <c r="AS383" i="5"/>
  <c r="BI383" i="5" s="1"/>
  <c r="BD383" i="5"/>
  <c r="BF383" i="5" s="1"/>
  <c r="AS177" i="5"/>
  <c r="BI177" i="5" s="1"/>
  <c r="BD177" i="5"/>
  <c r="BF177" i="5" s="1"/>
  <c r="AS254" i="5"/>
  <c r="BI254" i="5" s="1"/>
  <c r="BD254" i="5"/>
  <c r="BF254" i="5" s="1"/>
  <c r="AS59" i="5"/>
  <c r="BI59" i="5" s="1"/>
  <c r="BD59" i="5"/>
  <c r="BF59" i="5" s="1"/>
  <c r="AS407" i="5"/>
  <c r="BI407" i="5" s="1"/>
  <c r="BD407" i="5"/>
  <c r="BF407" i="5" s="1"/>
  <c r="AS61" i="5"/>
  <c r="BI61" i="5" s="1"/>
  <c r="BD61" i="5"/>
  <c r="BF61" i="5" s="1"/>
  <c r="AS357" i="5"/>
  <c r="BI357" i="5" s="1"/>
  <c r="BD357" i="5"/>
  <c r="BF357" i="5" s="1"/>
  <c r="AS310" i="5"/>
  <c r="BI310" i="5" s="1"/>
  <c r="BD310" i="5"/>
  <c r="BF310" i="5" s="1"/>
  <c r="AS534" i="5"/>
  <c r="BI534" i="5" s="1"/>
  <c r="BD534" i="5"/>
  <c r="BF534" i="5" s="1"/>
  <c r="BD118" i="5"/>
  <c r="BF118" i="5" s="1"/>
  <c r="AS118" i="5"/>
  <c r="BI118" i="5" s="1"/>
  <c r="AS731" i="5"/>
  <c r="BI731" i="5" s="1"/>
  <c r="BD731" i="5"/>
  <c r="BF731" i="5" s="1"/>
  <c r="AS723" i="5"/>
  <c r="BI723" i="5" s="1"/>
  <c r="BD723" i="5"/>
  <c r="BF723" i="5" s="1"/>
  <c r="BD712" i="5"/>
  <c r="BF712" i="5" s="1"/>
  <c r="AS712" i="5"/>
  <c r="BI712" i="5" s="1"/>
  <c r="AS698" i="5"/>
  <c r="BI698" i="5" s="1"/>
  <c r="BD698" i="5"/>
  <c r="BF698" i="5" s="1"/>
  <c r="BD690" i="5"/>
  <c r="BF690" i="5" s="1"/>
  <c r="AS690" i="5"/>
  <c r="BI690" i="5" s="1"/>
  <c r="BD681" i="5"/>
  <c r="BF681" i="5" s="1"/>
  <c r="AS681" i="5"/>
  <c r="BI681" i="5" s="1"/>
  <c r="AS664" i="5"/>
  <c r="BI664" i="5" s="1"/>
  <c r="BD664" i="5"/>
  <c r="BF664" i="5" s="1"/>
  <c r="AS656" i="5"/>
  <c r="BI656" i="5" s="1"/>
  <c r="BD656" i="5"/>
  <c r="BF656" i="5" s="1"/>
  <c r="BD645" i="5"/>
  <c r="BF645" i="5" s="1"/>
  <c r="AS645" i="5"/>
  <c r="BI645" i="5" s="1"/>
  <c r="AS595" i="5"/>
  <c r="BI595" i="5" s="1"/>
  <c r="BD595" i="5"/>
  <c r="BF595" i="5" s="1"/>
  <c r="AS566" i="5"/>
  <c r="BI566" i="5" s="1"/>
  <c r="BD566" i="5"/>
  <c r="BF566" i="5" s="1"/>
  <c r="AS563" i="5"/>
  <c r="BI563" i="5" s="1"/>
  <c r="BD563" i="5"/>
  <c r="BF563" i="5" s="1"/>
  <c r="BD558" i="5"/>
  <c r="BF558" i="5" s="1"/>
  <c r="BD530" i="5"/>
  <c r="BF530" i="5" s="1"/>
  <c r="AS530" i="5"/>
  <c r="BI530" i="5" s="1"/>
  <c r="AS517" i="5"/>
  <c r="BI517" i="5" s="1"/>
  <c r="BD517" i="5"/>
  <c r="BF517" i="5" s="1"/>
  <c r="AS509" i="5"/>
  <c r="BI509" i="5" s="1"/>
  <c r="BD509" i="5"/>
  <c r="BF509" i="5" s="1"/>
  <c r="AS495" i="5"/>
  <c r="BI495" i="5" s="1"/>
  <c r="BD495" i="5"/>
  <c r="BF495" i="5" s="1"/>
  <c r="AS492" i="5"/>
  <c r="BI492" i="5" s="1"/>
  <c r="BD492" i="5"/>
  <c r="BF492" i="5" s="1"/>
  <c r="AS485" i="5"/>
  <c r="BI485" i="5" s="1"/>
  <c r="BD485" i="5"/>
  <c r="BF485" i="5" s="1"/>
  <c r="AS479" i="5"/>
  <c r="BI479" i="5" s="1"/>
  <c r="BD479" i="5"/>
  <c r="BF479" i="5" s="1"/>
  <c r="AS470" i="5"/>
  <c r="BI470" i="5" s="1"/>
  <c r="BD470" i="5"/>
  <c r="BF470" i="5" s="1"/>
  <c r="AS461" i="5"/>
  <c r="BI461" i="5" s="1"/>
  <c r="BD461" i="5"/>
  <c r="BF461" i="5" s="1"/>
  <c r="AS451" i="5"/>
  <c r="BI451" i="5" s="1"/>
  <c r="BD451" i="5"/>
  <c r="BF451" i="5" s="1"/>
  <c r="AS448" i="5"/>
  <c r="BI448" i="5" s="1"/>
  <c r="BD448" i="5"/>
  <c r="BF448" i="5" s="1"/>
  <c r="AS444" i="5"/>
  <c r="BI444" i="5" s="1"/>
  <c r="BD444" i="5"/>
  <c r="BF444" i="5" s="1"/>
  <c r="AS439" i="5"/>
  <c r="BI439" i="5" s="1"/>
  <c r="BD439" i="5"/>
  <c r="BF439" i="5" s="1"/>
  <c r="AS436" i="5"/>
  <c r="BI436" i="5" s="1"/>
  <c r="BD436" i="5"/>
  <c r="BF436" i="5" s="1"/>
  <c r="AS424" i="5"/>
  <c r="BI424" i="5" s="1"/>
  <c r="BD424" i="5"/>
  <c r="BF424" i="5" s="1"/>
  <c r="AS412" i="5"/>
  <c r="BI412" i="5" s="1"/>
  <c r="BD412" i="5"/>
  <c r="BF412" i="5" s="1"/>
  <c r="AS390" i="5"/>
  <c r="BI390" i="5" s="1"/>
  <c r="BD390" i="5"/>
  <c r="BF390" i="5" s="1"/>
  <c r="AS378" i="5"/>
  <c r="BI378" i="5" s="1"/>
  <c r="BD378" i="5"/>
  <c r="BF378" i="5" s="1"/>
  <c r="AS350" i="5"/>
  <c r="BI350" i="5" s="1"/>
  <c r="BD350" i="5"/>
  <c r="BF350" i="5" s="1"/>
  <c r="AS344" i="5"/>
  <c r="BI344" i="5" s="1"/>
  <c r="BD344" i="5"/>
  <c r="BF344" i="5" s="1"/>
  <c r="AS335" i="5"/>
  <c r="BI335" i="5" s="1"/>
  <c r="BD335" i="5"/>
  <c r="BF335" i="5" s="1"/>
  <c r="AS328" i="5"/>
  <c r="BI328" i="5" s="1"/>
  <c r="BD328" i="5"/>
  <c r="BF328" i="5" s="1"/>
  <c r="AS317" i="5"/>
  <c r="BI317" i="5" s="1"/>
  <c r="BD317" i="5"/>
  <c r="BF317" i="5" s="1"/>
  <c r="AS297" i="5"/>
  <c r="BI297" i="5" s="1"/>
  <c r="BD297" i="5"/>
  <c r="BF297" i="5" s="1"/>
  <c r="AS294" i="5"/>
  <c r="BI294" i="5" s="1"/>
  <c r="BD294" i="5"/>
  <c r="BF294" i="5" s="1"/>
  <c r="AS273" i="5"/>
  <c r="BI273" i="5" s="1"/>
  <c r="BD273" i="5"/>
  <c r="BF273" i="5" s="1"/>
  <c r="BD231" i="5"/>
  <c r="BF231" i="5" s="1"/>
  <c r="AS231" i="5"/>
  <c r="BI231" i="5" s="1"/>
  <c r="BD226" i="5"/>
  <c r="BF226" i="5" s="1"/>
  <c r="AS204" i="5"/>
  <c r="BI204" i="5" s="1"/>
  <c r="BD204" i="5"/>
  <c r="BF204" i="5" s="1"/>
  <c r="AS198" i="5"/>
  <c r="BI198" i="5" s="1"/>
  <c r="BD198" i="5"/>
  <c r="BF198" i="5" s="1"/>
  <c r="AS182" i="5"/>
  <c r="BI182" i="5" s="1"/>
  <c r="BD182" i="5"/>
  <c r="BF182" i="5" s="1"/>
  <c r="AS176" i="5"/>
  <c r="BI176" i="5" s="1"/>
  <c r="BD176" i="5"/>
  <c r="BF176" i="5" s="1"/>
  <c r="AS155" i="5"/>
  <c r="BI155" i="5" s="1"/>
  <c r="BD155" i="5"/>
  <c r="BF155" i="5" s="1"/>
  <c r="AS145" i="5"/>
  <c r="BI145" i="5" s="1"/>
  <c r="BD145" i="5"/>
  <c r="BF145" i="5" s="1"/>
  <c r="AS112" i="5"/>
  <c r="BI112" i="5" s="1"/>
  <c r="BD112" i="5"/>
  <c r="BF112" i="5" s="1"/>
  <c r="AS93" i="5"/>
  <c r="BI93" i="5" s="1"/>
  <c r="BD93" i="5"/>
  <c r="BF93" i="5" s="1"/>
  <c r="AS62" i="5"/>
  <c r="BI62" i="5" s="1"/>
  <c r="BD62" i="5"/>
  <c r="BF62" i="5" s="1"/>
  <c r="AS46" i="5"/>
  <c r="BI46" i="5" s="1"/>
  <c r="BD46" i="5"/>
  <c r="BF46" i="5" s="1"/>
  <c r="AS33" i="5"/>
  <c r="BI33" i="5" s="1"/>
  <c r="BD33" i="5"/>
  <c r="BF33" i="5" s="1"/>
  <c r="AS178" i="5"/>
  <c r="BI178" i="5" s="1"/>
  <c r="BD178" i="5"/>
  <c r="BF178" i="5" s="1"/>
  <c r="AS673" i="5"/>
  <c r="BI673" i="5" s="1"/>
  <c r="BD673" i="5"/>
  <c r="BF673" i="5" s="1"/>
  <c r="BD414" i="5"/>
  <c r="BF414" i="5" s="1"/>
  <c r="AS414" i="5"/>
  <c r="BI414" i="5" s="1"/>
  <c r="AS106" i="5"/>
  <c r="BI106" i="5" s="1"/>
  <c r="BD106" i="5"/>
  <c r="BF106" i="5" s="1"/>
  <c r="AS94" i="5"/>
  <c r="BI94" i="5" s="1"/>
  <c r="BD94" i="5"/>
  <c r="BF94" i="5" s="1"/>
  <c r="AS464" i="5"/>
  <c r="BI464" i="5" s="1"/>
  <c r="BD464" i="5"/>
  <c r="BF464" i="5" s="1"/>
  <c r="AS48" i="5"/>
  <c r="BI48" i="5" s="1"/>
  <c r="BD48" i="5"/>
  <c r="BF48" i="5" s="1"/>
  <c r="AS191" i="5"/>
  <c r="BI191" i="5" s="1"/>
  <c r="BD191" i="5"/>
  <c r="BF191" i="5" s="1"/>
  <c r="AS409" i="5"/>
  <c r="BI409" i="5" s="1"/>
  <c r="BD409" i="5"/>
  <c r="BF409" i="5" s="1"/>
  <c r="AS345" i="5"/>
  <c r="BI345" i="5" s="1"/>
  <c r="BD345" i="5"/>
  <c r="BF345" i="5" s="1"/>
  <c r="AS369" i="5"/>
  <c r="BI369" i="5" s="1"/>
  <c r="BD369" i="5"/>
  <c r="BF369" i="5" s="1"/>
  <c r="AS720" i="5"/>
  <c r="BI720" i="5" s="1"/>
  <c r="BD720" i="5"/>
  <c r="BF720" i="5" s="1"/>
  <c r="AS641" i="5"/>
  <c r="BI641" i="5" s="1"/>
  <c r="BD641" i="5"/>
  <c r="BF641" i="5" s="1"/>
  <c r="AS379" i="5"/>
  <c r="BI379" i="5" s="1"/>
  <c r="BD379" i="5"/>
  <c r="BF379" i="5" s="1"/>
  <c r="AS158" i="5"/>
  <c r="BI158" i="5" s="1"/>
  <c r="BD158" i="5"/>
  <c r="BF158" i="5" s="1"/>
  <c r="AS413" i="5"/>
  <c r="BI413" i="5" s="1"/>
  <c r="BD413" i="5"/>
  <c r="BF413" i="5" s="1"/>
  <c r="AS256" i="5"/>
  <c r="BI256" i="5" s="1"/>
  <c r="BD256" i="5"/>
  <c r="BF256" i="5" s="1"/>
  <c r="AS40" i="5"/>
  <c r="BI40" i="5" s="1"/>
  <c r="BD40" i="5"/>
  <c r="BF40" i="5" s="1"/>
  <c r="AS50" i="5"/>
  <c r="BI50" i="5" s="1"/>
  <c r="BD50" i="5"/>
  <c r="BF50" i="5" s="1"/>
  <c r="AS75" i="5"/>
  <c r="BI75" i="5" s="1"/>
  <c r="BD75" i="5"/>
  <c r="BF75" i="5" s="1"/>
  <c r="AS38" i="5"/>
  <c r="BI38" i="5" s="1"/>
  <c r="BD38" i="5"/>
  <c r="BF38" i="5" s="1"/>
  <c r="AS374" i="5"/>
  <c r="BI374" i="5" s="1"/>
  <c r="BD374" i="5"/>
  <c r="BF374" i="5" s="1"/>
  <c r="AS315" i="5"/>
  <c r="BI315" i="5" s="1"/>
  <c r="BD315" i="5"/>
  <c r="BF315" i="5" s="1"/>
  <c r="AS415" i="5"/>
  <c r="BI415" i="5" s="1"/>
  <c r="BD415" i="5"/>
  <c r="BF415" i="5" s="1"/>
  <c r="AS735" i="5"/>
  <c r="BI735" i="5" s="1"/>
  <c r="BD735" i="5"/>
  <c r="BF735" i="5" s="1"/>
  <c r="AS702" i="5"/>
  <c r="BI702" i="5" s="1"/>
  <c r="BD702" i="5"/>
  <c r="BF702" i="5" s="1"/>
  <c r="AS667" i="5"/>
  <c r="BI667" i="5" s="1"/>
  <c r="BD667" i="5"/>
  <c r="BF667" i="5" s="1"/>
  <c r="AS655" i="5"/>
  <c r="BI655" i="5" s="1"/>
  <c r="BD655" i="5"/>
  <c r="BF655" i="5" s="1"/>
  <c r="AS638" i="5"/>
  <c r="BI638" i="5" s="1"/>
  <c r="BD638" i="5"/>
  <c r="BF638" i="5" s="1"/>
  <c r="AS587" i="5"/>
  <c r="BI587" i="5" s="1"/>
  <c r="BD587" i="5"/>
  <c r="BF587" i="5" s="1"/>
  <c r="AS584" i="5"/>
  <c r="BI584" i="5" s="1"/>
  <c r="BD584" i="5"/>
  <c r="BF584" i="5" s="1"/>
  <c r="AS579" i="5"/>
  <c r="BI579" i="5" s="1"/>
  <c r="BD579" i="5"/>
  <c r="BF579" i="5" s="1"/>
  <c r="AS569" i="5"/>
  <c r="BI569" i="5" s="1"/>
  <c r="BD569" i="5"/>
  <c r="BF569" i="5" s="1"/>
  <c r="BD561" i="5"/>
  <c r="BF561" i="5" s="1"/>
  <c r="AS540" i="5"/>
  <c r="BI540" i="5" s="1"/>
  <c r="BD540" i="5"/>
  <c r="BF540" i="5" s="1"/>
  <c r="AS536" i="5"/>
  <c r="BI536" i="5" s="1"/>
  <c r="BD536" i="5"/>
  <c r="BF536" i="5" s="1"/>
  <c r="AS528" i="5"/>
  <c r="BI528" i="5" s="1"/>
  <c r="BD528" i="5"/>
  <c r="BF528" i="5" s="1"/>
  <c r="AS522" i="5"/>
  <c r="BI522" i="5" s="1"/>
  <c r="BD522" i="5"/>
  <c r="BF522" i="5" s="1"/>
  <c r="AS512" i="5"/>
  <c r="BI512" i="5" s="1"/>
  <c r="BD512" i="5"/>
  <c r="BF512" i="5" s="1"/>
  <c r="AS500" i="5"/>
  <c r="BI500" i="5" s="1"/>
  <c r="BD500" i="5"/>
  <c r="BF500" i="5" s="1"/>
  <c r="AS490" i="5"/>
  <c r="BI490" i="5" s="1"/>
  <c r="BD490" i="5"/>
  <c r="BF490" i="5" s="1"/>
  <c r="AS476" i="5"/>
  <c r="BI476" i="5" s="1"/>
  <c r="BD476" i="5"/>
  <c r="BF476" i="5" s="1"/>
  <c r="AS482" i="5"/>
  <c r="BI482" i="5" s="1"/>
  <c r="BD482" i="5"/>
  <c r="BF482" i="5" s="1"/>
  <c r="AS473" i="5"/>
  <c r="BI473" i="5" s="1"/>
  <c r="BD473" i="5"/>
  <c r="BF473" i="5" s="1"/>
  <c r="AS465" i="5"/>
  <c r="BI465" i="5" s="1"/>
  <c r="BD465" i="5"/>
  <c r="BF465" i="5" s="1"/>
  <c r="AS442" i="5"/>
  <c r="BI442" i="5" s="1"/>
  <c r="BD442" i="5"/>
  <c r="BF442" i="5" s="1"/>
  <c r="AS422" i="5"/>
  <c r="BI422" i="5" s="1"/>
  <c r="BD422" i="5"/>
  <c r="BF422" i="5" s="1"/>
  <c r="BD402" i="5"/>
  <c r="BF402" i="5" s="1"/>
  <c r="AS402" i="5"/>
  <c r="BI402" i="5" s="1"/>
  <c r="AS393" i="5"/>
  <c r="BI393" i="5" s="1"/>
  <c r="BD393" i="5"/>
  <c r="BF393" i="5" s="1"/>
  <c r="AS372" i="5"/>
  <c r="BI372" i="5" s="1"/>
  <c r="BD372" i="5"/>
  <c r="BF372" i="5" s="1"/>
  <c r="AS353" i="5"/>
  <c r="BI353" i="5" s="1"/>
  <c r="BD353" i="5"/>
  <c r="BF353" i="5" s="1"/>
  <c r="AS348" i="5"/>
  <c r="BI348" i="5" s="1"/>
  <c r="BD348" i="5"/>
  <c r="BF348" i="5" s="1"/>
  <c r="AS339" i="5"/>
  <c r="BI339" i="5" s="1"/>
  <c r="BD339" i="5"/>
  <c r="BF339" i="5" s="1"/>
  <c r="BD320" i="5"/>
  <c r="BF320" i="5" s="1"/>
  <c r="AS320" i="5"/>
  <c r="BI320" i="5" s="1"/>
  <c r="AS289" i="5"/>
  <c r="BI289" i="5" s="1"/>
  <c r="BD289" i="5"/>
  <c r="BF289" i="5" s="1"/>
  <c r="BD284" i="5"/>
  <c r="BF284" i="5" s="1"/>
  <c r="AS281" i="5"/>
  <c r="BI281" i="5" s="1"/>
  <c r="BD281" i="5"/>
  <c r="BF281" i="5" s="1"/>
  <c r="AS276" i="5"/>
  <c r="BI276" i="5" s="1"/>
  <c r="BD276" i="5"/>
  <c r="BF276" i="5" s="1"/>
  <c r="AS268" i="5"/>
  <c r="BI268" i="5" s="1"/>
  <c r="BD268" i="5"/>
  <c r="BF268" i="5" s="1"/>
  <c r="AS265" i="5"/>
  <c r="BI265" i="5" s="1"/>
  <c r="BD265" i="5"/>
  <c r="BF265" i="5" s="1"/>
  <c r="BD260" i="5"/>
  <c r="BF260" i="5" s="1"/>
  <c r="AS260" i="5"/>
  <c r="BI260" i="5" s="1"/>
  <c r="AS249" i="5"/>
  <c r="BI249" i="5" s="1"/>
  <c r="BD249" i="5"/>
  <c r="BF249" i="5" s="1"/>
  <c r="AS247" i="5"/>
  <c r="BI247" i="5" s="1"/>
  <c r="BD247" i="5"/>
  <c r="BF247" i="5" s="1"/>
  <c r="AS245" i="5"/>
  <c r="BI245" i="5" s="1"/>
  <c r="BD245" i="5"/>
  <c r="BF245" i="5" s="1"/>
  <c r="AS234" i="5"/>
  <c r="BI234" i="5" s="1"/>
  <c r="BD234" i="5"/>
  <c r="BF234" i="5" s="1"/>
  <c r="AS229" i="5"/>
  <c r="BI229" i="5" s="1"/>
  <c r="BD229" i="5"/>
  <c r="BF229" i="5" s="1"/>
  <c r="AS218" i="5"/>
  <c r="BI218" i="5" s="1"/>
  <c r="BD218" i="5"/>
  <c r="BF218" i="5" s="1"/>
  <c r="AS213" i="5"/>
  <c r="BI213" i="5" s="1"/>
  <c r="BD213" i="5"/>
  <c r="BF213" i="5" s="1"/>
  <c r="AS192" i="5"/>
  <c r="BI192" i="5" s="1"/>
  <c r="BD192" i="5"/>
  <c r="BF192" i="5" s="1"/>
  <c r="AS165" i="5"/>
  <c r="BI165" i="5" s="1"/>
  <c r="BD165" i="5"/>
  <c r="BF165" i="5" s="1"/>
  <c r="AS160" i="5"/>
  <c r="BI160" i="5" s="1"/>
  <c r="BD160" i="5"/>
  <c r="BF160" i="5" s="1"/>
  <c r="AS149" i="5"/>
  <c r="BI149" i="5" s="1"/>
  <c r="BD149" i="5"/>
  <c r="BF149" i="5" s="1"/>
  <c r="AS133" i="5"/>
  <c r="BI133" i="5" s="1"/>
  <c r="BD133" i="5"/>
  <c r="BF133" i="5" s="1"/>
  <c r="BD127" i="5"/>
  <c r="BF127" i="5" s="1"/>
  <c r="AS127" i="5"/>
  <c r="BI127" i="5" s="1"/>
  <c r="AS123" i="5"/>
  <c r="BI123" i="5" s="1"/>
  <c r="BD123" i="5"/>
  <c r="BF123" i="5" s="1"/>
  <c r="AS103" i="5"/>
  <c r="BI103" i="5" s="1"/>
  <c r="BD103" i="5"/>
  <c r="BF103" i="5" s="1"/>
  <c r="AS82" i="5"/>
  <c r="BI82" i="5" s="1"/>
  <c r="BD82" i="5"/>
  <c r="BF82" i="5" s="1"/>
  <c r="AS78" i="5"/>
  <c r="BI78" i="5" s="1"/>
  <c r="BD78" i="5"/>
  <c r="BF78" i="5" s="1"/>
  <c r="AS69" i="5"/>
  <c r="BI69" i="5" s="1"/>
  <c r="BD69" i="5"/>
  <c r="BF69" i="5" s="1"/>
  <c r="AS52" i="5"/>
  <c r="BI52" i="5" s="1"/>
  <c r="BD52" i="5"/>
  <c r="BF52" i="5" s="1"/>
  <c r="AS36" i="5"/>
  <c r="BI36" i="5" s="1"/>
  <c r="BD36" i="5"/>
  <c r="BF36" i="5" s="1"/>
  <c r="AS670" i="5"/>
  <c r="BI670" i="5" s="1"/>
  <c r="BD670" i="5"/>
  <c r="BF670" i="5" s="1"/>
  <c r="BD678" i="5"/>
  <c r="BF678" i="5" s="1"/>
  <c r="AS678" i="5"/>
  <c r="BI678" i="5" s="1"/>
  <c r="AS99" i="5"/>
  <c r="BI99" i="5" s="1"/>
  <c r="BD99" i="5"/>
  <c r="BF99" i="5" s="1"/>
  <c r="AS139" i="5"/>
  <c r="BI139" i="5" s="1"/>
  <c r="BD139" i="5"/>
  <c r="BF139" i="5" s="1"/>
  <c r="BD359" i="5"/>
  <c r="BF359" i="5" s="1"/>
  <c r="AS359" i="5"/>
  <c r="BI359" i="5" s="1"/>
  <c r="AS503" i="5"/>
  <c r="BI503" i="5" s="1"/>
  <c r="BD503" i="5"/>
  <c r="BF503" i="5" s="1"/>
  <c r="AS368" i="5"/>
  <c r="BI368" i="5" s="1"/>
  <c r="BD368" i="5"/>
  <c r="BF368" i="5" s="1"/>
  <c r="AS662" i="5"/>
  <c r="BI662" i="5" s="1"/>
  <c r="BD662" i="5"/>
  <c r="BF662" i="5" s="1"/>
  <c r="AS303" i="5"/>
  <c r="BI303" i="5" s="1"/>
  <c r="BD303" i="5"/>
  <c r="BF303" i="5" s="1"/>
  <c r="AS640" i="5"/>
  <c r="BI640" i="5" s="1"/>
  <c r="BD640" i="5"/>
  <c r="BF640" i="5" s="1"/>
  <c r="AS333" i="5"/>
  <c r="BI333" i="5" s="1"/>
  <c r="BD333" i="5"/>
  <c r="BF333" i="5" s="1"/>
  <c r="AS157" i="5"/>
  <c r="BI157" i="5" s="1"/>
  <c r="BD157" i="5"/>
  <c r="BF157" i="5" s="1"/>
  <c r="AS311" i="5"/>
  <c r="BI311" i="5" s="1"/>
  <c r="BD311" i="5"/>
  <c r="BF311" i="5" s="1"/>
  <c r="BD66" i="5"/>
  <c r="BF66" i="5" s="1"/>
  <c r="AS66" i="5"/>
  <c r="BI66" i="5" s="1"/>
  <c r="AS183" i="5"/>
  <c r="BI183" i="5" s="1"/>
  <c r="BD183" i="5"/>
  <c r="BF183" i="5" s="1"/>
  <c r="AS421" i="5"/>
  <c r="BI421" i="5" s="1"/>
  <c r="BD421" i="5"/>
  <c r="BF421" i="5" s="1"/>
  <c r="BD86" i="5"/>
  <c r="BF86" i="5" s="1"/>
  <c r="AS86" i="5"/>
  <c r="BI86" i="5" s="1"/>
  <c r="AS371" i="5"/>
  <c r="BI371" i="5" s="1"/>
  <c r="BD371" i="5"/>
  <c r="BF371" i="5" s="1"/>
  <c r="AS187" i="5"/>
  <c r="BI187" i="5" s="1"/>
  <c r="BD187" i="5"/>
  <c r="BF187" i="5" s="1"/>
  <c r="BD729" i="5"/>
  <c r="BF729" i="5" s="1"/>
  <c r="AS726" i="5"/>
  <c r="BI726" i="5" s="1"/>
  <c r="BD726" i="5"/>
  <c r="BF726" i="5" s="1"/>
  <c r="H723" i="5"/>
  <c r="BE723" i="5" s="1"/>
  <c r="AS709" i="5"/>
  <c r="BI709" i="5" s="1"/>
  <c r="BD709" i="5"/>
  <c r="BF709" i="5" s="1"/>
  <c r="AS687" i="5"/>
  <c r="BI687" i="5" s="1"/>
  <c r="BD687" i="5"/>
  <c r="BF687" i="5" s="1"/>
  <c r="AS682" i="5"/>
  <c r="BI682" i="5" s="1"/>
  <c r="BD682" i="5"/>
  <c r="BF682" i="5" s="1"/>
  <c r="AS663" i="5"/>
  <c r="BI663" i="5" s="1"/>
  <c r="BD663" i="5"/>
  <c r="BF663" i="5" s="1"/>
  <c r="AS652" i="5"/>
  <c r="BI652" i="5" s="1"/>
  <c r="BD652" i="5"/>
  <c r="BF652" i="5" s="1"/>
  <c r="BD649" i="5"/>
  <c r="BF649" i="5" s="1"/>
  <c r="AS649" i="5"/>
  <c r="BI649" i="5" s="1"/>
  <c r="AS643" i="5"/>
  <c r="BI643" i="5" s="1"/>
  <c r="BD643" i="5"/>
  <c r="BF643" i="5" s="1"/>
  <c r="AS582" i="5"/>
  <c r="BI582" i="5" s="1"/>
  <c r="BD582" i="5"/>
  <c r="BF582" i="5" s="1"/>
  <c r="AS572" i="5"/>
  <c r="BI572" i="5" s="1"/>
  <c r="BD572" i="5"/>
  <c r="BF572" i="5" s="1"/>
  <c r="AS543" i="5"/>
  <c r="BI543" i="5" s="1"/>
  <c r="BD543" i="5"/>
  <c r="BF543" i="5" s="1"/>
  <c r="AS531" i="5"/>
  <c r="BI531" i="5" s="1"/>
  <c r="BD531" i="5"/>
  <c r="BF531" i="5" s="1"/>
  <c r="AS515" i="5"/>
  <c r="BI515" i="5" s="1"/>
  <c r="BD515" i="5"/>
  <c r="BF515" i="5" s="1"/>
  <c r="AS507" i="5"/>
  <c r="BI507" i="5" s="1"/>
  <c r="BD507" i="5"/>
  <c r="BF507" i="5" s="1"/>
  <c r="AS493" i="5"/>
  <c r="BI493" i="5" s="1"/>
  <c r="BD493" i="5"/>
  <c r="BF493" i="5" s="1"/>
  <c r="AS477" i="5"/>
  <c r="BI477" i="5" s="1"/>
  <c r="BD477" i="5"/>
  <c r="BF477" i="5" s="1"/>
  <c r="AS468" i="5"/>
  <c r="BI468" i="5" s="1"/>
  <c r="BD468" i="5"/>
  <c r="BF468" i="5" s="1"/>
  <c r="AS459" i="5"/>
  <c r="BI459" i="5" s="1"/>
  <c r="BD459" i="5"/>
  <c r="BF459" i="5" s="1"/>
  <c r="AS454" i="5"/>
  <c r="BI454" i="5" s="1"/>
  <c r="BD454" i="5"/>
  <c r="BF454" i="5" s="1"/>
  <c r="AS449" i="5"/>
  <c r="BI449" i="5" s="1"/>
  <c r="BD449" i="5"/>
  <c r="BF449" i="5" s="1"/>
  <c r="BD437" i="5"/>
  <c r="BF437" i="5" s="1"/>
  <c r="AS437" i="5"/>
  <c r="BI437" i="5" s="1"/>
  <c r="BD434" i="5"/>
  <c r="BF434" i="5" s="1"/>
  <c r="AS434" i="5"/>
  <c r="BI434" i="5" s="1"/>
  <c r="AS410" i="5"/>
  <c r="BI410" i="5" s="1"/>
  <c r="BD410" i="5"/>
  <c r="BF410" i="5" s="1"/>
  <c r="AS391" i="5"/>
  <c r="BI391" i="5" s="1"/>
  <c r="BD391" i="5"/>
  <c r="BF391" i="5" s="1"/>
  <c r="AS386" i="5"/>
  <c r="BI386" i="5" s="1"/>
  <c r="BD386" i="5"/>
  <c r="BF386" i="5" s="1"/>
  <c r="AS376" i="5"/>
  <c r="BI376" i="5" s="1"/>
  <c r="BD376" i="5"/>
  <c r="BF376" i="5" s="1"/>
  <c r="BD356" i="5"/>
  <c r="BF356" i="5" s="1"/>
  <c r="AS356" i="5"/>
  <c r="BI356" i="5" s="1"/>
  <c r="AS326" i="5"/>
  <c r="BI326" i="5" s="1"/>
  <c r="BD326" i="5"/>
  <c r="BF326" i="5" s="1"/>
  <c r="AS312" i="5"/>
  <c r="BI312" i="5" s="1"/>
  <c r="BD312" i="5"/>
  <c r="BF312" i="5" s="1"/>
  <c r="AS307" i="5"/>
  <c r="BI307" i="5" s="1"/>
  <c r="BD307" i="5"/>
  <c r="BF307" i="5" s="1"/>
  <c r="BD292" i="5"/>
  <c r="BF292" i="5" s="1"/>
  <c r="AS292" i="5"/>
  <c r="BI292" i="5" s="1"/>
  <c r="AS279" i="5"/>
  <c r="BI279" i="5" s="1"/>
  <c r="BD279" i="5"/>
  <c r="BF279" i="5" s="1"/>
  <c r="AS271" i="5"/>
  <c r="BI271" i="5" s="1"/>
  <c r="BD271" i="5"/>
  <c r="BF271" i="5" s="1"/>
  <c r="BD263" i="5"/>
  <c r="BF263" i="5" s="1"/>
  <c r="AS263" i="5"/>
  <c r="BI263" i="5" s="1"/>
  <c r="AS257" i="5"/>
  <c r="BI257" i="5" s="1"/>
  <c r="BD257" i="5"/>
  <c r="BF257" i="5" s="1"/>
  <c r="AS252" i="5"/>
  <c r="BI252" i="5" s="1"/>
  <c r="BD252" i="5"/>
  <c r="BF252" i="5" s="1"/>
  <c r="BD224" i="5"/>
  <c r="BF224" i="5" s="1"/>
  <c r="AS216" i="5"/>
  <c r="BI216" i="5" s="1"/>
  <c r="BD216" i="5"/>
  <c r="BF216" i="5" s="1"/>
  <c r="AS207" i="5"/>
  <c r="BI207" i="5" s="1"/>
  <c r="BD207" i="5"/>
  <c r="BF207" i="5" s="1"/>
  <c r="BD196" i="5"/>
  <c r="BF196" i="5" s="1"/>
  <c r="AS196" i="5"/>
  <c r="BI196" i="5" s="1"/>
  <c r="AS180" i="5"/>
  <c r="BI180" i="5" s="1"/>
  <c r="BD180" i="5"/>
  <c r="BF180" i="5" s="1"/>
  <c r="AS171" i="5"/>
  <c r="BI171" i="5" s="1"/>
  <c r="BD171" i="5"/>
  <c r="BF171" i="5" s="1"/>
  <c r="AS168" i="5"/>
  <c r="BI168" i="5" s="1"/>
  <c r="BD168" i="5"/>
  <c r="BF168" i="5" s="1"/>
  <c r="AS140" i="5"/>
  <c r="BI140" i="5" s="1"/>
  <c r="BD140" i="5"/>
  <c r="BF140" i="5" s="1"/>
  <c r="AS136" i="5"/>
  <c r="BI136" i="5" s="1"/>
  <c r="BD136" i="5"/>
  <c r="BF136" i="5" s="1"/>
  <c r="AS131" i="5"/>
  <c r="BI131" i="5" s="1"/>
  <c r="BD131" i="5"/>
  <c r="BF131" i="5" s="1"/>
  <c r="AS119" i="5"/>
  <c r="BI119" i="5" s="1"/>
  <c r="BD119" i="5"/>
  <c r="BF119" i="5" s="1"/>
  <c r="BD115" i="5"/>
  <c r="BF115" i="5" s="1"/>
  <c r="AS115" i="5"/>
  <c r="BI115" i="5" s="1"/>
  <c r="AS110" i="5"/>
  <c r="BI110" i="5" s="1"/>
  <c r="BD110" i="5"/>
  <c r="BF110" i="5" s="1"/>
  <c r="AS88" i="5"/>
  <c r="BI88" i="5" s="1"/>
  <c r="BD88" i="5"/>
  <c r="BF88" i="5" s="1"/>
  <c r="AS76" i="5"/>
  <c r="BI76" i="5" s="1"/>
  <c r="BD76" i="5"/>
  <c r="BF76" i="5" s="1"/>
  <c r="AS58" i="5"/>
  <c r="BI58" i="5" s="1"/>
  <c r="BD58" i="5"/>
  <c r="BF58" i="5" s="1"/>
  <c r="AS41" i="5"/>
  <c r="BI41" i="5" s="1"/>
  <c r="BD41" i="5"/>
  <c r="BF41" i="5" s="1"/>
  <c r="AS736" i="5"/>
  <c r="BI736" i="5" s="1"/>
  <c r="BD736" i="5"/>
  <c r="BF736" i="5" s="1"/>
  <c r="AS705" i="5"/>
  <c r="BI705" i="5" s="1"/>
  <c r="BD705" i="5"/>
  <c r="BF705" i="5" s="1"/>
  <c r="AS675" i="5"/>
  <c r="BI675" i="5" s="1"/>
  <c r="BD675" i="5"/>
  <c r="BF675" i="5" s="1"/>
  <c r="AS144" i="5"/>
  <c r="BI144" i="5" s="1"/>
  <c r="BD144" i="5"/>
  <c r="BF144" i="5" s="1"/>
  <c r="AS237" i="5"/>
  <c r="BI237" i="5" s="1"/>
  <c r="BD237" i="5"/>
  <c r="BF237" i="5" s="1"/>
  <c r="AS239" i="5"/>
  <c r="BI239" i="5" s="1"/>
  <c r="BD239" i="5"/>
  <c r="BF239" i="5" s="1"/>
  <c r="AS688" i="5"/>
  <c r="BI688" i="5" s="1"/>
  <c r="BD688" i="5"/>
  <c r="BF688" i="5" s="1"/>
  <c r="AS104" i="5"/>
  <c r="BI104" i="5" s="1"/>
  <c r="BD104" i="5"/>
  <c r="BF104" i="5" s="1"/>
  <c r="AS186" i="5"/>
  <c r="BI186" i="5" s="1"/>
  <c r="BD186" i="5"/>
  <c r="BF186" i="5" s="1"/>
  <c r="AS502" i="5"/>
  <c r="BI502" i="5" s="1"/>
  <c r="BD502" i="5"/>
  <c r="BF502" i="5" s="1"/>
  <c r="AS64" i="5"/>
  <c r="BI64" i="5" s="1"/>
  <c r="BD64" i="5"/>
  <c r="BF64" i="5" s="1"/>
  <c r="AS203" i="5"/>
  <c r="BI203" i="5" s="1"/>
  <c r="BD203" i="5"/>
  <c r="BF203" i="5" s="1"/>
  <c r="AS404" i="5"/>
  <c r="BI404" i="5" s="1"/>
  <c r="BD404" i="5"/>
  <c r="BF404" i="5" s="1"/>
  <c r="AS366" i="5"/>
  <c r="BI366" i="5" s="1"/>
  <c r="BD366" i="5"/>
  <c r="BF366" i="5" s="1"/>
  <c r="AS300" i="5"/>
  <c r="BI300" i="5" s="1"/>
  <c r="BD300" i="5"/>
  <c r="BF300" i="5" s="1"/>
  <c r="AS520" i="5"/>
  <c r="BI520" i="5" s="1"/>
  <c r="BD520" i="5"/>
  <c r="BF520" i="5" s="1"/>
  <c r="AS331" i="5"/>
  <c r="BI331" i="5" s="1"/>
  <c r="BD331" i="5"/>
  <c r="BF331" i="5" s="1"/>
  <c r="AS100" i="5"/>
  <c r="BI100" i="5" s="1"/>
  <c r="BD100" i="5"/>
  <c r="BF100" i="5" s="1"/>
  <c r="AS57" i="5"/>
  <c r="BI57" i="5" s="1"/>
  <c r="BD57" i="5"/>
  <c r="BF57" i="5" s="1"/>
  <c r="AS399" i="5"/>
  <c r="BI399" i="5" s="1"/>
  <c r="BD399" i="5"/>
  <c r="BF399" i="5" s="1"/>
  <c r="AS403" i="5"/>
  <c r="BI403" i="5" s="1"/>
  <c r="BD403" i="5"/>
  <c r="BF403" i="5" s="1"/>
  <c r="AS68" i="5"/>
  <c r="BI68" i="5" s="1"/>
  <c r="BD68" i="5"/>
  <c r="BF68" i="5" s="1"/>
  <c r="AS358" i="5"/>
  <c r="BI358" i="5" s="1"/>
  <c r="BD358" i="5"/>
  <c r="BF358" i="5" s="1"/>
  <c r="AS325" i="5"/>
  <c r="BI325" i="5" s="1"/>
  <c r="BD325" i="5"/>
  <c r="BF325" i="5" s="1"/>
  <c r="AS121" i="5"/>
  <c r="BI121" i="5" s="1"/>
  <c r="BD121" i="5"/>
  <c r="BF121" i="5" s="1"/>
  <c r="AS739" i="5"/>
  <c r="BI739" i="5" s="1"/>
  <c r="BD739" i="5"/>
  <c r="BF739" i="5" s="1"/>
  <c r="BD724" i="5"/>
  <c r="BF724" i="5" s="1"/>
  <c r="AS724" i="5"/>
  <c r="BI724" i="5" s="1"/>
  <c r="AS713" i="5"/>
  <c r="BI713" i="5" s="1"/>
  <c r="BD713" i="5"/>
  <c r="BF713" i="5" s="1"/>
  <c r="AS691" i="5"/>
  <c r="BI691" i="5" s="1"/>
  <c r="BD691" i="5"/>
  <c r="BF691" i="5" s="1"/>
  <c r="AS666" i="5"/>
  <c r="BI666" i="5" s="1"/>
  <c r="BD666" i="5"/>
  <c r="BF666" i="5" s="1"/>
  <c r="AS657" i="5"/>
  <c r="BI657" i="5" s="1"/>
  <c r="BD657" i="5"/>
  <c r="BF657" i="5" s="1"/>
  <c r="BD646" i="5"/>
  <c r="BF646" i="5" s="1"/>
  <c r="AS646" i="5"/>
  <c r="BI646" i="5" s="1"/>
  <c r="AS585" i="5"/>
  <c r="BI585" i="5" s="1"/>
  <c r="BD585" i="5"/>
  <c r="BF585" i="5" s="1"/>
  <c r="AS567" i="5"/>
  <c r="BI567" i="5" s="1"/>
  <c r="BD567" i="5"/>
  <c r="BF567" i="5" s="1"/>
  <c r="AS564" i="5"/>
  <c r="BI564" i="5" s="1"/>
  <c r="BD564" i="5"/>
  <c r="BF564" i="5" s="1"/>
  <c r="BD559" i="5"/>
  <c r="BF559" i="5" s="1"/>
  <c r="AS547" i="5"/>
  <c r="BI547" i="5" s="1"/>
  <c r="BD547" i="5"/>
  <c r="BF547" i="5" s="1"/>
  <c r="AS518" i="5"/>
  <c r="BI518" i="5" s="1"/>
  <c r="BD518" i="5"/>
  <c r="BF518" i="5" s="1"/>
  <c r="AS496" i="5"/>
  <c r="BI496" i="5" s="1"/>
  <c r="BD496" i="5"/>
  <c r="BF496" i="5" s="1"/>
  <c r="AS480" i="5"/>
  <c r="BI480" i="5" s="1"/>
  <c r="BD480" i="5"/>
  <c r="BF480" i="5" s="1"/>
  <c r="AS462" i="5"/>
  <c r="BI462" i="5" s="1"/>
  <c r="BD462" i="5"/>
  <c r="BF462" i="5" s="1"/>
  <c r="AS452" i="5"/>
  <c r="BI452" i="5" s="1"/>
  <c r="BD452" i="5"/>
  <c r="BF452" i="5" s="1"/>
  <c r="AS445" i="5"/>
  <c r="BI445" i="5" s="1"/>
  <c r="BD445" i="5"/>
  <c r="BF445" i="5" s="1"/>
  <c r="AS440" i="5"/>
  <c r="BI440" i="5" s="1"/>
  <c r="BD440" i="5"/>
  <c r="BF440" i="5" s="1"/>
  <c r="AS431" i="5"/>
  <c r="BI431" i="5" s="1"/>
  <c r="BD431" i="5"/>
  <c r="BF431" i="5" s="1"/>
  <c r="AS419" i="5"/>
  <c r="BI419" i="5" s="1"/>
  <c r="BD419" i="5"/>
  <c r="BF419" i="5" s="1"/>
  <c r="AS395" i="5"/>
  <c r="BI395" i="5" s="1"/>
  <c r="BD395" i="5"/>
  <c r="BF395" i="5" s="1"/>
  <c r="AS351" i="5"/>
  <c r="BI351" i="5" s="1"/>
  <c r="BD351" i="5"/>
  <c r="BF351" i="5" s="1"/>
  <c r="AS346" i="5"/>
  <c r="BI346" i="5" s="1"/>
  <c r="BD346" i="5"/>
  <c r="BF346" i="5" s="1"/>
  <c r="AS342" i="5"/>
  <c r="BI342" i="5" s="1"/>
  <c r="BD342" i="5"/>
  <c r="BF342" i="5" s="1"/>
  <c r="AS336" i="5"/>
  <c r="BI336" i="5" s="1"/>
  <c r="BD336" i="5"/>
  <c r="BF336" i="5" s="1"/>
  <c r="AS329" i="5"/>
  <c r="BI329" i="5" s="1"/>
  <c r="BD329" i="5"/>
  <c r="BF329" i="5" s="1"/>
  <c r="AS318" i="5"/>
  <c r="BI318" i="5" s="1"/>
  <c r="BD318" i="5"/>
  <c r="BF318" i="5" s="1"/>
  <c r="BD295" i="5"/>
  <c r="BF295" i="5" s="1"/>
  <c r="AS295" i="5"/>
  <c r="BI295" i="5" s="1"/>
  <c r="AS287" i="5"/>
  <c r="BI287" i="5" s="1"/>
  <c r="BD287" i="5"/>
  <c r="BF287" i="5" s="1"/>
  <c r="AS282" i="5"/>
  <c r="BI282" i="5" s="1"/>
  <c r="BD282" i="5"/>
  <c r="BF282" i="5" s="1"/>
  <c r="AS274" i="5"/>
  <c r="BI274" i="5" s="1"/>
  <c r="BD274" i="5"/>
  <c r="BF274" i="5" s="1"/>
  <c r="AS232" i="5"/>
  <c r="BI232" i="5" s="1"/>
  <c r="BD232" i="5"/>
  <c r="BF232" i="5" s="1"/>
  <c r="AS210" i="5"/>
  <c r="BI210" i="5" s="1"/>
  <c r="BD210" i="5"/>
  <c r="BF210" i="5" s="1"/>
  <c r="AS201" i="5"/>
  <c r="BI201" i="5" s="1"/>
  <c r="BD201" i="5"/>
  <c r="BF201" i="5" s="1"/>
  <c r="BD199" i="5"/>
  <c r="BF199" i="5" s="1"/>
  <c r="AS199" i="5"/>
  <c r="BI199" i="5" s="1"/>
  <c r="AS184" i="5"/>
  <c r="BI184" i="5" s="1"/>
  <c r="BD184" i="5"/>
  <c r="BF184" i="5" s="1"/>
  <c r="AS163" i="5"/>
  <c r="BI163" i="5" s="1"/>
  <c r="BD163" i="5"/>
  <c r="BF163" i="5" s="1"/>
  <c r="AS156" i="5"/>
  <c r="BI156" i="5" s="1"/>
  <c r="BD156" i="5"/>
  <c r="BF156" i="5" s="1"/>
  <c r="AS153" i="5"/>
  <c r="BI153" i="5" s="1"/>
  <c r="BD153" i="5"/>
  <c r="BF153" i="5" s="1"/>
  <c r="AS146" i="5"/>
  <c r="BI146" i="5" s="1"/>
  <c r="BD146" i="5"/>
  <c r="BF146" i="5" s="1"/>
  <c r="AS134" i="5"/>
  <c r="BI134" i="5" s="1"/>
  <c r="BD134" i="5"/>
  <c r="BF134" i="5" s="1"/>
  <c r="AS124" i="5"/>
  <c r="BI124" i="5" s="1"/>
  <c r="BD124" i="5"/>
  <c r="BF124" i="5" s="1"/>
  <c r="AS113" i="5"/>
  <c r="BI113" i="5" s="1"/>
  <c r="BD113" i="5"/>
  <c r="BF113" i="5" s="1"/>
  <c r="BD95" i="5"/>
  <c r="BF95" i="5" s="1"/>
  <c r="AS95" i="5"/>
  <c r="BI95" i="5" s="1"/>
  <c r="AS79" i="5"/>
  <c r="BI79" i="5" s="1"/>
  <c r="BD79" i="5"/>
  <c r="BF79" i="5" s="1"/>
  <c r="AS65" i="5"/>
  <c r="BI65" i="5" s="1"/>
  <c r="BD65" i="5"/>
  <c r="BF65" i="5" s="1"/>
  <c r="AS47" i="5"/>
  <c r="BI47" i="5" s="1"/>
  <c r="BD47" i="5"/>
  <c r="BF47" i="5" s="1"/>
  <c r="AS148" i="5"/>
  <c r="BI148" i="5" s="1"/>
  <c r="BD148" i="5"/>
  <c r="BF148" i="5" s="1"/>
  <c r="BD382" i="5"/>
  <c r="BF382" i="5" s="1"/>
  <c r="AS382" i="5"/>
  <c r="BI382" i="5" s="1"/>
  <c r="AS716" i="5"/>
  <c r="BI716" i="5" s="1"/>
  <c r="BD716" i="5"/>
  <c r="BF716" i="5" s="1"/>
  <c r="AS672" i="5"/>
  <c r="BI672" i="5" s="1"/>
  <c r="BD672" i="5"/>
  <c r="BF672" i="5" s="1"/>
  <c r="AS388" i="5"/>
  <c r="BI388" i="5" s="1"/>
  <c r="BD388" i="5"/>
  <c r="BF388" i="5" s="1"/>
  <c r="AS108" i="5"/>
  <c r="BI108" i="5" s="1"/>
  <c r="BD108" i="5"/>
  <c r="BF108" i="5" s="1"/>
  <c r="AS92" i="5"/>
  <c r="BI92" i="5" s="1"/>
  <c r="BD92" i="5"/>
  <c r="BF92" i="5" s="1"/>
  <c r="AS458" i="5"/>
  <c r="BI458" i="5" s="1"/>
  <c r="BD458" i="5"/>
  <c r="BF458" i="5" s="1"/>
  <c r="AS44" i="5"/>
  <c r="BI44" i="5" s="1"/>
  <c r="BD44" i="5"/>
  <c r="BF44" i="5" s="1"/>
  <c r="AS175" i="5"/>
  <c r="BI175" i="5" s="1"/>
  <c r="BD175" i="5"/>
  <c r="BF175" i="5" s="1"/>
  <c r="AS401" i="5"/>
  <c r="BI401" i="5" s="1"/>
  <c r="BD401" i="5"/>
  <c r="BF401" i="5" s="1"/>
  <c r="AS538" i="5"/>
  <c r="BI538" i="5" s="1"/>
  <c r="BD538" i="5"/>
  <c r="BF538" i="5" s="1"/>
  <c r="AS365" i="5"/>
  <c r="BI365" i="5" s="1"/>
  <c r="BD365" i="5"/>
  <c r="BF365" i="5" s="1"/>
  <c r="AS708" i="5"/>
  <c r="BI708" i="5" s="1"/>
  <c r="BD708" i="5"/>
  <c r="BF708" i="5" s="1"/>
  <c r="AS330" i="5"/>
  <c r="BI330" i="5" s="1"/>
  <c r="BD330" i="5"/>
  <c r="BF330" i="5" s="1"/>
  <c r="AS90" i="5"/>
  <c r="BI90" i="5" s="1"/>
  <c r="BD90" i="5"/>
  <c r="BF90" i="5" s="1"/>
  <c r="BD370" i="5"/>
  <c r="BF370" i="5" s="1"/>
  <c r="AS370" i="5"/>
  <c r="BI370" i="5" s="1"/>
  <c r="AS396" i="5"/>
  <c r="BI396" i="5" s="1"/>
  <c r="BD396" i="5"/>
  <c r="BF396" i="5" s="1"/>
  <c r="AS45" i="5"/>
  <c r="BI45" i="5" s="1"/>
  <c r="BD45" i="5"/>
  <c r="BF45" i="5" s="1"/>
  <c r="AS73" i="5"/>
  <c r="BI73" i="5" s="1"/>
  <c r="BD73" i="5"/>
  <c r="BF73" i="5" s="1"/>
  <c r="AS190" i="5"/>
  <c r="BI190" i="5" s="1"/>
  <c r="BD190" i="5"/>
  <c r="BF190" i="5" s="1"/>
  <c r="BD498" i="5"/>
  <c r="BF498" i="5" s="1"/>
  <c r="AS498" i="5"/>
  <c r="BI498" i="5" s="1"/>
  <c r="BD83" i="5"/>
  <c r="BF83" i="5" s="1"/>
  <c r="AS83" i="5"/>
  <c r="BI83" i="5" s="1"/>
  <c r="AS313" i="5"/>
  <c r="BI313" i="5" s="1"/>
  <c r="BD313" i="5"/>
  <c r="BF313" i="5" s="1"/>
  <c r="AS406" i="5"/>
  <c r="BI406" i="5" s="1"/>
  <c r="BD406" i="5"/>
  <c r="BF406" i="5" s="1"/>
  <c r="AS732" i="5"/>
  <c r="BI732" i="5" s="1"/>
  <c r="BD732" i="5"/>
  <c r="BF732" i="5" s="1"/>
  <c r="BD727" i="5"/>
  <c r="BF727" i="5" s="1"/>
  <c r="AS721" i="5"/>
  <c r="BI721" i="5" s="1"/>
  <c r="BD721" i="5"/>
  <c r="BF721" i="5" s="1"/>
  <c r="BD689" i="5"/>
  <c r="BF689" i="5" s="1"/>
  <c r="AS689" i="5"/>
  <c r="BI689" i="5" s="1"/>
  <c r="AS660" i="5"/>
  <c r="BI660" i="5" s="1"/>
  <c r="BD660" i="5"/>
  <c r="BF660" i="5" s="1"/>
  <c r="AS639" i="5"/>
  <c r="BI639" i="5" s="1"/>
  <c r="BD639" i="5"/>
  <c r="BF639" i="5" s="1"/>
  <c r="AS588" i="5"/>
  <c r="BI588" i="5" s="1"/>
  <c r="BD588" i="5"/>
  <c r="BF588" i="5" s="1"/>
  <c r="AS580" i="5"/>
  <c r="BI580" i="5" s="1"/>
  <c r="BD580" i="5"/>
  <c r="BF580" i="5" s="1"/>
  <c r="BD577" i="5"/>
  <c r="BF577" i="5" s="1"/>
  <c r="AS577" i="5"/>
  <c r="BI577" i="5" s="1"/>
  <c r="BD562" i="5"/>
  <c r="BF562" i="5" s="1"/>
  <c r="AS541" i="5"/>
  <c r="BI541" i="5" s="1"/>
  <c r="BD541" i="5"/>
  <c r="BF541" i="5" s="1"/>
  <c r="AS537" i="5"/>
  <c r="BI537" i="5" s="1"/>
  <c r="BD537" i="5"/>
  <c r="BF537" i="5" s="1"/>
  <c r="AS523" i="5"/>
  <c r="BI523" i="5" s="1"/>
  <c r="BD523" i="5"/>
  <c r="BF523" i="5" s="1"/>
  <c r="BD513" i="5"/>
  <c r="BF513" i="5" s="1"/>
  <c r="AS513" i="5"/>
  <c r="BI513" i="5" s="1"/>
  <c r="BD510" i="5"/>
  <c r="BF510" i="5" s="1"/>
  <c r="AS510" i="5"/>
  <c r="BI510" i="5" s="1"/>
  <c r="AS504" i="5"/>
  <c r="BI504" i="5" s="1"/>
  <c r="BD504" i="5"/>
  <c r="BF504" i="5" s="1"/>
  <c r="AS486" i="5"/>
  <c r="BI486" i="5" s="1"/>
  <c r="BD486" i="5"/>
  <c r="BF486" i="5" s="1"/>
  <c r="AS474" i="5"/>
  <c r="BI474" i="5" s="1"/>
  <c r="BD474" i="5"/>
  <c r="BF474" i="5" s="1"/>
  <c r="AS471" i="5"/>
  <c r="BI471" i="5" s="1"/>
  <c r="BD471" i="5"/>
  <c r="BF471" i="5" s="1"/>
  <c r="BD466" i="5"/>
  <c r="BF466" i="5" s="1"/>
  <c r="AS466" i="5"/>
  <c r="BI466" i="5" s="1"/>
  <c r="AS435" i="5"/>
  <c r="BI435" i="5" s="1"/>
  <c r="BD435" i="5"/>
  <c r="BF435" i="5" s="1"/>
  <c r="AS423" i="5"/>
  <c r="BI423" i="5" s="1"/>
  <c r="BD423" i="5"/>
  <c r="BF423" i="5" s="1"/>
  <c r="BD405" i="5"/>
  <c r="BF405" i="5" s="1"/>
  <c r="AS405" i="5"/>
  <c r="BI405" i="5" s="1"/>
  <c r="AS389" i="5"/>
  <c r="BI389" i="5" s="1"/>
  <c r="BD389" i="5"/>
  <c r="BF389" i="5" s="1"/>
  <c r="BD373" i="5"/>
  <c r="BF373" i="5" s="1"/>
  <c r="AS373" i="5"/>
  <c r="BI373" i="5" s="1"/>
  <c r="AS360" i="5"/>
  <c r="BI360" i="5" s="1"/>
  <c r="BD360" i="5"/>
  <c r="BF360" i="5" s="1"/>
  <c r="AS354" i="5"/>
  <c r="BI354" i="5" s="1"/>
  <c r="BD354" i="5"/>
  <c r="BF354" i="5" s="1"/>
  <c r="AS321" i="5"/>
  <c r="BI321" i="5" s="1"/>
  <c r="BD321" i="5"/>
  <c r="BF321" i="5" s="1"/>
  <c r="AS305" i="5"/>
  <c r="BI305" i="5" s="1"/>
  <c r="BD305" i="5"/>
  <c r="BF305" i="5" s="1"/>
  <c r="AS290" i="5"/>
  <c r="BI290" i="5" s="1"/>
  <c r="BD290" i="5"/>
  <c r="BF290" i="5" s="1"/>
  <c r="AS285" i="5"/>
  <c r="BI285" i="5" s="1"/>
  <c r="BD285" i="5"/>
  <c r="BF285" i="5" s="1"/>
  <c r="AS269" i="5"/>
  <c r="BI269" i="5" s="1"/>
  <c r="BD269" i="5"/>
  <c r="BF269" i="5" s="1"/>
  <c r="AS266" i="5"/>
  <c r="BI266" i="5" s="1"/>
  <c r="BD266" i="5"/>
  <c r="BF266" i="5" s="1"/>
  <c r="AS261" i="5"/>
  <c r="BI261" i="5" s="1"/>
  <c r="BD261" i="5"/>
  <c r="BF261" i="5" s="1"/>
  <c r="AS253" i="5"/>
  <c r="BI253" i="5" s="1"/>
  <c r="BD253" i="5"/>
  <c r="BF253" i="5" s="1"/>
  <c r="AS250" i="5"/>
  <c r="BI250" i="5" s="1"/>
  <c r="BD250" i="5"/>
  <c r="BF250" i="5" s="1"/>
  <c r="AS227" i="5"/>
  <c r="BI227" i="5" s="1"/>
  <c r="BD227" i="5"/>
  <c r="BF227" i="5" s="1"/>
  <c r="AS222" i="5"/>
  <c r="BI222" i="5" s="1"/>
  <c r="BD222" i="5"/>
  <c r="BF222" i="5" s="1"/>
  <c r="AS219" i="5"/>
  <c r="BI219" i="5" s="1"/>
  <c r="BD219" i="5"/>
  <c r="BF219" i="5" s="1"/>
  <c r="AS214" i="5"/>
  <c r="BI214" i="5" s="1"/>
  <c r="BD214" i="5"/>
  <c r="BF214" i="5" s="1"/>
  <c r="AS205" i="5"/>
  <c r="BI205" i="5" s="1"/>
  <c r="BD205" i="5"/>
  <c r="BF205" i="5" s="1"/>
  <c r="AS194" i="5"/>
  <c r="BI194" i="5" s="1"/>
  <c r="BD194" i="5"/>
  <c r="BF194" i="5" s="1"/>
  <c r="AS169" i="5"/>
  <c r="BI169" i="5" s="1"/>
  <c r="BD169" i="5"/>
  <c r="BF169" i="5" s="1"/>
  <c r="AS166" i="5"/>
  <c r="BI166" i="5" s="1"/>
  <c r="BD166" i="5"/>
  <c r="BF166" i="5" s="1"/>
  <c r="BD150" i="5"/>
  <c r="BF150" i="5" s="1"/>
  <c r="AS150" i="5"/>
  <c r="BI150" i="5" s="1"/>
  <c r="AS137" i="5"/>
  <c r="BI137" i="5" s="1"/>
  <c r="BD137" i="5"/>
  <c r="BF137" i="5" s="1"/>
  <c r="AS129" i="5"/>
  <c r="BI129" i="5" s="1"/>
  <c r="BD129" i="5"/>
  <c r="BF129" i="5" s="1"/>
  <c r="AS116" i="5"/>
  <c r="BI116" i="5" s="1"/>
  <c r="BD116" i="5"/>
  <c r="BF116" i="5" s="1"/>
  <c r="AS84" i="5"/>
  <c r="BI84" i="5" s="1"/>
  <c r="BD84" i="5"/>
  <c r="BF84" i="5" s="1"/>
  <c r="AS72" i="5"/>
  <c r="BI72" i="5" s="1"/>
  <c r="BD72" i="5"/>
  <c r="BF72" i="5" s="1"/>
  <c r="BD54" i="5"/>
  <c r="BF54" i="5" s="1"/>
  <c r="AS54" i="5"/>
  <c r="BI54" i="5" s="1"/>
  <c r="AS37" i="5"/>
  <c r="BI37" i="5" s="1"/>
  <c r="BD37" i="5"/>
  <c r="BF37" i="5" s="1"/>
  <c r="AS34" i="5"/>
  <c r="BI34" i="5" s="1"/>
  <c r="BD34" i="5"/>
  <c r="BF34" i="5" s="1"/>
  <c r="AS174" i="5"/>
  <c r="BI174" i="5" s="1"/>
  <c r="BD174" i="5"/>
  <c r="BF174" i="5" s="1"/>
  <c r="AS381" i="5"/>
  <c r="BI381" i="5" s="1"/>
  <c r="BD381" i="5"/>
  <c r="BF381" i="5" s="1"/>
  <c r="AS719" i="5"/>
  <c r="BI719" i="5" s="1"/>
  <c r="BD719" i="5"/>
  <c r="BF719" i="5" s="1"/>
  <c r="BD677" i="5"/>
  <c r="BF677" i="5" s="1"/>
  <c r="AS677" i="5"/>
  <c r="BI677" i="5" s="1"/>
  <c r="AS102" i="5"/>
  <c r="BI102" i="5" s="1"/>
  <c r="BD102" i="5"/>
  <c r="BF102" i="5" s="1"/>
  <c r="AS400" i="5"/>
  <c r="BI400" i="5" s="1"/>
  <c r="BD400" i="5"/>
  <c r="BF400" i="5" s="1"/>
  <c r="AS142" i="5"/>
  <c r="BI142" i="5" s="1"/>
  <c r="BD142" i="5"/>
  <c r="BF142" i="5" s="1"/>
  <c r="BD324" i="5"/>
  <c r="BF324" i="5" s="1"/>
  <c r="AS324" i="5"/>
  <c r="BI324" i="5" s="1"/>
  <c r="AS499" i="5"/>
  <c r="BI499" i="5" s="1"/>
  <c r="BD499" i="5"/>
  <c r="BF499" i="5" s="1"/>
  <c r="BD574" i="5"/>
  <c r="BF574" i="5" s="1"/>
  <c r="AS574" i="5"/>
  <c r="BI574" i="5" s="1"/>
  <c r="AS364" i="5"/>
  <c r="BI364" i="5" s="1"/>
  <c r="BD364" i="5"/>
  <c r="BF364" i="5" s="1"/>
  <c r="AS304" i="5"/>
  <c r="BI304" i="5" s="1"/>
  <c r="BD304" i="5"/>
  <c r="BF304" i="5" s="1"/>
  <c r="AS301" i="5"/>
  <c r="BI301" i="5" s="1"/>
  <c r="BD301" i="5"/>
  <c r="BF301" i="5" s="1"/>
  <c r="AS489" i="5"/>
  <c r="BI489" i="5" s="1"/>
  <c r="BD489" i="5"/>
  <c r="BF489" i="5" s="1"/>
  <c r="AS259" i="5"/>
  <c r="BI259" i="5" s="1"/>
  <c r="BD259" i="5"/>
  <c r="BF259" i="5" s="1"/>
  <c r="AS704" i="5"/>
  <c r="BI704" i="5" s="1"/>
  <c r="BD704" i="5"/>
  <c r="BF704" i="5" s="1"/>
  <c r="AS258" i="5"/>
  <c r="BI258" i="5" s="1"/>
  <c r="BD258" i="5"/>
  <c r="BF258" i="5" s="1"/>
  <c r="BD63" i="5"/>
  <c r="BF63" i="5" s="1"/>
  <c r="AS63" i="5"/>
  <c r="BI63" i="5" s="1"/>
  <c r="BD417" i="5"/>
  <c r="BF417" i="5" s="1"/>
  <c r="AS417" i="5"/>
  <c r="BI417" i="5" s="1"/>
  <c r="AS80" i="5"/>
  <c r="BI80" i="5" s="1"/>
  <c r="BD80" i="5"/>
  <c r="BF80" i="5" s="1"/>
  <c r="AS363" i="5"/>
  <c r="BI363" i="5" s="1"/>
  <c r="BD363" i="5"/>
  <c r="BF363" i="5" s="1"/>
  <c r="AS532" i="5"/>
  <c r="BI532" i="5" s="1"/>
  <c r="BD532" i="5"/>
  <c r="BF532" i="5" s="1"/>
  <c r="AS299" i="5"/>
  <c r="BI299" i="5" s="1"/>
  <c r="BD299" i="5"/>
  <c r="BF299" i="5" s="1"/>
  <c r="AS738" i="5"/>
  <c r="BI738" i="5" s="1"/>
  <c r="BD738" i="5"/>
  <c r="BF738" i="5" s="1"/>
  <c r="AS730" i="5"/>
  <c r="BI730" i="5" s="1"/>
  <c r="BD730" i="5"/>
  <c r="BF730" i="5" s="1"/>
  <c r="AS710" i="5"/>
  <c r="BI710" i="5" s="1"/>
  <c r="BD710" i="5"/>
  <c r="BF710" i="5" s="1"/>
  <c r="AS680" i="5"/>
  <c r="BI680" i="5" s="1"/>
  <c r="BD680" i="5"/>
  <c r="BF680" i="5" s="1"/>
  <c r="AS659" i="5"/>
  <c r="BI659" i="5" s="1"/>
  <c r="BD659" i="5"/>
  <c r="BF659" i="5" s="1"/>
  <c r="AS650" i="5"/>
  <c r="BI650" i="5" s="1"/>
  <c r="BD650" i="5"/>
  <c r="BF650" i="5" s="1"/>
  <c r="AS644" i="5"/>
  <c r="BI644" i="5" s="1"/>
  <c r="BD644" i="5"/>
  <c r="BF644" i="5" s="1"/>
  <c r="AS573" i="5"/>
  <c r="BI573" i="5" s="1"/>
  <c r="BD573" i="5"/>
  <c r="BF573" i="5" s="1"/>
  <c r="BD565" i="5"/>
  <c r="BF565" i="5" s="1"/>
  <c r="AS565" i="5"/>
  <c r="BI565" i="5" s="1"/>
  <c r="AS548" i="5"/>
  <c r="BI548" i="5" s="1"/>
  <c r="BD548" i="5"/>
  <c r="BF548" i="5" s="1"/>
  <c r="AS535" i="5"/>
  <c r="BI535" i="5" s="1"/>
  <c r="BD535" i="5"/>
  <c r="BF535" i="5" s="1"/>
  <c r="AS529" i="5"/>
  <c r="BI529" i="5" s="1"/>
  <c r="BD529" i="5"/>
  <c r="BF529" i="5" s="1"/>
  <c r="AS521" i="5"/>
  <c r="BI521" i="5" s="1"/>
  <c r="BD521" i="5"/>
  <c r="BF521" i="5" s="1"/>
  <c r="AS516" i="5"/>
  <c r="BI516" i="5" s="1"/>
  <c r="BD516" i="5"/>
  <c r="BF516" i="5" s="1"/>
  <c r="AS508" i="5"/>
  <c r="BI508" i="5" s="1"/>
  <c r="BD508" i="5"/>
  <c r="BF508" i="5" s="1"/>
  <c r="AS494" i="5"/>
  <c r="BI494" i="5" s="1"/>
  <c r="BD494" i="5"/>
  <c r="BF494" i="5" s="1"/>
  <c r="AS491" i="5"/>
  <c r="BI491" i="5" s="1"/>
  <c r="BD491" i="5"/>
  <c r="BF491" i="5" s="1"/>
  <c r="BD469" i="5"/>
  <c r="BF469" i="5" s="1"/>
  <c r="AS469" i="5"/>
  <c r="BI469" i="5" s="1"/>
  <c r="AS460" i="5"/>
  <c r="BI460" i="5" s="1"/>
  <c r="BD460" i="5"/>
  <c r="BF460" i="5" s="1"/>
  <c r="AS455" i="5"/>
  <c r="BI455" i="5" s="1"/>
  <c r="BD455" i="5"/>
  <c r="BF455" i="5" s="1"/>
  <c r="AS450" i="5"/>
  <c r="BI450" i="5" s="1"/>
  <c r="BD450" i="5"/>
  <c r="BF450" i="5" s="1"/>
  <c r="AS443" i="5"/>
  <c r="BI443" i="5" s="1"/>
  <c r="BD443" i="5"/>
  <c r="BF443" i="5" s="1"/>
  <c r="AS438" i="5"/>
  <c r="BI438" i="5" s="1"/>
  <c r="BD438" i="5"/>
  <c r="BF438" i="5" s="1"/>
  <c r="AS411" i="5"/>
  <c r="BI411" i="5" s="1"/>
  <c r="BD411" i="5"/>
  <c r="BF411" i="5" s="1"/>
  <c r="AS349" i="5"/>
  <c r="BI349" i="5" s="1"/>
  <c r="BD349" i="5"/>
  <c r="BF349" i="5" s="1"/>
  <c r="AS340" i="5"/>
  <c r="BI340" i="5" s="1"/>
  <c r="BD340" i="5"/>
  <c r="BF340" i="5" s="1"/>
  <c r="AS334" i="5"/>
  <c r="BI334" i="5" s="1"/>
  <c r="BD334" i="5"/>
  <c r="BF334" i="5" s="1"/>
  <c r="AS314" i="5"/>
  <c r="BI314" i="5" s="1"/>
  <c r="BD314" i="5"/>
  <c r="BF314" i="5" s="1"/>
  <c r="AS308" i="5"/>
  <c r="BI308" i="5" s="1"/>
  <c r="BD308" i="5"/>
  <c r="BF308" i="5" s="1"/>
  <c r="AS293" i="5"/>
  <c r="BI293" i="5" s="1"/>
  <c r="BD293" i="5"/>
  <c r="BF293" i="5" s="1"/>
  <c r="AS277" i="5"/>
  <c r="BI277" i="5" s="1"/>
  <c r="BD277" i="5"/>
  <c r="BF277" i="5" s="1"/>
  <c r="BD272" i="5"/>
  <c r="BF272" i="5" s="1"/>
  <c r="AS272" i="5"/>
  <c r="BI272" i="5" s="1"/>
  <c r="AS264" i="5"/>
  <c r="BI264" i="5" s="1"/>
  <c r="BD264" i="5"/>
  <c r="BF264" i="5" s="1"/>
  <c r="AS248" i="5"/>
  <c r="BI248" i="5" s="1"/>
  <c r="BD248" i="5"/>
  <c r="BF248" i="5" s="1"/>
  <c r="AS230" i="5"/>
  <c r="BI230" i="5" s="1"/>
  <c r="BD230" i="5"/>
  <c r="BF230" i="5" s="1"/>
  <c r="AS225" i="5"/>
  <c r="BI225" i="5" s="1"/>
  <c r="BD225" i="5"/>
  <c r="BF225" i="5" s="1"/>
  <c r="BD208" i="5"/>
  <c r="BF208" i="5" s="1"/>
  <c r="AS208" i="5"/>
  <c r="BI208" i="5" s="1"/>
  <c r="AS202" i="5"/>
  <c r="BI202" i="5" s="1"/>
  <c r="BD202" i="5"/>
  <c r="BF202" i="5" s="1"/>
  <c r="AS181" i="5"/>
  <c r="BI181" i="5" s="1"/>
  <c r="BD181" i="5"/>
  <c r="BF181" i="5" s="1"/>
  <c r="AS172" i="5"/>
  <c r="BI172" i="5" s="1"/>
  <c r="BD172" i="5"/>
  <c r="BF172" i="5" s="1"/>
  <c r="AS161" i="5"/>
  <c r="BI161" i="5" s="1"/>
  <c r="BD161" i="5"/>
  <c r="BF161" i="5" s="1"/>
  <c r="AS154" i="5"/>
  <c r="BI154" i="5" s="1"/>
  <c r="BD154" i="5"/>
  <c r="BF154" i="5" s="1"/>
  <c r="AS141" i="5"/>
  <c r="BI141" i="5" s="1"/>
  <c r="BD141" i="5"/>
  <c r="BF141" i="5" s="1"/>
  <c r="AS132" i="5"/>
  <c r="BI132" i="5" s="1"/>
  <c r="BD132" i="5"/>
  <c r="BF132" i="5" s="1"/>
  <c r="AS122" i="5"/>
  <c r="BI122" i="5" s="1"/>
  <c r="BD122" i="5"/>
  <c r="BF122" i="5" s="1"/>
  <c r="AS105" i="5"/>
  <c r="BI105" i="5" s="1"/>
  <c r="BD105" i="5"/>
  <c r="BF105" i="5" s="1"/>
  <c r="AS91" i="5"/>
  <c r="BI91" i="5" s="1"/>
  <c r="BD91" i="5"/>
  <c r="BF91" i="5" s="1"/>
  <c r="AS77" i="5"/>
  <c r="BI77" i="5" s="1"/>
  <c r="BD77" i="5"/>
  <c r="BF77" i="5" s="1"/>
  <c r="AS60" i="5"/>
  <c r="BI60" i="5" s="1"/>
  <c r="BD60" i="5"/>
  <c r="BF60" i="5" s="1"/>
  <c r="AS43" i="5"/>
  <c r="BI43" i="5" s="1"/>
  <c r="BD43" i="5"/>
  <c r="BF43" i="5" s="1"/>
  <c r="AS734" i="5"/>
  <c r="BI734" i="5" s="1"/>
  <c r="BD734" i="5"/>
  <c r="BF734" i="5" s="1"/>
  <c r="BD674" i="5"/>
  <c r="BF674" i="5" s="1"/>
  <c r="AS674" i="5"/>
  <c r="BI674" i="5" s="1"/>
  <c r="AS126" i="5"/>
  <c r="BI126" i="5" s="1"/>
  <c r="BD126" i="5"/>
  <c r="BF126" i="5" s="1"/>
  <c r="AS647" i="5"/>
  <c r="BI647" i="5" s="1"/>
  <c r="BD647" i="5"/>
  <c r="BF647" i="5" s="1"/>
  <c r="AS107" i="5"/>
  <c r="BI107" i="5" s="1"/>
  <c r="BD107" i="5"/>
  <c r="BF107" i="5" s="1"/>
  <c r="AS89" i="5"/>
  <c r="BI89" i="5" s="1"/>
  <c r="BD89" i="5"/>
  <c r="BF89" i="5" s="1"/>
  <c r="AS96" i="5"/>
  <c r="BI96" i="5" s="1"/>
  <c r="BD96" i="5"/>
  <c r="BF96" i="5" s="1"/>
  <c r="AS505" i="5"/>
  <c r="BI505" i="5" s="1"/>
  <c r="BD505" i="5"/>
  <c r="BF505" i="5" s="1"/>
  <c r="BD51" i="5"/>
  <c r="BF51" i="5" s="1"/>
  <c r="AS51" i="5"/>
  <c r="BI51" i="5" s="1"/>
  <c r="AS193" i="5"/>
  <c r="BI193" i="5" s="1"/>
  <c r="BD193" i="5"/>
  <c r="BF193" i="5" s="1"/>
  <c r="AS418" i="5"/>
  <c r="BI418" i="5" s="1"/>
  <c r="BD418" i="5"/>
  <c r="BF418" i="5" s="1"/>
  <c r="AS362" i="5"/>
  <c r="BI362" i="5" s="1"/>
  <c r="BD362" i="5"/>
  <c r="BF362" i="5" s="1"/>
  <c r="AS527" i="5"/>
  <c r="BI527" i="5" s="1"/>
  <c r="BD527" i="5"/>
  <c r="BF527" i="5" s="1"/>
  <c r="AS780" i="5"/>
  <c r="BI780" i="5" s="1"/>
  <c r="BD780" i="5"/>
  <c r="BF780" i="5" s="1"/>
  <c r="AS484" i="5"/>
  <c r="BI484" i="5" s="1"/>
  <c r="BD484" i="5"/>
  <c r="BF484" i="5" s="1"/>
  <c r="AS209" i="5"/>
  <c r="BI209" i="5" s="1"/>
  <c r="BD209" i="5"/>
  <c r="BF209" i="5" s="1"/>
  <c r="AS526" i="5"/>
  <c r="BI526" i="5" s="1"/>
  <c r="BD526" i="5"/>
  <c r="BF526" i="5" s="1"/>
  <c r="AS42" i="5"/>
  <c r="BI42" i="5" s="1"/>
  <c r="BD42" i="5"/>
  <c r="BF42" i="5" s="1"/>
  <c r="AS53" i="5"/>
  <c r="BI53" i="5" s="1"/>
  <c r="BD53" i="5"/>
  <c r="BF53" i="5" s="1"/>
  <c r="AS173" i="5"/>
  <c r="BI173" i="5" s="1"/>
  <c r="BD173" i="5"/>
  <c r="BF173" i="5" s="1"/>
  <c r="AS398" i="5"/>
  <c r="BI398" i="5" s="1"/>
  <c r="BD398" i="5"/>
  <c r="BF398" i="5" s="1"/>
  <c r="AS55" i="5"/>
  <c r="BI55" i="5" s="1"/>
  <c r="BD55" i="5"/>
  <c r="BF55" i="5" s="1"/>
  <c r="AS322" i="5"/>
  <c r="BI322" i="5" s="1"/>
  <c r="BD322" i="5"/>
  <c r="BF322" i="5" s="1"/>
  <c r="AS120" i="5"/>
  <c r="BI120" i="5" s="1"/>
  <c r="BD120" i="5"/>
  <c r="BF120" i="5" s="1"/>
  <c r="AS554" i="5"/>
  <c r="BI554" i="5" s="1"/>
  <c r="BD554" i="5"/>
  <c r="BF554" i="5" s="1"/>
  <c r="BD555" i="5"/>
  <c r="BF555" i="5" s="1"/>
  <c r="AS556" i="5"/>
  <c r="BI556" i="5" s="1"/>
  <c r="BD556" i="5"/>
  <c r="BF556" i="5" s="1"/>
  <c r="BD557" i="5"/>
  <c r="BF557" i="5" s="1"/>
  <c r="BD553" i="5"/>
  <c r="BF553" i="5" s="1"/>
  <c r="BD552" i="5"/>
  <c r="BF552" i="5" s="1"/>
  <c r="BD575" i="5"/>
  <c r="BF575" i="5" s="1"/>
  <c r="BD571" i="5"/>
  <c r="BF571" i="5" s="1"/>
  <c r="BD570" i="5"/>
  <c r="BF570" i="5" s="1"/>
  <c r="BD221" i="5"/>
  <c r="BF221" i="5" s="1"/>
  <c r="BD551" i="5"/>
  <c r="BF551" i="5" s="1"/>
  <c r="BD550" i="5"/>
  <c r="BF550" i="5" s="1"/>
  <c r="AS433" i="5"/>
  <c r="BI433" i="5" s="1"/>
  <c r="BD433" i="5"/>
  <c r="BF433" i="5" s="1"/>
  <c r="AS432" i="5"/>
  <c r="BI432" i="5" s="1"/>
  <c r="BD432" i="5"/>
  <c r="BF432" i="5" s="1"/>
  <c r="AS430" i="5"/>
  <c r="BI430" i="5" s="1"/>
  <c r="BD430" i="5"/>
  <c r="BF430" i="5" s="1"/>
  <c r="AS429" i="5"/>
  <c r="BI429" i="5" s="1"/>
  <c r="BD429" i="5"/>
  <c r="BF429" i="5" s="1"/>
  <c r="AS428" i="5"/>
  <c r="BI428" i="5" s="1"/>
  <c r="BD428" i="5"/>
  <c r="BF428" i="5" s="1"/>
  <c r="AS427" i="5"/>
  <c r="BI427" i="5" s="1"/>
  <c r="BD427" i="5"/>
  <c r="BF427" i="5" s="1"/>
  <c r="AS426" i="5"/>
  <c r="BI426" i="5" s="1"/>
  <c r="BD426" i="5"/>
  <c r="BF426" i="5" s="1"/>
  <c r="AS425" i="5"/>
  <c r="BI425" i="5" s="1"/>
  <c r="BD425" i="5"/>
  <c r="BF425" i="5" s="1"/>
  <c r="H449" i="5"/>
  <c r="BE449" i="5" s="1"/>
  <c r="AP725" i="5"/>
  <c r="BH725" i="5" s="1"/>
  <c r="AP722" i="5"/>
  <c r="BH722" i="5" s="1"/>
  <c r="AP519" i="5"/>
  <c r="BH519" i="5" s="1"/>
  <c r="AP726" i="5"/>
  <c r="BH726" i="5" s="1"/>
  <c r="AP584" i="5"/>
  <c r="BH584" i="5" s="1"/>
  <c r="AP536" i="5"/>
  <c r="BH536" i="5" s="1"/>
  <c r="AP732" i="5"/>
  <c r="BH732" i="5" s="1"/>
  <c r="AP738" i="5"/>
  <c r="BH738" i="5" s="1"/>
  <c r="AP537" i="5"/>
  <c r="BH537" i="5" s="1"/>
  <c r="H871" i="5"/>
  <c r="H875" i="5"/>
  <c r="AS1223" i="5"/>
  <c r="BI1223" i="5" s="1"/>
  <c r="H1225" i="5"/>
  <c r="AS1225" i="5"/>
  <c r="BI1225" i="5" s="1"/>
  <c r="H1203" i="5"/>
  <c r="AS1203" i="5"/>
  <c r="BI1203" i="5" s="1"/>
  <c r="AS1192" i="5"/>
  <c r="BI1192" i="5" s="1"/>
  <c r="H1101" i="5"/>
  <c r="H1109" i="5"/>
  <c r="AS1101" i="5"/>
  <c r="BI1101" i="5" s="1"/>
  <c r="AS1109" i="5"/>
  <c r="BI1109" i="5" s="1"/>
  <c r="H1102" i="5"/>
  <c r="AS1102" i="5"/>
  <c r="BI1102" i="5" s="1"/>
  <c r="H1107" i="5"/>
  <c r="H1099" i="5"/>
  <c r="AS1099" i="5"/>
  <c r="BI1099" i="5" s="1"/>
  <c r="AS1107" i="5"/>
  <c r="BI1107" i="5" s="1"/>
  <c r="AS1080" i="5"/>
  <c r="BI1080" i="5" s="1"/>
  <c r="AS1082" i="5"/>
  <c r="BI1082" i="5" s="1"/>
  <c r="H1071" i="5"/>
  <c r="H1067" i="5"/>
  <c r="AS1067" i="5"/>
  <c r="BI1067" i="5" s="1"/>
  <c r="AS1071" i="5"/>
  <c r="BI1071" i="5" s="1"/>
  <c r="H1068" i="5"/>
  <c r="AS1068" i="5"/>
  <c r="BI1068" i="5" s="1"/>
  <c r="AS1070" i="5"/>
  <c r="BI1070" i="5" s="1"/>
  <c r="H1070" i="5"/>
  <c r="H1018" i="5"/>
  <c r="AS1013" i="5"/>
  <c r="BI1013" i="5" s="1"/>
  <c r="H1014" i="5"/>
  <c r="AS1019" i="5"/>
  <c r="BI1019" i="5" s="1"/>
  <c r="H1013" i="5"/>
  <c r="AS1014" i="5"/>
  <c r="BI1014" i="5" s="1"/>
  <c r="AS1018" i="5"/>
  <c r="BI1018" i="5" s="1"/>
  <c r="AS1004" i="5"/>
  <c r="BI1004" i="5" s="1"/>
  <c r="H1009" i="5"/>
  <c r="AS1009" i="5"/>
  <c r="BI1009" i="5" s="1"/>
  <c r="AS984" i="5"/>
  <c r="BI984" i="5" s="1"/>
  <c r="H987" i="5"/>
  <c r="AS987" i="5"/>
  <c r="BI987" i="5" s="1"/>
  <c r="H984" i="5"/>
  <c r="H971" i="5"/>
  <c r="AS971" i="5"/>
  <c r="BI971" i="5" s="1"/>
  <c r="AS975" i="5"/>
  <c r="BI975" i="5" s="1"/>
  <c r="H939" i="5"/>
  <c r="AS939" i="5"/>
  <c r="BI939" i="5" s="1"/>
  <c r="H942" i="5"/>
  <c r="AS942" i="5"/>
  <c r="BI942" i="5" s="1"/>
  <c r="AS917" i="5"/>
  <c r="BI917" i="5" s="1"/>
  <c r="AS905" i="5"/>
  <c r="BI905" i="5" s="1"/>
  <c r="H899" i="5"/>
  <c r="AS899" i="5"/>
  <c r="BI899" i="5" s="1"/>
  <c r="H900" i="5"/>
  <c r="AS900" i="5"/>
  <c r="BI900" i="5" s="1"/>
  <c r="AS897" i="5"/>
  <c r="BI897" i="5" s="1"/>
  <c r="AS895" i="5"/>
  <c r="BI895" i="5" s="1"/>
  <c r="H905" i="5"/>
  <c r="H896" i="5"/>
  <c r="AS903" i="5"/>
  <c r="BI903" i="5" s="1"/>
  <c r="AS866" i="5"/>
  <c r="BI866" i="5" s="1"/>
  <c r="AS863" i="5"/>
  <c r="BI863" i="5" s="1"/>
  <c r="H868" i="5"/>
  <c r="AS868" i="5"/>
  <c r="BI868" i="5" s="1"/>
  <c r="AS846" i="5"/>
  <c r="BI846" i="5" s="1"/>
  <c r="AS839" i="5"/>
  <c r="BI839" i="5" s="1"/>
  <c r="AS813" i="5"/>
  <c r="BI813" i="5" s="1"/>
  <c r="H792" i="5"/>
  <c r="H1262" i="5"/>
  <c r="H1160" i="5"/>
  <c r="H1155" i="5"/>
  <c r="H1030" i="5"/>
  <c r="H941" i="5"/>
  <c r="H861" i="5"/>
  <c r="H835" i="5"/>
  <c r="H796" i="5"/>
  <c r="H795" i="5"/>
  <c r="H790" i="5"/>
  <c r="H787" i="5"/>
  <c r="AS1270" i="5"/>
  <c r="BI1270" i="5" s="1"/>
  <c r="H1270" i="5"/>
  <c r="AS1268" i="5"/>
  <c r="BI1268" i="5" s="1"/>
  <c r="AS1262" i="5"/>
  <c r="BI1262" i="5" s="1"/>
  <c r="AS1261" i="5"/>
  <c r="BI1261" i="5" s="1"/>
  <c r="H1259" i="5"/>
  <c r="AS1259" i="5"/>
  <c r="BI1259" i="5" s="1"/>
  <c r="H1257" i="5"/>
  <c r="AS1257" i="5"/>
  <c r="BI1257" i="5" s="1"/>
  <c r="H1256" i="5"/>
  <c r="AS1256" i="5"/>
  <c r="BI1256" i="5" s="1"/>
  <c r="H1255" i="5"/>
  <c r="AS1255" i="5"/>
  <c r="BI1255" i="5" s="1"/>
  <c r="H1254" i="5"/>
  <c r="AS1254" i="5"/>
  <c r="BI1254" i="5" s="1"/>
  <c r="H1253" i="5"/>
  <c r="H1251" i="5"/>
  <c r="AS1251" i="5"/>
  <c r="BI1251" i="5" s="1"/>
  <c r="AS1247" i="5"/>
  <c r="BI1247" i="5" s="1"/>
  <c r="H1244" i="5"/>
  <c r="AS1244" i="5"/>
  <c r="BI1244" i="5" s="1"/>
  <c r="H1243" i="5"/>
  <c r="AS1243" i="5"/>
  <c r="BI1243" i="5" s="1"/>
  <c r="H1241" i="5"/>
  <c r="AS1241" i="5"/>
  <c r="BI1241" i="5" s="1"/>
  <c r="AS1240" i="5"/>
  <c r="BI1240" i="5" s="1"/>
  <c r="H1240" i="5"/>
  <c r="AS1238" i="5"/>
  <c r="BI1238" i="5" s="1"/>
  <c r="H1238" i="5"/>
  <c r="H1237" i="5"/>
  <c r="AS1237" i="5"/>
  <c r="BI1237" i="5" s="1"/>
  <c r="H1235" i="5"/>
  <c r="AS1235" i="5"/>
  <c r="BI1235" i="5" s="1"/>
  <c r="H1234" i="5"/>
  <c r="AS1234" i="5"/>
  <c r="BI1234" i="5" s="1"/>
  <c r="AS1233" i="5"/>
  <c r="BI1233" i="5" s="1"/>
  <c r="H1233" i="5"/>
  <c r="H1232" i="5"/>
  <c r="AS1232" i="5"/>
  <c r="BI1232" i="5" s="1"/>
  <c r="H1231" i="5"/>
  <c r="AS1231" i="5"/>
  <c r="BI1231" i="5" s="1"/>
  <c r="H1230" i="5"/>
  <c r="AS1230" i="5"/>
  <c r="BI1230" i="5" s="1"/>
  <c r="H1228" i="5"/>
  <c r="AS1228" i="5"/>
  <c r="BI1228" i="5" s="1"/>
  <c r="AS1227" i="5"/>
  <c r="BI1227" i="5" s="1"/>
  <c r="H1227" i="5"/>
  <c r="H1224" i="5"/>
  <c r="AS1224" i="5"/>
  <c r="BI1224" i="5" s="1"/>
  <c r="H1218" i="5"/>
  <c r="AS1218" i="5"/>
  <c r="BI1218" i="5" s="1"/>
  <c r="AS1214" i="5"/>
  <c r="BI1214" i="5" s="1"/>
  <c r="H1214" i="5"/>
  <c r="H1213" i="5"/>
  <c r="AS1213" i="5"/>
  <c r="BI1213" i="5" s="1"/>
  <c r="H1208" i="5"/>
  <c r="AS1208" i="5"/>
  <c r="BI1208" i="5" s="1"/>
  <c r="H1205" i="5"/>
  <c r="AS1205" i="5"/>
  <c r="BI1205" i="5" s="1"/>
  <c r="H1202" i="5"/>
  <c r="H1201" i="5"/>
  <c r="AS1201" i="5"/>
  <c r="BI1201" i="5" s="1"/>
  <c r="H1200" i="5"/>
  <c r="AS1199" i="5"/>
  <c r="BI1199" i="5" s="1"/>
  <c r="H1199" i="5"/>
  <c r="H1198" i="5"/>
  <c r="AS1198" i="5"/>
  <c r="BI1198" i="5" s="1"/>
  <c r="H1197" i="5"/>
  <c r="AS1197" i="5"/>
  <c r="BI1197" i="5" s="1"/>
  <c r="H1196" i="5"/>
  <c r="AS1196" i="5"/>
  <c r="BI1196" i="5" s="1"/>
  <c r="H1195" i="5"/>
  <c r="H1194" i="5"/>
  <c r="AS1193" i="5"/>
  <c r="BI1193" i="5" s="1"/>
  <c r="H1193" i="5"/>
  <c r="H1189" i="5"/>
  <c r="AS1189" i="5"/>
  <c r="BI1189" i="5" s="1"/>
  <c r="AS1184" i="5"/>
  <c r="BI1184" i="5" s="1"/>
  <c r="H1184" i="5"/>
  <c r="AS1182" i="5"/>
  <c r="BI1182" i="5" s="1"/>
  <c r="H1182" i="5"/>
  <c r="AS1181" i="5"/>
  <c r="BI1181" i="5" s="1"/>
  <c r="H1180" i="5"/>
  <c r="AS1180" i="5"/>
  <c r="BI1180" i="5" s="1"/>
  <c r="AS1179" i="5"/>
  <c r="BI1179" i="5" s="1"/>
  <c r="H1179" i="5"/>
  <c r="H1178" i="5"/>
  <c r="AS1178" i="5"/>
  <c r="BI1178" i="5" s="1"/>
  <c r="AS1177" i="5"/>
  <c r="BI1177" i="5" s="1"/>
  <c r="H1177" i="5"/>
  <c r="H1174" i="5"/>
  <c r="AS1174" i="5"/>
  <c r="BI1174" i="5" s="1"/>
  <c r="AS1173" i="5"/>
  <c r="BI1173" i="5" s="1"/>
  <c r="H1173" i="5"/>
  <c r="H1172" i="5"/>
  <c r="AS1172" i="5"/>
  <c r="BI1172" i="5" s="1"/>
  <c r="AS1171" i="5"/>
  <c r="BI1171" i="5" s="1"/>
  <c r="H1171" i="5"/>
  <c r="H1170" i="5"/>
  <c r="AS1170" i="5"/>
  <c r="BI1170" i="5" s="1"/>
  <c r="H1168" i="5"/>
  <c r="AS1168" i="5"/>
  <c r="BI1168" i="5" s="1"/>
  <c r="AS1163" i="5"/>
  <c r="BI1163" i="5" s="1"/>
  <c r="AS1160" i="5"/>
  <c r="BI1160" i="5" s="1"/>
  <c r="AS1156" i="5"/>
  <c r="BI1156" i="5" s="1"/>
  <c r="AS1155" i="5"/>
  <c r="BI1155" i="5" s="1"/>
  <c r="H1153" i="5"/>
  <c r="AS1153" i="5"/>
  <c r="BI1153" i="5" s="1"/>
  <c r="AS1148" i="5"/>
  <c r="BI1148" i="5" s="1"/>
  <c r="H1148" i="5"/>
  <c r="H1147" i="5"/>
  <c r="AS1147" i="5"/>
  <c r="BI1147" i="5" s="1"/>
  <c r="AS1146" i="5"/>
  <c r="BI1146" i="5" s="1"/>
  <c r="H1146" i="5"/>
  <c r="H1145" i="5"/>
  <c r="AS1145" i="5"/>
  <c r="BI1145" i="5" s="1"/>
  <c r="AS1142" i="5"/>
  <c r="BI1142" i="5" s="1"/>
  <c r="H1142" i="5"/>
  <c r="H1141" i="5"/>
  <c r="AS1141" i="5"/>
  <c r="BI1141" i="5" s="1"/>
  <c r="H1139" i="5"/>
  <c r="AS1139" i="5"/>
  <c r="BI1139" i="5" s="1"/>
  <c r="H1135" i="5"/>
  <c r="AS1134" i="5"/>
  <c r="BI1134" i="5" s="1"/>
  <c r="H1134" i="5"/>
  <c r="H1133" i="5"/>
  <c r="H1130" i="5"/>
  <c r="AS1130" i="5"/>
  <c r="BI1130" i="5" s="1"/>
  <c r="AS1128" i="5"/>
  <c r="BI1128" i="5" s="1"/>
  <c r="H1128" i="5"/>
  <c r="H1126" i="5"/>
  <c r="AS1126" i="5"/>
  <c r="BI1126" i="5" s="1"/>
  <c r="H1124" i="5"/>
  <c r="AS1124" i="5"/>
  <c r="BI1124" i="5" s="1"/>
  <c r="H1122" i="5"/>
  <c r="AS1122" i="5"/>
  <c r="BI1122" i="5" s="1"/>
  <c r="H1121" i="5"/>
  <c r="AS1121" i="5"/>
  <c r="BI1121" i="5" s="1"/>
  <c r="AS1120" i="5"/>
  <c r="BI1120" i="5" s="1"/>
  <c r="H1120" i="5"/>
  <c r="H1118" i="5"/>
  <c r="AS1118" i="5"/>
  <c r="BI1118" i="5" s="1"/>
  <c r="H1116" i="5"/>
  <c r="AS1116" i="5"/>
  <c r="BI1116" i="5" s="1"/>
  <c r="H1115" i="5"/>
  <c r="AS1115" i="5"/>
  <c r="BI1115" i="5" s="1"/>
  <c r="H1114" i="5"/>
  <c r="AS1114" i="5"/>
  <c r="BI1114" i="5" s="1"/>
  <c r="AS1112" i="5"/>
  <c r="BI1112" i="5" s="1"/>
  <c r="H1112" i="5"/>
  <c r="H1111" i="5"/>
  <c r="AS1111" i="5"/>
  <c r="BI1111" i="5" s="1"/>
  <c r="AS1108" i="5"/>
  <c r="BI1108" i="5" s="1"/>
  <c r="H1108" i="5"/>
  <c r="AS1106" i="5"/>
  <c r="BI1106" i="5" s="1"/>
  <c r="H1106" i="5"/>
  <c r="H1105" i="5"/>
  <c r="AS1105" i="5"/>
  <c r="BI1105" i="5" s="1"/>
  <c r="AS1104" i="5"/>
  <c r="BI1104" i="5" s="1"/>
  <c r="H1104" i="5"/>
  <c r="H1103" i="5"/>
  <c r="AS1103" i="5"/>
  <c r="BI1103" i="5" s="1"/>
  <c r="AS1100" i="5"/>
  <c r="BI1100" i="5" s="1"/>
  <c r="H1100" i="5"/>
  <c r="H1097" i="5"/>
  <c r="AS1097" i="5"/>
  <c r="BI1097" i="5" s="1"/>
  <c r="AS1096" i="5"/>
  <c r="BI1096" i="5" s="1"/>
  <c r="H1095" i="5"/>
  <c r="AS1095" i="5"/>
  <c r="BI1095" i="5" s="1"/>
  <c r="AS1091" i="5"/>
  <c r="BI1091" i="5" s="1"/>
  <c r="H1090" i="5"/>
  <c r="AS1090" i="5"/>
  <c r="BI1090" i="5" s="1"/>
  <c r="AS1087" i="5"/>
  <c r="BI1087" i="5" s="1"/>
  <c r="H1086" i="5"/>
  <c r="AS1086" i="5"/>
  <c r="BI1086" i="5" s="1"/>
  <c r="H1081" i="5"/>
  <c r="AS1081" i="5"/>
  <c r="BI1081" i="5" s="1"/>
  <c r="AS1074" i="5"/>
  <c r="BI1074" i="5" s="1"/>
  <c r="H1074" i="5"/>
  <c r="H1073" i="5"/>
  <c r="AS1073" i="5"/>
  <c r="BI1073" i="5" s="1"/>
  <c r="AS1072" i="5"/>
  <c r="BI1072" i="5" s="1"/>
  <c r="AS1069" i="5"/>
  <c r="BI1069" i="5" s="1"/>
  <c r="H1069" i="5"/>
  <c r="H1066" i="5"/>
  <c r="AS1066" i="5"/>
  <c r="BI1066" i="5" s="1"/>
  <c r="H1064" i="5"/>
  <c r="AS1064" i="5"/>
  <c r="BI1064" i="5" s="1"/>
  <c r="H1061" i="5"/>
  <c r="H1060" i="5"/>
  <c r="AS1060" i="5"/>
  <c r="BI1060" i="5" s="1"/>
  <c r="H1056" i="5"/>
  <c r="AS1056" i="5"/>
  <c r="BI1056" i="5" s="1"/>
  <c r="H1054" i="5"/>
  <c r="AS1054" i="5"/>
  <c r="BI1054" i="5" s="1"/>
  <c r="H1051" i="5"/>
  <c r="AS1051" i="5"/>
  <c r="BI1051" i="5" s="1"/>
  <c r="H1049" i="5"/>
  <c r="AS1049" i="5"/>
  <c r="BI1049" i="5" s="1"/>
  <c r="H1047" i="5"/>
  <c r="AS1047" i="5"/>
  <c r="BI1047" i="5" s="1"/>
  <c r="H1046" i="5"/>
  <c r="AS1046" i="5"/>
  <c r="BI1046" i="5" s="1"/>
  <c r="H1045" i="5"/>
  <c r="AS1045" i="5"/>
  <c r="BI1045" i="5" s="1"/>
  <c r="H1044" i="5"/>
  <c r="AS1044" i="5"/>
  <c r="BI1044" i="5" s="1"/>
  <c r="H1042" i="5"/>
  <c r="AS1042" i="5"/>
  <c r="BI1042" i="5" s="1"/>
  <c r="H1041" i="5"/>
  <c r="AS1041" i="5"/>
  <c r="BI1041" i="5" s="1"/>
  <c r="H1039" i="5"/>
  <c r="AS1039" i="5"/>
  <c r="BI1039" i="5" s="1"/>
  <c r="H1037" i="5"/>
  <c r="AS1037" i="5"/>
  <c r="BI1037" i="5" s="1"/>
  <c r="AS1036" i="5"/>
  <c r="BI1036" i="5" s="1"/>
  <c r="AS1033" i="5"/>
  <c r="BI1033" i="5" s="1"/>
  <c r="AS1032" i="5"/>
  <c r="BI1032" i="5" s="1"/>
  <c r="H1032" i="5"/>
  <c r="H1031" i="5"/>
  <c r="AS1031" i="5"/>
  <c r="BI1031" i="5" s="1"/>
  <c r="AS1030" i="5"/>
  <c r="BI1030" i="5" s="1"/>
  <c r="H1029" i="5"/>
  <c r="H1028" i="5"/>
  <c r="AS1028" i="5"/>
  <c r="BI1028" i="5" s="1"/>
  <c r="H1027" i="5"/>
  <c r="AS1027" i="5"/>
  <c r="BI1027" i="5" s="1"/>
  <c r="H1026" i="5"/>
  <c r="AS1026" i="5"/>
  <c r="BI1026" i="5" s="1"/>
  <c r="H1025" i="5"/>
  <c r="AS1025" i="5"/>
  <c r="BI1025" i="5" s="1"/>
  <c r="H1024" i="5"/>
  <c r="AS1024" i="5"/>
  <c r="BI1024" i="5" s="1"/>
  <c r="H1023" i="5"/>
  <c r="AS1023" i="5"/>
  <c r="BI1023" i="5" s="1"/>
  <c r="AS1022" i="5"/>
  <c r="BI1022" i="5" s="1"/>
  <c r="H1021" i="5"/>
  <c r="AS1021" i="5"/>
  <c r="BI1021" i="5" s="1"/>
  <c r="H1020" i="5"/>
  <c r="AS1020" i="5"/>
  <c r="BI1020" i="5" s="1"/>
  <c r="AS1017" i="5"/>
  <c r="BI1017" i="5" s="1"/>
  <c r="H1017" i="5"/>
  <c r="AS1016" i="5"/>
  <c r="BI1016" i="5" s="1"/>
  <c r="H1016" i="5"/>
  <c r="H1015" i="5"/>
  <c r="H1012" i="5"/>
  <c r="AS1012" i="5"/>
  <c r="BI1012" i="5" s="1"/>
  <c r="H1011" i="5"/>
  <c r="AS1011" i="5"/>
  <c r="BI1011" i="5" s="1"/>
  <c r="AS1010" i="5"/>
  <c r="BI1010" i="5" s="1"/>
  <c r="H1008" i="5"/>
  <c r="AS1008" i="5"/>
  <c r="BI1008" i="5" s="1"/>
  <c r="H1007" i="5"/>
  <c r="AS1007" i="5"/>
  <c r="BI1007" i="5" s="1"/>
  <c r="AS1006" i="5"/>
  <c r="BI1006" i="5" s="1"/>
  <c r="H1005" i="5"/>
  <c r="AS1005" i="5"/>
  <c r="BI1005" i="5" s="1"/>
  <c r="H996" i="5"/>
  <c r="AS996" i="5"/>
  <c r="BI996" i="5" s="1"/>
  <c r="AS993" i="5"/>
  <c r="BI993" i="5" s="1"/>
  <c r="H993" i="5"/>
  <c r="H992" i="5"/>
  <c r="AS992" i="5"/>
  <c r="BI992" i="5" s="1"/>
  <c r="H986" i="5"/>
  <c r="AS986" i="5"/>
  <c r="BI986" i="5" s="1"/>
  <c r="H985" i="5"/>
  <c r="AS985" i="5"/>
  <c r="BI985" i="5" s="1"/>
  <c r="AS979" i="5"/>
  <c r="BI979" i="5" s="1"/>
  <c r="H979" i="5"/>
  <c r="H978" i="5"/>
  <c r="AS978" i="5"/>
  <c r="BI978" i="5" s="1"/>
  <c r="AS977" i="5"/>
  <c r="BI977" i="5" s="1"/>
  <c r="H977" i="5"/>
  <c r="H974" i="5"/>
  <c r="H973" i="5"/>
  <c r="H972" i="5"/>
  <c r="H969" i="5"/>
  <c r="AS969" i="5"/>
  <c r="BI969" i="5" s="1"/>
  <c r="AS967" i="5"/>
  <c r="BI967" i="5" s="1"/>
  <c r="H967" i="5"/>
  <c r="AS966" i="5"/>
  <c r="BI966" i="5" s="1"/>
  <c r="H966" i="5"/>
  <c r="H964" i="5"/>
  <c r="AS964" i="5"/>
  <c r="BI964" i="5" s="1"/>
  <c r="AS963" i="5"/>
  <c r="BI963" i="5" s="1"/>
  <c r="AS959" i="5"/>
  <c r="BI959" i="5" s="1"/>
  <c r="H958" i="5"/>
  <c r="AS958" i="5"/>
  <c r="BI958" i="5" s="1"/>
  <c r="H954" i="5"/>
  <c r="AS954" i="5"/>
  <c r="BI954" i="5" s="1"/>
  <c r="AS952" i="5"/>
  <c r="BI952" i="5" s="1"/>
  <c r="AS949" i="5"/>
  <c r="BI949" i="5" s="1"/>
  <c r="H949" i="5"/>
  <c r="AS946" i="5"/>
  <c r="BI946" i="5" s="1"/>
  <c r="H946" i="5"/>
  <c r="H945" i="5"/>
  <c r="AS945" i="5"/>
  <c r="BI945" i="5" s="1"/>
  <c r="H944" i="5"/>
  <c r="AS944" i="5"/>
  <c r="BI944" i="5" s="1"/>
  <c r="AS941" i="5"/>
  <c r="BI941" i="5" s="1"/>
  <c r="H940" i="5"/>
  <c r="AS940" i="5"/>
  <c r="BI940" i="5" s="1"/>
  <c r="H935" i="5"/>
  <c r="AS935" i="5"/>
  <c r="BI935" i="5" s="1"/>
  <c r="H924" i="5"/>
  <c r="H923" i="5"/>
  <c r="H922" i="5"/>
  <c r="H919" i="5"/>
  <c r="AS919" i="5"/>
  <c r="BI919" i="5" s="1"/>
  <c r="H918" i="5"/>
  <c r="AS918" i="5"/>
  <c r="BI918" i="5" s="1"/>
  <c r="H916" i="5"/>
  <c r="AS916" i="5"/>
  <c r="BI916" i="5" s="1"/>
  <c r="H915" i="5"/>
  <c r="AS915" i="5"/>
  <c r="BI915" i="5" s="1"/>
  <c r="H914" i="5"/>
  <c r="AS914" i="5"/>
  <c r="BI914" i="5" s="1"/>
  <c r="AS913" i="5"/>
  <c r="BI913" i="5" s="1"/>
  <c r="H913" i="5"/>
  <c r="H912" i="5"/>
  <c r="AS912" i="5"/>
  <c r="BI912" i="5" s="1"/>
  <c r="H911" i="5"/>
  <c r="H909" i="5"/>
  <c r="AS909" i="5"/>
  <c r="BI909" i="5" s="1"/>
  <c r="H907" i="5"/>
  <c r="AS907" i="5"/>
  <c r="BI907" i="5" s="1"/>
  <c r="H904" i="5"/>
  <c r="AS904" i="5"/>
  <c r="BI904" i="5" s="1"/>
  <c r="H901" i="5"/>
  <c r="H898" i="5"/>
  <c r="AS898" i="5"/>
  <c r="BI898" i="5" s="1"/>
  <c r="AS896" i="5"/>
  <c r="BI896" i="5" s="1"/>
  <c r="H887" i="5"/>
  <c r="AS887" i="5"/>
  <c r="BI887" i="5" s="1"/>
  <c r="H884" i="5"/>
  <c r="H883" i="5"/>
  <c r="AS883" i="5"/>
  <c r="BI883" i="5" s="1"/>
  <c r="H882" i="5"/>
  <c r="AS882" i="5"/>
  <c r="BI882" i="5" s="1"/>
  <c r="H879" i="5"/>
  <c r="AS879" i="5"/>
  <c r="BI879" i="5" s="1"/>
  <c r="H878" i="5"/>
  <c r="AS878" i="5"/>
  <c r="BI878" i="5" s="1"/>
  <c r="H877" i="5"/>
  <c r="H874" i="5"/>
  <c r="AS874" i="5"/>
  <c r="BI874" i="5" s="1"/>
  <c r="H873" i="5"/>
  <c r="AS873" i="5"/>
  <c r="BI873" i="5" s="1"/>
  <c r="AS872" i="5"/>
  <c r="BI872" i="5" s="1"/>
  <c r="H872" i="5"/>
  <c r="H870" i="5"/>
  <c r="AS870" i="5"/>
  <c r="BI870" i="5" s="1"/>
  <c r="AS867" i="5"/>
  <c r="BI867" i="5" s="1"/>
  <c r="H867" i="5"/>
  <c r="H864" i="5"/>
  <c r="AS864" i="5"/>
  <c r="BI864" i="5" s="1"/>
  <c r="AS861" i="5"/>
  <c r="BI861" i="5" s="1"/>
  <c r="H860" i="5"/>
  <c r="AS860" i="5"/>
  <c r="BI860" i="5" s="1"/>
  <c r="AS859" i="5"/>
  <c r="BI859" i="5" s="1"/>
  <c r="H859" i="5"/>
  <c r="H858" i="5"/>
  <c r="AS858" i="5"/>
  <c r="BI858" i="5" s="1"/>
  <c r="H857" i="5"/>
  <c r="AS857" i="5"/>
  <c r="BI857" i="5" s="1"/>
  <c r="H856" i="5"/>
  <c r="H855" i="5"/>
  <c r="H854" i="5"/>
  <c r="H853" i="5"/>
  <c r="AS853" i="5"/>
  <c r="BI853" i="5" s="1"/>
  <c r="H852" i="5"/>
  <c r="AS852" i="5"/>
  <c r="BI852" i="5" s="1"/>
  <c r="H851" i="5"/>
  <c r="H850" i="5"/>
  <c r="AS850" i="5"/>
  <c r="BI850" i="5" s="1"/>
  <c r="H849" i="5"/>
  <c r="AS848" i="5"/>
  <c r="BI848" i="5" s="1"/>
  <c r="H848" i="5"/>
  <c r="AS847" i="5"/>
  <c r="BI847" i="5" s="1"/>
  <c r="H847" i="5"/>
  <c r="H845" i="5"/>
  <c r="AS845" i="5"/>
  <c r="BI845" i="5" s="1"/>
  <c r="H844" i="5"/>
  <c r="AS844" i="5"/>
  <c r="BI844" i="5" s="1"/>
  <c r="H843" i="5"/>
  <c r="H842" i="5"/>
  <c r="AS842" i="5"/>
  <c r="BI842" i="5" s="1"/>
  <c r="H841" i="5"/>
  <c r="AS841" i="5"/>
  <c r="BI841" i="5" s="1"/>
  <c r="AS840" i="5"/>
  <c r="BI840" i="5" s="1"/>
  <c r="H840" i="5"/>
  <c r="H838" i="5"/>
  <c r="AS838" i="5"/>
  <c r="BI838" i="5" s="1"/>
  <c r="H837" i="5"/>
  <c r="AS837" i="5"/>
  <c r="BI837" i="5" s="1"/>
  <c r="AS836" i="5"/>
  <c r="BI836" i="5" s="1"/>
  <c r="H836" i="5"/>
  <c r="AS835" i="5"/>
  <c r="BI835" i="5" s="1"/>
  <c r="H826" i="5"/>
  <c r="AS826" i="5"/>
  <c r="BI826" i="5" s="1"/>
  <c r="AS824" i="5"/>
  <c r="BI824" i="5" s="1"/>
  <c r="H824" i="5"/>
  <c r="H823" i="5"/>
  <c r="AS823" i="5"/>
  <c r="BI823" i="5" s="1"/>
  <c r="H821" i="5"/>
  <c r="AS821" i="5"/>
  <c r="BI821" i="5" s="1"/>
  <c r="H819" i="5"/>
  <c r="H818" i="5"/>
  <c r="H814" i="5"/>
  <c r="H809" i="5"/>
  <c r="AS809" i="5"/>
  <c r="BI809" i="5" s="1"/>
  <c r="H807" i="5"/>
  <c r="AS807" i="5"/>
  <c r="BI807" i="5" s="1"/>
  <c r="H800" i="5"/>
  <c r="AS800" i="5"/>
  <c r="BI800" i="5" s="1"/>
  <c r="H799" i="5"/>
  <c r="AS799" i="5"/>
  <c r="BI799" i="5" s="1"/>
  <c r="AS798" i="5"/>
  <c r="BI798" i="5" s="1"/>
  <c r="H788" i="5"/>
  <c r="AS788" i="5"/>
  <c r="BI788" i="5" s="1"/>
  <c r="AS787" i="5"/>
  <c r="BI787" i="5" s="1"/>
  <c r="H786" i="5"/>
  <c r="AS786" i="5"/>
  <c r="BI786" i="5" s="1"/>
  <c r="AS785" i="5"/>
  <c r="BI785" i="5" s="1"/>
  <c r="AS1260" i="5"/>
  <c r="BI1260" i="5" s="1"/>
  <c r="AS1248" i="5"/>
  <c r="BI1248" i="5" s="1"/>
  <c r="AS1212" i="5"/>
  <c r="BI1212" i="5" s="1"/>
  <c r="AS1206" i="5"/>
  <c r="BI1206" i="5" s="1"/>
  <c r="AS1190" i="5"/>
  <c r="BI1190" i="5" s="1"/>
  <c r="AS1169" i="5"/>
  <c r="BI1169" i="5" s="1"/>
  <c r="AS1157" i="5"/>
  <c r="BI1157" i="5" s="1"/>
  <c r="AS1152" i="5"/>
  <c r="BI1152" i="5" s="1"/>
  <c r="AS1150" i="5"/>
  <c r="BI1150" i="5" s="1"/>
  <c r="AS1144" i="5"/>
  <c r="BI1144" i="5" s="1"/>
  <c r="AS1143" i="5"/>
  <c r="BI1143" i="5" s="1"/>
  <c r="AS1137" i="5"/>
  <c r="BI1137" i="5" s="1"/>
  <c r="AS1136" i="5"/>
  <c r="BI1136" i="5" s="1"/>
  <c r="AS1135" i="5"/>
  <c r="BI1135" i="5" s="1"/>
  <c r="AS1131" i="5"/>
  <c r="BI1131" i="5" s="1"/>
  <c r="AS1094" i="5"/>
  <c r="BI1094" i="5" s="1"/>
  <c r="AS1093" i="5"/>
  <c r="BI1093" i="5" s="1"/>
  <c r="AS1085" i="5"/>
  <c r="BI1085" i="5" s="1"/>
  <c r="AS1084" i="5"/>
  <c r="BI1084" i="5" s="1"/>
  <c r="AS1063" i="5"/>
  <c r="BI1063" i="5" s="1"/>
  <c r="AS1055" i="5"/>
  <c r="BI1055" i="5" s="1"/>
  <c r="AS1053" i="5"/>
  <c r="BI1053" i="5" s="1"/>
  <c r="AS1052" i="5"/>
  <c r="BI1052" i="5" s="1"/>
  <c r="AS1003" i="5"/>
  <c r="BI1003" i="5" s="1"/>
  <c r="AS1001" i="5"/>
  <c r="BI1001" i="5" s="1"/>
  <c r="AS999" i="5"/>
  <c r="BI999" i="5" s="1"/>
  <c r="AS997" i="5"/>
  <c r="BI997" i="5" s="1"/>
  <c r="AS995" i="5"/>
  <c r="BI995" i="5" s="1"/>
  <c r="AS962" i="5"/>
  <c r="BI962" i="5" s="1"/>
  <c r="AS957" i="5"/>
  <c r="BI957" i="5" s="1"/>
  <c r="AS951" i="5"/>
  <c r="BI951" i="5" s="1"/>
  <c r="AS950" i="5"/>
  <c r="BI950" i="5" s="1"/>
  <c r="AS937" i="5"/>
  <c r="BI937" i="5" s="1"/>
  <c r="AS936" i="5"/>
  <c r="BI936" i="5" s="1"/>
  <c r="AS926" i="5"/>
  <c r="BI926" i="5" s="1"/>
  <c r="AS925" i="5"/>
  <c r="BI925" i="5" s="1"/>
  <c r="AS924" i="5"/>
  <c r="BI924" i="5" s="1"/>
  <c r="AS923" i="5"/>
  <c r="BI923" i="5" s="1"/>
  <c r="AS922" i="5"/>
  <c r="BI922" i="5" s="1"/>
  <c r="AS908" i="5"/>
  <c r="BI908" i="5" s="1"/>
  <c r="AS901" i="5"/>
  <c r="BI901" i="5" s="1"/>
  <c r="AS890" i="5"/>
  <c r="BI890" i="5" s="1"/>
  <c r="AS888" i="5"/>
  <c r="BI888" i="5" s="1"/>
  <c r="AS884" i="5"/>
  <c r="BI884" i="5" s="1"/>
  <c r="AS876" i="5"/>
  <c r="BI876" i="5" s="1"/>
  <c r="AS871" i="5"/>
  <c r="BI871" i="5" s="1"/>
  <c r="AS829" i="5"/>
  <c r="BI829" i="5" s="1"/>
  <c r="AS825" i="5"/>
  <c r="BI825" i="5" s="1"/>
  <c r="AS820" i="5"/>
  <c r="BI820" i="5" s="1"/>
  <c r="AS817" i="5"/>
  <c r="BI817" i="5" s="1"/>
  <c r="AS805" i="5"/>
  <c r="BI805" i="5" s="1"/>
  <c r="AS804" i="5"/>
  <c r="BI804" i="5" s="1"/>
  <c r="AS803" i="5"/>
  <c r="BI803" i="5" s="1"/>
  <c r="AS802" i="5"/>
  <c r="BI802" i="5" s="1"/>
  <c r="AS801" i="5"/>
  <c r="BI801" i="5" s="1"/>
  <c r="AS796" i="5"/>
  <c r="BI796" i="5" s="1"/>
  <c r="AS795" i="5"/>
  <c r="BI795" i="5" s="1"/>
  <c r="AS794" i="5"/>
  <c r="BI794" i="5" s="1"/>
  <c r="AS793" i="5"/>
  <c r="BI793" i="5" s="1"/>
  <c r="AS792" i="5"/>
  <c r="BI792" i="5" s="1"/>
  <c r="AS790" i="5"/>
  <c r="BI790" i="5" s="1"/>
  <c r="BH723" i="3"/>
  <c r="AP873" i="5"/>
  <c r="BH873" i="5" s="1"/>
  <c r="AS783" i="5"/>
  <c r="BI783" i="5" s="1"/>
  <c r="H783" i="5"/>
  <c r="BG9" i="8"/>
  <c r="BI10" i="8"/>
  <c r="BG10" i="8"/>
  <c r="F781" i="5" s="1"/>
  <c r="BE27" i="5"/>
  <c r="BH715" i="3"/>
  <c r="AP723" i="5" s="1"/>
  <c r="BH723" i="5" s="1"/>
  <c r="AJ18" i="5"/>
  <c r="AB18" i="5"/>
  <c r="BC31" i="5"/>
  <c r="AR4" i="5"/>
  <c r="BE5" i="5"/>
  <c r="BF6" i="3"/>
  <c r="BD31" i="5"/>
  <c r="BF31" i="5" s="1"/>
  <c r="AM7" i="5"/>
  <c r="BE12" i="5" s="1"/>
  <c r="BE10" i="3"/>
  <c r="C22" i="6" s="1"/>
  <c r="F5" i="6" s="1"/>
  <c r="BE9" i="3"/>
  <c r="BE6" i="3"/>
  <c r="C23" i="6" s="1"/>
  <c r="F6" i="6" s="1"/>
  <c r="BN624" i="3"/>
  <c r="BQ624" i="3" s="1"/>
  <c r="BH546" i="3" l="1"/>
  <c r="F782" i="5"/>
  <c r="BD782" i="5" s="1"/>
  <c r="BF782" i="5" s="1"/>
  <c r="BD781" i="5"/>
  <c r="BF781" i="5" s="1"/>
  <c r="BB37" i="5"/>
  <c r="BB41" i="5"/>
  <c r="BB55" i="5"/>
  <c r="BB59" i="5"/>
  <c r="BB63" i="5"/>
  <c r="BB67" i="5"/>
  <c r="BB71" i="5"/>
  <c r="BB81" i="5"/>
  <c r="BB91" i="5"/>
  <c r="BB99" i="5"/>
  <c r="BB107" i="5"/>
  <c r="BB115" i="5"/>
  <c r="BB125" i="5"/>
  <c r="BB133" i="5"/>
  <c r="BB141" i="5"/>
  <c r="BB149" i="5"/>
  <c r="BB157" i="5"/>
  <c r="BB34" i="5"/>
  <c r="BB40" i="5"/>
  <c r="BB44" i="5"/>
  <c r="BB48" i="5"/>
  <c r="BB66" i="5"/>
  <c r="BB70" i="5"/>
  <c r="BB74" i="5"/>
  <c r="BB80" i="5"/>
  <c r="BB84" i="5"/>
  <c r="BB88" i="5"/>
  <c r="BB96" i="5"/>
  <c r="BB104" i="5"/>
  <c r="BB112" i="5"/>
  <c r="BB130" i="5"/>
  <c r="BB138" i="5"/>
  <c r="BB146" i="5"/>
  <c r="BB154" i="5"/>
  <c r="BB47" i="5"/>
  <c r="BB51" i="5"/>
  <c r="BB73" i="5"/>
  <c r="BB77" i="5"/>
  <c r="BB83" i="5"/>
  <c r="BB87" i="5"/>
  <c r="BB93" i="5"/>
  <c r="BB101" i="5"/>
  <c r="BB109" i="5"/>
  <c r="BB117" i="5"/>
  <c r="BB121" i="5"/>
  <c r="BB127" i="5"/>
  <c r="BB135" i="5"/>
  <c r="BB143" i="5"/>
  <c r="BB151" i="5"/>
  <c r="BB36" i="5"/>
  <c r="BB50" i="5"/>
  <c r="BB54" i="5"/>
  <c r="BB58" i="5"/>
  <c r="BB62" i="5"/>
  <c r="BB90" i="5"/>
  <c r="BB98" i="5"/>
  <c r="BB106" i="5"/>
  <c r="BB114" i="5"/>
  <c r="BB120" i="5"/>
  <c r="BB124" i="5"/>
  <c r="BB132" i="5"/>
  <c r="BB140" i="5"/>
  <c r="BB148" i="5"/>
  <c r="BB156" i="5"/>
  <c r="BB33" i="5"/>
  <c r="BB39" i="5"/>
  <c r="BB43" i="5"/>
  <c r="BB53" i="5"/>
  <c r="BB57" i="5"/>
  <c r="BB61" i="5"/>
  <c r="BB65" i="5"/>
  <c r="BB69" i="5"/>
  <c r="BB79" i="5"/>
  <c r="BB95" i="5"/>
  <c r="BB103" i="5"/>
  <c r="BB111" i="5"/>
  <c r="BB129" i="5"/>
  <c r="BB137" i="5"/>
  <c r="BB145" i="5"/>
  <c r="BB153" i="5"/>
  <c r="BB38" i="5"/>
  <c r="BB42" i="5"/>
  <c r="BB46" i="5"/>
  <c r="BB68" i="5"/>
  <c r="BB72" i="5"/>
  <c r="BB76" i="5"/>
  <c r="BB82" i="5"/>
  <c r="BB86" i="5"/>
  <c r="BB92" i="5"/>
  <c r="BB100" i="5"/>
  <c r="BB108" i="5"/>
  <c r="BB116" i="5"/>
  <c r="BB126" i="5"/>
  <c r="BB134" i="5"/>
  <c r="BB142" i="5"/>
  <c r="BB150" i="5"/>
  <c r="BB158" i="5"/>
  <c r="BB35" i="5"/>
  <c r="BB45" i="5"/>
  <c r="BB49" i="5"/>
  <c r="BB75" i="5"/>
  <c r="BB85" i="5"/>
  <c r="BB89" i="5"/>
  <c r="BB97" i="5"/>
  <c r="BB105" i="5"/>
  <c r="BB113" i="5"/>
  <c r="BB119" i="5"/>
  <c r="BB123" i="5"/>
  <c r="BB131" i="5"/>
  <c r="BB139" i="5"/>
  <c r="BB147" i="5"/>
  <c r="BB155" i="5"/>
  <c r="BB128" i="5"/>
  <c r="BB159" i="5"/>
  <c r="BB167" i="5"/>
  <c r="BB179" i="5"/>
  <c r="BB185" i="5"/>
  <c r="BB189" i="5"/>
  <c r="BB193" i="5"/>
  <c r="BB201" i="5"/>
  <c r="BB118" i="5"/>
  <c r="BB164" i="5"/>
  <c r="BB172" i="5"/>
  <c r="BB198" i="5"/>
  <c r="BB204" i="5"/>
  <c r="BB208" i="5"/>
  <c r="BB212" i="5"/>
  <c r="BB216" i="5"/>
  <c r="BB220" i="5"/>
  <c r="BB223" i="5"/>
  <c r="BB227" i="5"/>
  <c r="BB231" i="5"/>
  <c r="BB235" i="5"/>
  <c r="BB239" i="5"/>
  <c r="BB243" i="5"/>
  <c r="BB247" i="5"/>
  <c r="BB251" i="5"/>
  <c r="BB255" i="5"/>
  <c r="BB259" i="5"/>
  <c r="BB263" i="5"/>
  <c r="BB60" i="5"/>
  <c r="BB94" i="5"/>
  <c r="BB144" i="5"/>
  <c r="BB161" i="5"/>
  <c r="BB169" i="5"/>
  <c r="BB175" i="5"/>
  <c r="BB181" i="5"/>
  <c r="BB195" i="5"/>
  <c r="BB166" i="5"/>
  <c r="BB178" i="5"/>
  <c r="BB184" i="5"/>
  <c r="BB188" i="5"/>
  <c r="BB192" i="5"/>
  <c r="BB200" i="5"/>
  <c r="BB203" i="5"/>
  <c r="BB207" i="5"/>
  <c r="BB211" i="5"/>
  <c r="BB215" i="5"/>
  <c r="BB219" i="5"/>
  <c r="BB222" i="5"/>
  <c r="BB226" i="5"/>
  <c r="BB230" i="5"/>
  <c r="BB234" i="5"/>
  <c r="BB238" i="5"/>
  <c r="BB242" i="5"/>
  <c r="BB246" i="5"/>
  <c r="BB250" i="5"/>
  <c r="BB254" i="5"/>
  <c r="BB258" i="5"/>
  <c r="BB262" i="5"/>
  <c r="BB52" i="5"/>
  <c r="BB110" i="5"/>
  <c r="BB122" i="5"/>
  <c r="BB163" i="5"/>
  <c r="BB171" i="5"/>
  <c r="BB183" i="5"/>
  <c r="BB187" i="5"/>
  <c r="BB191" i="5"/>
  <c r="BB197" i="5"/>
  <c r="BB64" i="5"/>
  <c r="BB136" i="5"/>
  <c r="BB160" i="5"/>
  <c r="BB168" i="5"/>
  <c r="BB174" i="5"/>
  <c r="BB180" i="5"/>
  <c r="BB194" i="5"/>
  <c r="BB202" i="5"/>
  <c r="BB206" i="5"/>
  <c r="BB210" i="5"/>
  <c r="BB214" i="5"/>
  <c r="BB218" i="5"/>
  <c r="BB225" i="5"/>
  <c r="BB229" i="5"/>
  <c r="BB233" i="5"/>
  <c r="BB237" i="5"/>
  <c r="BB241" i="5"/>
  <c r="BB245" i="5"/>
  <c r="BB249" i="5"/>
  <c r="BB253" i="5"/>
  <c r="BB257" i="5"/>
  <c r="BB261" i="5"/>
  <c r="BB265" i="5"/>
  <c r="BB269" i="5"/>
  <c r="BB273" i="5"/>
  <c r="BB277" i="5"/>
  <c r="BB281" i="5"/>
  <c r="BB285" i="5"/>
  <c r="BB289" i="5"/>
  <c r="BB293" i="5"/>
  <c r="BB297" i="5"/>
  <c r="BB302" i="5"/>
  <c r="BB306" i="5"/>
  <c r="BB310" i="5"/>
  <c r="BB311" i="5"/>
  <c r="BB317" i="5"/>
  <c r="BB321" i="5"/>
  <c r="BB327" i="5"/>
  <c r="BB331" i="5"/>
  <c r="BB335" i="5"/>
  <c r="BB339" i="5"/>
  <c r="BB343" i="5"/>
  <c r="BB347" i="5"/>
  <c r="BB351" i="5"/>
  <c r="BB355" i="5"/>
  <c r="BB359" i="5"/>
  <c r="BB360" i="5"/>
  <c r="BB364" i="5"/>
  <c r="BB365" i="5"/>
  <c r="BB369" i="5"/>
  <c r="BB268" i="5"/>
  <c r="BB276" i="5"/>
  <c r="BB284" i="5"/>
  <c r="BB292" i="5"/>
  <c r="BB305" i="5"/>
  <c r="BB315" i="5"/>
  <c r="BB320" i="5"/>
  <c r="BB325" i="5"/>
  <c r="BB330" i="5"/>
  <c r="BB338" i="5"/>
  <c r="BB346" i="5"/>
  <c r="BB354" i="5"/>
  <c r="BB162" i="5"/>
  <c r="BB186" i="5"/>
  <c r="BB209" i="5"/>
  <c r="BB236" i="5"/>
  <c r="BB252" i="5"/>
  <c r="BB271" i="5"/>
  <c r="BB279" i="5"/>
  <c r="BB287" i="5"/>
  <c r="BB295" i="5"/>
  <c r="BB300" i="5"/>
  <c r="BB308" i="5"/>
  <c r="BB313" i="5"/>
  <c r="BB323" i="5"/>
  <c r="BB333" i="5"/>
  <c r="BB341" i="5"/>
  <c r="BB349" i="5"/>
  <c r="BB357" i="5"/>
  <c r="BB362" i="5"/>
  <c r="BB367" i="5"/>
  <c r="BB376" i="5"/>
  <c r="BB380" i="5"/>
  <c r="BB384" i="5"/>
  <c r="BB388" i="5"/>
  <c r="BB392" i="5"/>
  <c r="BB396" i="5"/>
  <c r="BB401" i="5"/>
  <c r="BB406" i="5"/>
  <c r="BB407" i="5"/>
  <c r="BB412" i="5"/>
  <c r="BB417" i="5"/>
  <c r="BB423" i="5"/>
  <c r="BB426" i="5"/>
  <c r="BB428" i="5"/>
  <c r="BB430" i="5"/>
  <c r="BB435" i="5"/>
  <c r="BB439" i="5"/>
  <c r="BB443" i="5"/>
  <c r="BB447" i="5"/>
  <c r="BB451" i="5"/>
  <c r="BB455" i="5"/>
  <c r="BB459" i="5"/>
  <c r="BB463" i="5"/>
  <c r="BB467" i="5"/>
  <c r="BB471" i="5"/>
  <c r="BB199" i="5"/>
  <c r="BB266" i="5"/>
  <c r="BB274" i="5"/>
  <c r="BB282" i="5"/>
  <c r="BB290" i="5"/>
  <c r="BB298" i="5"/>
  <c r="BB303" i="5"/>
  <c r="BB318" i="5"/>
  <c r="BB328" i="5"/>
  <c r="BB336" i="5"/>
  <c r="BB344" i="5"/>
  <c r="BB352" i="5"/>
  <c r="BB370" i="5"/>
  <c r="BB56" i="5"/>
  <c r="BB102" i="5"/>
  <c r="BB152" i="5"/>
  <c r="BB170" i="5"/>
  <c r="BB176" i="5"/>
  <c r="BB182" i="5"/>
  <c r="BB205" i="5"/>
  <c r="BB221" i="5"/>
  <c r="BB232" i="5"/>
  <c r="BB248" i="5"/>
  <c r="BB374" i="5"/>
  <c r="BB375" i="5"/>
  <c r="BB379" i="5"/>
  <c r="BB383" i="5"/>
  <c r="BB387" i="5"/>
  <c r="BB391" i="5"/>
  <c r="BB395" i="5"/>
  <c r="BB400" i="5"/>
  <c r="BB405" i="5"/>
  <c r="BB411" i="5"/>
  <c r="BB415" i="5"/>
  <c r="BB416" i="5"/>
  <c r="BB421" i="5"/>
  <c r="BB422" i="5"/>
  <c r="BB432" i="5"/>
  <c r="BB434" i="5"/>
  <c r="BB438" i="5"/>
  <c r="BB442" i="5"/>
  <c r="BB446" i="5"/>
  <c r="BB450" i="5"/>
  <c r="BB454" i="5"/>
  <c r="BB458" i="5"/>
  <c r="BB462" i="5"/>
  <c r="BB466" i="5"/>
  <c r="BB470" i="5"/>
  <c r="BB165" i="5"/>
  <c r="BB177" i="5"/>
  <c r="BB264" i="5"/>
  <c r="BB272" i="5"/>
  <c r="BB280" i="5"/>
  <c r="BB288" i="5"/>
  <c r="BB296" i="5"/>
  <c r="BB301" i="5"/>
  <c r="BB309" i="5"/>
  <c r="BB316" i="5"/>
  <c r="BB326" i="5"/>
  <c r="BB334" i="5"/>
  <c r="BB342" i="5"/>
  <c r="BB350" i="5"/>
  <c r="BB358" i="5"/>
  <c r="BB363" i="5"/>
  <c r="BB368" i="5"/>
  <c r="BB32" i="5"/>
  <c r="BB173" i="5"/>
  <c r="BB270" i="5"/>
  <c r="BB278" i="5"/>
  <c r="BB286" i="5"/>
  <c r="BB294" i="5"/>
  <c r="BB307" i="5"/>
  <c r="BB312" i="5"/>
  <c r="BB322" i="5"/>
  <c r="BB332" i="5"/>
  <c r="BB340" i="5"/>
  <c r="BB348" i="5"/>
  <c r="BB356" i="5"/>
  <c r="BB361" i="5"/>
  <c r="BB366" i="5"/>
  <c r="BB78" i="5"/>
  <c r="BB190" i="5"/>
  <c r="BB196" i="5"/>
  <c r="BB213" i="5"/>
  <c r="BB224" i="5"/>
  <c r="BB240" i="5"/>
  <c r="BB256" i="5"/>
  <c r="BB371" i="5"/>
  <c r="BB372" i="5"/>
  <c r="BB377" i="5"/>
  <c r="BB381" i="5"/>
  <c r="BB385" i="5"/>
  <c r="BB389" i="5"/>
  <c r="BB393" i="5"/>
  <c r="BB397" i="5"/>
  <c r="BB299" i="5"/>
  <c r="BB319" i="5"/>
  <c r="BB386" i="5"/>
  <c r="BB403" i="5"/>
  <c r="BB429" i="5"/>
  <c r="BB441" i="5"/>
  <c r="BB457" i="5"/>
  <c r="BB473" i="5"/>
  <c r="BB476" i="5"/>
  <c r="BB477" i="5"/>
  <c r="BB481" i="5"/>
  <c r="BB485" i="5"/>
  <c r="BB489" i="5"/>
  <c r="BB493" i="5"/>
  <c r="BB497" i="5"/>
  <c r="BB503" i="5"/>
  <c r="BB507" i="5"/>
  <c r="BB511" i="5"/>
  <c r="BB515" i="5"/>
  <c r="BB519" i="5"/>
  <c r="BB523" i="5"/>
  <c r="BB527" i="5"/>
  <c r="BB531" i="5"/>
  <c r="BB537" i="5"/>
  <c r="BB541" i="5"/>
  <c r="BB545" i="5"/>
  <c r="BB549" i="5"/>
  <c r="BB398" i="5"/>
  <c r="BB408" i="5"/>
  <c r="BB413" i="5"/>
  <c r="BB418" i="5"/>
  <c r="BB436" i="5"/>
  <c r="BB452" i="5"/>
  <c r="BB468" i="5"/>
  <c r="BB217" i="5"/>
  <c r="BB260" i="5"/>
  <c r="BB283" i="5"/>
  <c r="BB304" i="5"/>
  <c r="BB324" i="5"/>
  <c r="BB345" i="5"/>
  <c r="BB378" i="5"/>
  <c r="BB399" i="5"/>
  <c r="BB404" i="5"/>
  <c r="BB414" i="5"/>
  <c r="BB431" i="5"/>
  <c r="BB437" i="5"/>
  <c r="BB453" i="5"/>
  <c r="BB469" i="5"/>
  <c r="BB475" i="5"/>
  <c r="BB480" i="5"/>
  <c r="BB484" i="5"/>
  <c r="BB488" i="5"/>
  <c r="BB492" i="5"/>
  <c r="BB496" i="5"/>
  <c r="BB501" i="5"/>
  <c r="BB502" i="5"/>
  <c r="BB506" i="5"/>
  <c r="BB510" i="5"/>
  <c r="BB514" i="5"/>
  <c r="BB518" i="5"/>
  <c r="BB522" i="5"/>
  <c r="BB526" i="5"/>
  <c r="BB530" i="5"/>
  <c r="BB536" i="5"/>
  <c r="BB540" i="5"/>
  <c r="BB544" i="5"/>
  <c r="BB548" i="5"/>
  <c r="BB551" i="5"/>
  <c r="BB553" i="5"/>
  <c r="BB390" i="5"/>
  <c r="BB409" i="5"/>
  <c r="BB419" i="5"/>
  <c r="BB424" i="5"/>
  <c r="BB448" i="5"/>
  <c r="BB464" i="5"/>
  <c r="BB228" i="5"/>
  <c r="BB267" i="5"/>
  <c r="BB329" i="5"/>
  <c r="BB410" i="5"/>
  <c r="BB420" i="5"/>
  <c r="BB425" i="5"/>
  <c r="BB449" i="5"/>
  <c r="BB465" i="5"/>
  <c r="BB474" i="5"/>
  <c r="BB479" i="5"/>
  <c r="BB483" i="5"/>
  <c r="BB487" i="5"/>
  <c r="BB491" i="5"/>
  <c r="BB495" i="5"/>
  <c r="BB500" i="5"/>
  <c r="BB505" i="5"/>
  <c r="BB509" i="5"/>
  <c r="BB513" i="5"/>
  <c r="BB517" i="5"/>
  <c r="BB521" i="5"/>
  <c r="BB525" i="5"/>
  <c r="BB529" i="5"/>
  <c r="BB534" i="5"/>
  <c r="BB535" i="5"/>
  <c r="BB539" i="5"/>
  <c r="BB543" i="5"/>
  <c r="BB547" i="5"/>
  <c r="BB555" i="5"/>
  <c r="BB291" i="5"/>
  <c r="BB353" i="5"/>
  <c r="BB382" i="5"/>
  <c r="BB433" i="5"/>
  <c r="BB444" i="5"/>
  <c r="BB460" i="5"/>
  <c r="BB556" i="5"/>
  <c r="BB559" i="5"/>
  <c r="BB563" i="5"/>
  <c r="BB567" i="5"/>
  <c r="BB573" i="5"/>
  <c r="BB576" i="5"/>
  <c r="BB577" i="5"/>
  <c r="BB581" i="5"/>
  <c r="BB585" i="5"/>
  <c r="BB589" i="5"/>
  <c r="BB590" i="5"/>
  <c r="BB591" i="5"/>
  <c r="BB592" i="5"/>
  <c r="BB593" i="5"/>
  <c r="BB594" i="5"/>
  <c r="BB595" i="5"/>
  <c r="BB599" i="5"/>
  <c r="BB603" i="5"/>
  <c r="BB607" i="5"/>
  <c r="BB611" i="5"/>
  <c r="BB615" i="5"/>
  <c r="BB619" i="5"/>
  <c r="BB623" i="5"/>
  <c r="BB627" i="5"/>
  <c r="BB631" i="5"/>
  <c r="BB635" i="5"/>
  <c r="BB636" i="5"/>
  <c r="BB637" i="5"/>
  <c r="BB638" i="5"/>
  <c r="BB642" i="5"/>
  <c r="BB646" i="5"/>
  <c r="BB650" i="5"/>
  <c r="BB655" i="5"/>
  <c r="BB659" i="5"/>
  <c r="BB663" i="5"/>
  <c r="BB667" i="5"/>
  <c r="BB314" i="5"/>
  <c r="BB373" i="5"/>
  <c r="BB394" i="5"/>
  <c r="BB427" i="5"/>
  <c r="BB445" i="5"/>
  <c r="BB461" i="5"/>
  <c r="BB478" i="5"/>
  <c r="BB482" i="5"/>
  <c r="BB486" i="5"/>
  <c r="BB490" i="5"/>
  <c r="BB494" i="5"/>
  <c r="BB498" i="5"/>
  <c r="BB499" i="5"/>
  <c r="BB504" i="5"/>
  <c r="BB508" i="5"/>
  <c r="BB512" i="5"/>
  <c r="BB516" i="5"/>
  <c r="BB520" i="5"/>
  <c r="BB524" i="5"/>
  <c r="BB528" i="5"/>
  <c r="BB532" i="5"/>
  <c r="BB533" i="5"/>
  <c r="BB538" i="5"/>
  <c r="BB542" i="5"/>
  <c r="BB546" i="5"/>
  <c r="BB550" i="5"/>
  <c r="BB552" i="5"/>
  <c r="BB557" i="5"/>
  <c r="BB244" i="5"/>
  <c r="BB440" i="5"/>
  <c r="BB564" i="5"/>
  <c r="BB572" i="5"/>
  <c r="BB579" i="5"/>
  <c r="BB586" i="5"/>
  <c r="BB602" i="5"/>
  <c r="BB609" i="5"/>
  <c r="BB616" i="5"/>
  <c r="BB634" i="5"/>
  <c r="BB640" i="5"/>
  <c r="BB647" i="5"/>
  <c r="BB654" i="5"/>
  <c r="BB661" i="5"/>
  <c r="BB668" i="5"/>
  <c r="BB275" i="5"/>
  <c r="BB402" i="5"/>
  <c r="BB554" i="5"/>
  <c r="BB561" i="5"/>
  <c r="BB568" i="5"/>
  <c r="BB583" i="5"/>
  <c r="BB606" i="5"/>
  <c r="BB613" i="5"/>
  <c r="BB620" i="5"/>
  <c r="BB644" i="5"/>
  <c r="BB651" i="5"/>
  <c r="BB658" i="5"/>
  <c r="BB665" i="5"/>
  <c r="BB671" i="5"/>
  <c r="BB675" i="5"/>
  <c r="BB679" i="5"/>
  <c r="BB683" i="5"/>
  <c r="BB687" i="5"/>
  <c r="BB691" i="5"/>
  <c r="BB695" i="5"/>
  <c r="BB699" i="5"/>
  <c r="BB703" i="5"/>
  <c r="BB707" i="5"/>
  <c r="BB711" i="5"/>
  <c r="BB715" i="5"/>
  <c r="BB719" i="5"/>
  <c r="BB723" i="5"/>
  <c r="BB727" i="5"/>
  <c r="BB731" i="5"/>
  <c r="BB735" i="5"/>
  <c r="BB740" i="5"/>
  <c r="BB746" i="5"/>
  <c r="BB750" i="5"/>
  <c r="BB754" i="5"/>
  <c r="BB758" i="5"/>
  <c r="BB762" i="5"/>
  <c r="BB766" i="5"/>
  <c r="BB770" i="5"/>
  <c r="BB774" i="5"/>
  <c r="BB778" i="5"/>
  <c r="BB558" i="5"/>
  <c r="BB565" i="5"/>
  <c r="BB580" i="5"/>
  <c r="BB587" i="5"/>
  <c r="BB610" i="5"/>
  <c r="BB617" i="5"/>
  <c r="BB624" i="5"/>
  <c r="BB641" i="5"/>
  <c r="BB648" i="5"/>
  <c r="BB662" i="5"/>
  <c r="BB456" i="5"/>
  <c r="BB562" i="5"/>
  <c r="BB569" i="5"/>
  <c r="BB584" i="5"/>
  <c r="BB596" i="5"/>
  <c r="BB614" i="5"/>
  <c r="BB621" i="5"/>
  <c r="BB628" i="5"/>
  <c r="BB645" i="5"/>
  <c r="BB652" i="5"/>
  <c r="BB666" i="5"/>
  <c r="BB670" i="5"/>
  <c r="BB674" i="5"/>
  <c r="BB678" i="5"/>
  <c r="BB682" i="5"/>
  <c r="BB686" i="5"/>
  <c r="BB690" i="5"/>
  <c r="BB694" i="5"/>
  <c r="BB698" i="5"/>
  <c r="BB702" i="5"/>
  <c r="BB706" i="5"/>
  <c r="BB710" i="5"/>
  <c r="BB714" i="5"/>
  <c r="BB718" i="5"/>
  <c r="BB722" i="5"/>
  <c r="BB726" i="5"/>
  <c r="BB730" i="5"/>
  <c r="BB734" i="5"/>
  <c r="BB739" i="5"/>
  <c r="BB745" i="5"/>
  <c r="BB749" i="5"/>
  <c r="BB753" i="5"/>
  <c r="BB757" i="5"/>
  <c r="BB761" i="5"/>
  <c r="BB765" i="5"/>
  <c r="BB769" i="5"/>
  <c r="BB773" i="5"/>
  <c r="BB777" i="5"/>
  <c r="BB337" i="5"/>
  <c r="BB566" i="5"/>
  <c r="BB588" i="5"/>
  <c r="BB600" i="5"/>
  <c r="BB618" i="5"/>
  <c r="BB625" i="5"/>
  <c r="BB632" i="5"/>
  <c r="BB649" i="5"/>
  <c r="BB570" i="5"/>
  <c r="BB574" i="5"/>
  <c r="BB597" i="5"/>
  <c r="BB604" i="5"/>
  <c r="BB622" i="5"/>
  <c r="BB629" i="5"/>
  <c r="BB653" i="5"/>
  <c r="BB656" i="5"/>
  <c r="BB669" i="5"/>
  <c r="BB673" i="5"/>
  <c r="BB677" i="5"/>
  <c r="BB681" i="5"/>
  <c r="BB685" i="5"/>
  <c r="BB689" i="5"/>
  <c r="BB693" i="5"/>
  <c r="BB697" i="5"/>
  <c r="BB701" i="5"/>
  <c r="BB705" i="5"/>
  <c r="BB709" i="5"/>
  <c r="BB713" i="5"/>
  <c r="BB717" i="5"/>
  <c r="BB721" i="5"/>
  <c r="BB725" i="5"/>
  <c r="BB729" i="5"/>
  <c r="BB733" i="5"/>
  <c r="BB737" i="5"/>
  <c r="BB738" i="5"/>
  <c r="BB744" i="5"/>
  <c r="BB748" i="5"/>
  <c r="BB752" i="5"/>
  <c r="BB756" i="5"/>
  <c r="BB760" i="5"/>
  <c r="BB764" i="5"/>
  <c r="BB768" i="5"/>
  <c r="BB772" i="5"/>
  <c r="BB776" i="5"/>
  <c r="BB781" i="5"/>
  <c r="BB782" i="5"/>
  <c r="BB783" i="5"/>
  <c r="BB784" i="5"/>
  <c r="BB785" i="5"/>
  <c r="BB786" i="5"/>
  <c r="BB787" i="5"/>
  <c r="BB788" i="5"/>
  <c r="BB789" i="5"/>
  <c r="BB790" i="5"/>
  <c r="BB791" i="5"/>
  <c r="BB792" i="5"/>
  <c r="BB793" i="5"/>
  <c r="BB794" i="5"/>
  <c r="BB795" i="5"/>
  <c r="BB796" i="5"/>
  <c r="BB797" i="5"/>
  <c r="BB798" i="5"/>
  <c r="BB799" i="5"/>
  <c r="BB800" i="5"/>
  <c r="BB801" i="5"/>
  <c r="BB802" i="5"/>
  <c r="BB803" i="5"/>
  <c r="BB804" i="5"/>
  <c r="BB805" i="5"/>
  <c r="BB806" i="5"/>
  <c r="BB807" i="5"/>
  <c r="BB808" i="5"/>
  <c r="BB809" i="5"/>
  <c r="BB810" i="5"/>
  <c r="BB811" i="5"/>
  <c r="BB812" i="5"/>
  <c r="BB813" i="5"/>
  <c r="BB814" i="5"/>
  <c r="BB815" i="5"/>
  <c r="BB816" i="5"/>
  <c r="BB817" i="5"/>
  <c r="BB818" i="5"/>
  <c r="BB819" i="5"/>
  <c r="BB820" i="5"/>
  <c r="BB821" i="5"/>
  <c r="BB822" i="5"/>
  <c r="BB823" i="5"/>
  <c r="BB824" i="5"/>
  <c r="BB825" i="5"/>
  <c r="BB826" i="5"/>
  <c r="BB827" i="5"/>
  <c r="BB828" i="5"/>
  <c r="BB829" i="5"/>
  <c r="BB830" i="5"/>
  <c r="BB831" i="5"/>
  <c r="BB832" i="5"/>
  <c r="BB833" i="5"/>
  <c r="BB834" i="5"/>
  <c r="BB835" i="5"/>
  <c r="BB836" i="5"/>
  <c r="BB837" i="5"/>
  <c r="BB838" i="5"/>
  <c r="BB839" i="5"/>
  <c r="BB840" i="5"/>
  <c r="BB841" i="5"/>
  <c r="BB842" i="5"/>
  <c r="BB843" i="5"/>
  <c r="BB844" i="5"/>
  <c r="BB845" i="5"/>
  <c r="BB846" i="5"/>
  <c r="BB847" i="5"/>
  <c r="BB848" i="5"/>
  <c r="BB849" i="5"/>
  <c r="BB850" i="5"/>
  <c r="BB851" i="5"/>
  <c r="BB852" i="5"/>
  <c r="BB853" i="5"/>
  <c r="BB854" i="5"/>
  <c r="BB855" i="5"/>
  <c r="BB856" i="5"/>
  <c r="BB857" i="5"/>
  <c r="BB858" i="5"/>
  <c r="BB859" i="5"/>
  <c r="BB860" i="5"/>
  <c r="BB861" i="5"/>
  <c r="BB862" i="5"/>
  <c r="BB863" i="5"/>
  <c r="BB864" i="5"/>
  <c r="BB865" i="5"/>
  <c r="BB866" i="5"/>
  <c r="BB867" i="5"/>
  <c r="BB868" i="5"/>
  <c r="BB869" i="5"/>
  <c r="BB870" i="5"/>
  <c r="BB871" i="5"/>
  <c r="BB872" i="5"/>
  <c r="BB873" i="5"/>
  <c r="BB874" i="5"/>
  <c r="BB875" i="5"/>
  <c r="BB876" i="5"/>
  <c r="BB877" i="5"/>
  <c r="BB878" i="5"/>
  <c r="BB879" i="5"/>
  <c r="BB880" i="5"/>
  <c r="BB881" i="5"/>
  <c r="BB882" i="5"/>
  <c r="BB883" i="5"/>
  <c r="BB884" i="5"/>
  <c r="BB885" i="5"/>
  <c r="BB886" i="5"/>
  <c r="BB887" i="5"/>
  <c r="BB888" i="5"/>
  <c r="BB889" i="5"/>
  <c r="BB890" i="5"/>
  <c r="BB891" i="5"/>
  <c r="BB892" i="5"/>
  <c r="BB893" i="5"/>
  <c r="BB894" i="5"/>
  <c r="BB895" i="5"/>
  <c r="BB896" i="5"/>
  <c r="BB897" i="5"/>
  <c r="BB898" i="5"/>
  <c r="BB899" i="5"/>
  <c r="BB900" i="5"/>
  <c r="BB901" i="5"/>
  <c r="BB902" i="5"/>
  <c r="BB903" i="5"/>
  <c r="BB904" i="5"/>
  <c r="BB905" i="5"/>
  <c r="BB906" i="5"/>
  <c r="BB907" i="5"/>
  <c r="BB908" i="5"/>
  <c r="BB909" i="5"/>
  <c r="BB910" i="5"/>
  <c r="BB911" i="5"/>
  <c r="BB912" i="5"/>
  <c r="BB913" i="5"/>
  <c r="BB914" i="5"/>
  <c r="BB915" i="5"/>
  <c r="BB916" i="5"/>
  <c r="BB917" i="5"/>
  <c r="BB918" i="5"/>
  <c r="BB919" i="5"/>
  <c r="BB920" i="5"/>
  <c r="BB921" i="5"/>
  <c r="BB922" i="5"/>
  <c r="BB923" i="5"/>
  <c r="BB924" i="5"/>
  <c r="BB925" i="5"/>
  <c r="BB926" i="5"/>
  <c r="BB927" i="5"/>
  <c r="BB928" i="5"/>
  <c r="BB929" i="5"/>
  <c r="BB930" i="5"/>
  <c r="BB931" i="5"/>
  <c r="BB932" i="5"/>
  <c r="BB933" i="5"/>
  <c r="BB934" i="5"/>
  <c r="BB935" i="5"/>
  <c r="BB936" i="5"/>
  <c r="BB937" i="5"/>
  <c r="BB938" i="5"/>
  <c r="BB939" i="5"/>
  <c r="BB940" i="5"/>
  <c r="BB941" i="5"/>
  <c r="BB942" i="5"/>
  <c r="BB943" i="5"/>
  <c r="BB944" i="5"/>
  <c r="BB945" i="5"/>
  <c r="BB946" i="5"/>
  <c r="BB947" i="5"/>
  <c r="BB948" i="5"/>
  <c r="BB949" i="5"/>
  <c r="BB950" i="5"/>
  <c r="BB951" i="5"/>
  <c r="BB952" i="5"/>
  <c r="BB953" i="5"/>
  <c r="BB954" i="5"/>
  <c r="BB955" i="5"/>
  <c r="BB956" i="5"/>
  <c r="BB957" i="5"/>
  <c r="BB958" i="5"/>
  <c r="BB959" i="5"/>
  <c r="BB960" i="5"/>
  <c r="BB961" i="5"/>
  <c r="BB962" i="5"/>
  <c r="BB963" i="5"/>
  <c r="BB964" i="5"/>
  <c r="BB965" i="5"/>
  <c r="BB966" i="5"/>
  <c r="BB967" i="5"/>
  <c r="BB968" i="5"/>
  <c r="BB969" i="5"/>
  <c r="BB970" i="5"/>
  <c r="BB971" i="5"/>
  <c r="BB972" i="5"/>
  <c r="BB973" i="5"/>
  <c r="BB974" i="5"/>
  <c r="BB975" i="5"/>
  <c r="BB976" i="5"/>
  <c r="BB977" i="5"/>
  <c r="BB978" i="5"/>
  <c r="BB979" i="5"/>
  <c r="BB980" i="5"/>
  <c r="BB981" i="5"/>
  <c r="BB982" i="5"/>
  <c r="BB983" i="5"/>
  <c r="BB984" i="5"/>
  <c r="BB985" i="5"/>
  <c r="BB986" i="5"/>
  <c r="BB987" i="5"/>
  <c r="BB988" i="5"/>
  <c r="BB472" i="5"/>
  <c r="BB578" i="5"/>
  <c r="BB601" i="5"/>
  <c r="BB608" i="5"/>
  <c r="BB626" i="5"/>
  <c r="BB633" i="5"/>
  <c r="BB639" i="5"/>
  <c r="BB660" i="5"/>
  <c r="BB560" i="5"/>
  <c r="BB571" i="5"/>
  <c r="BB575" i="5"/>
  <c r="BB582" i="5"/>
  <c r="BB598" i="5"/>
  <c r="BB605" i="5"/>
  <c r="BB612" i="5"/>
  <c r="BB630" i="5"/>
  <c r="BB643" i="5"/>
  <c r="BB657" i="5"/>
  <c r="BB664" i="5"/>
  <c r="BB672" i="5"/>
  <c r="BB676" i="5"/>
  <c r="BB680" i="5"/>
  <c r="BB684" i="5"/>
  <c r="BB688" i="5"/>
  <c r="BB692" i="5"/>
  <c r="BB696" i="5"/>
  <c r="BB700" i="5"/>
  <c r="BB704" i="5"/>
  <c r="BB708" i="5"/>
  <c r="BB712" i="5"/>
  <c r="BB716" i="5"/>
  <c r="BB720" i="5"/>
  <c r="BB724" i="5"/>
  <c r="BB728" i="5"/>
  <c r="BB732" i="5"/>
  <c r="BB736" i="5"/>
  <c r="BB741" i="5"/>
  <c r="BB742" i="5"/>
  <c r="BB743" i="5"/>
  <c r="BB747" i="5"/>
  <c r="BB751" i="5"/>
  <c r="BB755" i="5"/>
  <c r="BB759" i="5"/>
  <c r="BB763" i="5"/>
  <c r="BB767" i="5"/>
  <c r="BB771" i="5"/>
  <c r="BB775" i="5"/>
  <c r="BB779" i="5"/>
  <c r="BB780" i="5"/>
  <c r="BB989" i="5"/>
  <c r="BB990" i="5"/>
  <c r="BB991" i="5"/>
  <c r="BB992" i="5"/>
  <c r="BB993" i="5"/>
  <c r="BB994" i="5"/>
  <c r="BB995" i="5"/>
  <c r="BB996" i="5"/>
  <c r="BB997" i="5"/>
  <c r="BB998" i="5"/>
  <c r="BB999" i="5"/>
  <c r="BB1000" i="5"/>
  <c r="BB1001" i="5"/>
  <c r="BB1002" i="5"/>
  <c r="BB1003" i="5"/>
  <c r="BB1004" i="5"/>
  <c r="BB1005" i="5"/>
  <c r="BB1006" i="5"/>
  <c r="BB1007" i="5"/>
  <c r="BB1008" i="5"/>
  <c r="BB1009" i="5"/>
  <c r="BB1010" i="5"/>
  <c r="BB1011" i="5"/>
  <c r="BB1012" i="5"/>
  <c r="BB1013" i="5"/>
  <c r="BB1014" i="5"/>
  <c r="BB1015" i="5"/>
  <c r="BB1016" i="5"/>
  <c r="BB1017" i="5"/>
  <c r="BB1018" i="5"/>
  <c r="BB1019" i="5"/>
  <c r="BB1020" i="5"/>
  <c r="BB1021" i="5"/>
  <c r="BB1022" i="5"/>
  <c r="BB1023" i="5"/>
  <c r="BB1024" i="5"/>
  <c r="BB1025" i="5"/>
  <c r="BB1026" i="5"/>
  <c r="BB1027" i="5"/>
  <c r="BB1028" i="5"/>
  <c r="BB1029" i="5"/>
  <c r="BB1030" i="5"/>
  <c r="BB1031" i="5"/>
  <c r="BB1032" i="5"/>
  <c r="BB1033" i="5"/>
  <c r="BB1034" i="5"/>
  <c r="BB1035" i="5"/>
  <c r="BB1036" i="5"/>
  <c r="BB1037" i="5"/>
  <c r="BB1038" i="5"/>
  <c r="BB1039" i="5"/>
  <c r="BB1040" i="5"/>
  <c r="BB1041" i="5"/>
  <c r="BB1042" i="5"/>
  <c r="BB1043" i="5"/>
  <c r="BB1044" i="5"/>
  <c r="BB1045" i="5"/>
  <c r="BB1046" i="5"/>
  <c r="BB1047" i="5"/>
  <c r="BB1048" i="5"/>
  <c r="BB1049" i="5"/>
  <c r="BB1050" i="5"/>
  <c r="BB1051" i="5"/>
  <c r="BB1052" i="5"/>
  <c r="BB1053" i="5"/>
  <c r="BB1054" i="5"/>
  <c r="BB1055" i="5"/>
  <c r="BB1056" i="5"/>
  <c r="BB1057" i="5"/>
  <c r="BB1058" i="5"/>
  <c r="BB1059" i="5"/>
  <c r="BB1060" i="5"/>
  <c r="BB1061" i="5"/>
  <c r="BB1062" i="5"/>
  <c r="BB1063" i="5"/>
  <c r="BB1064" i="5"/>
  <c r="BB1065" i="5"/>
  <c r="BB1066" i="5"/>
  <c r="BB1067" i="5"/>
  <c r="BB1068" i="5"/>
  <c r="BB1069" i="5"/>
  <c r="BB1070" i="5"/>
  <c r="BB1071" i="5"/>
  <c r="BB1072" i="5"/>
  <c r="BB1073" i="5"/>
  <c r="BB1074" i="5"/>
  <c r="BB1075" i="5"/>
  <c r="BB1076" i="5"/>
  <c r="BB1077" i="5"/>
  <c r="BB1078" i="5"/>
  <c r="BB1079" i="5"/>
  <c r="BB1080" i="5"/>
  <c r="BB1081" i="5"/>
  <c r="BB1082" i="5"/>
  <c r="BB1083" i="5"/>
  <c r="BB1084" i="5"/>
  <c r="BB1085" i="5"/>
  <c r="BB1086" i="5"/>
  <c r="BB1087" i="5"/>
  <c r="BB1088" i="5"/>
  <c r="BB1089" i="5"/>
  <c r="BB1090" i="5"/>
  <c r="BB1091" i="5"/>
  <c r="BB1092" i="5"/>
  <c r="BB1093" i="5"/>
  <c r="BB1094" i="5"/>
  <c r="BB1095" i="5"/>
  <c r="BB1096" i="5"/>
  <c r="BB1097" i="5"/>
  <c r="BB1098" i="5"/>
  <c r="BB1099" i="5"/>
  <c r="BB1100" i="5"/>
  <c r="BB1101" i="5"/>
  <c r="BB1102" i="5"/>
  <c r="BB1103" i="5"/>
  <c r="BB1104" i="5"/>
  <c r="BB1105" i="5"/>
  <c r="BB1106" i="5"/>
  <c r="BB1107" i="5"/>
  <c r="BB1108" i="5"/>
  <c r="BB1109" i="5"/>
  <c r="BB1110" i="5"/>
  <c r="BB1111" i="5"/>
  <c r="BB1112" i="5"/>
  <c r="BB1113" i="5"/>
  <c r="BB1114" i="5"/>
  <c r="BB1115" i="5"/>
  <c r="BB1116" i="5"/>
  <c r="BB1117" i="5"/>
  <c r="BB1118" i="5"/>
  <c r="BB1119" i="5"/>
  <c r="BB1120" i="5"/>
  <c r="BB1121" i="5"/>
  <c r="BB1122" i="5"/>
  <c r="BB1123" i="5"/>
  <c r="BB1124" i="5"/>
  <c r="BB1125" i="5"/>
  <c r="BB1126" i="5"/>
  <c r="BB1127" i="5"/>
  <c r="BB1128" i="5"/>
  <c r="BB1129" i="5"/>
  <c r="BB1130" i="5"/>
  <c r="BB1131" i="5"/>
  <c r="BB1132" i="5"/>
  <c r="BB1133" i="5"/>
  <c r="BB1134" i="5"/>
  <c r="BB1135" i="5"/>
  <c r="BB1136" i="5"/>
  <c r="BB1137" i="5"/>
  <c r="BB1138" i="5"/>
  <c r="BB1139" i="5"/>
  <c r="BB1140" i="5"/>
  <c r="BB1141" i="5"/>
  <c r="BB1142" i="5"/>
  <c r="BB1143" i="5"/>
  <c r="BB1144" i="5"/>
  <c r="BB1145" i="5"/>
  <c r="BB1146" i="5"/>
  <c r="BB1147" i="5"/>
  <c r="BB1148" i="5"/>
  <c r="BB1149" i="5"/>
  <c r="BB1150" i="5"/>
  <c r="BB1151" i="5"/>
  <c r="BB1152" i="5"/>
  <c r="BB1153" i="5"/>
  <c r="BB1154" i="5"/>
  <c r="BB1155" i="5"/>
  <c r="BB1156" i="5"/>
  <c r="BB1157" i="5"/>
  <c r="BB1158" i="5"/>
  <c r="BB1159" i="5"/>
  <c r="BB1160" i="5"/>
  <c r="BB1161" i="5"/>
  <c r="BB1162" i="5"/>
  <c r="BB1163" i="5"/>
  <c r="BB1164" i="5"/>
  <c r="BB1165" i="5"/>
  <c r="BB1166" i="5"/>
  <c r="BB1167" i="5"/>
  <c r="BB1168" i="5"/>
  <c r="BB1169" i="5"/>
  <c r="BB1170" i="5"/>
  <c r="BB1171" i="5"/>
  <c r="BB1172" i="5"/>
  <c r="BB1173" i="5"/>
  <c r="BB1174" i="5"/>
  <c r="BB1175" i="5"/>
  <c r="BB1176" i="5"/>
  <c r="BB1177" i="5"/>
  <c r="BB1178" i="5"/>
  <c r="BB1179" i="5"/>
  <c r="BB1180" i="5"/>
  <c r="BB1181" i="5"/>
  <c r="BB1182" i="5"/>
  <c r="BB1183" i="5"/>
  <c r="BB1184" i="5"/>
  <c r="BB1185" i="5"/>
  <c r="BB1186" i="5"/>
  <c r="BB1187" i="5"/>
  <c r="BB1188" i="5"/>
  <c r="BB1189" i="5"/>
  <c r="BB1190" i="5"/>
  <c r="BB1191" i="5"/>
  <c r="BB1192" i="5"/>
  <c r="BB1193" i="5"/>
  <c r="BB1194" i="5"/>
  <c r="BB1195" i="5"/>
  <c r="BB1196" i="5"/>
  <c r="BB1197" i="5"/>
  <c r="BB1198" i="5"/>
  <c r="BB1199" i="5"/>
  <c r="BB1200" i="5"/>
  <c r="BB1201" i="5"/>
  <c r="BB1202" i="5"/>
  <c r="BB1203" i="5"/>
  <c r="BB1204" i="5"/>
  <c r="BB1205" i="5"/>
  <c r="BB1206" i="5"/>
  <c r="BB1207" i="5"/>
  <c r="BB1208" i="5"/>
  <c r="BB1209" i="5"/>
  <c r="BB1210" i="5"/>
  <c r="BB1211" i="5"/>
  <c r="BB1212" i="5"/>
  <c r="BB1213" i="5"/>
  <c r="BB1214" i="5"/>
  <c r="BB1215" i="5"/>
  <c r="BB1216" i="5"/>
  <c r="BB1217" i="5"/>
  <c r="BB1218" i="5"/>
  <c r="BB1219" i="5"/>
  <c r="BB1220" i="5"/>
  <c r="BB1221" i="5"/>
  <c r="BB1222" i="5"/>
  <c r="BB1223" i="5"/>
  <c r="BB1224" i="5"/>
  <c r="BB1225" i="5"/>
  <c r="BB1226" i="5"/>
  <c r="BB1227" i="5"/>
  <c r="BB1228" i="5"/>
  <c r="BB1229" i="5"/>
  <c r="BB1230" i="5"/>
  <c r="BB1231" i="5"/>
  <c r="BB1232" i="5"/>
  <c r="BB1233" i="5"/>
  <c r="BB1234" i="5"/>
  <c r="BB1235" i="5"/>
  <c r="BB1236" i="5"/>
  <c r="BB1237" i="5"/>
  <c r="BB1238" i="5"/>
  <c r="BB1239" i="5"/>
  <c r="BB1240" i="5"/>
  <c r="BB1241" i="5"/>
  <c r="BB1242" i="5"/>
  <c r="BB1243" i="5"/>
  <c r="BB1244" i="5"/>
  <c r="BB1245" i="5"/>
  <c r="BB1246" i="5"/>
  <c r="BB1247" i="5"/>
  <c r="BB1248" i="5"/>
  <c r="BB1249" i="5"/>
  <c r="BB1250" i="5"/>
  <c r="BB1251" i="5"/>
  <c r="BB1252" i="5"/>
  <c r="BB1253" i="5"/>
  <c r="BB1254" i="5"/>
  <c r="BB1255" i="5"/>
  <c r="BB1256" i="5"/>
  <c r="BB1257" i="5"/>
  <c r="BB1258" i="5"/>
  <c r="BB1259" i="5"/>
  <c r="BB1260" i="5"/>
  <c r="BB1261" i="5"/>
  <c r="BB1262" i="5"/>
  <c r="BB1263" i="5"/>
  <c r="BB1264" i="5"/>
  <c r="BB1265" i="5"/>
  <c r="BB1266" i="5"/>
  <c r="BB1267" i="5"/>
  <c r="BB1268" i="5"/>
  <c r="BB1269" i="5"/>
  <c r="BB1270" i="5"/>
  <c r="BB1271" i="5"/>
  <c r="BB1272" i="5"/>
  <c r="BB1273" i="5"/>
  <c r="BB1274" i="5"/>
  <c r="BB1275" i="5"/>
  <c r="BB1276" i="5"/>
  <c r="BB1277" i="5"/>
  <c r="AP731" i="5"/>
  <c r="BH731" i="5" s="1"/>
  <c r="BR621" i="3"/>
  <c r="BR618" i="3"/>
  <c r="BR599" i="3"/>
  <c r="BR606" i="3"/>
  <c r="BR596" i="3"/>
  <c r="BR604" i="3"/>
  <c r="BR612" i="3"/>
  <c r="BR620" i="3"/>
  <c r="BR607" i="3"/>
  <c r="BR615" i="3"/>
  <c r="BR622" i="3"/>
  <c r="BR595" i="3"/>
  <c r="AP751" i="5" s="1"/>
  <c r="BH751" i="5" s="1"/>
  <c r="BR603" i="3"/>
  <c r="BR619" i="3"/>
  <c r="BR610" i="3"/>
  <c r="BR594" i="3"/>
  <c r="BR602" i="3"/>
  <c r="BR593" i="3"/>
  <c r="BR601" i="3"/>
  <c r="BR609" i="3"/>
  <c r="BR600" i="3"/>
  <c r="BR608" i="3"/>
  <c r="BR592" i="3"/>
  <c r="BR590" i="3"/>
  <c r="BR589" i="3"/>
  <c r="BR588" i="3"/>
  <c r="BR587" i="3"/>
  <c r="BH620" i="3"/>
  <c r="BH619" i="3"/>
  <c r="BH618" i="3"/>
  <c r="BH626" i="3"/>
  <c r="BH621" i="3"/>
  <c r="BH624" i="3"/>
  <c r="BH623" i="3"/>
  <c r="BH622" i="3"/>
  <c r="AP630" i="5" s="1"/>
  <c r="BH630" i="5" s="1"/>
  <c r="BH615" i="3"/>
  <c r="BH602" i="3"/>
  <c r="AP610" i="5" s="1"/>
  <c r="BH601" i="3"/>
  <c r="BH592" i="3"/>
  <c r="BH600" i="3"/>
  <c r="BH608" i="3"/>
  <c r="BH588" i="3"/>
  <c r="BH596" i="3"/>
  <c r="BH612" i="3"/>
  <c r="BH603" i="3"/>
  <c r="BH599" i="3"/>
  <c r="BH607" i="3"/>
  <c r="BH595" i="3"/>
  <c r="AP603" i="5" s="1"/>
  <c r="BH603" i="5" s="1"/>
  <c r="BH611" i="3"/>
  <c r="AP619" i="5" s="1"/>
  <c r="BH619" i="5" s="1"/>
  <c r="BH606" i="3"/>
  <c r="AP614" i="5" s="1"/>
  <c r="BH614" i="5" s="1"/>
  <c r="BH589" i="3"/>
  <c r="BH597" i="3"/>
  <c r="BH605" i="3"/>
  <c r="BH604" i="3"/>
  <c r="BH594" i="3"/>
  <c r="AP602" i="5" s="1"/>
  <c r="BH602" i="5" s="1"/>
  <c r="BH610" i="3"/>
  <c r="BH593" i="3"/>
  <c r="BH609" i="3"/>
  <c r="BH688" i="3"/>
  <c r="BH703" i="3"/>
  <c r="BH731" i="3"/>
  <c r="AP739" i="5" s="1"/>
  <c r="BH739" i="5" s="1"/>
  <c r="BJ290" i="3"/>
  <c r="BH112" i="3"/>
  <c r="AP121" i="5" s="1"/>
  <c r="BH121" i="5" s="1"/>
  <c r="BJ109" i="3"/>
  <c r="BJ406" i="3"/>
  <c r="BJ111" i="3"/>
  <c r="BJ180" i="3"/>
  <c r="BJ397" i="3"/>
  <c r="BJ523" i="3"/>
  <c r="BJ178" i="3"/>
  <c r="BJ316" i="3"/>
  <c r="BJ525" i="3"/>
  <c r="BJ306" i="3"/>
  <c r="BH313" i="3"/>
  <c r="AP322" i="5" s="1"/>
  <c r="BH322" i="5" s="1"/>
  <c r="BH479" i="3"/>
  <c r="AP488" i="5" s="1"/>
  <c r="BH488" i="5" s="1"/>
  <c r="BJ304" i="3"/>
  <c r="BH354" i="3"/>
  <c r="AP363" i="5" s="1"/>
  <c r="BH363" i="5" s="1"/>
  <c r="BJ362" i="3"/>
  <c r="BH349" i="3"/>
  <c r="AP358" i="5" s="1"/>
  <c r="BH358" i="5" s="1"/>
  <c r="BJ301" i="3"/>
  <c r="BH348" i="3"/>
  <c r="AP357" i="5" s="1"/>
  <c r="BH357" i="5" s="1"/>
  <c r="BJ365" i="3"/>
  <c r="BJ76" i="3"/>
  <c r="BJ74" i="3"/>
  <c r="BJ71" i="3"/>
  <c r="BH77" i="3"/>
  <c r="AP86" i="5" s="1"/>
  <c r="BH86" i="5" s="1"/>
  <c r="BJ59" i="3"/>
  <c r="BJ52" i="3"/>
  <c r="BJ29" i="3"/>
  <c r="BJ46" i="3"/>
  <c r="BJ492" i="3"/>
  <c r="BJ489" i="3"/>
  <c r="BH408" i="3"/>
  <c r="AP417" i="5" s="1"/>
  <c r="BH417" i="5" s="1"/>
  <c r="BJ412" i="3"/>
  <c r="BJ394" i="3"/>
  <c r="BH398" i="3"/>
  <c r="AP407" i="5" s="1"/>
  <c r="BH407" i="5" s="1"/>
  <c r="BH390" i="3"/>
  <c r="AP399" i="5" s="1"/>
  <c r="BH399" i="5" s="1"/>
  <c r="BJ389" i="3"/>
  <c r="BH181" i="3"/>
  <c r="AP190" i="5" s="1"/>
  <c r="BH190" i="5" s="1"/>
  <c r="BJ176" i="3"/>
  <c r="BJ174" i="3"/>
  <c r="BJ66" i="3"/>
  <c r="BJ164" i="3"/>
  <c r="BJ61" i="3"/>
  <c r="BJ64" i="3"/>
  <c r="BJ54" i="3"/>
  <c r="BJ57" i="3"/>
  <c r="BJ48" i="3"/>
  <c r="BJ50" i="3"/>
  <c r="BJ41" i="3"/>
  <c r="BJ44" i="3"/>
  <c r="BJ33" i="3"/>
  <c r="BJ36" i="3"/>
  <c r="BJ31" i="3"/>
  <c r="BH247" i="3"/>
  <c r="AP256" i="5" s="1"/>
  <c r="BH256" i="5" s="1"/>
  <c r="BH387" i="3"/>
  <c r="AP396" i="5" s="1"/>
  <c r="BH396" i="5" s="1"/>
  <c r="BH92" i="3"/>
  <c r="AP101" i="5" s="1"/>
  <c r="BH101" i="5" s="1"/>
  <c r="BH423" i="3"/>
  <c r="AP432" i="5" s="1"/>
  <c r="BH432" i="5" s="1"/>
  <c r="BH421" i="3"/>
  <c r="AP430" i="5" s="1"/>
  <c r="BH430" i="5" s="1"/>
  <c r="BH416" i="3"/>
  <c r="AP425" i="5" s="1"/>
  <c r="BH425" i="5" s="1"/>
  <c r="BH417" i="3"/>
  <c r="AP426" i="5" s="1"/>
  <c r="BH426" i="5" s="1"/>
  <c r="BH517" i="3"/>
  <c r="AP526" i="5" s="1"/>
  <c r="BH526" i="5" s="1"/>
  <c r="AU9" i="8"/>
  <c r="W10" i="8" s="1"/>
  <c r="C24" i="6"/>
  <c r="F8" i="6" s="1"/>
  <c r="BH361" i="3"/>
  <c r="AP370" i="5" s="1"/>
  <c r="BH370" i="5" s="1"/>
  <c r="BH404" i="3"/>
  <c r="AP413" i="5" s="1"/>
  <c r="BH413" i="5" s="1"/>
  <c r="T18" i="5"/>
  <c r="AN18" i="5"/>
  <c r="BH302" i="3"/>
  <c r="BH307" i="3"/>
  <c r="AP316" i="5" s="1"/>
  <c r="BH316" i="5" s="1"/>
  <c r="BH245" i="3"/>
  <c r="AP254" i="5" s="1"/>
  <c r="BH254" i="5" s="1"/>
  <c r="BH249" i="3"/>
  <c r="AP258" i="5" s="1"/>
  <c r="BH258" i="5" s="1"/>
  <c r="X18" i="5"/>
  <c r="P18" i="5"/>
  <c r="BB31" i="5"/>
  <c r="BB12" i="5"/>
  <c r="BB20" i="5"/>
  <c r="BB8" i="5"/>
  <c r="BC9" i="5"/>
  <c r="BB11" i="5"/>
  <c r="BC7" i="5"/>
  <c r="BB19" i="5"/>
  <c r="BB7" i="5"/>
  <c r="BC5" i="5"/>
  <c r="BH696" i="3"/>
  <c r="BC8" i="5"/>
  <c r="BC6" i="5"/>
  <c r="BB17" i="5"/>
  <c r="BB9" i="5"/>
  <c r="BC24" i="5"/>
  <c r="BC17" i="5"/>
  <c r="BC18" i="5"/>
  <c r="BC20" i="5"/>
  <c r="BC23" i="5"/>
  <c r="BB15" i="5"/>
  <c r="BC12" i="5"/>
  <c r="BB18" i="5"/>
  <c r="BB23" i="5"/>
  <c r="BC11" i="5"/>
  <c r="BC21" i="5"/>
  <c r="BB26" i="5"/>
  <c r="BC15" i="5"/>
  <c r="BC27" i="5"/>
  <c r="BB21" i="5"/>
  <c r="BB16" i="5"/>
  <c r="BB24" i="5"/>
  <c r="BC26" i="5"/>
  <c r="BB6" i="5"/>
  <c r="BC13" i="5"/>
  <c r="BB13" i="5"/>
  <c r="BB27" i="5"/>
  <c r="BC19" i="5"/>
  <c r="BC16" i="5"/>
  <c r="BB5" i="5"/>
  <c r="BG10" i="3"/>
  <c r="AB19" i="5"/>
  <c r="AU9" i="3"/>
  <c r="W10" i="3" s="1"/>
  <c r="F28" i="5"/>
  <c r="AF18" i="5"/>
  <c r="BH39" i="3"/>
  <c r="AP48" i="5" s="1"/>
  <c r="BH48" i="5" s="1"/>
  <c r="BH391" i="3"/>
  <c r="AP400" i="5" s="1"/>
  <c r="BH400" i="5" s="1"/>
  <c r="BH566" i="3"/>
  <c r="BH35" i="3"/>
  <c r="AP44" i="5" s="1"/>
  <c r="BH44" i="5" s="1"/>
  <c r="BH329" i="3"/>
  <c r="AP338" i="5" s="1"/>
  <c r="BH338" i="5" s="1"/>
  <c r="BH91" i="3"/>
  <c r="AP100" i="5" s="1"/>
  <c r="BH100" i="5" s="1"/>
  <c r="BH117" i="3"/>
  <c r="AP126" i="5" s="1"/>
  <c r="BH126" i="5" s="1"/>
  <c r="BH712" i="3"/>
  <c r="BH639" i="3"/>
  <c r="AP647" i="5" s="1"/>
  <c r="BH647" i="5" s="1"/>
  <c r="BH706" i="3"/>
  <c r="BH493" i="3"/>
  <c r="AP502" i="5" s="1"/>
  <c r="BH502" i="5" s="1"/>
  <c r="BJ182" i="3"/>
  <c r="BH115" i="3"/>
  <c r="AP124" i="5" s="1"/>
  <c r="BH124" i="5" s="1"/>
  <c r="BH24" i="3"/>
  <c r="AP33" i="5" s="1"/>
  <c r="BH33" i="5" s="1"/>
  <c r="BH400" i="3"/>
  <c r="AP409" i="5" s="1"/>
  <c r="BH409" i="5" s="1"/>
  <c r="BH496" i="3"/>
  <c r="AP505" i="5" s="1"/>
  <c r="BH505" i="5" s="1"/>
  <c r="BH486" i="3"/>
  <c r="AP495" i="5" s="1"/>
  <c r="BH495" i="5" s="1"/>
  <c r="BH295" i="3"/>
  <c r="AP304" i="5" s="1"/>
  <c r="BH304" i="5" s="1"/>
  <c r="BH234" i="3"/>
  <c r="AP243" i="5" s="1"/>
  <c r="BH336" i="3"/>
  <c r="AP345" i="5" s="1"/>
  <c r="BH345" i="5" s="1"/>
  <c r="BH490" i="3"/>
  <c r="AP499" i="5" s="1"/>
  <c r="BH499" i="5" s="1"/>
  <c r="BH392" i="3"/>
  <c r="AP401" i="5" s="1"/>
  <c r="BH401" i="5" s="1"/>
  <c r="BH62" i="3"/>
  <c r="AP71" i="5" s="1"/>
  <c r="BH71" i="5" s="1"/>
  <c r="BH455" i="3"/>
  <c r="AP464" i="5" s="1"/>
  <c r="BH464" i="5" s="1"/>
  <c r="BH93" i="3"/>
  <c r="AP102" i="5" s="1"/>
  <c r="BH102" i="5" s="1"/>
  <c r="BH680" i="3"/>
  <c r="AP688" i="5" s="1"/>
  <c r="BH688" i="5" s="1"/>
  <c r="BH235" i="3"/>
  <c r="BH663" i="3"/>
  <c r="AP671" i="5" s="1"/>
  <c r="BH671" i="5" s="1"/>
  <c r="BH669" i="3"/>
  <c r="AP677" i="5" s="1"/>
  <c r="BH677" i="5" s="1"/>
  <c r="BH30" i="3"/>
  <c r="AP39" i="5" s="1"/>
  <c r="BH39" i="5" s="1"/>
  <c r="BH358" i="3"/>
  <c r="AP367" i="5" s="1"/>
  <c r="BH367" i="5" s="1"/>
  <c r="BH508" i="3"/>
  <c r="AP517" i="5" s="1"/>
  <c r="BH517" i="5" s="1"/>
  <c r="BH254" i="3"/>
  <c r="BH136" i="3"/>
  <c r="AP145" i="5" s="1"/>
  <c r="BH145" i="5" s="1"/>
  <c r="BH291" i="3"/>
  <c r="AP300" i="5" s="1"/>
  <c r="BH300" i="5" s="1"/>
  <c r="BH524" i="3"/>
  <c r="AP533" i="5" s="1"/>
  <c r="BH533" i="5" s="1"/>
  <c r="BJ409" i="3"/>
  <c r="BH184" i="3"/>
  <c r="AP193" i="5" s="1"/>
  <c r="BH193" i="5" s="1"/>
  <c r="BH42" i="3"/>
  <c r="AP51" i="5" s="1"/>
  <c r="BH51" i="5" s="1"/>
  <c r="BH95" i="3"/>
  <c r="AP104" i="5" s="1"/>
  <c r="BH104" i="5" s="1"/>
  <c r="BH687" i="3"/>
  <c r="AP695" i="5" s="1"/>
  <c r="BH230" i="3"/>
  <c r="AP239" i="5" s="1"/>
  <c r="BH239" i="5" s="1"/>
  <c r="BH670" i="3"/>
  <c r="AP678" i="5" s="1"/>
  <c r="BH678" i="5" s="1"/>
  <c r="BH668" i="3"/>
  <c r="BH225" i="3"/>
  <c r="AP234" i="5" s="1"/>
  <c r="BH234" i="5" s="1"/>
  <c r="BH289" i="3"/>
  <c r="AP298" i="5" s="1"/>
  <c r="BH298" i="5" s="1"/>
  <c r="BH385" i="3"/>
  <c r="AP394" i="5" s="1"/>
  <c r="BH394" i="5" s="1"/>
  <c r="BH142" i="3"/>
  <c r="AP151" i="5" s="1"/>
  <c r="BH151" i="5" s="1"/>
  <c r="BH449" i="3"/>
  <c r="AP458" i="5" s="1"/>
  <c r="BH458" i="5" s="1"/>
  <c r="BH83" i="3"/>
  <c r="AP92" i="5" s="1"/>
  <c r="BH92" i="5" s="1"/>
  <c r="BH692" i="3"/>
  <c r="AP700" i="5" s="1"/>
  <c r="BH227" i="3"/>
  <c r="AP236" i="5" s="1"/>
  <c r="BH236" i="5" s="1"/>
  <c r="BH529" i="3"/>
  <c r="AP538" i="5" s="1"/>
  <c r="BH538" i="5" s="1"/>
  <c r="BH166" i="3"/>
  <c r="AP175" i="5" s="1"/>
  <c r="BH175" i="5" s="1"/>
  <c r="BH177" i="3"/>
  <c r="AP186" i="5" s="1"/>
  <c r="BH186" i="5" s="1"/>
  <c r="BH85" i="3"/>
  <c r="BH695" i="3"/>
  <c r="AP703" i="5" s="1"/>
  <c r="BH379" i="3"/>
  <c r="AP388" i="5" s="1"/>
  <c r="BH388" i="5" s="1"/>
  <c r="BH662" i="3"/>
  <c r="AP670" i="5" s="1"/>
  <c r="BH670" i="5" s="1"/>
  <c r="BH709" i="3"/>
  <c r="AP717" i="5" s="1"/>
  <c r="BH717" i="5" s="1"/>
  <c r="BH372" i="3"/>
  <c r="AP381" i="5" s="1"/>
  <c r="BH381" i="5" s="1"/>
  <c r="BH351" i="3"/>
  <c r="AP360" i="5" s="1"/>
  <c r="BH360" i="5" s="1"/>
  <c r="BH702" i="3"/>
  <c r="BH542" i="3"/>
  <c r="BH32" i="3"/>
  <c r="AP41" i="5" s="1"/>
  <c r="BH41" i="5" s="1"/>
  <c r="BH161" i="3"/>
  <c r="AP170" i="5" s="1"/>
  <c r="BH170" i="5" s="1"/>
  <c r="BH504" i="3"/>
  <c r="AP513" i="5" s="1"/>
  <c r="BH513" i="5" s="1"/>
  <c r="BH509" i="3"/>
  <c r="AP518" i="5" s="1"/>
  <c r="BH518" i="5" s="1"/>
  <c r="BH650" i="3"/>
  <c r="AP658" i="5" s="1"/>
  <c r="BH658" i="5" s="1"/>
  <c r="BH544" i="3"/>
  <c r="BH320" i="3"/>
  <c r="AP329" i="5" s="1"/>
  <c r="BH329" i="5" s="1"/>
  <c r="BH311" i="3"/>
  <c r="AP320" i="5" s="1"/>
  <c r="BH320" i="5" s="1"/>
  <c r="BH326" i="3"/>
  <c r="AP335" i="5" s="1"/>
  <c r="BH335" i="5" s="1"/>
  <c r="BH420" i="3"/>
  <c r="AP429" i="5" s="1"/>
  <c r="BH429" i="5" s="1"/>
  <c r="BH370" i="3"/>
  <c r="AP379" i="5" s="1"/>
  <c r="BH379" i="5" s="1"/>
  <c r="BH153" i="3"/>
  <c r="AP162" i="5" s="1"/>
  <c r="BH162" i="5" s="1"/>
  <c r="BJ113" i="3"/>
  <c r="BH429" i="3"/>
  <c r="AP438" i="5" s="1"/>
  <c r="BH438" i="5" s="1"/>
  <c r="BH324" i="3"/>
  <c r="AP333" i="5" s="1"/>
  <c r="BH333" i="5" s="1"/>
  <c r="BH374" i="3"/>
  <c r="AP383" i="5" s="1"/>
  <c r="BH383" i="5" s="1"/>
  <c r="BH656" i="3"/>
  <c r="AP664" i="5" s="1"/>
  <c r="BH664" i="5" s="1"/>
  <c r="BH205" i="3"/>
  <c r="AP214" i="5" s="1"/>
  <c r="BH214" i="5" s="1"/>
  <c r="BJ350" i="3"/>
  <c r="BH133" i="3"/>
  <c r="AP142" i="5" s="1"/>
  <c r="BH142" i="5" s="1"/>
  <c r="BH90" i="3"/>
  <c r="BH98" i="3"/>
  <c r="AP107" i="5" s="1"/>
  <c r="BH107" i="5" s="1"/>
  <c r="BH685" i="3"/>
  <c r="AP693" i="5" s="1"/>
  <c r="BH135" i="3"/>
  <c r="BH664" i="3"/>
  <c r="AP672" i="5" s="1"/>
  <c r="BH672" i="5" s="1"/>
  <c r="BH711" i="3"/>
  <c r="AP719" i="5" s="1"/>
  <c r="BH719" i="5" s="1"/>
  <c r="BH726" i="3"/>
  <c r="BH165" i="3"/>
  <c r="AP174" i="5" s="1"/>
  <c r="BH174" i="5" s="1"/>
  <c r="BH134" i="3"/>
  <c r="AP143" i="5" s="1"/>
  <c r="BH143" i="5" s="1"/>
  <c r="BH132" i="3"/>
  <c r="BH137" i="3"/>
  <c r="AP146" i="5" s="1"/>
  <c r="BH146" i="5" s="1"/>
  <c r="BH337" i="3"/>
  <c r="BH27" i="3"/>
  <c r="AP36" i="5" s="1"/>
  <c r="BH36" i="5" s="1"/>
  <c r="BH248" i="3"/>
  <c r="AP257" i="5" s="1"/>
  <c r="BH257" i="5" s="1"/>
  <c r="BH275" i="3"/>
  <c r="BH401" i="3"/>
  <c r="AP410" i="5" s="1"/>
  <c r="BH410" i="5" s="1"/>
  <c r="BH579" i="3"/>
  <c r="AP587" i="5" s="1"/>
  <c r="BH587" i="5" s="1"/>
  <c r="BH330" i="3"/>
  <c r="AP339" i="5" s="1"/>
  <c r="BH339" i="5" s="1"/>
  <c r="BH141" i="3"/>
  <c r="AP150" i="5" s="1"/>
  <c r="BH150" i="5" s="1"/>
  <c r="BH491" i="3"/>
  <c r="AP500" i="5" s="1"/>
  <c r="BH500" i="5" s="1"/>
  <c r="BH172" i="3"/>
  <c r="AP181" i="5" s="1"/>
  <c r="BH181" i="5" s="1"/>
  <c r="BJ314" i="3"/>
  <c r="BH138" i="3"/>
  <c r="AP147" i="5" s="1"/>
  <c r="BH147" i="5" s="1"/>
  <c r="BH49" i="3"/>
  <c r="AP58" i="5" s="1"/>
  <c r="BH58" i="5" s="1"/>
  <c r="BH545" i="3"/>
  <c r="AP554" i="5" s="1"/>
  <c r="BH554" i="5" s="1"/>
  <c r="BH643" i="3"/>
  <c r="AP651" i="5" s="1"/>
  <c r="BH651" i="5" s="1"/>
  <c r="BH500" i="3"/>
  <c r="AP509" i="5" s="1"/>
  <c r="BH509" i="5" s="1"/>
  <c r="BH454" i="3"/>
  <c r="AP463" i="5" s="1"/>
  <c r="BH463" i="5" s="1"/>
  <c r="BH428" i="3"/>
  <c r="AP437" i="5" s="1"/>
  <c r="BH437" i="5" s="1"/>
  <c r="BH553" i="3"/>
  <c r="BH317" i="3"/>
  <c r="AP326" i="5" s="1"/>
  <c r="BH326" i="5" s="1"/>
  <c r="BH560" i="3"/>
  <c r="BH475" i="3"/>
  <c r="AP484" i="5" s="1"/>
  <c r="BH484" i="5" s="1"/>
  <c r="BH433" i="3"/>
  <c r="AP442" i="5" s="1"/>
  <c r="BH442" i="5" s="1"/>
  <c r="BH175" i="3"/>
  <c r="AP184" i="5" s="1"/>
  <c r="BH184" i="5" s="1"/>
  <c r="BH511" i="3"/>
  <c r="BH305" i="3"/>
  <c r="BH498" i="3"/>
  <c r="BH251" i="3"/>
  <c r="AP260" i="5" s="1"/>
  <c r="BH260" i="5" s="1"/>
  <c r="BH356" i="3"/>
  <c r="AP365" i="5" s="1"/>
  <c r="BH365" i="5" s="1"/>
  <c r="BH258" i="3"/>
  <c r="BH431" i="3"/>
  <c r="AP440" i="5" s="1"/>
  <c r="BH440" i="5" s="1"/>
  <c r="BH246" i="3"/>
  <c r="BH303" i="3"/>
  <c r="AP312" i="5" s="1"/>
  <c r="BH312" i="5" s="1"/>
  <c r="BH478" i="3"/>
  <c r="AP487" i="5" s="1"/>
  <c r="BH487" i="5" s="1"/>
  <c r="BH539" i="3"/>
  <c r="BH99" i="3"/>
  <c r="AP108" i="5" s="1"/>
  <c r="BH108" i="5" s="1"/>
  <c r="BH228" i="3"/>
  <c r="AP237" i="5" s="1"/>
  <c r="BH237" i="5" s="1"/>
  <c r="BH665" i="3"/>
  <c r="AP673" i="5" s="1"/>
  <c r="BH673" i="5" s="1"/>
  <c r="BH728" i="3"/>
  <c r="BH269" i="3"/>
  <c r="AP278" i="5" s="1"/>
  <c r="BH278" i="5" s="1"/>
  <c r="BH448" i="3"/>
  <c r="AP457" i="5" s="1"/>
  <c r="BH457" i="5" s="1"/>
  <c r="BH533" i="3"/>
  <c r="BH411" i="3"/>
  <c r="AP420" i="5" s="1"/>
  <c r="BH420" i="5" s="1"/>
  <c r="BH79" i="3"/>
  <c r="AP88" i="5" s="1"/>
  <c r="BH88" i="5" s="1"/>
  <c r="BH60" i="3"/>
  <c r="BH105" i="3"/>
  <c r="AP114" i="5" s="1"/>
  <c r="BH114" i="5" s="1"/>
  <c r="BH572" i="3"/>
  <c r="BH259" i="3"/>
  <c r="BH195" i="3"/>
  <c r="AP204" i="5" s="1"/>
  <c r="BH204" i="5" s="1"/>
  <c r="BH160" i="3"/>
  <c r="AP169" i="5" s="1"/>
  <c r="BH169" i="5" s="1"/>
  <c r="BH413" i="3"/>
  <c r="AP422" i="5" s="1"/>
  <c r="BH422" i="5" s="1"/>
  <c r="BH577" i="3"/>
  <c r="BH495" i="3"/>
  <c r="AP504" i="5" s="1"/>
  <c r="BH504" i="5" s="1"/>
  <c r="BH487" i="3"/>
  <c r="AP496" i="5" s="1"/>
  <c r="BH496" i="5" s="1"/>
  <c r="BH68" i="3"/>
  <c r="AP77" i="5" s="1"/>
  <c r="BH77" i="5" s="1"/>
  <c r="BH116" i="3"/>
  <c r="AP125" i="5" s="1"/>
  <c r="BH125" i="5" s="1"/>
  <c r="BH732" i="3"/>
  <c r="AP740" i="5" s="1"/>
  <c r="BH740" i="5" s="1"/>
  <c r="BH470" i="3"/>
  <c r="AP479" i="5" s="1"/>
  <c r="BH479" i="5" s="1"/>
  <c r="BH473" i="3"/>
  <c r="AP482" i="5" s="1"/>
  <c r="BH482" i="5" s="1"/>
  <c r="BH530" i="3"/>
  <c r="AP539" i="5" s="1"/>
  <c r="BH539" i="5" s="1"/>
  <c r="BH422" i="3"/>
  <c r="AP431" i="5" s="1"/>
  <c r="BH431" i="5" s="1"/>
  <c r="BH705" i="3"/>
  <c r="BH37" i="3"/>
  <c r="AP46" i="5" s="1"/>
  <c r="BH46" i="5" s="1"/>
  <c r="BH327" i="3"/>
  <c r="AP336" i="5" s="1"/>
  <c r="BH336" i="5" s="1"/>
  <c r="BH551" i="3"/>
  <c r="BH22" i="3"/>
  <c r="BH294" i="3"/>
  <c r="AP303" i="5" s="1"/>
  <c r="BH303" i="5" s="1"/>
  <c r="BH447" i="3"/>
  <c r="AP456" i="5" s="1"/>
  <c r="BH456" i="5" s="1"/>
  <c r="BH55" i="3"/>
  <c r="AP64" i="5" s="1"/>
  <c r="BH64" i="5" s="1"/>
  <c r="BH88" i="3"/>
  <c r="AP97" i="5" s="1"/>
  <c r="BH97" i="5" s="1"/>
  <c r="BH232" i="3"/>
  <c r="AP241" i="5" s="1"/>
  <c r="BH686" i="3"/>
  <c r="AP694" i="5" s="1"/>
  <c r="BH139" i="3"/>
  <c r="AP148" i="5" s="1"/>
  <c r="BH148" i="5" s="1"/>
  <c r="BH118" i="3"/>
  <c r="AP127" i="5" s="1"/>
  <c r="BH127" i="5" s="1"/>
  <c r="BH244" i="3"/>
  <c r="AP253" i="5" s="1"/>
  <c r="BH253" i="5" s="1"/>
  <c r="BH497" i="3"/>
  <c r="AP506" i="5" s="1"/>
  <c r="BH506" i="5" s="1"/>
  <c r="BH719" i="3"/>
  <c r="BJ719" i="3" s="1"/>
  <c r="BH255" i="3"/>
  <c r="AP264" i="5" s="1"/>
  <c r="BH264" i="5" s="1"/>
  <c r="BH82" i="3"/>
  <c r="AP91" i="5" s="1"/>
  <c r="BH91" i="5" s="1"/>
  <c r="BH725" i="3"/>
  <c r="AP733" i="5" s="1"/>
  <c r="BH733" i="5" s="1"/>
  <c r="BH367" i="3"/>
  <c r="BH410" i="3"/>
  <c r="AP419" i="5" s="1"/>
  <c r="BH419" i="5" s="1"/>
  <c r="BH226" i="3"/>
  <c r="AP235" i="5" s="1"/>
  <c r="BH108" i="3"/>
  <c r="AP117" i="5" s="1"/>
  <c r="BH117" i="5" s="1"/>
  <c r="BH418" i="3"/>
  <c r="AP427" i="5" s="1"/>
  <c r="BH427" i="5" s="1"/>
  <c r="BH140" i="3"/>
  <c r="AP149" i="5" s="1"/>
  <c r="BH149" i="5" s="1"/>
  <c r="BJ399" i="3"/>
  <c r="BH100" i="3"/>
  <c r="BH550" i="3"/>
  <c r="BH457" i="3"/>
  <c r="AP466" i="5" s="1"/>
  <c r="BH466" i="5" s="1"/>
  <c r="BH201" i="3"/>
  <c r="AP210" i="5" s="1"/>
  <c r="BH210" i="5" s="1"/>
  <c r="BJ38" i="3"/>
  <c r="BH170" i="3"/>
  <c r="AP179" i="5" s="1"/>
  <c r="BH179" i="5" s="1"/>
  <c r="BH179" i="3"/>
  <c r="AP188" i="5" s="1"/>
  <c r="BH188" i="5" s="1"/>
  <c r="BH485" i="3"/>
  <c r="AP494" i="5" s="1"/>
  <c r="BH494" i="5" s="1"/>
  <c r="BH690" i="3"/>
  <c r="BH63" i="3"/>
  <c r="AP72" i="5" s="1"/>
  <c r="BH72" i="5" s="1"/>
  <c r="BH674" i="3"/>
  <c r="AP682" i="5" s="1"/>
  <c r="BH682" i="5" s="1"/>
  <c r="BH558" i="3"/>
  <c r="BH466" i="3"/>
  <c r="AP475" i="5" s="1"/>
  <c r="BH475" i="5" s="1"/>
  <c r="BH187" i="3"/>
  <c r="AP196" i="5" s="1"/>
  <c r="BH196" i="5" s="1"/>
  <c r="BH213" i="3"/>
  <c r="BH396" i="3"/>
  <c r="AP405" i="5" s="1"/>
  <c r="BH405" i="5" s="1"/>
  <c r="BH202" i="3"/>
  <c r="AP211" i="5" s="1"/>
  <c r="BH211" i="5" s="1"/>
  <c r="BH332" i="3"/>
  <c r="AP341" i="5" s="1"/>
  <c r="BH341" i="5" s="1"/>
  <c r="BH171" i="3"/>
  <c r="AP180" i="5" s="1"/>
  <c r="BH180" i="5" s="1"/>
  <c r="BH506" i="3"/>
  <c r="AP515" i="5" s="1"/>
  <c r="BH515" i="5" s="1"/>
  <c r="BH534" i="3"/>
  <c r="BH587" i="3"/>
  <c r="AP595" i="5" s="1"/>
  <c r="BH595" i="5" s="1"/>
  <c r="BH710" i="3"/>
  <c r="AP718" i="5" s="1"/>
  <c r="BH718" i="5" s="1"/>
  <c r="BH357" i="3"/>
  <c r="AP366" i="5" s="1"/>
  <c r="BH366" i="5" s="1"/>
  <c r="BH512" i="3"/>
  <c r="AP521" i="5" s="1"/>
  <c r="BH521" i="5" s="1"/>
  <c r="BH363" i="3"/>
  <c r="AP372" i="5" s="1"/>
  <c r="BH372" i="5" s="1"/>
  <c r="BH654" i="3"/>
  <c r="AP662" i="5" s="1"/>
  <c r="BH662" i="5" s="1"/>
  <c r="BH315" i="3"/>
  <c r="AP324" i="5" s="1"/>
  <c r="BH324" i="5" s="1"/>
  <c r="BH229" i="3"/>
  <c r="AP238" i="5" s="1"/>
  <c r="BH667" i="3"/>
  <c r="AP675" i="5" s="1"/>
  <c r="BH675" i="5" s="1"/>
  <c r="BH708" i="3"/>
  <c r="BH322" i="3"/>
  <c r="BH353" i="3"/>
  <c r="AP362" i="5" s="1"/>
  <c r="BH362" i="5" s="1"/>
  <c r="BH239" i="3"/>
  <c r="BH267" i="3"/>
  <c r="AP276" i="5" s="1"/>
  <c r="BH276" i="5" s="1"/>
  <c r="BH393" i="3"/>
  <c r="AP402" i="5" s="1"/>
  <c r="BH402" i="5" s="1"/>
  <c r="BH563" i="3"/>
  <c r="BJ563" i="3" s="1"/>
  <c r="BH89" i="3"/>
  <c r="AP98" i="5" s="1"/>
  <c r="BH98" i="5" s="1"/>
  <c r="BH366" i="3"/>
  <c r="AP375" i="5" s="1"/>
  <c r="BH375" i="5" s="1"/>
  <c r="BH676" i="3"/>
  <c r="AP684" i="5" s="1"/>
  <c r="BH34" i="3"/>
  <c r="AP43" i="5" s="1"/>
  <c r="BH43" i="5" s="1"/>
  <c r="BH288" i="3"/>
  <c r="AP297" i="5" s="1"/>
  <c r="BH297" i="5" s="1"/>
  <c r="BH452" i="3"/>
  <c r="BH382" i="3"/>
  <c r="AP391" i="5" s="1"/>
  <c r="BH391" i="5" s="1"/>
  <c r="BH65" i="3"/>
  <c r="AP74" i="5" s="1"/>
  <c r="BH74" i="5" s="1"/>
  <c r="BH426" i="3"/>
  <c r="AP435" i="5" s="1"/>
  <c r="BH435" i="5" s="1"/>
  <c r="BH468" i="3"/>
  <c r="AP477" i="5" s="1"/>
  <c r="BH477" i="5" s="1"/>
  <c r="BH212" i="3"/>
  <c r="BJ212" i="3" s="1"/>
  <c r="BH567" i="3"/>
  <c r="BJ567" i="3" s="1"/>
  <c r="BH634" i="3"/>
  <c r="BH123" i="3"/>
  <c r="AP132" i="5" s="1"/>
  <c r="BH132" i="5" s="1"/>
  <c r="BH339" i="3"/>
  <c r="AP348" i="5" s="1"/>
  <c r="BH348" i="5" s="1"/>
  <c r="BH270" i="3"/>
  <c r="AP279" i="5" s="1"/>
  <c r="BH279" i="5" s="1"/>
  <c r="BH28" i="3"/>
  <c r="AP37" i="5" s="1"/>
  <c r="BH37" i="5" s="1"/>
  <c r="BJ167" i="3"/>
  <c r="BH727" i="3"/>
  <c r="BH675" i="3"/>
  <c r="AP683" i="5" s="1"/>
  <c r="BH70" i="3"/>
  <c r="AP79" i="5" s="1"/>
  <c r="BH79" i="5" s="1"/>
  <c r="BH547" i="3"/>
  <c r="BJ547" i="3" s="1"/>
  <c r="BH45" i="3"/>
  <c r="AP54" i="5" s="1"/>
  <c r="BH54" i="5" s="1"/>
  <c r="BH273" i="3"/>
  <c r="AP282" i="5" s="1"/>
  <c r="BH282" i="5" s="1"/>
  <c r="BH321" i="3"/>
  <c r="AP330" i="5" s="1"/>
  <c r="BH330" i="5" s="1"/>
  <c r="BH653" i="3"/>
  <c r="AP661" i="5" s="1"/>
  <c r="BH661" i="5" s="1"/>
  <c r="BH704" i="3"/>
  <c r="BH720" i="3"/>
  <c r="AP728" i="5" s="1"/>
  <c r="BH728" i="5" s="1"/>
  <c r="BH476" i="3"/>
  <c r="AP485" i="5" s="1"/>
  <c r="BH485" i="5" s="1"/>
  <c r="BH481" i="3"/>
  <c r="BH359" i="3"/>
  <c r="AP368" i="5" s="1"/>
  <c r="BH368" i="5" s="1"/>
  <c r="BH323" i="3"/>
  <c r="AP332" i="5" s="1"/>
  <c r="BH332" i="5" s="1"/>
  <c r="BH73" i="3"/>
  <c r="AP82" i="5" s="1"/>
  <c r="BH82" i="5" s="1"/>
  <c r="BH206" i="3"/>
  <c r="AP215" i="5" s="1"/>
  <c r="BH215" i="5" s="1"/>
  <c r="BH722" i="3"/>
  <c r="BH194" i="3"/>
  <c r="AP203" i="5" s="1"/>
  <c r="BH203" i="5" s="1"/>
  <c r="BH407" i="3"/>
  <c r="AP416" i="5" s="1"/>
  <c r="BH416" i="5" s="1"/>
  <c r="BH231" i="3"/>
  <c r="AP240" i="5" s="1"/>
  <c r="BH240" i="5" s="1"/>
  <c r="BH380" i="3"/>
  <c r="BH644" i="3"/>
  <c r="AP652" i="5" s="1"/>
  <c r="BH652" i="5" s="1"/>
  <c r="BH148" i="3"/>
  <c r="AP157" i="5" s="1"/>
  <c r="BH157" i="5" s="1"/>
  <c r="BH443" i="3"/>
  <c r="AP452" i="5" s="1"/>
  <c r="BH452" i="5" s="1"/>
  <c r="BH689" i="3"/>
  <c r="AP697" i="5" s="1"/>
  <c r="BH151" i="3"/>
  <c r="AP160" i="5" s="1"/>
  <c r="BH160" i="5" s="1"/>
  <c r="BH658" i="3"/>
  <c r="AP666" i="5" s="1"/>
  <c r="BH666" i="5" s="1"/>
  <c r="BH309" i="3"/>
  <c r="AP318" i="5" s="1"/>
  <c r="BH318" i="5" s="1"/>
  <c r="BH162" i="3"/>
  <c r="BH274" i="3"/>
  <c r="AP283" i="5" s="1"/>
  <c r="BH283" i="5" s="1"/>
  <c r="BH631" i="3"/>
  <c r="AP639" i="5" s="1"/>
  <c r="BH639" i="5" s="1"/>
  <c r="BH699" i="3"/>
  <c r="BH531" i="3"/>
  <c r="AP540" i="5" s="1"/>
  <c r="BH540" i="5" s="1"/>
  <c r="BH310" i="3"/>
  <c r="AP319" i="5" s="1"/>
  <c r="BH319" i="5" s="1"/>
  <c r="BH200" i="3"/>
  <c r="AP209" i="5" s="1"/>
  <c r="BH209" i="5" s="1"/>
  <c r="BH456" i="3"/>
  <c r="AP465" i="5" s="1"/>
  <c r="BH465" i="5" s="1"/>
  <c r="BH107" i="3"/>
  <c r="AP116" i="5" s="1"/>
  <c r="BH116" i="5" s="1"/>
  <c r="BH464" i="3"/>
  <c r="BH488" i="3"/>
  <c r="AP497" i="5" s="1"/>
  <c r="BH497" i="5" s="1"/>
  <c r="BH183" i="3"/>
  <c r="AP192" i="5" s="1"/>
  <c r="BH192" i="5" s="1"/>
  <c r="BH636" i="3"/>
  <c r="AP644" i="5" s="1"/>
  <c r="BH644" i="5" s="1"/>
  <c r="BH681" i="3"/>
  <c r="AP689" i="5" s="1"/>
  <c r="BH689" i="5" s="1"/>
  <c r="BH53" i="3"/>
  <c r="BH638" i="3"/>
  <c r="BH67" i="3"/>
  <c r="AP76" i="5" s="1"/>
  <c r="BH76" i="5" s="1"/>
  <c r="BH541" i="3"/>
  <c r="BH252" i="3"/>
  <c r="BH51" i="3"/>
  <c r="AP60" i="5" s="1"/>
  <c r="BH60" i="5" s="1"/>
  <c r="BH203" i="3"/>
  <c r="AP212" i="5" s="1"/>
  <c r="BH212" i="5" s="1"/>
  <c r="BH549" i="3"/>
  <c r="BH204" i="3"/>
  <c r="AP213" i="5" s="1"/>
  <c r="BH213" i="5" s="1"/>
  <c r="BH360" i="3"/>
  <c r="AP369" i="5" s="1"/>
  <c r="BH369" i="5" s="1"/>
  <c r="BH554" i="3"/>
  <c r="BJ554" i="3" s="1"/>
  <c r="BH264" i="3"/>
  <c r="BH261" i="3"/>
  <c r="AP270" i="5" s="1"/>
  <c r="BH270" i="5" s="1"/>
  <c r="BH691" i="3"/>
  <c r="AP699" i="5" s="1"/>
  <c r="BH647" i="3"/>
  <c r="AP655" i="5" s="1"/>
  <c r="BH655" i="5" s="1"/>
  <c r="BH694" i="3"/>
  <c r="BH460" i="3"/>
  <c r="AP469" i="5" s="1"/>
  <c r="BH469" i="5" s="1"/>
  <c r="BH388" i="3"/>
  <c r="BH453" i="3"/>
  <c r="AP462" i="5" s="1"/>
  <c r="BH462" i="5" s="1"/>
  <c r="BH143" i="3"/>
  <c r="AP152" i="5" s="1"/>
  <c r="BH152" i="5" s="1"/>
  <c r="BJ467" i="3"/>
  <c r="BH698" i="3"/>
  <c r="AP706" i="5" s="1"/>
  <c r="BH419" i="3"/>
  <c r="AP428" i="5" s="1"/>
  <c r="BH428" i="5" s="1"/>
  <c r="BH458" i="3"/>
  <c r="BH125" i="3"/>
  <c r="AP134" i="5" s="1"/>
  <c r="BH134" i="5" s="1"/>
  <c r="BH635" i="3"/>
  <c r="AP643" i="5" s="1"/>
  <c r="BH643" i="5" s="1"/>
  <c r="BH149" i="3"/>
  <c r="AP158" i="5" s="1"/>
  <c r="BH158" i="5" s="1"/>
  <c r="BH215" i="3"/>
  <c r="BH471" i="3"/>
  <c r="AP480" i="5" s="1"/>
  <c r="BH480" i="5" s="1"/>
  <c r="BH640" i="3"/>
  <c r="AP648" i="5" s="1"/>
  <c r="BH648" i="5" s="1"/>
  <c r="BH707" i="3"/>
  <c r="AP715" i="5" s="1"/>
  <c r="BH81" i="3"/>
  <c r="BH701" i="3"/>
  <c r="BH40" i="3"/>
  <c r="AP49" i="5" s="1"/>
  <c r="BH49" i="5" s="1"/>
  <c r="BH216" i="3"/>
  <c r="AP225" i="5" s="1"/>
  <c r="BH225" i="5" s="1"/>
  <c r="BH101" i="3"/>
  <c r="AP110" i="5" s="1"/>
  <c r="BH110" i="5" s="1"/>
  <c r="BH191" i="3"/>
  <c r="AP200" i="5" s="1"/>
  <c r="BH200" i="5" s="1"/>
  <c r="BH557" i="3"/>
  <c r="BH516" i="3"/>
  <c r="AP525" i="5" s="1"/>
  <c r="BH525" i="5" s="1"/>
  <c r="BH697" i="3"/>
  <c r="BH169" i="3"/>
  <c r="BH94" i="3"/>
  <c r="AP103" i="5" s="1"/>
  <c r="BH103" i="5" s="1"/>
  <c r="BH630" i="3"/>
  <c r="AP638" i="5" s="1"/>
  <c r="BH638" i="5" s="1"/>
  <c r="BH47" i="3"/>
  <c r="AP56" i="5" s="1"/>
  <c r="BH56" i="5" s="1"/>
  <c r="BH335" i="3"/>
  <c r="BH570" i="3"/>
  <c r="BH276" i="3"/>
  <c r="AP285" i="5" s="1"/>
  <c r="BH285" i="5" s="1"/>
  <c r="BH145" i="3"/>
  <c r="AP154" i="5" s="1"/>
  <c r="BH154" i="5" s="1"/>
  <c r="BH430" i="3"/>
  <c r="AP439" i="5" s="1"/>
  <c r="BH439" i="5" s="1"/>
  <c r="BH632" i="3"/>
  <c r="AP640" i="5" s="1"/>
  <c r="BH640" i="5" s="1"/>
  <c r="BH505" i="3"/>
  <c r="AP514" i="5" s="1"/>
  <c r="BH514" i="5" s="1"/>
  <c r="BH441" i="3"/>
  <c r="AP450" i="5" s="1"/>
  <c r="BH450" i="5" s="1"/>
  <c r="BH649" i="3"/>
  <c r="AP657" i="5" s="1"/>
  <c r="BH657" i="5" s="1"/>
  <c r="BH580" i="3"/>
  <c r="AP588" i="5" s="1"/>
  <c r="BH588" i="5" s="1"/>
  <c r="BH147" i="3"/>
  <c r="AP156" i="5" s="1"/>
  <c r="BH156" i="5" s="1"/>
  <c r="BH238" i="3"/>
  <c r="BH364" i="3"/>
  <c r="AP373" i="5" s="1"/>
  <c r="BH373" i="5" s="1"/>
  <c r="BH484" i="3"/>
  <c r="AP493" i="5" s="1"/>
  <c r="BH493" i="5" s="1"/>
  <c r="BH262" i="3"/>
  <c r="BH217" i="3"/>
  <c r="BH552" i="3"/>
  <c r="BJ552" i="3" s="1"/>
  <c r="BH129" i="3"/>
  <c r="AP138" i="5" s="1"/>
  <c r="BH138" i="5" s="1"/>
  <c r="BH130" i="3"/>
  <c r="AP139" i="5" s="1"/>
  <c r="BH139" i="5" s="1"/>
  <c r="BH87" i="3"/>
  <c r="AP96" i="5" s="1"/>
  <c r="BH96" i="5" s="1"/>
  <c r="BH671" i="3"/>
  <c r="BH684" i="3"/>
  <c r="AP692" i="5" s="1"/>
  <c r="BH119" i="3"/>
  <c r="AP128" i="5" s="1"/>
  <c r="BH128" i="5" s="1"/>
  <c r="BH56" i="3"/>
  <c r="AP65" i="5" s="1"/>
  <c r="BH65" i="5" s="1"/>
  <c r="BH463" i="3"/>
  <c r="AP472" i="5" s="1"/>
  <c r="BH472" i="5" s="1"/>
  <c r="BH652" i="3"/>
  <c r="AP660" i="5" s="1"/>
  <c r="BH660" i="5" s="1"/>
  <c r="BH128" i="3"/>
  <c r="BH414" i="3"/>
  <c r="AP423" i="5" s="1"/>
  <c r="BH423" i="5" s="1"/>
  <c r="BH263" i="3"/>
  <c r="AP272" i="5" s="1"/>
  <c r="BH272" i="5" s="1"/>
  <c r="BH450" i="3"/>
  <c r="AP459" i="5" s="1"/>
  <c r="BH459" i="5" s="1"/>
  <c r="BH499" i="3"/>
  <c r="AP508" i="5" s="1"/>
  <c r="BH508" i="5" s="1"/>
  <c r="BH265" i="3"/>
  <c r="BH503" i="3"/>
  <c r="AP512" i="5" s="1"/>
  <c r="BH512" i="5" s="1"/>
  <c r="BH75" i="3"/>
  <c r="BH103" i="3"/>
  <c r="BH86" i="3"/>
  <c r="AP95" i="5" s="1"/>
  <c r="BH95" i="5" s="1"/>
  <c r="BH186" i="3"/>
  <c r="AP195" i="5" s="1"/>
  <c r="BH195" i="5" s="1"/>
  <c r="BH220" i="3"/>
  <c r="AP229" i="5" s="1"/>
  <c r="BH229" i="5" s="1"/>
  <c r="BH655" i="3"/>
  <c r="AP663" i="5" s="1"/>
  <c r="BH663" i="5" s="1"/>
  <c r="BH146" i="3"/>
  <c r="AP155" i="5" s="1"/>
  <c r="BH155" i="5" s="1"/>
  <c r="BH369" i="3"/>
  <c r="AP378" i="5" s="1"/>
  <c r="BH378" i="5" s="1"/>
  <c r="BH507" i="3"/>
  <c r="AP516" i="5" s="1"/>
  <c r="BH516" i="5" s="1"/>
  <c r="BH693" i="3"/>
  <c r="BH58" i="3"/>
  <c r="AP67" i="5" s="1"/>
  <c r="BH67" i="5" s="1"/>
  <c r="BH236" i="3"/>
  <c r="AP245" i="5" s="1"/>
  <c r="BH245" i="5" s="1"/>
  <c r="BH260" i="3"/>
  <c r="AP269" i="5" s="1"/>
  <c r="BH269" i="5" s="1"/>
  <c r="BH442" i="3"/>
  <c r="AP451" i="5" s="1"/>
  <c r="BH451" i="5" s="1"/>
  <c r="BH562" i="3"/>
  <c r="BJ562" i="3" s="1"/>
  <c r="BH373" i="3"/>
  <c r="AP382" i="5" s="1"/>
  <c r="BH382" i="5" s="1"/>
  <c r="BH207" i="3"/>
  <c r="AP216" i="5" s="1"/>
  <c r="BH216" i="5" s="1"/>
  <c r="BH72" i="3"/>
  <c r="AP81" i="5" s="1"/>
  <c r="BH81" i="5" s="1"/>
  <c r="BH312" i="3"/>
  <c r="AP321" i="5" s="1"/>
  <c r="BH321" i="5" s="1"/>
  <c r="BH386" i="3"/>
  <c r="AP395" i="5" s="1"/>
  <c r="BH395" i="5" s="1"/>
  <c r="BH461" i="3"/>
  <c r="AP470" i="5" s="1"/>
  <c r="BH470" i="5" s="1"/>
  <c r="BH352" i="3"/>
  <c r="AP361" i="5" s="1"/>
  <c r="BH361" i="5" s="1"/>
  <c r="BH403" i="3"/>
  <c r="AP412" i="5" s="1"/>
  <c r="BH412" i="5" s="1"/>
  <c r="BH515" i="3"/>
  <c r="AP524" i="5" s="1"/>
  <c r="BH524" i="5" s="1"/>
  <c r="BH150" i="3"/>
  <c r="AP159" i="5" s="1"/>
  <c r="BH159" i="5" s="1"/>
  <c r="BH713" i="3"/>
  <c r="BH451" i="3"/>
  <c r="AP460" i="5" s="1"/>
  <c r="BH460" i="5" s="1"/>
  <c r="BH214" i="3"/>
  <c r="AP223" i="5" s="1"/>
  <c r="BH223" i="5" s="1"/>
  <c r="BH300" i="3"/>
  <c r="AP309" i="5" s="1"/>
  <c r="BH309" i="5" s="1"/>
  <c r="BH84" i="3"/>
  <c r="AP93" i="5" s="1"/>
  <c r="BH93" i="5" s="1"/>
  <c r="BH253" i="3"/>
  <c r="AP262" i="5" s="1"/>
  <c r="BH262" i="5" s="1"/>
  <c r="BH325" i="3"/>
  <c r="AP334" i="5" s="1"/>
  <c r="BH334" i="5" s="1"/>
  <c r="BH571" i="3"/>
  <c r="BH565" i="3"/>
  <c r="BH721" i="3"/>
  <c r="BJ721" i="3" s="1"/>
  <c r="BH540" i="3"/>
  <c r="AP549" i="5" s="1"/>
  <c r="BH549" i="5" s="1"/>
  <c r="BH277" i="3"/>
  <c r="BJ277" i="3" s="1"/>
  <c r="BH120" i="3"/>
  <c r="AP129" i="5" s="1"/>
  <c r="BH129" i="5" s="1"/>
  <c r="BH494" i="3"/>
  <c r="AP503" i="5" s="1"/>
  <c r="BH503" i="5" s="1"/>
  <c r="BH405" i="3"/>
  <c r="AP414" i="5" s="1"/>
  <c r="BH414" i="5" s="1"/>
  <c r="BH666" i="3"/>
  <c r="AP674" i="5" s="1"/>
  <c r="BH674" i="5" s="1"/>
  <c r="BH376" i="3"/>
  <c r="BH131" i="3"/>
  <c r="BH250" i="3"/>
  <c r="AP259" i="5" s="1"/>
  <c r="BH259" i="5" s="1"/>
  <c r="BH543" i="3"/>
  <c r="BH578" i="3"/>
  <c r="BH173" i="3"/>
  <c r="AP182" i="5" s="1"/>
  <c r="BH182" i="5" s="1"/>
  <c r="BH633" i="3"/>
  <c r="BH459" i="3"/>
  <c r="BH43" i="3"/>
  <c r="AP52" i="5" s="1"/>
  <c r="BH52" i="5" s="1"/>
  <c r="BJ78" i="3"/>
  <c r="BH190" i="3"/>
  <c r="AP199" i="5" s="1"/>
  <c r="BH199" i="5" s="1"/>
  <c r="BH110" i="3"/>
  <c r="AP119" i="5" s="1"/>
  <c r="BH119" i="5" s="1"/>
  <c r="BH308" i="3"/>
  <c r="AP317" i="5" s="1"/>
  <c r="BH317" i="5" s="1"/>
  <c r="BH522" i="3"/>
  <c r="AP531" i="5" s="1"/>
  <c r="BH531" i="5" s="1"/>
  <c r="BH424" i="3"/>
  <c r="AP433" i="5" s="1"/>
  <c r="BH433" i="5" s="1"/>
  <c r="BH657" i="3"/>
  <c r="AP665" i="5" s="1"/>
  <c r="BH665" i="5" s="1"/>
  <c r="BH548" i="3"/>
  <c r="AP556" i="5" s="1"/>
  <c r="BH556" i="5" s="1"/>
  <c r="BH440" i="3"/>
  <c r="BH472" i="3"/>
  <c r="AP481" i="5" s="1"/>
  <c r="BH481" i="5" s="1"/>
  <c r="BH197" i="3"/>
  <c r="AP206" i="5" s="1"/>
  <c r="BH206" i="5" s="1"/>
  <c r="BH319" i="3"/>
  <c r="AP328" i="5" s="1"/>
  <c r="BH328" i="5" s="1"/>
  <c r="BH526" i="3"/>
  <c r="AP535" i="5" s="1"/>
  <c r="BH535" i="5" s="1"/>
  <c r="BH193" i="3"/>
  <c r="AP202" i="5" s="1"/>
  <c r="BH202" i="5" s="1"/>
  <c r="BH444" i="3"/>
  <c r="AP453" i="5" s="1"/>
  <c r="BH453" i="5" s="1"/>
  <c r="BH375" i="3"/>
  <c r="AP384" i="5" s="1"/>
  <c r="BH384" i="5" s="1"/>
  <c r="BH266" i="3"/>
  <c r="AP275" i="5" s="1"/>
  <c r="BH275" i="5" s="1"/>
  <c r="BH371" i="3"/>
  <c r="AP380" i="5" s="1"/>
  <c r="BH380" i="5" s="1"/>
  <c r="BH637" i="3"/>
  <c r="BH532" i="3"/>
  <c r="AP541" i="5" s="1"/>
  <c r="BH541" i="5" s="1"/>
  <c r="BH700" i="3"/>
  <c r="BH395" i="3"/>
  <c r="AP404" i="5" s="1"/>
  <c r="BH404" i="5" s="1"/>
  <c r="BH97" i="3"/>
  <c r="AP106" i="5" s="1"/>
  <c r="BH106" i="5" s="1"/>
  <c r="BH378" i="3"/>
  <c r="AP387" i="5" s="1"/>
  <c r="BH387" i="5" s="1"/>
  <c r="BH659" i="3"/>
  <c r="AP667" i="5" s="1"/>
  <c r="BH667" i="5" s="1"/>
  <c r="BH716" i="3"/>
  <c r="BH402" i="3"/>
  <c r="AP411" i="5" s="1"/>
  <c r="BH411" i="5" s="1"/>
  <c r="BH561" i="3"/>
  <c r="BH189" i="3"/>
  <c r="AP198" i="5" s="1"/>
  <c r="BH198" i="5" s="1"/>
  <c r="BH677" i="3"/>
  <c r="AP685" i="5" s="1"/>
  <c r="BH685" i="5" s="1"/>
  <c r="BH648" i="3"/>
  <c r="AP656" i="5" s="1"/>
  <c r="BH656" i="5" s="1"/>
  <c r="BH465" i="3"/>
  <c r="AP474" i="5" s="1"/>
  <c r="BH474" i="5" s="1"/>
  <c r="BH573" i="3"/>
  <c r="BH564" i="3"/>
  <c r="BH104" i="3"/>
  <c r="AP113" i="5" s="1"/>
  <c r="BH113" i="5" s="1"/>
  <c r="BH651" i="3"/>
  <c r="AP659" i="5" s="1"/>
  <c r="BH659" i="5" s="1"/>
  <c r="BH237" i="3"/>
  <c r="AP246" i="5" s="1"/>
  <c r="BH122" i="3"/>
  <c r="AP131" i="5" s="1"/>
  <c r="BH131" i="5" s="1"/>
  <c r="BH519" i="3"/>
  <c r="AP528" i="5" s="1"/>
  <c r="BH528" i="5" s="1"/>
  <c r="BH502" i="3"/>
  <c r="AP511" i="5" s="1"/>
  <c r="BH511" i="5" s="1"/>
  <c r="BH121" i="3"/>
  <c r="AP130" i="5" s="1"/>
  <c r="BH130" i="5" s="1"/>
  <c r="BH574" i="3"/>
  <c r="BH163" i="3"/>
  <c r="AP172" i="5" s="1"/>
  <c r="BH172" i="5" s="1"/>
  <c r="BH185" i="3"/>
  <c r="AP194" i="5" s="1"/>
  <c r="BH194" i="5" s="1"/>
  <c r="BH168" i="3"/>
  <c r="AP177" i="5" s="1"/>
  <c r="BH177" i="5" s="1"/>
  <c r="BH559" i="3"/>
  <c r="AP567" i="5" s="1"/>
  <c r="BH567" i="5" s="1"/>
  <c r="BH474" i="3"/>
  <c r="AP483" i="5" s="1"/>
  <c r="BH483" i="5" s="1"/>
  <c r="BH518" i="3"/>
  <c r="AP527" i="5" s="1"/>
  <c r="BH527" i="5" s="1"/>
  <c r="BH233" i="3"/>
  <c r="AP242" i="5" s="1"/>
  <c r="BH242" i="5" s="1"/>
  <c r="AA12" i="5" l="1"/>
  <c r="BI19" i="5" s="1"/>
  <c r="AP224" i="5"/>
  <c r="BJ215" i="3"/>
  <c r="AP226" i="5"/>
  <c r="BJ217" i="3"/>
  <c r="AP561" i="5"/>
  <c r="BJ553" i="3"/>
  <c r="AP559" i="5"/>
  <c r="BJ551" i="3"/>
  <c r="AP558" i="5"/>
  <c r="BJ550" i="3"/>
  <c r="AP284" i="5"/>
  <c r="BJ275" i="3"/>
  <c r="AP557" i="5"/>
  <c r="BJ549" i="3"/>
  <c r="AP553" i="5"/>
  <c r="BJ544" i="3"/>
  <c r="AP552" i="5"/>
  <c r="BJ543" i="3"/>
  <c r="AP551" i="5"/>
  <c r="BJ542" i="3"/>
  <c r="AP550" i="5"/>
  <c r="BJ541" i="3"/>
  <c r="AS238" i="5"/>
  <c r="BI238" i="5" s="1"/>
  <c r="BH238" i="5"/>
  <c r="AS692" i="5"/>
  <c r="BI692" i="5" s="1"/>
  <c r="BH692" i="5"/>
  <c r="AS703" i="5"/>
  <c r="BI703" i="5" s="1"/>
  <c r="BH703" i="5"/>
  <c r="AS695" i="5"/>
  <c r="BI695" i="5" s="1"/>
  <c r="BH695" i="5"/>
  <c r="AS610" i="5"/>
  <c r="BI610" i="5" s="1"/>
  <c r="BH610" i="5"/>
  <c r="AS683" i="5"/>
  <c r="BI683" i="5" s="1"/>
  <c r="BH683" i="5"/>
  <c r="AS694" i="5"/>
  <c r="BI694" i="5" s="1"/>
  <c r="BH694" i="5"/>
  <c r="AS693" i="5"/>
  <c r="BI693" i="5" s="1"/>
  <c r="BH693" i="5"/>
  <c r="AS715" i="5"/>
  <c r="BI715" i="5" s="1"/>
  <c r="BH715" i="5"/>
  <c r="AS697" i="5"/>
  <c r="BI697" i="5" s="1"/>
  <c r="BH697" i="5"/>
  <c r="AS684" i="5"/>
  <c r="BI684" i="5" s="1"/>
  <c r="BH684" i="5"/>
  <c r="AS241" i="5"/>
  <c r="BI241" i="5" s="1"/>
  <c r="BH241" i="5"/>
  <c r="AS246" i="5"/>
  <c r="BI246" i="5" s="1"/>
  <c r="BH246" i="5"/>
  <c r="AS700" i="5"/>
  <c r="BI700" i="5" s="1"/>
  <c r="BH700" i="5"/>
  <c r="AS243" i="5"/>
  <c r="BI243" i="5" s="1"/>
  <c r="BH243" i="5"/>
  <c r="AS235" i="5"/>
  <c r="BI235" i="5" s="1"/>
  <c r="BH235" i="5"/>
  <c r="AS706" i="5"/>
  <c r="BI706" i="5" s="1"/>
  <c r="BH706" i="5"/>
  <c r="AS699" i="5"/>
  <c r="BI699" i="5" s="1"/>
  <c r="BH699" i="5"/>
  <c r="AS685" i="5"/>
  <c r="BI685" i="5" s="1"/>
  <c r="AP641" i="5"/>
  <c r="BH641" i="5" s="1"/>
  <c r="AP560" i="5"/>
  <c r="AP727" i="5"/>
  <c r="AP69" i="5"/>
  <c r="BH69" i="5" s="1"/>
  <c r="AP568" i="5"/>
  <c r="BH568" i="5" s="1"/>
  <c r="AP582" i="5"/>
  <c r="BH582" i="5" s="1"/>
  <c r="AP679" i="5"/>
  <c r="BH679" i="5" s="1"/>
  <c r="AP385" i="5"/>
  <c r="BH385" i="5" s="1"/>
  <c r="AP573" i="5"/>
  <c r="BH573" i="5" s="1"/>
  <c r="AP721" i="5"/>
  <c r="BH721" i="5" s="1"/>
  <c r="AP701" i="5"/>
  <c r="BH701" i="5" s="1"/>
  <c r="AP112" i="5"/>
  <c r="BH112" i="5" s="1"/>
  <c r="AP137" i="5"/>
  <c r="BH137" i="5" s="1"/>
  <c r="AP730" i="5"/>
  <c r="BH730" i="5" s="1"/>
  <c r="AP712" i="5"/>
  <c r="BH712" i="5" s="1"/>
  <c r="AP735" i="5"/>
  <c r="BH735" i="5" s="1"/>
  <c r="AP221" i="5"/>
  <c r="AP331" i="5"/>
  <c r="BH331" i="5" s="1"/>
  <c r="AP580" i="5"/>
  <c r="BH580" i="5" s="1"/>
  <c r="AP736" i="5"/>
  <c r="BH736" i="5" s="1"/>
  <c r="AP141" i="5"/>
  <c r="BH141" i="5" s="1"/>
  <c r="BJ604" i="3"/>
  <c r="AP612" i="5"/>
  <c r="BJ599" i="3"/>
  <c r="AP607" i="5"/>
  <c r="BJ601" i="3"/>
  <c r="AP609" i="5"/>
  <c r="BJ618" i="3"/>
  <c r="AP626" i="5"/>
  <c r="BT608" i="3"/>
  <c r="AP764" i="5"/>
  <c r="BT619" i="3"/>
  <c r="AP775" i="5"/>
  <c r="BH775" i="5" s="1"/>
  <c r="BT604" i="3"/>
  <c r="AP760" i="5"/>
  <c r="AP344" i="5"/>
  <c r="BH344" i="5" s="1"/>
  <c r="AP273" i="5"/>
  <c r="BH273" i="5" s="1"/>
  <c r="AP724" i="5"/>
  <c r="BH724" i="5" s="1"/>
  <c r="AP709" i="5"/>
  <c r="BH709" i="5" s="1"/>
  <c r="AP468" i="5"/>
  <c r="BH468" i="5" s="1"/>
  <c r="AP579" i="5"/>
  <c r="BH579" i="5" s="1"/>
  <c r="AP84" i="5"/>
  <c r="BH84" i="5" s="1"/>
  <c r="AP578" i="5"/>
  <c r="BH578" i="5" s="1"/>
  <c r="AP565" i="5"/>
  <c r="BH565" i="5" s="1"/>
  <c r="AP707" i="5"/>
  <c r="BH707" i="5" s="1"/>
  <c r="AP716" i="5"/>
  <c r="BH716" i="5" s="1"/>
  <c r="AS718" i="5"/>
  <c r="BI718" i="5" s="1"/>
  <c r="AP222" i="5"/>
  <c r="BH222" i="5" s="1"/>
  <c r="AP713" i="5"/>
  <c r="BH713" i="5" s="1"/>
  <c r="AP267" i="5"/>
  <c r="BH267" i="5" s="1"/>
  <c r="AP99" i="5"/>
  <c r="BH99" i="5" s="1"/>
  <c r="BJ605" i="3"/>
  <c r="AP613" i="5"/>
  <c r="BJ603" i="3"/>
  <c r="AP611" i="5"/>
  <c r="BJ619" i="3"/>
  <c r="AP627" i="5"/>
  <c r="BT600" i="3"/>
  <c r="AP756" i="5"/>
  <c r="BT603" i="3"/>
  <c r="AP759" i="5"/>
  <c r="BH759" i="5" s="1"/>
  <c r="BT596" i="3"/>
  <c r="AP752" i="5"/>
  <c r="BJ703" i="3"/>
  <c r="AP711" i="5"/>
  <c r="AP605" i="5"/>
  <c r="BH605" i="5" s="1"/>
  <c r="BJ612" i="3"/>
  <c r="AP620" i="5"/>
  <c r="BJ615" i="3"/>
  <c r="AP623" i="5"/>
  <c r="BJ620" i="3"/>
  <c r="AP628" i="5"/>
  <c r="BT609" i="3"/>
  <c r="AP765" i="5"/>
  <c r="BT606" i="3"/>
  <c r="AP762" i="5"/>
  <c r="BH762" i="5" s="1"/>
  <c r="BJ688" i="3"/>
  <c r="AP696" i="5"/>
  <c r="BH696" i="5" s="1"/>
  <c r="BJ589" i="3"/>
  <c r="AP597" i="5"/>
  <c r="BH597" i="5" s="1"/>
  <c r="BJ596" i="3"/>
  <c r="AP604" i="5"/>
  <c r="BT601" i="3"/>
  <c r="AP757" i="5"/>
  <c r="BT622" i="3"/>
  <c r="AP778" i="5"/>
  <c r="BH778" i="5" s="1"/>
  <c r="BT599" i="3"/>
  <c r="AP755" i="5"/>
  <c r="AP261" i="5"/>
  <c r="BH261" i="5" s="1"/>
  <c r="AP676" i="5"/>
  <c r="BH676" i="5" s="1"/>
  <c r="AP704" i="5"/>
  <c r="BH704" i="5" s="1"/>
  <c r="AP274" i="5"/>
  <c r="BH274" i="5" s="1"/>
  <c r="AP473" i="5"/>
  <c r="BH473" i="5" s="1"/>
  <c r="AP585" i="5"/>
  <c r="BH585" i="5" s="1"/>
  <c r="AP734" i="5"/>
  <c r="BH734" i="5" s="1"/>
  <c r="AP244" i="5"/>
  <c r="BH244" i="5" s="1"/>
  <c r="AP574" i="5"/>
  <c r="BH574" i="5" s="1"/>
  <c r="AP569" i="5"/>
  <c r="BH569" i="5" s="1"/>
  <c r="AP586" i="5"/>
  <c r="BH586" i="5" s="1"/>
  <c r="AP271" i="5"/>
  <c r="BH271" i="5" s="1"/>
  <c r="AP562" i="5"/>
  <c r="AP171" i="5"/>
  <c r="BH171" i="5" s="1"/>
  <c r="AP389" i="5"/>
  <c r="BH389" i="5" s="1"/>
  <c r="AP566" i="5"/>
  <c r="BH566" i="5" s="1"/>
  <c r="AP548" i="5"/>
  <c r="BH548" i="5" s="1"/>
  <c r="AP507" i="5"/>
  <c r="BH507" i="5" s="1"/>
  <c r="AP714" i="5"/>
  <c r="BH714" i="5" s="1"/>
  <c r="BJ609" i="3"/>
  <c r="AP617" i="5"/>
  <c r="BJ588" i="3"/>
  <c r="AP596" i="5"/>
  <c r="BH596" i="5" s="1"/>
  <c r="BJ623" i="3"/>
  <c r="AP631" i="5"/>
  <c r="BT588" i="3"/>
  <c r="AP744" i="5"/>
  <c r="BT593" i="3"/>
  <c r="AP749" i="5"/>
  <c r="BT615" i="3"/>
  <c r="AP771" i="5"/>
  <c r="BT618" i="3"/>
  <c r="AP774" i="5"/>
  <c r="BH774" i="5" s="1"/>
  <c r="AP645" i="5"/>
  <c r="BH645" i="5" s="1"/>
  <c r="AP286" i="5"/>
  <c r="AP397" i="5"/>
  <c r="BH397" i="5" s="1"/>
  <c r="AP646" i="5"/>
  <c r="BH646" i="5" s="1"/>
  <c r="AP490" i="5"/>
  <c r="BH490" i="5" s="1"/>
  <c r="AP555" i="5"/>
  <c r="AP461" i="5"/>
  <c r="BH461" i="5" s="1"/>
  <c r="AP542" i="5"/>
  <c r="BH542" i="5" s="1"/>
  <c r="AP314" i="5"/>
  <c r="BH314" i="5" s="1"/>
  <c r="AP263" i="5"/>
  <c r="BH263" i="5" s="1"/>
  <c r="BJ593" i="3"/>
  <c r="AP601" i="5"/>
  <c r="BJ608" i="3"/>
  <c r="AP616" i="5"/>
  <c r="BJ624" i="3"/>
  <c r="AP632" i="5"/>
  <c r="BT589" i="3"/>
  <c r="AP745" i="5"/>
  <c r="BT602" i="3"/>
  <c r="AP758" i="5"/>
  <c r="BT607" i="3"/>
  <c r="AP763" i="5"/>
  <c r="BT621" i="3"/>
  <c r="AP777" i="5"/>
  <c r="BH777" i="5" s="1"/>
  <c r="AS717" i="5"/>
  <c r="BI717" i="5" s="1"/>
  <c r="AP570" i="5"/>
  <c r="AP543" i="5"/>
  <c r="BH543" i="5" s="1"/>
  <c r="BJ610" i="3"/>
  <c r="AP618" i="5"/>
  <c r="BJ600" i="3"/>
  <c r="AP608" i="5"/>
  <c r="BJ621" i="3"/>
  <c r="AP629" i="5"/>
  <c r="BH629" i="5" s="1"/>
  <c r="BT590" i="3"/>
  <c r="AP746" i="5"/>
  <c r="BH746" i="5" s="1"/>
  <c r="BT594" i="3"/>
  <c r="AP750" i="5"/>
  <c r="BT620" i="3"/>
  <c r="AP776" i="5"/>
  <c r="AP708" i="5"/>
  <c r="BH708" i="5" s="1"/>
  <c r="AP571" i="5"/>
  <c r="AP572" i="5"/>
  <c r="BH572" i="5" s="1"/>
  <c r="AP178" i="5"/>
  <c r="BH178" i="5" s="1"/>
  <c r="AP62" i="5"/>
  <c r="BH62" i="5" s="1"/>
  <c r="AP642" i="5"/>
  <c r="BH642" i="5" s="1"/>
  <c r="AP248" i="5"/>
  <c r="BH248" i="5" s="1"/>
  <c r="AP376" i="5"/>
  <c r="BH376" i="5" s="1"/>
  <c r="AP520" i="5"/>
  <c r="BH520" i="5" s="1"/>
  <c r="AP346" i="5"/>
  <c r="BH346" i="5" s="1"/>
  <c r="AP144" i="5"/>
  <c r="BH144" i="5" s="1"/>
  <c r="AP94" i="5"/>
  <c r="BH94" i="5" s="1"/>
  <c r="AP720" i="5"/>
  <c r="BH720" i="5" s="1"/>
  <c r="AP581" i="5"/>
  <c r="BH581" i="5" s="1"/>
  <c r="AP449" i="5"/>
  <c r="BH449" i="5" s="1"/>
  <c r="AP140" i="5"/>
  <c r="BH140" i="5" s="1"/>
  <c r="AP729" i="5"/>
  <c r="AP247" i="5"/>
  <c r="BH247" i="5" s="1"/>
  <c r="AP705" i="5"/>
  <c r="BH705" i="5" s="1"/>
  <c r="AP90" i="5"/>
  <c r="BH90" i="5" s="1"/>
  <c r="AP467" i="5"/>
  <c r="BH467" i="5" s="1"/>
  <c r="AP702" i="5"/>
  <c r="BH702" i="5" s="1"/>
  <c r="AP575" i="5"/>
  <c r="AP698" i="5"/>
  <c r="BH698" i="5" s="1"/>
  <c r="AP109" i="5"/>
  <c r="BH109" i="5" s="1"/>
  <c r="AS733" i="5"/>
  <c r="BI733" i="5" s="1"/>
  <c r="AP268" i="5"/>
  <c r="BH268" i="5" s="1"/>
  <c r="AP255" i="5"/>
  <c r="BH255" i="5" s="1"/>
  <c r="AP710" i="5"/>
  <c r="BH710" i="5" s="1"/>
  <c r="AP311" i="5"/>
  <c r="BH311" i="5" s="1"/>
  <c r="BJ607" i="3"/>
  <c r="AP615" i="5"/>
  <c r="BJ592" i="3"/>
  <c r="AP600" i="5"/>
  <c r="BJ626" i="3"/>
  <c r="AP634" i="5"/>
  <c r="BT592" i="3"/>
  <c r="AP748" i="5"/>
  <c r="BT610" i="3"/>
  <c r="AP766" i="5"/>
  <c r="BT612" i="3"/>
  <c r="AP768" i="5"/>
  <c r="BH768" i="5" s="1"/>
  <c r="BJ602" i="3"/>
  <c r="BJ710" i="3"/>
  <c r="BJ691" i="3"/>
  <c r="BJ687" i="3"/>
  <c r="BJ685" i="3"/>
  <c r="BJ725" i="3"/>
  <c r="BJ677" i="3"/>
  <c r="BJ676" i="3"/>
  <c r="BJ675" i="3"/>
  <c r="AP743" i="5"/>
  <c r="BH743" i="5" s="1"/>
  <c r="BT587" i="3"/>
  <c r="BJ587" i="3"/>
  <c r="BJ709" i="3"/>
  <c r="BJ707" i="3"/>
  <c r="BJ698" i="3"/>
  <c r="BJ695" i="3"/>
  <c r="BJ689" i="3"/>
  <c r="BJ692" i="3"/>
  <c r="BJ686" i="3"/>
  <c r="BJ684" i="3"/>
  <c r="BJ711" i="3"/>
  <c r="BJ720" i="3"/>
  <c r="BJ732" i="3"/>
  <c r="BJ731" i="3"/>
  <c r="BJ312" i="3"/>
  <c r="BJ453" i="3"/>
  <c r="BJ426" i="3"/>
  <c r="BJ255" i="3"/>
  <c r="BJ379" i="3"/>
  <c r="BJ518" i="3"/>
  <c r="BJ502" i="3"/>
  <c r="BJ378" i="3"/>
  <c r="BJ43" i="3"/>
  <c r="BJ40" i="3"/>
  <c r="BJ323" i="3"/>
  <c r="BJ270" i="3"/>
  <c r="BJ229" i="3"/>
  <c r="BJ170" i="3"/>
  <c r="BJ418" i="3"/>
  <c r="BJ475" i="3"/>
  <c r="BJ134" i="3"/>
  <c r="BJ249" i="3"/>
  <c r="BJ92" i="3"/>
  <c r="BJ408" i="3"/>
  <c r="BJ321" i="3"/>
  <c r="BJ330" i="3"/>
  <c r="BJ184" i="3"/>
  <c r="BJ150" i="3"/>
  <c r="BJ460" i="3"/>
  <c r="BJ204" i="3"/>
  <c r="BJ393" i="3"/>
  <c r="BJ466" i="3"/>
  <c r="BJ108" i="3"/>
  <c r="BJ497" i="3"/>
  <c r="BJ447" i="3"/>
  <c r="BJ49" i="3"/>
  <c r="BJ401" i="3"/>
  <c r="BJ165" i="3"/>
  <c r="BJ133" i="3"/>
  <c r="BJ374" i="3"/>
  <c r="BJ449" i="3"/>
  <c r="BJ524" i="3"/>
  <c r="BJ234" i="3"/>
  <c r="BJ245" i="3"/>
  <c r="BJ517" i="3"/>
  <c r="BJ387" i="3"/>
  <c r="BJ148" i="3"/>
  <c r="BJ179" i="3"/>
  <c r="BJ519" i="3"/>
  <c r="BJ444" i="3"/>
  <c r="BJ424" i="3"/>
  <c r="BJ456" i="3"/>
  <c r="BJ506" i="3"/>
  <c r="BJ226" i="3"/>
  <c r="BJ473" i="3"/>
  <c r="BJ320" i="3"/>
  <c r="BJ142" i="3"/>
  <c r="BJ291" i="3"/>
  <c r="BJ508" i="3"/>
  <c r="BJ24" i="3"/>
  <c r="BJ417" i="3"/>
  <c r="BJ247" i="3"/>
  <c r="BJ181" i="3"/>
  <c r="BJ479" i="3"/>
  <c r="BJ505" i="3"/>
  <c r="BJ149" i="3"/>
  <c r="BJ488" i="3"/>
  <c r="BJ28" i="3"/>
  <c r="BJ420" i="3"/>
  <c r="BJ416" i="3"/>
  <c r="BJ313" i="3"/>
  <c r="BJ308" i="3"/>
  <c r="BJ120" i="3"/>
  <c r="BJ146" i="3"/>
  <c r="BJ56" i="3"/>
  <c r="BJ151" i="3"/>
  <c r="BJ194" i="3"/>
  <c r="BJ363" i="3"/>
  <c r="BJ63" i="3"/>
  <c r="BJ139" i="3"/>
  <c r="BJ478" i="3"/>
  <c r="BJ372" i="3"/>
  <c r="BJ529" i="3"/>
  <c r="BJ289" i="3"/>
  <c r="BJ392" i="3"/>
  <c r="BJ91" i="3"/>
  <c r="BJ421" i="3"/>
  <c r="BJ390" i="3"/>
  <c r="BJ207" i="3"/>
  <c r="BJ364" i="3"/>
  <c r="BJ145" i="3"/>
  <c r="BJ309" i="3"/>
  <c r="BJ244" i="3"/>
  <c r="BJ177" i="3"/>
  <c r="BJ168" i="3"/>
  <c r="BJ189" i="3"/>
  <c r="BJ526" i="3"/>
  <c r="BJ173" i="3"/>
  <c r="BJ253" i="3"/>
  <c r="BJ403" i="3"/>
  <c r="BJ369" i="3"/>
  <c r="BJ147" i="3"/>
  <c r="BJ476" i="3"/>
  <c r="BJ410" i="3"/>
  <c r="BJ248" i="3"/>
  <c r="BJ358" i="3"/>
  <c r="BJ117" i="3"/>
  <c r="BJ197" i="3"/>
  <c r="BJ300" i="3"/>
  <c r="BJ191" i="3"/>
  <c r="BJ471" i="3"/>
  <c r="BJ531" i="3"/>
  <c r="BJ202" i="3"/>
  <c r="BJ269" i="3"/>
  <c r="BJ303" i="3"/>
  <c r="BJ454" i="3"/>
  <c r="BJ509" i="3"/>
  <c r="BJ490" i="3"/>
  <c r="BJ404" i="3"/>
  <c r="BJ423" i="3"/>
  <c r="BJ263" i="3"/>
  <c r="BJ474" i="3"/>
  <c r="BJ130" i="3"/>
  <c r="BJ193" i="3"/>
  <c r="BJ251" i="3"/>
  <c r="BJ237" i="3"/>
  <c r="BJ522" i="3"/>
  <c r="BJ494" i="3"/>
  <c r="BJ463" i="3"/>
  <c r="BJ419" i="3"/>
  <c r="BJ203" i="3"/>
  <c r="BJ200" i="3"/>
  <c r="BJ457" i="3"/>
  <c r="BJ470" i="3"/>
  <c r="BJ166" i="3"/>
  <c r="BJ371" i="3"/>
  <c r="BJ472" i="3"/>
  <c r="BJ250" i="3"/>
  <c r="BJ386" i="3"/>
  <c r="BJ450" i="3"/>
  <c r="BJ441" i="3"/>
  <c r="BJ206" i="3"/>
  <c r="BJ366" i="3"/>
  <c r="BJ357" i="3"/>
  <c r="BJ396" i="3"/>
  <c r="BJ232" i="3"/>
  <c r="BJ37" i="3"/>
  <c r="BJ370" i="3"/>
  <c r="BJ504" i="3"/>
  <c r="BJ42" i="3"/>
  <c r="BJ329" i="3"/>
  <c r="BJ361" i="3"/>
  <c r="BJ349" i="3"/>
  <c r="BJ112" i="3"/>
  <c r="BJ218" i="8"/>
  <c r="BJ369" i="8"/>
  <c r="AP1131" i="5" s="1"/>
  <c r="BH1131" i="5" s="1"/>
  <c r="BJ167" i="8"/>
  <c r="BJ168" i="8"/>
  <c r="BJ169" i="8"/>
  <c r="BJ170" i="8"/>
  <c r="BJ81" i="8"/>
  <c r="BJ299" i="8"/>
  <c r="BJ210" i="8"/>
  <c r="BJ253" i="8"/>
  <c r="BJ71" i="8"/>
  <c r="BJ212" i="8"/>
  <c r="BJ211" i="8"/>
  <c r="BJ477" i="8"/>
  <c r="BJ57" i="8"/>
  <c r="BJ281" i="8"/>
  <c r="BJ288" i="8"/>
  <c r="BJ315" i="8"/>
  <c r="BJ300" i="8"/>
  <c r="BJ220" i="8"/>
  <c r="BJ267" i="8"/>
  <c r="BJ154" i="8"/>
  <c r="AP916" i="5" s="1"/>
  <c r="BH916" i="5" s="1"/>
  <c r="BJ217" i="8"/>
  <c r="AP979" i="5" s="1"/>
  <c r="BH979" i="5" s="1"/>
  <c r="BJ97" i="8"/>
  <c r="AP859" i="5" s="1"/>
  <c r="BH859" i="5" s="1"/>
  <c r="BJ139" i="8"/>
  <c r="AP901" i="5" s="1"/>
  <c r="BH901" i="5" s="1"/>
  <c r="BJ185" i="8"/>
  <c r="BJ186" i="8"/>
  <c r="BJ91" i="8"/>
  <c r="AP853" i="5" s="1"/>
  <c r="BH853" i="5" s="1"/>
  <c r="BJ473" i="8"/>
  <c r="AP1235" i="5" s="1"/>
  <c r="BH1235" i="5" s="1"/>
  <c r="BJ490" i="8"/>
  <c r="BJ421" i="8"/>
  <c r="BJ358" i="8"/>
  <c r="AP1120" i="5" s="1"/>
  <c r="BH1120" i="5" s="1"/>
  <c r="BJ279" i="8"/>
  <c r="AP1041" i="5" s="1"/>
  <c r="BH1041" i="5" s="1"/>
  <c r="BJ163" i="8"/>
  <c r="AP925" i="5" s="1"/>
  <c r="BH925" i="5" s="1"/>
  <c r="BJ187" i="8"/>
  <c r="AP949" i="5" s="1"/>
  <c r="BH949" i="5" s="1"/>
  <c r="BJ262" i="8"/>
  <c r="AP1024" i="5" s="1"/>
  <c r="BH1024" i="5" s="1"/>
  <c r="BJ120" i="8"/>
  <c r="AP882" i="5" s="1"/>
  <c r="BH882" i="5" s="1"/>
  <c r="BJ231" i="8"/>
  <c r="AP993" i="5" s="1"/>
  <c r="BH993" i="5" s="1"/>
  <c r="BJ368" i="8"/>
  <c r="AP1130" i="5" s="1"/>
  <c r="BH1130" i="5" s="1"/>
  <c r="BJ462" i="8"/>
  <c r="AP1224" i="5" s="1"/>
  <c r="BH1224" i="5" s="1"/>
  <c r="BJ384" i="8"/>
  <c r="AP1146" i="5" s="1"/>
  <c r="BH1146" i="5" s="1"/>
  <c r="BJ388" i="8"/>
  <c r="AP1150" i="5" s="1"/>
  <c r="BH1150" i="5" s="1"/>
  <c r="BJ431" i="8"/>
  <c r="AP1193" i="5" s="1"/>
  <c r="BH1193" i="5" s="1"/>
  <c r="BJ105" i="8"/>
  <c r="AP867" i="5" s="1"/>
  <c r="BH867" i="5" s="1"/>
  <c r="BJ353" i="8"/>
  <c r="AP1115" i="5" s="1"/>
  <c r="BH1115" i="5" s="1"/>
  <c r="BJ183" i="8"/>
  <c r="AP945" i="5" s="1"/>
  <c r="BH945" i="5" s="1"/>
  <c r="BJ359" i="8"/>
  <c r="AP1121" i="5" s="1"/>
  <c r="BH1121" i="5" s="1"/>
  <c r="BJ223" i="8"/>
  <c r="AP985" i="5" s="1"/>
  <c r="BH985" i="5" s="1"/>
  <c r="BJ480" i="8"/>
  <c r="AP1242" i="5" s="1"/>
  <c r="BH1242" i="5" s="1"/>
  <c r="BJ452" i="8"/>
  <c r="AP1214" i="5" s="1"/>
  <c r="BH1214" i="5" s="1"/>
  <c r="BJ157" i="8"/>
  <c r="AP919" i="5" s="1"/>
  <c r="BH919" i="5" s="1"/>
  <c r="BJ88" i="8"/>
  <c r="AP850" i="5" s="1"/>
  <c r="BH850" i="5" s="1"/>
  <c r="BJ324" i="8"/>
  <c r="AP1086" i="5" s="1"/>
  <c r="BH1086" i="5" s="1"/>
  <c r="BJ26" i="8"/>
  <c r="AP788" i="5" s="1"/>
  <c r="BH788" i="5" s="1"/>
  <c r="BJ92" i="8"/>
  <c r="AP854" i="5" s="1"/>
  <c r="BH854" i="5" s="1"/>
  <c r="BJ74" i="8"/>
  <c r="AP836" i="5" s="1"/>
  <c r="BH836" i="5" s="1"/>
  <c r="BJ482" i="8"/>
  <c r="AP1244" i="5" s="1"/>
  <c r="BH1244" i="5" s="1"/>
  <c r="BJ123" i="8"/>
  <c r="AP885" i="5" s="1"/>
  <c r="BH885" i="5" s="1"/>
  <c r="BJ419" i="8"/>
  <c r="AP1181" i="5" s="1"/>
  <c r="BH1181" i="5" s="1"/>
  <c r="BJ230" i="8"/>
  <c r="AP992" i="5" s="1"/>
  <c r="BH992" i="5" s="1"/>
  <c r="C25" i="6"/>
  <c r="L15" i="6" s="1"/>
  <c r="M15" i="6" s="1"/>
  <c r="BJ35" i="8"/>
  <c r="BJ200" i="8"/>
  <c r="AP962" i="5" s="1"/>
  <c r="BH962" i="5" s="1"/>
  <c r="BJ147" i="8"/>
  <c r="AP909" i="5" s="1"/>
  <c r="BH909" i="5" s="1"/>
  <c r="BJ363" i="8"/>
  <c r="AP1125" i="5" s="1"/>
  <c r="BH1125" i="5" s="1"/>
  <c r="BJ197" i="8"/>
  <c r="AP959" i="5" s="1"/>
  <c r="BH959" i="5" s="1"/>
  <c r="BJ238" i="8"/>
  <c r="AP1000" i="5" s="1"/>
  <c r="BH1000" i="5" s="1"/>
  <c r="BJ237" i="8"/>
  <c r="AP999" i="5" s="1"/>
  <c r="BH999" i="5" s="1"/>
  <c r="BJ42" i="8"/>
  <c r="AP804" i="5" s="1"/>
  <c r="BH804" i="5" s="1"/>
  <c r="BJ352" i="8"/>
  <c r="AP1114" i="5" s="1"/>
  <c r="BH1114" i="5" s="1"/>
  <c r="BJ379" i="8"/>
  <c r="AP1141" i="5" s="1"/>
  <c r="BH1141" i="5" s="1"/>
  <c r="BJ22" i="8"/>
  <c r="BJ334" i="8"/>
  <c r="AP1096" i="5" s="1"/>
  <c r="BH1096" i="5" s="1"/>
  <c r="BJ66" i="8"/>
  <c r="BJ261" i="8"/>
  <c r="AP1023" i="5" s="1"/>
  <c r="BH1023" i="5" s="1"/>
  <c r="BJ280" i="8"/>
  <c r="AP1042" i="5" s="1"/>
  <c r="BH1042" i="5" s="1"/>
  <c r="BJ149" i="8"/>
  <c r="AP911" i="5" s="1"/>
  <c r="BH911" i="5" s="1"/>
  <c r="BJ146" i="8"/>
  <c r="AP908" i="5" s="1"/>
  <c r="BH908" i="5" s="1"/>
  <c r="BJ319" i="8"/>
  <c r="AP1081" i="5" s="1"/>
  <c r="BH1081" i="5" s="1"/>
  <c r="BJ298" i="8"/>
  <c r="AP1060" i="5" s="1"/>
  <c r="BH1060" i="5" s="1"/>
  <c r="BJ465" i="8"/>
  <c r="AP1227" i="5" s="1"/>
  <c r="BH1227" i="5" s="1"/>
  <c r="BJ55" i="8"/>
  <c r="AP817" i="5" s="1"/>
  <c r="BH817" i="5" s="1"/>
  <c r="BJ476" i="8"/>
  <c r="AP1238" i="5" s="1"/>
  <c r="BH1238" i="5" s="1"/>
  <c r="BJ395" i="8"/>
  <c r="AP1157" i="5" s="1"/>
  <c r="BH1157" i="5" s="1"/>
  <c r="BJ70" i="8"/>
  <c r="BJ285" i="8"/>
  <c r="AP1047" i="5" s="1"/>
  <c r="BH1047" i="5" s="1"/>
  <c r="BJ428" i="8"/>
  <c r="AP1190" i="5" s="1"/>
  <c r="BH1190" i="5" s="1"/>
  <c r="BJ204" i="8"/>
  <c r="AP966" i="5" s="1"/>
  <c r="BH966" i="5" s="1"/>
  <c r="BJ343" i="8"/>
  <c r="AP1105" i="5" s="1"/>
  <c r="BH1105" i="5" s="1"/>
  <c r="BJ287" i="8"/>
  <c r="AP1049" i="5" s="1"/>
  <c r="BH1049" i="5" s="1"/>
  <c r="BJ83" i="8"/>
  <c r="AP845" i="5" s="1"/>
  <c r="BH845" i="5" s="1"/>
  <c r="BJ493" i="8"/>
  <c r="AP1255" i="5" s="1"/>
  <c r="BH1255" i="5" s="1"/>
  <c r="BJ293" i="8"/>
  <c r="AP1055" i="5" s="1"/>
  <c r="BH1055" i="5" s="1"/>
  <c r="BJ331" i="8"/>
  <c r="AP1093" i="5" s="1"/>
  <c r="BH1093" i="5" s="1"/>
  <c r="BJ333" i="8"/>
  <c r="AP1095" i="5" s="1"/>
  <c r="BH1095" i="5" s="1"/>
  <c r="BJ382" i="8"/>
  <c r="AP1144" i="5" s="1"/>
  <c r="BH1144" i="5" s="1"/>
  <c r="BJ346" i="8"/>
  <c r="AP1108" i="5" s="1"/>
  <c r="BH1108" i="5" s="1"/>
  <c r="BJ207" i="8"/>
  <c r="AP969" i="5" s="1"/>
  <c r="BH969" i="5" s="1"/>
  <c r="BJ509" i="8"/>
  <c r="AP1271" i="5" s="1"/>
  <c r="BH1271" i="5" s="1"/>
  <c r="BJ32" i="8"/>
  <c r="AP794" i="5" s="1"/>
  <c r="BH794" i="5" s="1"/>
  <c r="BJ90" i="8"/>
  <c r="AP852" i="5" s="1"/>
  <c r="BH852" i="5" s="1"/>
  <c r="BJ381" i="8"/>
  <c r="AP1143" i="5" s="1"/>
  <c r="BH1143" i="5" s="1"/>
  <c r="BJ510" i="8"/>
  <c r="AP1272" i="5" s="1"/>
  <c r="BH1272" i="5" s="1"/>
  <c r="BJ478" i="8"/>
  <c r="AP1240" i="5" s="1"/>
  <c r="BH1240" i="5" s="1"/>
  <c r="BJ414" i="8"/>
  <c r="AP1176" i="5" s="1"/>
  <c r="BH1176" i="5" s="1"/>
  <c r="BJ328" i="8"/>
  <c r="AP1090" i="5" s="1"/>
  <c r="BH1090" i="5" s="1"/>
  <c r="BJ56" i="8"/>
  <c r="AP818" i="5" s="1"/>
  <c r="BH818" i="5" s="1"/>
  <c r="BJ456" i="8"/>
  <c r="AP1218" i="5" s="1"/>
  <c r="BH1218" i="5" s="1"/>
  <c r="BJ297" i="8"/>
  <c r="AP1059" i="5" s="1"/>
  <c r="BH1059" i="5" s="1"/>
  <c r="BJ283" i="8"/>
  <c r="AP1045" i="5" s="1"/>
  <c r="BH1045" i="5" s="1"/>
  <c r="BJ37" i="8"/>
  <c r="AP799" i="5" s="1"/>
  <c r="BH799" i="5" s="1"/>
  <c r="BJ386" i="8"/>
  <c r="AP1148" i="5" s="1"/>
  <c r="BH1148" i="5" s="1"/>
  <c r="BJ254" i="8"/>
  <c r="AP1016" i="5" s="1"/>
  <c r="BH1016" i="5" s="1"/>
  <c r="BJ44" i="8"/>
  <c r="AP806" i="5" s="1"/>
  <c r="BH806" i="5" s="1"/>
  <c r="BJ190" i="8"/>
  <c r="AP952" i="5" s="1"/>
  <c r="BH952" i="5" s="1"/>
  <c r="BJ394" i="8"/>
  <c r="AP1156" i="5" s="1"/>
  <c r="BH1156" i="5" s="1"/>
  <c r="BJ72" i="8"/>
  <c r="BJ241" i="8"/>
  <c r="AP1003" i="5" s="1"/>
  <c r="BH1003" i="5" s="1"/>
  <c r="BJ466" i="8"/>
  <c r="AP1228" i="5" s="1"/>
  <c r="BH1228" i="5" s="1"/>
  <c r="BJ416" i="8"/>
  <c r="AP1178" i="5" s="1"/>
  <c r="BH1178" i="5" s="1"/>
  <c r="BJ240" i="8"/>
  <c r="AP1002" i="5" s="1"/>
  <c r="BH1002" i="5" s="1"/>
  <c r="BJ175" i="8"/>
  <c r="AP937" i="5" s="1"/>
  <c r="BH937" i="5" s="1"/>
  <c r="BJ126" i="8"/>
  <c r="AP888" i="5" s="1"/>
  <c r="BH888" i="5" s="1"/>
  <c r="BJ506" i="8"/>
  <c r="AP1268" i="5" s="1"/>
  <c r="BH1268" i="5" s="1"/>
  <c r="BJ383" i="8"/>
  <c r="AP1145" i="5" s="1"/>
  <c r="BH1145" i="5" s="1"/>
  <c r="BJ450" i="8"/>
  <c r="AP1212" i="5" s="1"/>
  <c r="BH1212" i="5" s="1"/>
  <c r="BJ412" i="8"/>
  <c r="AP1174" i="5" s="1"/>
  <c r="BH1174" i="5" s="1"/>
  <c r="BJ351" i="8"/>
  <c r="AP1113" i="5" s="1"/>
  <c r="BH1113" i="5" s="1"/>
  <c r="BJ403" i="8"/>
  <c r="AP1165" i="5" s="1"/>
  <c r="BH1165" i="5" s="1"/>
  <c r="BJ148" i="8"/>
  <c r="BJ122" i="8"/>
  <c r="AP884" i="5" s="1"/>
  <c r="BH884" i="5" s="1"/>
  <c r="BJ341" i="8"/>
  <c r="AP1103" i="5" s="1"/>
  <c r="BH1103" i="5" s="1"/>
  <c r="BJ196" i="8"/>
  <c r="AP958" i="5" s="1"/>
  <c r="BH958" i="5" s="1"/>
  <c r="BJ45" i="8"/>
  <c r="AP807" i="5" s="1"/>
  <c r="BH807" i="5" s="1"/>
  <c r="BJ316" i="8"/>
  <c r="AP1078" i="5" s="1"/>
  <c r="BH1078" i="5" s="1"/>
  <c r="BJ301" i="8"/>
  <c r="AP1063" i="5" s="1"/>
  <c r="BH1063" i="5" s="1"/>
  <c r="BJ500" i="8"/>
  <c r="AP1262" i="5" s="1"/>
  <c r="BH1262" i="5" s="1"/>
  <c r="BJ470" i="8"/>
  <c r="AP1232" i="5" s="1"/>
  <c r="BH1232" i="5" s="1"/>
  <c r="BJ110" i="8"/>
  <c r="AP872" i="5" s="1"/>
  <c r="BH872" i="5" s="1"/>
  <c r="BJ246" i="8"/>
  <c r="AP1008" i="5" s="1"/>
  <c r="BH1008" i="5" s="1"/>
  <c r="BJ113" i="8"/>
  <c r="AP875" i="5" s="1"/>
  <c r="BH875" i="5" s="1"/>
  <c r="BJ31" i="8"/>
  <c r="AP793" i="5" s="1"/>
  <c r="BH793" i="5" s="1"/>
  <c r="BJ408" i="8"/>
  <c r="AP1170" i="5" s="1"/>
  <c r="BH1170" i="5" s="1"/>
  <c r="BJ406" i="8"/>
  <c r="AP1168" i="5" s="1"/>
  <c r="BH1168" i="5" s="1"/>
  <c r="BJ96" i="8"/>
  <c r="AP858" i="5" s="1"/>
  <c r="BH858" i="5" s="1"/>
  <c r="BJ495" i="8"/>
  <c r="AP1257" i="5" s="1"/>
  <c r="BH1257" i="5" s="1"/>
  <c r="BJ63" i="8"/>
  <c r="AP825" i="5" s="1"/>
  <c r="BH825" i="5" s="1"/>
  <c r="BJ117" i="8"/>
  <c r="AP879" i="5" s="1"/>
  <c r="BH879" i="5" s="1"/>
  <c r="BJ378" i="8"/>
  <c r="AP1140" i="5" s="1"/>
  <c r="BH1140" i="5" s="1"/>
  <c r="BJ471" i="8"/>
  <c r="AP1233" i="5" s="1"/>
  <c r="BH1233" i="5" s="1"/>
  <c r="BJ497" i="8"/>
  <c r="AP1259" i="5" s="1"/>
  <c r="BH1259" i="5" s="1"/>
  <c r="BJ417" i="8"/>
  <c r="AP1179" i="5" s="1"/>
  <c r="BH1179" i="5" s="1"/>
  <c r="BJ265" i="8"/>
  <c r="AP1027" i="5" s="1"/>
  <c r="BH1027" i="5" s="1"/>
  <c r="BJ75" i="8"/>
  <c r="AP837" i="5" s="1"/>
  <c r="BH837" i="5" s="1"/>
  <c r="BJ115" i="8"/>
  <c r="AP877" i="5" s="1"/>
  <c r="BH877" i="5" s="1"/>
  <c r="BJ292" i="8"/>
  <c r="AP1054" i="5" s="1"/>
  <c r="BH1054" i="5" s="1"/>
  <c r="BJ434" i="8"/>
  <c r="AP1196" i="5" s="1"/>
  <c r="BH1196" i="5" s="1"/>
  <c r="BJ93" i="8"/>
  <c r="AP855" i="5" s="1"/>
  <c r="BH855" i="5" s="1"/>
  <c r="BJ481" i="8"/>
  <c r="AP1243" i="5" s="1"/>
  <c r="BH1243" i="5" s="1"/>
  <c r="BJ492" i="8"/>
  <c r="AP1254" i="5" s="1"/>
  <c r="BH1254" i="5" s="1"/>
  <c r="BJ468" i="8"/>
  <c r="AP1230" i="5" s="1"/>
  <c r="BH1230" i="5" s="1"/>
  <c r="BJ203" i="8"/>
  <c r="AP965" i="5" s="1"/>
  <c r="BH965" i="5" s="1"/>
  <c r="BJ128" i="8"/>
  <c r="AP890" i="5" s="1"/>
  <c r="BH890" i="5" s="1"/>
  <c r="BJ174" i="8"/>
  <c r="AP936" i="5" s="1"/>
  <c r="BH936" i="5" s="1"/>
  <c r="BJ508" i="8"/>
  <c r="AP1270" i="5" s="1"/>
  <c r="BH1270" i="5" s="1"/>
  <c r="BJ362" i="8"/>
  <c r="AP1124" i="5" s="1"/>
  <c r="BH1124" i="5" s="1"/>
  <c r="BJ391" i="8"/>
  <c r="AP1153" i="5" s="1"/>
  <c r="BH1153" i="5" s="1"/>
  <c r="BJ399" i="8"/>
  <c r="AP1161" i="5" s="1"/>
  <c r="BH1161" i="5" s="1"/>
  <c r="BJ330" i="8"/>
  <c r="AP1092" i="5" s="1"/>
  <c r="BH1092" i="5" s="1"/>
  <c r="BJ409" i="8"/>
  <c r="AP1171" i="5" s="1"/>
  <c r="BH1171" i="5" s="1"/>
  <c r="BJ118" i="8"/>
  <c r="AP880" i="5" s="1"/>
  <c r="BH880" i="5" s="1"/>
  <c r="BJ278" i="8"/>
  <c r="AP1040" i="5" s="1"/>
  <c r="BH1040" i="5" s="1"/>
  <c r="BJ114" i="8"/>
  <c r="AP876" i="5" s="1"/>
  <c r="BH876" i="5" s="1"/>
  <c r="BJ398" i="8"/>
  <c r="AP1160" i="5" s="1"/>
  <c r="BH1160" i="5" s="1"/>
  <c r="BJ270" i="8"/>
  <c r="AP1032" i="5" s="1"/>
  <c r="BH1032" i="5" s="1"/>
  <c r="BJ36" i="8"/>
  <c r="AP798" i="5" s="1"/>
  <c r="BH798" i="5" s="1"/>
  <c r="BJ216" i="8"/>
  <c r="AP978" i="5" s="1"/>
  <c r="BH978" i="5" s="1"/>
  <c r="BJ30" i="8"/>
  <c r="AP792" i="5" s="1"/>
  <c r="BH792" i="5" s="1"/>
  <c r="BJ443" i="8"/>
  <c r="AP1205" i="5" s="1"/>
  <c r="BH1205" i="5" s="1"/>
  <c r="BJ195" i="8"/>
  <c r="AP957" i="5" s="1"/>
  <c r="BH957" i="5" s="1"/>
  <c r="BJ310" i="8"/>
  <c r="AP1072" i="5" s="1"/>
  <c r="BH1072" i="5" s="1"/>
  <c r="BJ366" i="8"/>
  <c r="AP1128" i="5" s="1"/>
  <c r="BH1128" i="5" s="1"/>
  <c r="BJ179" i="8"/>
  <c r="AP941" i="5" s="1"/>
  <c r="BH941" i="5" s="1"/>
  <c r="BJ290" i="8"/>
  <c r="AP1052" i="5" s="1"/>
  <c r="BH1052" i="5" s="1"/>
  <c r="BJ390" i="8"/>
  <c r="AP1152" i="5" s="1"/>
  <c r="BH1152" i="5" s="1"/>
  <c r="BJ24" i="8"/>
  <c r="AP786" i="5" s="1"/>
  <c r="BH786" i="5" s="1"/>
  <c r="BJ164" i="8"/>
  <c r="AP926" i="5" s="1"/>
  <c r="BH926" i="5" s="1"/>
  <c r="BJ95" i="8"/>
  <c r="AP857" i="5" s="1"/>
  <c r="BH857" i="5" s="1"/>
  <c r="BJ244" i="8"/>
  <c r="AP1006" i="5" s="1"/>
  <c r="BH1006" i="5" s="1"/>
  <c r="BJ160" i="8"/>
  <c r="AP922" i="5" s="1"/>
  <c r="BH922" i="5" s="1"/>
  <c r="BJ335" i="8"/>
  <c r="AP1097" i="5" s="1"/>
  <c r="BH1097" i="5" s="1"/>
  <c r="BJ455" i="8"/>
  <c r="AP1217" i="5" s="1"/>
  <c r="BH1217" i="5" s="1"/>
  <c r="BJ269" i="8"/>
  <c r="AP1031" i="5" s="1"/>
  <c r="BH1031" i="5" s="1"/>
  <c r="BJ40" i="8"/>
  <c r="AP802" i="5" s="1"/>
  <c r="BH802" i="5" s="1"/>
  <c r="BJ82" i="8"/>
  <c r="AP844" i="5" s="1"/>
  <c r="BH844" i="5" s="1"/>
  <c r="BJ131" i="8"/>
  <c r="AP893" i="5" s="1"/>
  <c r="BH893" i="5" s="1"/>
  <c r="BJ94" i="8"/>
  <c r="AP856" i="5" s="1"/>
  <c r="BH856" i="5" s="1"/>
  <c r="BJ486" i="8"/>
  <c r="AP1248" i="5" s="1"/>
  <c r="BH1248" i="5" s="1"/>
  <c r="BJ377" i="8"/>
  <c r="AP1139" i="5" s="1"/>
  <c r="BH1139" i="5" s="1"/>
  <c r="BJ440" i="8"/>
  <c r="AP1202" i="5" s="1"/>
  <c r="BH1202" i="5" s="1"/>
  <c r="BJ162" i="8"/>
  <c r="AP924" i="5" s="1"/>
  <c r="BH924" i="5" s="1"/>
  <c r="BJ507" i="8"/>
  <c r="AP1269" i="5" s="1"/>
  <c r="BH1269" i="5" s="1"/>
  <c r="BJ437" i="8"/>
  <c r="AP1199" i="5" s="1"/>
  <c r="BH1199" i="5" s="1"/>
  <c r="BJ355" i="8"/>
  <c r="AP1117" i="5" s="1"/>
  <c r="BH1117" i="5" s="1"/>
  <c r="BJ21" i="8"/>
  <c r="AP783" i="5" s="1"/>
  <c r="BH783" i="5" s="1"/>
  <c r="BJ295" i="8"/>
  <c r="AP1057" i="5" s="1"/>
  <c r="BH1057" i="5" s="1"/>
  <c r="BJ61" i="8"/>
  <c r="AP823" i="5" s="1"/>
  <c r="BH823" i="5" s="1"/>
  <c r="BJ469" i="8"/>
  <c r="AP1231" i="5" s="1"/>
  <c r="BH1231" i="5" s="1"/>
  <c r="BJ375" i="8"/>
  <c r="AP1137" i="5" s="1"/>
  <c r="BH1137" i="5" s="1"/>
  <c r="BJ266" i="8"/>
  <c r="AP1028" i="5" s="1"/>
  <c r="BH1028" i="5" s="1"/>
  <c r="BJ58" i="8"/>
  <c r="AP820" i="5" s="1"/>
  <c r="BH820" i="5" s="1"/>
  <c r="BJ423" i="8"/>
  <c r="AP1185" i="5" s="1"/>
  <c r="BH1185" i="5" s="1"/>
  <c r="BJ23" i="8"/>
  <c r="AP785" i="5" s="1"/>
  <c r="BH785" i="5" s="1"/>
  <c r="BJ68" i="8"/>
  <c r="BJ236" i="8"/>
  <c r="AP998" i="5" s="1"/>
  <c r="BH998" i="5" s="1"/>
  <c r="BJ227" i="8"/>
  <c r="AP989" i="5" s="1"/>
  <c r="BH989" i="5" s="1"/>
  <c r="BJ472" i="8"/>
  <c r="AP1234" i="5" s="1"/>
  <c r="BH1234" i="5" s="1"/>
  <c r="BJ25" i="8"/>
  <c r="AP787" i="5" s="1"/>
  <c r="BH787" i="5" s="1"/>
  <c r="BJ49" i="8"/>
  <c r="AP811" i="5" s="1"/>
  <c r="BH811" i="5" s="1"/>
  <c r="BJ325" i="8"/>
  <c r="AP1087" i="5" s="1"/>
  <c r="BH1087" i="5" s="1"/>
  <c r="BJ420" i="8"/>
  <c r="AP1182" i="5" s="1"/>
  <c r="BH1182" i="5" s="1"/>
  <c r="BJ274" i="8"/>
  <c r="AP1036" i="5" s="1"/>
  <c r="BH1036" i="5" s="1"/>
  <c r="BJ451" i="8"/>
  <c r="AP1213" i="5" s="1"/>
  <c r="BH1213" i="5" s="1"/>
  <c r="BJ349" i="8"/>
  <c r="AP1111" i="5" s="1"/>
  <c r="BH1111" i="5" s="1"/>
  <c r="BJ424" i="8"/>
  <c r="AP1186" i="5" s="1"/>
  <c r="BH1186" i="5" s="1"/>
  <c r="BJ354" i="8"/>
  <c r="AP1116" i="5" s="1"/>
  <c r="BH1116" i="5" s="1"/>
  <c r="BJ496" i="8"/>
  <c r="AP1258" i="5" s="1"/>
  <c r="BH1258" i="5" s="1"/>
  <c r="BJ234" i="8"/>
  <c r="AP996" i="5" s="1"/>
  <c r="BH996" i="5" s="1"/>
  <c r="BJ64" i="8"/>
  <c r="AP826" i="5" s="1"/>
  <c r="BH826" i="5" s="1"/>
  <c r="BJ27" i="8"/>
  <c r="BJ215" i="8"/>
  <c r="AP977" i="5" s="1"/>
  <c r="BH977" i="5" s="1"/>
  <c r="BJ206" i="8"/>
  <c r="AP968" i="5" s="1"/>
  <c r="BH968" i="5" s="1"/>
  <c r="BJ311" i="8"/>
  <c r="AP1073" i="5" s="1"/>
  <c r="BH1073" i="5" s="1"/>
  <c r="BJ491" i="8"/>
  <c r="AP1253" i="5" s="1"/>
  <c r="BH1253" i="5" s="1"/>
  <c r="BJ112" i="8"/>
  <c r="AP874" i="5" s="1"/>
  <c r="BH874" i="5" s="1"/>
  <c r="BJ444" i="8"/>
  <c r="AP1206" i="5" s="1"/>
  <c r="BH1206" i="5" s="1"/>
  <c r="BJ224" i="8"/>
  <c r="AP986" i="5" s="1"/>
  <c r="BH986" i="5" s="1"/>
  <c r="BJ401" i="8"/>
  <c r="AP1163" i="5" s="1"/>
  <c r="BH1163" i="5" s="1"/>
  <c r="BJ250" i="8"/>
  <c r="AP1012" i="5" s="1"/>
  <c r="BH1012" i="5" s="1"/>
  <c r="BJ79" i="8"/>
  <c r="AP841" i="5" s="1"/>
  <c r="BH841" i="5" s="1"/>
  <c r="BJ50" i="8"/>
  <c r="AP812" i="5" s="1"/>
  <c r="BH812" i="5" s="1"/>
  <c r="BJ87" i="8"/>
  <c r="AP849" i="5" s="1"/>
  <c r="BH849" i="5" s="1"/>
  <c r="BJ312" i="8"/>
  <c r="AP1074" i="5" s="1"/>
  <c r="BH1074" i="5" s="1"/>
  <c r="BJ43" i="8"/>
  <c r="AP805" i="5" s="1"/>
  <c r="BH805" i="5" s="1"/>
  <c r="BJ39" i="8"/>
  <c r="AP801" i="5" s="1"/>
  <c r="BH801" i="5" s="1"/>
  <c r="BJ475" i="8"/>
  <c r="AP1237" i="5" s="1"/>
  <c r="BH1237" i="5" s="1"/>
  <c r="BJ98" i="8"/>
  <c r="AP860" i="5" s="1"/>
  <c r="BH860" i="5" s="1"/>
  <c r="BJ282" i="8"/>
  <c r="AP1044" i="5" s="1"/>
  <c r="BH1044" i="5" s="1"/>
  <c r="BJ182" i="8"/>
  <c r="AP944" i="5" s="1"/>
  <c r="BH944" i="5" s="1"/>
  <c r="BJ78" i="8"/>
  <c r="AP840" i="5" s="1"/>
  <c r="BH840" i="5" s="1"/>
  <c r="BJ365" i="8"/>
  <c r="AP1127" i="5" s="1"/>
  <c r="BH1127" i="5" s="1"/>
  <c r="BJ433" i="8"/>
  <c r="AP1195" i="5" s="1"/>
  <c r="BH1195" i="5" s="1"/>
  <c r="BJ116" i="8"/>
  <c r="AP878" i="5" s="1"/>
  <c r="BH878" i="5" s="1"/>
  <c r="BJ350" i="8"/>
  <c r="AP1112" i="5" s="1"/>
  <c r="BH1112" i="5" s="1"/>
  <c r="BJ342" i="8"/>
  <c r="AP1104" i="5" s="1"/>
  <c r="BH1104" i="5" s="1"/>
  <c r="BJ150" i="8"/>
  <c r="AP912" i="5" s="1"/>
  <c r="BH912" i="5" s="1"/>
  <c r="BJ243" i="8"/>
  <c r="AP1005" i="5" s="1"/>
  <c r="BH1005" i="5" s="1"/>
  <c r="BJ329" i="8"/>
  <c r="AP1091" i="5" s="1"/>
  <c r="BH1091" i="5" s="1"/>
  <c r="BJ264" i="8"/>
  <c r="AP1026" i="5" s="1"/>
  <c r="BH1026" i="5" s="1"/>
  <c r="BJ69" i="8"/>
  <c r="AP831" i="5" s="1"/>
  <c r="BH831" i="5" s="1"/>
  <c r="BJ332" i="8"/>
  <c r="AP1094" i="5" s="1"/>
  <c r="BH1094" i="5" s="1"/>
  <c r="BJ446" i="8"/>
  <c r="AP1208" i="5" s="1"/>
  <c r="BH1208" i="5" s="1"/>
  <c r="BJ361" i="8"/>
  <c r="AP1123" i="5" s="1"/>
  <c r="BH1123" i="5" s="1"/>
  <c r="BJ302" i="8"/>
  <c r="AP1064" i="5" s="1"/>
  <c r="BH1064" i="5" s="1"/>
  <c r="BJ436" i="8"/>
  <c r="AP1198" i="5" s="1"/>
  <c r="BH1198" i="5" s="1"/>
  <c r="BJ89" i="8"/>
  <c r="AP851" i="5" s="1"/>
  <c r="BH851" i="5" s="1"/>
  <c r="BJ410" i="8"/>
  <c r="AP1172" i="5" s="1"/>
  <c r="BH1172" i="5" s="1"/>
  <c r="BJ415" i="8"/>
  <c r="AP1177" i="5" s="1"/>
  <c r="BH1177" i="5" s="1"/>
  <c r="BJ286" i="8"/>
  <c r="AP1048" i="5" s="1"/>
  <c r="BH1048" i="5" s="1"/>
  <c r="BJ413" i="8"/>
  <c r="AP1175" i="5" s="1"/>
  <c r="BH1175" i="5" s="1"/>
  <c r="BJ258" i="8"/>
  <c r="AP1020" i="5" s="1"/>
  <c r="BH1020" i="5" s="1"/>
  <c r="BJ145" i="8"/>
  <c r="AP907" i="5" s="1"/>
  <c r="BH907" i="5" s="1"/>
  <c r="BJ304" i="8"/>
  <c r="AP1066" i="5" s="1"/>
  <c r="BH1066" i="5" s="1"/>
  <c r="BJ38" i="8"/>
  <c r="AP800" i="5" s="1"/>
  <c r="BH800" i="5" s="1"/>
  <c r="BJ134" i="8"/>
  <c r="AP896" i="5" s="1"/>
  <c r="BH896" i="5" s="1"/>
  <c r="BJ364" i="8"/>
  <c r="AP1126" i="5" s="1"/>
  <c r="BH1126" i="5" s="1"/>
  <c r="BJ502" i="8"/>
  <c r="AP1264" i="5" s="1"/>
  <c r="BH1264" i="5" s="1"/>
  <c r="BJ86" i="8"/>
  <c r="AP848" i="5" s="1"/>
  <c r="BH848" i="5" s="1"/>
  <c r="BJ136" i="8"/>
  <c r="AP898" i="5" s="1"/>
  <c r="BH898" i="5" s="1"/>
  <c r="BJ85" i="8"/>
  <c r="AP847" i="5" s="1"/>
  <c r="BH847" i="5" s="1"/>
  <c r="BJ459" i="8"/>
  <c r="AP1221" i="5" s="1"/>
  <c r="BH1221" i="5" s="1"/>
  <c r="BJ67" i="8"/>
  <c r="AP829" i="5" s="1"/>
  <c r="BH829" i="5" s="1"/>
  <c r="BJ499" i="8"/>
  <c r="AP1261" i="5" s="1"/>
  <c r="BH1261" i="5" s="1"/>
  <c r="BJ294" i="8"/>
  <c r="AP1056" i="5" s="1"/>
  <c r="BH1056" i="5" s="1"/>
  <c r="BJ402" i="8"/>
  <c r="AP1164" i="5" s="1"/>
  <c r="BH1164" i="5" s="1"/>
  <c r="BJ467" i="8"/>
  <c r="AP1229" i="5" s="1"/>
  <c r="BH1229" i="5" s="1"/>
  <c r="BJ189" i="8"/>
  <c r="AP951" i="5" s="1"/>
  <c r="BH951" i="5" s="1"/>
  <c r="BJ201" i="8"/>
  <c r="AP963" i="5" s="1"/>
  <c r="BH963" i="5" s="1"/>
  <c r="BJ449" i="8"/>
  <c r="AP1211" i="5" s="1"/>
  <c r="BH1211" i="5" s="1"/>
  <c r="BJ479" i="8"/>
  <c r="AP1241" i="5" s="1"/>
  <c r="BH1241" i="5" s="1"/>
  <c r="BJ284" i="8"/>
  <c r="AP1046" i="5" s="1"/>
  <c r="BH1046" i="5" s="1"/>
  <c r="BJ34" i="8"/>
  <c r="AP796" i="5" s="1"/>
  <c r="BH796" i="5" s="1"/>
  <c r="BJ65" i="8"/>
  <c r="AP827" i="5" s="1"/>
  <c r="BH827" i="5" s="1"/>
  <c r="BJ161" i="8"/>
  <c r="AP923" i="5" s="1"/>
  <c r="BH923" i="5" s="1"/>
  <c r="BJ73" i="8"/>
  <c r="AP835" i="5" s="1"/>
  <c r="BH835" i="5" s="1"/>
  <c r="BJ156" i="8"/>
  <c r="AP918" i="5" s="1"/>
  <c r="BH918" i="5" s="1"/>
  <c r="BJ28" i="8"/>
  <c r="AP790" i="5" s="1"/>
  <c r="BH790" i="5" s="1"/>
  <c r="BJ173" i="8"/>
  <c r="AP935" i="5" s="1"/>
  <c r="BH935" i="5" s="1"/>
  <c r="BJ370" i="8"/>
  <c r="AP1132" i="5" s="1"/>
  <c r="BH1132" i="5" s="1"/>
  <c r="BJ418" i="8"/>
  <c r="AP1180" i="5" s="1"/>
  <c r="BH1180" i="5" s="1"/>
  <c r="BJ271" i="8"/>
  <c r="AP1033" i="5" s="1"/>
  <c r="BH1033" i="5" s="1"/>
  <c r="BJ307" i="8"/>
  <c r="AP1069" i="5" s="1"/>
  <c r="BH1069" i="5" s="1"/>
  <c r="BJ291" i="8"/>
  <c r="AP1053" i="5" s="1"/>
  <c r="BH1053" i="5" s="1"/>
  <c r="BJ108" i="8"/>
  <c r="AP870" i="5" s="1"/>
  <c r="BH870" i="5" s="1"/>
  <c r="BJ121" i="8"/>
  <c r="AP883" i="5" s="1"/>
  <c r="BH883" i="5" s="1"/>
  <c r="BJ380" i="8"/>
  <c r="AP1142" i="5" s="1"/>
  <c r="BH1142" i="5" s="1"/>
  <c r="BJ323" i="8"/>
  <c r="AP1085" i="5" s="1"/>
  <c r="BH1085" i="5" s="1"/>
  <c r="BJ188" i="8"/>
  <c r="AP950" i="5" s="1"/>
  <c r="BH950" i="5" s="1"/>
  <c r="BJ178" i="8"/>
  <c r="AP940" i="5" s="1"/>
  <c r="BH940" i="5" s="1"/>
  <c r="BJ427" i="8"/>
  <c r="AP1189" i="5" s="1"/>
  <c r="BH1189" i="5" s="1"/>
  <c r="BJ268" i="8"/>
  <c r="AP1030" i="5" s="1"/>
  <c r="BH1030" i="5" s="1"/>
  <c r="BJ184" i="8"/>
  <c r="AP946" i="5" s="1"/>
  <c r="BH946" i="5" s="1"/>
  <c r="BJ485" i="8"/>
  <c r="AP1247" i="5" s="1"/>
  <c r="BH1247" i="5" s="1"/>
  <c r="BJ153" i="8"/>
  <c r="AP915" i="5" s="1"/>
  <c r="BH915" i="5" s="1"/>
  <c r="BJ60" i="8"/>
  <c r="AP822" i="5" s="1"/>
  <c r="BH822" i="5" s="1"/>
  <c r="BJ245" i="8"/>
  <c r="AP1007" i="5" s="1"/>
  <c r="BH1007" i="5" s="1"/>
  <c r="BJ99" i="8"/>
  <c r="AP861" i="5" s="1"/>
  <c r="BH861" i="5" s="1"/>
  <c r="BJ494" i="8"/>
  <c r="AP1256" i="5" s="1"/>
  <c r="BH1256" i="5" s="1"/>
  <c r="BJ219" i="8"/>
  <c r="AP981" i="5" s="1"/>
  <c r="BH981" i="5" s="1"/>
  <c r="BJ48" i="8"/>
  <c r="AP810" i="5" s="1"/>
  <c r="BH810" i="5" s="1"/>
  <c r="BJ435" i="8"/>
  <c r="AP1197" i="5" s="1"/>
  <c r="BH1197" i="5" s="1"/>
  <c r="BJ41" i="8"/>
  <c r="AP803" i="5" s="1"/>
  <c r="BH803" i="5" s="1"/>
  <c r="BJ474" i="8"/>
  <c r="AP1236" i="5" s="1"/>
  <c r="BH1236" i="5" s="1"/>
  <c r="BJ372" i="8"/>
  <c r="AP1134" i="5" s="1"/>
  <c r="BH1134" i="5" s="1"/>
  <c r="BJ338" i="8"/>
  <c r="AP1100" i="5" s="1"/>
  <c r="BH1100" i="5" s="1"/>
  <c r="BJ192" i="8"/>
  <c r="AP954" i="5" s="1"/>
  <c r="BH954" i="5" s="1"/>
  <c r="BJ102" i="8"/>
  <c r="AP864" i="5" s="1"/>
  <c r="BH864" i="5" s="1"/>
  <c r="BJ448" i="8"/>
  <c r="AP1210" i="5" s="1"/>
  <c r="BH1210" i="5" s="1"/>
  <c r="BJ322" i="8"/>
  <c r="AP1084" i="5" s="1"/>
  <c r="BH1084" i="5" s="1"/>
  <c r="BJ439" i="8"/>
  <c r="AP1201" i="5" s="1"/>
  <c r="BH1201" i="5" s="1"/>
  <c r="BJ151" i="8"/>
  <c r="AP913" i="5" s="1"/>
  <c r="BH913" i="5" s="1"/>
  <c r="BJ127" i="8"/>
  <c r="AP889" i="5" s="1"/>
  <c r="BH889" i="5" s="1"/>
  <c r="BJ400" i="8"/>
  <c r="AP1162" i="5" s="1"/>
  <c r="BH1162" i="5" s="1"/>
  <c r="BJ205" i="8"/>
  <c r="AP967" i="5" s="1"/>
  <c r="BH967" i="5" s="1"/>
  <c r="BJ356" i="8"/>
  <c r="AP1118" i="5" s="1"/>
  <c r="BH1118" i="5" s="1"/>
  <c r="BJ411" i="8"/>
  <c r="AP1173" i="5" s="1"/>
  <c r="BH1173" i="5" s="1"/>
  <c r="BJ54" i="8"/>
  <c r="AP816" i="5" s="1"/>
  <c r="BH816" i="5" s="1"/>
  <c r="BJ239" i="8"/>
  <c r="AP1001" i="5" s="1"/>
  <c r="BH1001" i="5" s="1"/>
  <c r="BJ125" i="8"/>
  <c r="AP887" i="5" s="1"/>
  <c r="BH887" i="5" s="1"/>
  <c r="BJ289" i="8"/>
  <c r="AP1051" i="5" s="1"/>
  <c r="BH1051" i="5" s="1"/>
  <c r="BJ76" i="8"/>
  <c r="AP838" i="5" s="1"/>
  <c r="BH838" i="5" s="1"/>
  <c r="BJ407" i="8"/>
  <c r="AP1169" i="5" s="1"/>
  <c r="BH1169" i="5" s="1"/>
  <c r="BJ432" i="8"/>
  <c r="AP1194" i="5" s="1"/>
  <c r="BH1194" i="5" s="1"/>
  <c r="BJ393" i="8"/>
  <c r="AP1155" i="5" s="1"/>
  <c r="BH1155" i="5" s="1"/>
  <c r="BJ357" i="8"/>
  <c r="AP1119" i="5" s="1"/>
  <c r="BH1119" i="5" s="1"/>
  <c r="BJ422" i="8"/>
  <c r="AP1184" i="5" s="1"/>
  <c r="BH1184" i="5" s="1"/>
  <c r="BJ47" i="8"/>
  <c r="AP809" i="5" s="1"/>
  <c r="BH809" i="5" s="1"/>
  <c r="BJ263" i="8"/>
  <c r="AP1025" i="5" s="1"/>
  <c r="BH1025" i="5" s="1"/>
  <c r="BJ376" i="8"/>
  <c r="AP1138" i="5" s="1"/>
  <c r="BH1138" i="5" s="1"/>
  <c r="BJ255" i="8"/>
  <c r="AP1017" i="5" s="1"/>
  <c r="BH1017" i="5" s="1"/>
  <c r="BJ275" i="8"/>
  <c r="AP1037" i="5" s="1"/>
  <c r="BH1037" i="5" s="1"/>
  <c r="BJ385" i="8"/>
  <c r="AP1147" i="5" s="1"/>
  <c r="BH1147" i="5" s="1"/>
  <c r="BJ233" i="8"/>
  <c r="AP995" i="5" s="1"/>
  <c r="BH995" i="5" s="1"/>
  <c r="BJ438" i="8"/>
  <c r="AP1200" i="5" s="1"/>
  <c r="BH1200" i="5" s="1"/>
  <c r="BJ260" i="8"/>
  <c r="AP1022" i="5" s="1"/>
  <c r="BH1022" i="5" s="1"/>
  <c r="BJ249" i="8"/>
  <c r="AP1011" i="5" s="1"/>
  <c r="BH1011" i="5" s="1"/>
  <c r="BJ371" i="8"/>
  <c r="AP1133" i="5" s="1"/>
  <c r="BH1133" i="5" s="1"/>
  <c r="BJ52" i="8"/>
  <c r="AP814" i="5" s="1"/>
  <c r="BH814" i="5" s="1"/>
  <c r="BJ202" i="8"/>
  <c r="AP964" i="5" s="1"/>
  <c r="BH964" i="5" s="1"/>
  <c r="BJ373" i="8"/>
  <c r="AP1135" i="5" s="1"/>
  <c r="BH1135" i="5" s="1"/>
  <c r="BJ498" i="8"/>
  <c r="AP1260" i="5" s="1"/>
  <c r="BH1260" i="5" s="1"/>
  <c r="BJ344" i="8"/>
  <c r="AP1106" i="5" s="1"/>
  <c r="BH1106" i="5" s="1"/>
  <c r="BJ505" i="8"/>
  <c r="AP1267" i="5" s="1"/>
  <c r="BH1267" i="5" s="1"/>
  <c r="BJ277" i="8"/>
  <c r="AP1039" i="5" s="1"/>
  <c r="BH1039" i="5" s="1"/>
  <c r="BJ235" i="8"/>
  <c r="AP997" i="5" s="1"/>
  <c r="BH997" i="5" s="1"/>
  <c r="BJ152" i="8"/>
  <c r="AP914" i="5" s="1"/>
  <c r="BH914" i="5" s="1"/>
  <c r="BJ59" i="8"/>
  <c r="AP821" i="5" s="1"/>
  <c r="BH821" i="5" s="1"/>
  <c r="BJ489" i="8"/>
  <c r="AP1251" i="5" s="1"/>
  <c r="BH1251" i="5" s="1"/>
  <c r="BJ80" i="8"/>
  <c r="AP842" i="5" s="1"/>
  <c r="BH842" i="5" s="1"/>
  <c r="BJ33" i="8"/>
  <c r="AP795" i="5" s="1"/>
  <c r="BH795" i="5" s="1"/>
  <c r="BJ392" i="8"/>
  <c r="AP1154" i="5" s="1"/>
  <c r="BH1154" i="5" s="1"/>
  <c r="BJ445" i="8"/>
  <c r="AP1207" i="5" s="1"/>
  <c r="BH1207" i="5" s="1"/>
  <c r="BJ360" i="8"/>
  <c r="AP1122" i="5" s="1"/>
  <c r="BH1122" i="5" s="1"/>
  <c r="BJ142" i="8"/>
  <c r="AP904" i="5" s="1"/>
  <c r="BH904" i="5" s="1"/>
  <c r="BJ425" i="8"/>
  <c r="AP1187" i="5" s="1"/>
  <c r="BH1187" i="5" s="1"/>
  <c r="BJ248" i="8"/>
  <c r="AP1010" i="5" s="1"/>
  <c r="BH1010" i="5" s="1"/>
  <c r="BJ389" i="8"/>
  <c r="AP1151" i="5" s="1"/>
  <c r="BH1151" i="5" s="1"/>
  <c r="BJ276" i="8"/>
  <c r="AP1038" i="5" s="1"/>
  <c r="BH1038" i="5" s="1"/>
  <c r="BJ374" i="8"/>
  <c r="AP1136" i="5" s="1"/>
  <c r="BH1136" i="5" s="1"/>
  <c r="BJ62" i="8"/>
  <c r="AP824" i="5" s="1"/>
  <c r="BH824" i="5" s="1"/>
  <c r="BJ387" i="8"/>
  <c r="AP1149" i="5" s="1"/>
  <c r="BH1149" i="5" s="1"/>
  <c r="BJ29" i="8"/>
  <c r="BJ259" i="8"/>
  <c r="AP1021" i="5" s="1"/>
  <c r="BH1021" i="5" s="1"/>
  <c r="AP31" i="5"/>
  <c r="BJ22" i="3"/>
  <c r="BJ35" i="3"/>
  <c r="BJ30" i="3"/>
  <c r="F29" i="5"/>
  <c r="Q13" i="5" l="1"/>
  <c r="BH224" i="5"/>
  <c r="AS224" i="5"/>
  <c r="BI224" i="5" s="1"/>
  <c r="BH226" i="5"/>
  <c r="AS226" i="5"/>
  <c r="BI226" i="5" s="1"/>
  <c r="BH729" i="5"/>
  <c r="AS729" i="5"/>
  <c r="BI729" i="5" s="1"/>
  <c r="BH727" i="5"/>
  <c r="AS727" i="5"/>
  <c r="BI727" i="5" s="1"/>
  <c r="BH562" i="5"/>
  <c r="AS562" i="5"/>
  <c r="BI562" i="5" s="1"/>
  <c r="BH561" i="5"/>
  <c r="AS561" i="5"/>
  <c r="BI561" i="5" s="1"/>
  <c r="BH560" i="5"/>
  <c r="AS560" i="5"/>
  <c r="BI560" i="5" s="1"/>
  <c r="BH559" i="5"/>
  <c r="AS559" i="5"/>
  <c r="BI559" i="5" s="1"/>
  <c r="BH558" i="5"/>
  <c r="AS558" i="5"/>
  <c r="BI558" i="5" s="1"/>
  <c r="BH286" i="5"/>
  <c r="AS286" i="5"/>
  <c r="BI286" i="5" s="1"/>
  <c r="BH284" i="5"/>
  <c r="AS284" i="5"/>
  <c r="BI284" i="5" s="1"/>
  <c r="BH557" i="5"/>
  <c r="AS557" i="5"/>
  <c r="BI557" i="5" s="1"/>
  <c r="BH555" i="5"/>
  <c r="AS555" i="5"/>
  <c r="BI555" i="5" s="1"/>
  <c r="BH553" i="5"/>
  <c r="AS553" i="5"/>
  <c r="BI553" i="5" s="1"/>
  <c r="BH552" i="5"/>
  <c r="AS552" i="5"/>
  <c r="BI552" i="5" s="1"/>
  <c r="BH575" i="5"/>
  <c r="AS575" i="5"/>
  <c r="BI575" i="5" s="1"/>
  <c r="BH571" i="5"/>
  <c r="AS571" i="5"/>
  <c r="BI571" i="5" s="1"/>
  <c r="BH570" i="5"/>
  <c r="AS570" i="5"/>
  <c r="BI570" i="5" s="1"/>
  <c r="BH221" i="5"/>
  <c r="AS221" i="5"/>
  <c r="BI221" i="5" s="1"/>
  <c r="BH551" i="5"/>
  <c r="AS551" i="5"/>
  <c r="BI551" i="5" s="1"/>
  <c r="BH550" i="5"/>
  <c r="AS550" i="5"/>
  <c r="AS760" i="5"/>
  <c r="BI760" i="5" s="1"/>
  <c r="BH760" i="5"/>
  <c r="AS607" i="5"/>
  <c r="BI607" i="5" s="1"/>
  <c r="BH607" i="5"/>
  <c r="AS628" i="5"/>
  <c r="BI628" i="5" s="1"/>
  <c r="BH628" i="5"/>
  <c r="AS763" i="5"/>
  <c r="BI763" i="5" s="1"/>
  <c r="BH763" i="5"/>
  <c r="AS748" i="5"/>
  <c r="BI748" i="5" s="1"/>
  <c r="BH748" i="5"/>
  <c r="AS750" i="5"/>
  <c r="BI750" i="5" s="1"/>
  <c r="BH750" i="5"/>
  <c r="AS618" i="5"/>
  <c r="BI618" i="5" s="1"/>
  <c r="BH618" i="5"/>
  <c r="AS623" i="5"/>
  <c r="BI623" i="5" s="1"/>
  <c r="BH623" i="5"/>
  <c r="AS756" i="5"/>
  <c r="BI756" i="5" s="1"/>
  <c r="BH756" i="5"/>
  <c r="AS609" i="5"/>
  <c r="BI609" i="5" s="1"/>
  <c r="BH609" i="5"/>
  <c r="AS600" i="5"/>
  <c r="BI600" i="5" s="1"/>
  <c r="BH600" i="5"/>
  <c r="AS765" i="5"/>
  <c r="BI765" i="5" s="1"/>
  <c r="BH765" i="5"/>
  <c r="AS631" i="5"/>
  <c r="BI631" i="5" s="1"/>
  <c r="BH631" i="5"/>
  <c r="AS711" i="5"/>
  <c r="BI711" i="5" s="1"/>
  <c r="BH711" i="5"/>
  <c r="AS615" i="5"/>
  <c r="BI615" i="5" s="1"/>
  <c r="BH615" i="5"/>
  <c r="AS608" i="5"/>
  <c r="BI608" i="5" s="1"/>
  <c r="BH608" i="5"/>
  <c r="AS755" i="5"/>
  <c r="BI755" i="5" s="1"/>
  <c r="BH755" i="5"/>
  <c r="AS752" i="5"/>
  <c r="BI752" i="5" s="1"/>
  <c r="BH752" i="5"/>
  <c r="AS611" i="5"/>
  <c r="BI611" i="5" s="1"/>
  <c r="BH611" i="5"/>
  <c r="AS612" i="5"/>
  <c r="BI612" i="5" s="1"/>
  <c r="BH612" i="5"/>
  <c r="AS758" i="5"/>
  <c r="BI758" i="5" s="1"/>
  <c r="BH758" i="5"/>
  <c r="AS601" i="5"/>
  <c r="BI601" i="5" s="1"/>
  <c r="BH601" i="5"/>
  <c r="AS749" i="5"/>
  <c r="BI749" i="5" s="1"/>
  <c r="BH749" i="5"/>
  <c r="AS617" i="5"/>
  <c r="BI617" i="5" s="1"/>
  <c r="BH617" i="5"/>
  <c r="AS613" i="5"/>
  <c r="BI613" i="5" s="1"/>
  <c r="BH613" i="5"/>
  <c r="AS626" i="5"/>
  <c r="BI626" i="5" s="1"/>
  <c r="BH626" i="5"/>
  <c r="AS745" i="5"/>
  <c r="BI745" i="5" s="1"/>
  <c r="BH745" i="5"/>
  <c r="AS744" i="5"/>
  <c r="BI744" i="5" s="1"/>
  <c r="BH744" i="5"/>
  <c r="AS604" i="5"/>
  <c r="BI604" i="5" s="1"/>
  <c r="BH604" i="5"/>
  <c r="AS632" i="5"/>
  <c r="BI632" i="5" s="1"/>
  <c r="BH632" i="5"/>
  <c r="AS627" i="5"/>
  <c r="BI627" i="5" s="1"/>
  <c r="BH627" i="5"/>
  <c r="AS766" i="5"/>
  <c r="BI766" i="5" s="1"/>
  <c r="BH766" i="5"/>
  <c r="AS776" i="5"/>
  <c r="BI776" i="5" s="1"/>
  <c r="BH776" i="5"/>
  <c r="AS616" i="5"/>
  <c r="BI616" i="5" s="1"/>
  <c r="BH616" i="5"/>
  <c r="AS771" i="5"/>
  <c r="BI771" i="5" s="1"/>
  <c r="BH771" i="5"/>
  <c r="AS764" i="5"/>
  <c r="BI764" i="5" s="1"/>
  <c r="BH764" i="5"/>
  <c r="AS634" i="5"/>
  <c r="BI634" i="5" s="1"/>
  <c r="BH634" i="5"/>
  <c r="AS757" i="5"/>
  <c r="BI757" i="5" s="1"/>
  <c r="BH757" i="5"/>
  <c r="AS620" i="5"/>
  <c r="BI620" i="5" s="1"/>
  <c r="BH620" i="5"/>
  <c r="AS775" i="5"/>
  <c r="BI775" i="5" s="1"/>
  <c r="AS777" i="5"/>
  <c r="BI777" i="5" s="1"/>
  <c r="AS778" i="5"/>
  <c r="BI778" i="5" s="1"/>
  <c r="AS746" i="5"/>
  <c r="BI746" i="5" s="1"/>
  <c r="AS774" i="5"/>
  <c r="BI774" i="5" s="1"/>
  <c r="AS762" i="5"/>
  <c r="BI762" i="5" s="1"/>
  <c r="AS759" i="5"/>
  <c r="BI759" i="5" s="1"/>
  <c r="AS629" i="5"/>
  <c r="BI629" i="5" s="1"/>
  <c r="AS768" i="5"/>
  <c r="BI768" i="5" s="1"/>
  <c r="AS743" i="5"/>
  <c r="BI743" i="5" s="1"/>
  <c r="AP791" i="5"/>
  <c r="BH791" i="5" s="1"/>
  <c r="BL29" i="8"/>
  <c r="AP789" i="5"/>
  <c r="BH789" i="5" s="1"/>
  <c r="BL27" i="8"/>
  <c r="AP784" i="5"/>
  <c r="BH784" i="5" s="1"/>
  <c r="BL22" i="8"/>
  <c r="J9" i="3"/>
  <c r="AS1207" i="5"/>
  <c r="BI1207" i="5" s="1"/>
  <c r="AS889" i="5"/>
  <c r="BI889" i="5" s="1"/>
  <c r="AS831" i="5"/>
  <c r="BI831" i="5" s="1"/>
  <c r="AS1195" i="5"/>
  <c r="BI1195" i="5" s="1"/>
  <c r="AS1185" i="5"/>
  <c r="BI1185" i="5" s="1"/>
  <c r="AS1117" i="5"/>
  <c r="BI1117" i="5" s="1"/>
  <c r="AS893" i="5"/>
  <c r="BI893" i="5" s="1"/>
  <c r="AS1040" i="5"/>
  <c r="BI1040" i="5" s="1"/>
  <c r="BL220" i="8"/>
  <c r="AP982" i="5"/>
  <c r="BH982" i="5" s="1"/>
  <c r="BL212" i="8"/>
  <c r="AP974" i="5"/>
  <c r="BH974" i="5" s="1"/>
  <c r="BL168" i="8"/>
  <c r="AP930" i="5"/>
  <c r="BH930" i="5" s="1"/>
  <c r="AS1154" i="5"/>
  <c r="BI1154" i="5" s="1"/>
  <c r="AS1267" i="5"/>
  <c r="BI1267" i="5" s="1"/>
  <c r="AS1236" i="5"/>
  <c r="BI1236" i="5" s="1"/>
  <c r="AS822" i="5"/>
  <c r="BI822" i="5" s="1"/>
  <c r="AS1132" i="5"/>
  <c r="BI1132" i="5" s="1"/>
  <c r="AS1127" i="5"/>
  <c r="BI1127" i="5" s="1"/>
  <c r="AS1258" i="5"/>
  <c r="BI1258" i="5" s="1"/>
  <c r="AS811" i="5"/>
  <c r="BI811" i="5" s="1"/>
  <c r="AS880" i="5"/>
  <c r="BI880" i="5" s="1"/>
  <c r="AS877" i="5"/>
  <c r="BI877" i="5" s="1"/>
  <c r="AS818" i="5"/>
  <c r="BI818" i="5" s="1"/>
  <c r="AS1271" i="5"/>
  <c r="BI1271" i="5" s="1"/>
  <c r="AS1000" i="5"/>
  <c r="BI1000" i="5" s="1"/>
  <c r="BL186" i="8"/>
  <c r="AP948" i="5"/>
  <c r="BH948" i="5" s="1"/>
  <c r="BL300" i="8"/>
  <c r="AP1062" i="5"/>
  <c r="BH1062" i="5" s="1"/>
  <c r="BL71" i="8"/>
  <c r="AP833" i="5"/>
  <c r="BH833" i="5" s="1"/>
  <c r="BL167" i="8"/>
  <c r="AP929" i="5"/>
  <c r="BH929" i="5" s="1"/>
  <c r="AS1038" i="5"/>
  <c r="BI1038" i="5" s="1"/>
  <c r="AS1200" i="5"/>
  <c r="BI1200" i="5" s="1"/>
  <c r="AS851" i="5"/>
  <c r="BI851" i="5" s="1"/>
  <c r="AS849" i="5"/>
  <c r="BI849" i="5" s="1"/>
  <c r="AS1253" i="5"/>
  <c r="BI1253" i="5" s="1"/>
  <c r="AS1269" i="5"/>
  <c r="BI1269" i="5" s="1"/>
  <c r="AS965" i="5"/>
  <c r="BI965" i="5" s="1"/>
  <c r="BL148" i="8"/>
  <c r="AP910" i="5"/>
  <c r="BH910" i="5" s="1"/>
  <c r="AS806" i="5"/>
  <c r="BI806" i="5" s="1"/>
  <c r="BL66" i="8"/>
  <c r="AP828" i="5"/>
  <c r="BH828" i="5" s="1"/>
  <c r="AS885" i="5"/>
  <c r="BI885" i="5" s="1"/>
  <c r="BL185" i="8"/>
  <c r="AP947" i="5"/>
  <c r="BH947" i="5" s="1"/>
  <c r="BL315" i="8"/>
  <c r="AP1077" i="5"/>
  <c r="BH1077" i="5" s="1"/>
  <c r="BL253" i="8"/>
  <c r="AP1015" i="5"/>
  <c r="BH1015" i="5" s="1"/>
  <c r="AS1151" i="5"/>
  <c r="BI1151" i="5" s="1"/>
  <c r="AS1119" i="5"/>
  <c r="BI1119" i="5" s="1"/>
  <c r="AS816" i="5"/>
  <c r="BI816" i="5" s="1"/>
  <c r="AS1211" i="5"/>
  <c r="BI1211" i="5" s="1"/>
  <c r="AS1221" i="5"/>
  <c r="BI1221" i="5" s="1"/>
  <c r="AS812" i="5"/>
  <c r="BI812" i="5" s="1"/>
  <c r="AS1186" i="5"/>
  <c r="BI1186" i="5" s="1"/>
  <c r="AS1092" i="5"/>
  <c r="BI1092" i="5" s="1"/>
  <c r="AS1165" i="5"/>
  <c r="BI1165" i="5" s="1"/>
  <c r="AS1002" i="5"/>
  <c r="BI1002" i="5" s="1"/>
  <c r="AS1176" i="5"/>
  <c r="BI1176" i="5" s="1"/>
  <c r="AS1125" i="5"/>
  <c r="BI1125" i="5" s="1"/>
  <c r="AS1242" i="5"/>
  <c r="BI1242" i="5" s="1"/>
  <c r="BL288" i="8"/>
  <c r="AP1050" i="5"/>
  <c r="BH1050" i="5" s="1"/>
  <c r="BL210" i="8"/>
  <c r="AP972" i="5"/>
  <c r="BH972" i="5" s="1"/>
  <c r="BL218" i="8"/>
  <c r="AP980" i="5"/>
  <c r="BH980" i="5" s="1"/>
  <c r="AS1210" i="5"/>
  <c r="BI1210" i="5" s="1"/>
  <c r="AS810" i="5"/>
  <c r="BI810" i="5" s="1"/>
  <c r="AS968" i="5"/>
  <c r="BI968" i="5" s="1"/>
  <c r="AS989" i="5"/>
  <c r="BI989" i="5" s="1"/>
  <c r="AS1202" i="5"/>
  <c r="BI1202" i="5" s="1"/>
  <c r="AS1217" i="5"/>
  <c r="BI1217" i="5" s="1"/>
  <c r="AS1161" i="5"/>
  <c r="BI1161" i="5" s="1"/>
  <c r="AS1113" i="5"/>
  <c r="BI1113" i="5" s="1"/>
  <c r="BL281" i="8"/>
  <c r="AP1043" i="5"/>
  <c r="BH1043" i="5" s="1"/>
  <c r="BL299" i="8"/>
  <c r="AP1061" i="5"/>
  <c r="BH1061" i="5" s="1"/>
  <c r="AS1187" i="5"/>
  <c r="BI1187" i="5" s="1"/>
  <c r="AS1194" i="5"/>
  <c r="BI1194" i="5" s="1"/>
  <c r="AS981" i="5"/>
  <c r="BI981" i="5" s="1"/>
  <c r="AS1123" i="5"/>
  <c r="BI1123" i="5" s="1"/>
  <c r="AS998" i="5"/>
  <c r="BI998" i="5" s="1"/>
  <c r="AS1078" i="5"/>
  <c r="BI1078" i="5" s="1"/>
  <c r="AS1272" i="5"/>
  <c r="BI1272" i="5" s="1"/>
  <c r="AS854" i="5"/>
  <c r="BI854" i="5" s="1"/>
  <c r="BL421" i="8"/>
  <c r="AP1183" i="5"/>
  <c r="BH1183" i="5" s="1"/>
  <c r="BL57" i="8"/>
  <c r="AP819" i="5"/>
  <c r="BH819" i="5" s="1"/>
  <c r="BL81" i="8"/>
  <c r="AP843" i="5"/>
  <c r="BH843" i="5" s="1"/>
  <c r="AS814" i="5"/>
  <c r="BI814" i="5" s="1"/>
  <c r="AS1229" i="5"/>
  <c r="BI1229" i="5" s="1"/>
  <c r="AS1175" i="5"/>
  <c r="BI1175" i="5" s="1"/>
  <c r="BL68" i="8"/>
  <c r="AP830" i="5"/>
  <c r="BH830" i="5" s="1"/>
  <c r="AS1057" i="5"/>
  <c r="BI1057" i="5" s="1"/>
  <c r="AS855" i="5"/>
  <c r="BI855" i="5" s="1"/>
  <c r="BL35" i="8"/>
  <c r="AP797" i="5"/>
  <c r="BH797" i="5" s="1"/>
  <c r="BL490" i="8"/>
  <c r="AP1252" i="5"/>
  <c r="BH1252" i="5" s="1"/>
  <c r="BL477" i="8"/>
  <c r="AP1239" i="5"/>
  <c r="BH1239" i="5" s="1"/>
  <c r="BL170" i="8"/>
  <c r="AP932" i="5"/>
  <c r="BH932" i="5" s="1"/>
  <c r="AS1149" i="5"/>
  <c r="BI1149" i="5" s="1"/>
  <c r="AS1133" i="5"/>
  <c r="BI1133" i="5" s="1"/>
  <c r="AS1138" i="5"/>
  <c r="BI1138" i="5" s="1"/>
  <c r="AS1162" i="5"/>
  <c r="BI1162" i="5" s="1"/>
  <c r="AS827" i="5"/>
  <c r="BI827" i="5" s="1"/>
  <c r="AS1164" i="5"/>
  <c r="BI1164" i="5" s="1"/>
  <c r="AS1264" i="5"/>
  <c r="BI1264" i="5" s="1"/>
  <c r="AS1048" i="5"/>
  <c r="BI1048" i="5" s="1"/>
  <c r="AS856" i="5"/>
  <c r="BI856" i="5" s="1"/>
  <c r="AS1140" i="5"/>
  <c r="BI1140" i="5" s="1"/>
  <c r="AS875" i="5"/>
  <c r="BI875" i="5" s="1"/>
  <c r="BL72" i="8"/>
  <c r="AP834" i="5"/>
  <c r="BH834" i="5" s="1"/>
  <c r="AS1059" i="5"/>
  <c r="BI1059" i="5" s="1"/>
  <c r="BL70" i="8"/>
  <c r="AP832" i="5"/>
  <c r="BH832" i="5" s="1"/>
  <c r="AS911" i="5"/>
  <c r="BI911" i="5" s="1"/>
  <c r="BL267" i="8"/>
  <c r="AP1029" i="5"/>
  <c r="BH1029" i="5" s="1"/>
  <c r="BL211" i="8"/>
  <c r="AP973" i="5"/>
  <c r="BH973" i="5" s="1"/>
  <c r="BL169" i="8"/>
  <c r="AP931" i="5"/>
  <c r="BH931" i="5" s="1"/>
  <c r="L13" i="6"/>
  <c r="M13" i="6" s="1"/>
  <c r="BL219" i="8"/>
  <c r="BL50" i="8"/>
  <c r="BL118" i="8"/>
  <c r="BL127" i="8"/>
  <c r="BL440" i="8"/>
  <c r="BL203" i="8"/>
  <c r="BL240" i="8"/>
  <c r="BL206" i="8"/>
  <c r="BL48" i="8"/>
  <c r="BL502" i="8"/>
  <c r="BL449" i="8"/>
  <c r="BL448" i="8"/>
  <c r="BL297" i="8"/>
  <c r="BL376" i="8"/>
  <c r="BL371" i="8"/>
  <c r="BL378" i="8"/>
  <c r="BL123" i="8"/>
  <c r="BL52" i="8"/>
  <c r="BL505" i="8"/>
  <c r="BL491" i="8"/>
  <c r="BL445" i="8"/>
  <c r="BL438" i="8"/>
  <c r="BL432" i="8"/>
  <c r="BL425" i="8"/>
  <c r="BL423" i="8"/>
  <c r="BL424" i="8"/>
  <c r="BL413" i="8"/>
  <c r="BL227" i="8"/>
  <c r="BL149" i="8"/>
  <c r="BL115" i="8"/>
  <c r="BL44" i="8"/>
  <c r="BL60" i="8"/>
  <c r="BL56" i="8"/>
  <c r="BL403" i="8"/>
  <c r="BL399" i="8"/>
  <c r="BL402" i="8"/>
  <c r="BL480" i="8"/>
  <c r="BL474" i="8"/>
  <c r="BL467" i="8"/>
  <c r="BL295" i="8"/>
  <c r="BL280" i="8"/>
  <c r="BL278" i="8"/>
  <c r="BL276" i="8"/>
  <c r="BL277" i="8"/>
  <c r="BL275" i="8"/>
  <c r="BL363" i="8"/>
  <c r="BL361" i="8"/>
  <c r="BL365" i="8"/>
  <c r="BL370" i="8"/>
  <c r="BL392" i="8"/>
  <c r="BL389" i="8"/>
  <c r="BL387" i="8"/>
  <c r="BL510" i="8"/>
  <c r="BL509" i="8"/>
  <c r="BL507" i="8"/>
  <c r="BL496" i="8"/>
  <c r="BL459" i="8"/>
  <c r="BL455" i="8"/>
  <c r="BL433" i="8"/>
  <c r="BL414" i="8"/>
  <c r="BL400" i="8"/>
  <c r="BL357" i="8"/>
  <c r="BL355" i="8"/>
  <c r="BL351" i="8"/>
  <c r="BL330" i="8"/>
  <c r="BL316" i="8"/>
  <c r="BL286" i="8"/>
  <c r="BL238" i="8"/>
  <c r="BL236" i="8"/>
  <c r="L14" i="6"/>
  <c r="M14" i="6" s="1"/>
  <c r="BL131" i="8"/>
  <c r="BL113" i="8"/>
  <c r="BL49" i="8"/>
  <c r="BL69" i="8"/>
  <c r="BL65" i="8"/>
  <c r="BL54" i="8"/>
  <c r="BH31" i="5"/>
  <c r="AS31" i="5"/>
  <c r="BI31" i="5" s="1"/>
  <c r="AW11" i="5"/>
  <c r="AW12" i="5"/>
  <c r="AW13" i="5"/>
  <c r="BI550" i="5" l="1"/>
  <c r="AJ19" i="5"/>
  <c r="W9" i="3"/>
  <c r="AS791" i="5"/>
  <c r="BI791" i="5" s="1"/>
  <c r="AS789" i="5"/>
  <c r="BI789" i="5" s="1"/>
  <c r="J9" i="8"/>
  <c r="AS784" i="5"/>
  <c r="BI784" i="5" s="1"/>
  <c r="AN19" i="5"/>
  <c r="AS931" i="5"/>
  <c r="BI931" i="5" s="1"/>
  <c r="AS832" i="5"/>
  <c r="BI832" i="5" s="1"/>
  <c r="AS1252" i="5"/>
  <c r="BI1252" i="5" s="1"/>
  <c r="AS830" i="5"/>
  <c r="BI830" i="5" s="1"/>
  <c r="AS843" i="5"/>
  <c r="BI843" i="5" s="1"/>
  <c r="AS1043" i="5"/>
  <c r="BI1043" i="5" s="1"/>
  <c r="AS833" i="5"/>
  <c r="BI833" i="5" s="1"/>
  <c r="AS930" i="5"/>
  <c r="BI930" i="5" s="1"/>
  <c r="AS1239" i="5"/>
  <c r="BI1239" i="5" s="1"/>
  <c r="AS947" i="5"/>
  <c r="BI947" i="5" s="1"/>
  <c r="AS910" i="5"/>
  <c r="BI910" i="5" s="1"/>
  <c r="AS973" i="5"/>
  <c r="BI973" i="5" s="1"/>
  <c r="AS797" i="5"/>
  <c r="BI797" i="5" s="1"/>
  <c r="AS819" i="5"/>
  <c r="BI819" i="5" s="1"/>
  <c r="AS980" i="5"/>
  <c r="BI980" i="5" s="1"/>
  <c r="AS1015" i="5"/>
  <c r="BI1015" i="5" s="1"/>
  <c r="AS828" i="5"/>
  <c r="BI828" i="5" s="1"/>
  <c r="AS1062" i="5"/>
  <c r="BI1062" i="5" s="1"/>
  <c r="AS974" i="5"/>
  <c r="BI974" i="5" s="1"/>
  <c r="AS1061" i="5"/>
  <c r="BI1061" i="5" s="1"/>
  <c r="AS1050" i="5"/>
  <c r="BI1050" i="5" s="1"/>
  <c r="AS929" i="5"/>
  <c r="BI929" i="5" s="1"/>
  <c r="AS1029" i="5"/>
  <c r="BI1029" i="5" s="1"/>
  <c r="AS834" i="5"/>
  <c r="BI834" i="5" s="1"/>
  <c r="AS932" i="5"/>
  <c r="BI932" i="5" s="1"/>
  <c r="AS1183" i="5"/>
  <c r="BI1183" i="5" s="1"/>
  <c r="AS972" i="5"/>
  <c r="BI972" i="5" s="1"/>
  <c r="AS1077" i="5"/>
  <c r="BI1077" i="5" s="1"/>
  <c r="AS948" i="5"/>
  <c r="BI948" i="5" s="1"/>
  <c r="AS982" i="5"/>
  <c r="BI982" i="5" s="1"/>
  <c r="Q12" i="5"/>
  <c r="BI20" i="5" s="1"/>
  <c r="AF19" i="5"/>
  <c r="AJ9" i="3"/>
  <c r="D22" i="6" s="1"/>
  <c r="D25" i="6" s="1"/>
  <c r="P19" i="5"/>
  <c r="AY28" i="5"/>
  <c r="AJ10" i="3" l="1"/>
  <c r="W9" i="8"/>
  <c r="AL12" i="5" s="1"/>
  <c r="AJ10" i="8"/>
  <c r="Q11" i="5"/>
  <c r="C12" i="5" s="1"/>
  <c r="T19" i="5"/>
  <c r="X19" i="5"/>
  <c r="AJ9" i="8"/>
  <c r="AY781" i="5"/>
  <c r="C13" i="5" l="1"/>
  <c r="AL13" i="5"/>
  <c r="BI16" i="5"/>
</calcChain>
</file>

<file path=xl/sharedStrings.xml><?xml version="1.0" encoding="utf-8"?>
<sst xmlns="http://schemas.openxmlformats.org/spreadsheetml/2006/main" count="9800" uniqueCount="2677">
  <si>
    <t>Qty</t>
  </si>
  <si>
    <t>Price</t>
  </si>
  <si>
    <t>NA</t>
  </si>
  <si>
    <t>Sunburst</t>
  </si>
  <si>
    <t xml:space="preserve">Phone number </t>
  </si>
  <si>
    <t xml:space="preserve">Email address </t>
  </si>
  <si>
    <t xml:space="preserve">Street address </t>
  </si>
  <si>
    <t>ALMONDS</t>
  </si>
  <si>
    <t>Maturity</t>
  </si>
  <si>
    <t>Pollination</t>
  </si>
  <si>
    <t>Almond</t>
  </si>
  <si>
    <t>Early</t>
  </si>
  <si>
    <t>Self-fertile</t>
  </si>
  <si>
    <t>APPLES</t>
  </si>
  <si>
    <t>Apple</t>
  </si>
  <si>
    <t>Akane</t>
  </si>
  <si>
    <t>Granny Smith, Golden Delicious, Crofton, Red Delicious</t>
  </si>
  <si>
    <t>Bramley</t>
  </si>
  <si>
    <t>Triploid</t>
  </si>
  <si>
    <t>Very Late</t>
  </si>
  <si>
    <t>Granny Smith, Golden Delicious, Jonathon, Sturmer, Akane, Cox's Orange Pippin</t>
  </si>
  <si>
    <t>Cox's Orange Pippin</t>
  </si>
  <si>
    <t>Mid</t>
  </si>
  <si>
    <t>Granny Smith, Golden Delicious, Jonathon, Red Delicious, Lady in the Snow</t>
  </si>
  <si>
    <t>Crofton</t>
  </si>
  <si>
    <t>Jonathon, Golden Delicious, Akane, Red Delicious</t>
  </si>
  <si>
    <t>Five Crown</t>
  </si>
  <si>
    <t>Late</t>
  </si>
  <si>
    <t>Crofton, Gala, Golden Delicious, Granny Smith, Jonathon, Red Delicious, Red Fuji</t>
  </si>
  <si>
    <t>Gala</t>
  </si>
  <si>
    <t>Early-Mid</t>
  </si>
  <si>
    <t>Granny Smith, Golden Delicious, Jonathon, Akane, Red Delicious</t>
  </si>
  <si>
    <t>Golden Delicious</t>
  </si>
  <si>
    <t>Granny Smith</t>
  </si>
  <si>
    <t>Golden Delicious, Gala, Jonathon, Cox's Orange Pippin, Pink Lady</t>
  </si>
  <si>
    <t>Gravenstein</t>
  </si>
  <si>
    <t>Golden Delicious, Sturmer Pippin, Crofton, Granny Smith, Lady in the Snow</t>
  </si>
  <si>
    <t>Jonagold</t>
  </si>
  <si>
    <t>Red Fuji, Red Delicious, Gala, Granny Smith, Crofton, Akane</t>
  </si>
  <si>
    <t>Jonathon</t>
  </si>
  <si>
    <t>Granny Smith, Golden Delicious, Red Delicious, Crofton</t>
  </si>
  <si>
    <t>Lady In The Snow (Pomme de Neige)</t>
  </si>
  <si>
    <t>Cox's Orange Pippin, Golden Delicious, Granny Smith, Jonathon</t>
  </si>
  <si>
    <t>Mutsu</t>
  </si>
  <si>
    <t>Fuji, Jonathon, Sturmer, Granny Smith, Red Delicious, Cox's Orange Pippin</t>
  </si>
  <si>
    <t>Pink Lady</t>
  </si>
  <si>
    <t>Granny Smith, Red Delicious, Gala, Red Fuji</t>
  </si>
  <si>
    <t>Red Braeburn</t>
  </si>
  <si>
    <t>Crofton, Sundowner, Five Crown, Cox's Orange Pippin</t>
  </si>
  <si>
    <t>Red Delicious</t>
  </si>
  <si>
    <t>Golden Delicious, Granny Smith, Fuji, Pink Lady, Gala</t>
  </si>
  <si>
    <t>Red Fuji Naga Fu 2</t>
  </si>
  <si>
    <t>Red Delicious, Golden Delicious, Mutsu, Pink Lady, Sturmer, Jonathon</t>
  </si>
  <si>
    <t>Sturmer Pippin</t>
  </si>
  <si>
    <t>Golden Delicious, Granny Smith, Jonathon, Akane</t>
  </si>
  <si>
    <t>Sugaroo</t>
  </si>
  <si>
    <t>Sundowner</t>
  </si>
  <si>
    <t>Gala, Red Delicious, Red Fuji, Granny Smith</t>
  </si>
  <si>
    <t>Cider Apples</t>
  </si>
  <si>
    <t>Bulmer's Norman</t>
  </si>
  <si>
    <t>Yarlington Mill, Foxwhelp, Lady in the Snow</t>
  </si>
  <si>
    <t>Improved Foxwhelp</t>
  </si>
  <si>
    <t>Yarlington Mill, Lady in the Snow</t>
  </si>
  <si>
    <t>King David</t>
  </si>
  <si>
    <t>Mid-Late</t>
  </si>
  <si>
    <t>Granny Smith, Golden Delicious, Red Fuji, Red Delicious</t>
  </si>
  <si>
    <t>Stoke Red</t>
  </si>
  <si>
    <t>Braeburn, Five Crown, Cox's Orange Pippin</t>
  </si>
  <si>
    <t>Yarlington Mill</t>
  </si>
  <si>
    <t>Lady in the Snow, Foxwhelp, Sturmer Pippin, Granny Smith, Golden Delicious</t>
  </si>
  <si>
    <t>Red Fuji</t>
  </si>
  <si>
    <t>Crab Apples</t>
  </si>
  <si>
    <t>Golden Hornet</t>
  </si>
  <si>
    <t>March-April</t>
  </si>
  <si>
    <t>Partially self-fertile. Cross with other apple varieties. Pollinates other apples.</t>
  </si>
  <si>
    <t>April-May</t>
  </si>
  <si>
    <t>Cross-pollinate with other apple varieties. Pollinates other apples.</t>
  </si>
  <si>
    <t>Malus Gorgeous</t>
  </si>
  <si>
    <t>Columnar Apples</t>
  </si>
  <si>
    <t>Charlotte' Apple - Ballerina</t>
  </si>
  <si>
    <t>Ballerina® 'Waltz,' and 'Polka'.</t>
  </si>
  <si>
    <t>Flamenco' Apple - Ballerina</t>
  </si>
  <si>
    <t>Ballerina® 'Waltz', 'Granny Smith' and 'Gala'.</t>
  </si>
  <si>
    <t>Polka' Apple - Ballerina</t>
  </si>
  <si>
    <t>Ballerina® 'Waltz' or 'Jonathan', 'Granny Smith', 'Red Delicious'.</t>
  </si>
  <si>
    <t>Waltz' Apple - Ballerina</t>
  </si>
  <si>
    <t>Ballerina® 'Polka' or 'Jonathan'.</t>
  </si>
  <si>
    <t>Double Grafted Apples</t>
  </si>
  <si>
    <t>Gala &amp; Granny Smith</t>
  </si>
  <si>
    <t>Early-Mid &amp; Late</t>
  </si>
  <si>
    <t xml:space="preserve">Cross-pollinate each other.  </t>
  </si>
  <si>
    <t>Golden Delicious &amp; Cox's Orange Pippin</t>
  </si>
  <si>
    <t>Granny Smith &amp; Golden Delcious</t>
  </si>
  <si>
    <t>Late &amp; Mid</t>
  </si>
  <si>
    <t>Pink Lady &amp; Granny Smith</t>
  </si>
  <si>
    <t>Mid &amp; Late</t>
  </si>
  <si>
    <t>Red &amp; Golden Delicious</t>
  </si>
  <si>
    <t>APRICOTS</t>
  </si>
  <si>
    <t>Apricot</t>
  </si>
  <si>
    <t>Brillianz</t>
  </si>
  <si>
    <t>Goldrich (Canadian)</t>
  </si>
  <si>
    <t>Moorpark</t>
  </si>
  <si>
    <t>Newcastle</t>
  </si>
  <si>
    <t>Rival (Canadian)</t>
  </si>
  <si>
    <t>Storey's (Early Moorpark)</t>
  </si>
  <si>
    <t>Sundrop (Canadian)</t>
  </si>
  <si>
    <t>Tilton</t>
  </si>
  <si>
    <t>Trevatt</t>
  </si>
  <si>
    <t>Dwarf Apricots</t>
  </si>
  <si>
    <t>Fireball</t>
  </si>
  <si>
    <t>Berry</t>
  </si>
  <si>
    <t>Feb-Mar</t>
  </si>
  <si>
    <t>Boysenberry</t>
  </si>
  <si>
    <t>Dec-Jan</t>
  </si>
  <si>
    <t>November</t>
  </si>
  <si>
    <t>Loganberry - Thornless</t>
  </si>
  <si>
    <t>Youngberry</t>
  </si>
  <si>
    <t>December</t>
  </si>
  <si>
    <t>CHERRIES</t>
  </si>
  <si>
    <t>Cherry</t>
  </si>
  <si>
    <t>Bing</t>
  </si>
  <si>
    <t>Dark Flesh</t>
  </si>
  <si>
    <t>Florence, Van, Blackboy, Stella</t>
  </si>
  <si>
    <t>Blackboy</t>
  </si>
  <si>
    <t>Florence, Napoleon, Stella</t>
  </si>
  <si>
    <t>Compact Stella</t>
  </si>
  <si>
    <t>Self-fertile. Universal pollinator.</t>
  </si>
  <si>
    <t>White Flesh</t>
  </si>
  <si>
    <t>Kentish</t>
  </si>
  <si>
    <t>Sour Cherry | Pale Red Flesh</t>
  </si>
  <si>
    <t>Morello</t>
  </si>
  <si>
    <t>Sour Cherry | Dark Red Flesh</t>
  </si>
  <si>
    <t>Napoleon</t>
  </si>
  <si>
    <t xml:space="preserve"> White Flesh</t>
  </si>
  <si>
    <t>Florence, Stella, Blackboy</t>
  </si>
  <si>
    <t>Simone</t>
  </si>
  <si>
    <t>Stella</t>
  </si>
  <si>
    <t>Partially self-fertile. Universal pollinator.</t>
  </si>
  <si>
    <t>Van</t>
  </si>
  <si>
    <t>Napoleon, Blackboy, Bing, Stella</t>
  </si>
  <si>
    <t>Dwarf Cherries</t>
  </si>
  <si>
    <t>Dark Red Flesh</t>
  </si>
  <si>
    <t>Sir Don</t>
  </si>
  <si>
    <t>Trixzie Black Cherree</t>
  </si>
  <si>
    <t>Double Grafted Cherries</t>
  </si>
  <si>
    <t>Royal Rainier &amp; Stella (White/Black)</t>
  </si>
  <si>
    <t>CHESTNUTS</t>
  </si>
  <si>
    <t>Chestnut</t>
  </si>
  <si>
    <t>April Gold</t>
  </si>
  <si>
    <t>Early April</t>
  </si>
  <si>
    <t>Emerald Gem</t>
  </si>
  <si>
    <t>Late April</t>
  </si>
  <si>
    <t>CURRANTS</t>
  </si>
  <si>
    <t>Currant</t>
  </si>
  <si>
    <t>Black</t>
  </si>
  <si>
    <t>Early Jan</t>
  </si>
  <si>
    <t>Red</t>
  </si>
  <si>
    <t>White</t>
  </si>
  <si>
    <t>FIGS</t>
  </si>
  <si>
    <t>Fig</t>
  </si>
  <si>
    <t>Black Genoa</t>
  </si>
  <si>
    <t>Brown Turkey</t>
  </si>
  <si>
    <t>White Adriatic</t>
  </si>
  <si>
    <t>White Genoa</t>
  </si>
  <si>
    <t>HAZELNUTS</t>
  </si>
  <si>
    <t>Hazelnut</t>
  </si>
  <si>
    <t>American White</t>
  </si>
  <si>
    <t>Early Autumn</t>
  </si>
  <si>
    <t>TB Cosford</t>
  </si>
  <si>
    <t>Barcelona</t>
  </si>
  <si>
    <t>TB Cosford, Halls Giant, Lewis</t>
  </si>
  <si>
    <t>Halls Giant</t>
  </si>
  <si>
    <t>TB Cosford, Barcelona, Tonda di Giffoni, Lewis</t>
  </si>
  <si>
    <t xml:space="preserve">Barcelona, Tonda di Giffoni, Lewis </t>
  </si>
  <si>
    <t>Lewis</t>
  </si>
  <si>
    <t>TB Cosford, Barcelona, Tonda di Giffoni, Halls Giant</t>
  </si>
  <si>
    <t>Tonda di Giffoni</t>
  </si>
  <si>
    <t>TB Cosford, Barcelona, Lewis, Halls Giant</t>
  </si>
  <si>
    <t>INTERSPECIFIC VARIETIES</t>
  </si>
  <si>
    <t>Cot N Candy</t>
  </si>
  <si>
    <t>Flavor Rouge</t>
  </si>
  <si>
    <t>Plum x Apricot</t>
  </si>
  <si>
    <t>Peacharine</t>
  </si>
  <si>
    <t>Yellow Flesh | Peach x Nectarine</t>
  </si>
  <si>
    <t xml:space="preserve">Pleach </t>
  </si>
  <si>
    <t>Red Flesh | Plum x Peach</t>
  </si>
  <si>
    <t>Spring Satin Plumcot</t>
  </si>
  <si>
    <t>Partially self-fertile. Mariposa Plum, Storey's Apricot</t>
  </si>
  <si>
    <t>Sugar N Spice</t>
  </si>
  <si>
    <t>Nectarine x Plum</t>
  </si>
  <si>
    <t>KIWIFRUIT (CHINESE GOOSEBERRY)</t>
  </si>
  <si>
    <t>Kiwifruit</t>
  </si>
  <si>
    <t>Bruno - Female</t>
  </si>
  <si>
    <t>Requires a male pollinator</t>
  </si>
  <si>
    <t>Hayward - Female</t>
  </si>
  <si>
    <t>Late ripening</t>
  </si>
  <si>
    <t>Male (Cross-pollinator)</t>
  </si>
  <si>
    <t>Pollinator only. Doesn't bear fruit.</t>
  </si>
  <si>
    <t>MEDLAR</t>
  </si>
  <si>
    <t>Medlar</t>
  </si>
  <si>
    <t>Dutch Medlar</t>
  </si>
  <si>
    <t>Late Autumn</t>
  </si>
  <si>
    <t>MULBERRIES</t>
  </si>
  <si>
    <t>Mulberry</t>
  </si>
  <si>
    <t>Black English</t>
  </si>
  <si>
    <t>Jan-Feb</t>
  </si>
  <si>
    <t>NECTARINE</t>
  </si>
  <si>
    <t>Nectarine</t>
  </si>
  <si>
    <t>Arctic Rose</t>
  </si>
  <si>
    <t>White Flesh | Freestone</t>
  </si>
  <si>
    <t xml:space="preserve">Fantasia </t>
  </si>
  <si>
    <t>Yellow Flesh | Freestone</t>
  </si>
  <si>
    <t>Flavourtop</t>
  </si>
  <si>
    <t>Goldmine</t>
  </si>
  <si>
    <t>May Grand</t>
  </si>
  <si>
    <t>OkeeDokee</t>
  </si>
  <si>
    <t>Yellow Flesh | Semi-freestone</t>
  </si>
  <si>
    <t>Queen Giant</t>
  </si>
  <si>
    <t>Red Gold</t>
  </si>
  <si>
    <t>Dwarf Nectarines</t>
  </si>
  <si>
    <t>Crimson Baby</t>
  </si>
  <si>
    <t>Early Rivers</t>
  </si>
  <si>
    <t>Trixzie 'Nectazee'</t>
  </si>
  <si>
    <t>Double Grafted Nectarines</t>
  </si>
  <si>
    <t>Goldmine &amp; May Grand</t>
  </si>
  <si>
    <t>Mid-Late &amp; Early</t>
  </si>
  <si>
    <t>NECTARINE &amp; PEACH (DBL GRAFTS)</t>
  </si>
  <si>
    <t>OkeeDokee Nectarine &amp; Peach</t>
  </si>
  <si>
    <t>Anzac Peach &amp; Goldmine Nectarine</t>
  </si>
  <si>
    <t>Early &amp; Mid</t>
  </si>
  <si>
    <t>Trixzie 'Nectazee' &amp; 'Pixzee'</t>
  </si>
  <si>
    <t>PEACHES</t>
  </si>
  <si>
    <t>Peach</t>
  </si>
  <si>
    <t>Anzac</t>
  </si>
  <si>
    <t>Angel</t>
  </si>
  <si>
    <t>Flat Style | White Flesh | Freestone</t>
  </si>
  <si>
    <t>Briggs Early May</t>
  </si>
  <si>
    <t>Fayette</t>
  </si>
  <si>
    <t>Golden Queen</t>
  </si>
  <si>
    <t>Yellow Flesh | Clingstone</t>
  </si>
  <si>
    <t>Red Haven</t>
  </si>
  <si>
    <t>Tasty Zee</t>
  </si>
  <si>
    <t>Dwarf Peaches</t>
  </si>
  <si>
    <t>O'Henry</t>
  </si>
  <si>
    <t>Trixzie 'Pixzie'</t>
  </si>
  <si>
    <t>Double Grafted Peaches</t>
  </si>
  <si>
    <t>Double Jewel &amp; Tasty Zee</t>
  </si>
  <si>
    <t>Freestone</t>
  </si>
  <si>
    <t xml:space="preserve">Cross-pollinate each other. </t>
  </si>
  <si>
    <t>PEARS</t>
  </si>
  <si>
    <t>Pear</t>
  </si>
  <si>
    <t>Buerre Bosc</t>
  </si>
  <si>
    <t>Williams, 20th Century, Winter Nelis</t>
  </si>
  <si>
    <t>Comice</t>
  </si>
  <si>
    <t>Williams, Buerre Bosc, Josephine</t>
  </si>
  <si>
    <t>Corella</t>
  </si>
  <si>
    <t>Buerre Bosc, Williams</t>
  </si>
  <si>
    <t>Josephine</t>
  </si>
  <si>
    <t>Packhams, Winter Nelis</t>
  </si>
  <si>
    <t>Nashi</t>
  </si>
  <si>
    <t>Partially self-fertile. Shinsui, Williams, Kosui</t>
  </si>
  <si>
    <t>Kosui</t>
  </si>
  <si>
    <t>20th Century, Buerre Bosc</t>
  </si>
  <si>
    <t>Shinsui</t>
  </si>
  <si>
    <t>Packhams</t>
  </si>
  <si>
    <t>Josephine, Winter Nelis</t>
  </si>
  <si>
    <t>Red D'Anjou</t>
  </si>
  <si>
    <t>Williams Bon Chretein</t>
  </si>
  <si>
    <t>Winter Cole</t>
  </si>
  <si>
    <t>Williams, Buerre Bosc</t>
  </si>
  <si>
    <t>Winter Nelis</t>
  </si>
  <si>
    <t>Packhams, Winter Cole, Josephine</t>
  </si>
  <si>
    <t>Trixzie Pear - cv. 'Pyvert'</t>
  </si>
  <si>
    <t>Double Grafted Pears</t>
  </si>
  <si>
    <t>Corella &amp; Red William Sensation</t>
  </si>
  <si>
    <t>Mid &amp; Early</t>
  </si>
  <si>
    <t>20th Century Nashi &amp; Williams Bon Chretein</t>
  </si>
  <si>
    <t>Late &amp; Early</t>
  </si>
  <si>
    <t>Packham's Triumph &amp; Williams Bon Chretein</t>
  </si>
  <si>
    <t xml:space="preserve">PERSIMMONS </t>
  </si>
  <si>
    <t>Persimmon</t>
  </si>
  <si>
    <t>Fuyu</t>
  </si>
  <si>
    <t>Apr-June</t>
  </si>
  <si>
    <t>Jiro</t>
  </si>
  <si>
    <t>Mar-May</t>
  </si>
  <si>
    <t>Astringent</t>
  </si>
  <si>
    <t>PLUMS (EUROPEAN)</t>
  </si>
  <si>
    <t>Angelina Burdett</t>
  </si>
  <si>
    <t>Yellow Flesh</t>
  </si>
  <si>
    <t>President, Damson</t>
  </si>
  <si>
    <t xml:space="preserve">Coe's Golden Drop </t>
  </si>
  <si>
    <t>Greengage, Golden Gage, Prune cultivars, Damson</t>
  </si>
  <si>
    <t>Coles Golden Gage</t>
  </si>
  <si>
    <t>Greengage, Golden Drop, Prune cultivars, Damson</t>
  </si>
  <si>
    <t>Damson</t>
  </si>
  <si>
    <t>Greengage</t>
  </si>
  <si>
    <t>Cole's Golden Drop, Prune cultivars, Damson, Golden Gage</t>
  </si>
  <si>
    <t>King Billy</t>
  </si>
  <si>
    <t>President, Angelina</t>
  </si>
  <si>
    <t>President</t>
  </si>
  <si>
    <t>Angelina, King Billy</t>
  </si>
  <si>
    <t>Purplegage</t>
  </si>
  <si>
    <t>Sugar</t>
  </si>
  <si>
    <t>Partially self-fertile. Damson</t>
  </si>
  <si>
    <t>Victoria</t>
  </si>
  <si>
    <t>Prune Plums</t>
  </si>
  <si>
    <t>Other prune cultivars or 'Coe's Golden Drop', 'Green Gage' plums.</t>
  </si>
  <si>
    <t xml:space="preserve">Stanley </t>
  </si>
  <si>
    <t>Large Fruit</t>
  </si>
  <si>
    <t>Dwarf Plums</t>
  </si>
  <si>
    <t>Coe's Golden Drop</t>
  </si>
  <si>
    <t>Double Grafted Plums</t>
  </si>
  <si>
    <t>Greengage &amp; Coe's Golden Drop</t>
  </si>
  <si>
    <t>PLUMS (JAPANESE)</t>
  </si>
  <si>
    <t>Black Amber</t>
  </si>
  <si>
    <t>Friar, Santa Rosa</t>
  </si>
  <si>
    <t>Burbank</t>
  </si>
  <si>
    <t>Friar</t>
  </si>
  <si>
    <t>Partially self-fertile. Santa Rosa, Black Amber</t>
  </si>
  <si>
    <t xml:space="preserve">Luisa </t>
  </si>
  <si>
    <t>Mariposa</t>
  </si>
  <si>
    <t>Blood Plum</t>
  </si>
  <si>
    <t>Santa Rosa, Satsuma</t>
  </si>
  <si>
    <t>Santa Rosa</t>
  </si>
  <si>
    <t>Partially self-fertile. Narrabeen, Satsuma, Mariposa, Donsworth</t>
  </si>
  <si>
    <t>Satsuma</t>
  </si>
  <si>
    <t>Santa Rosa, Mariposa, Narrabeen</t>
  </si>
  <si>
    <t>Tegan Blue</t>
  </si>
  <si>
    <t>Yellow-Orange Flesh</t>
  </si>
  <si>
    <t>Wickson</t>
  </si>
  <si>
    <t>Yellow-Red Flesh</t>
  </si>
  <si>
    <t>Partially self-fertile. Santa Rosa, Mariposa</t>
  </si>
  <si>
    <t>Wilson</t>
  </si>
  <si>
    <t>Donsworth</t>
  </si>
  <si>
    <t>Mariposa, Narrabeen, Santa Rosa</t>
  </si>
  <si>
    <t>Narrabeen, Santa Rosa, Satsuma</t>
  </si>
  <si>
    <t>Narrabeen</t>
  </si>
  <si>
    <t>Santa Rosa, Mariposa, Satsuma</t>
  </si>
  <si>
    <t>Flavor Supreme &amp; Mariposa</t>
  </si>
  <si>
    <t>Cross-pollinate each other.</t>
  </si>
  <si>
    <t>Santa Rosa &amp; Satsuma</t>
  </si>
  <si>
    <t>POMEGRANATES</t>
  </si>
  <si>
    <t>Pomegranate</t>
  </si>
  <si>
    <t>Mollar de Elche</t>
  </si>
  <si>
    <t>Mid-Late Autumn</t>
  </si>
  <si>
    <t>QUINCE</t>
  </si>
  <si>
    <t>Quince</t>
  </si>
  <si>
    <t>Champion</t>
  </si>
  <si>
    <t>April</t>
  </si>
  <si>
    <t>Smyrna</t>
  </si>
  <si>
    <t>RASPBERRIES (10 CANES)</t>
  </si>
  <si>
    <t>Autumn</t>
  </si>
  <si>
    <t>Chilcotin</t>
  </si>
  <si>
    <t>Summer</t>
  </si>
  <si>
    <t>Chilliwack</t>
  </si>
  <si>
    <t>Heritage</t>
  </si>
  <si>
    <t>Lloyd George</t>
  </si>
  <si>
    <t>(subject to availability)</t>
  </si>
  <si>
    <t>STRAWBERRIES (10 RUNNERS)</t>
  </si>
  <si>
    <t>Adina</t>
  </si>
  <si>
    <t>Melba</t>
  </si>
  <si>
    <t>Red Gauntlet</t>
  </si>
  <si>
    <t>Tioga</t>
  </si>
  <si>
    <t>WALNUTS</t>
  </si>
  <si>
    <t>Walnut</t>
  </si>
  <si>
    <t>Black Walnut (Juglans nigra)</t>
  </si>
  <si>
    <t>Common Walnut (Juglans regia)</t>
  </si>
  <si>
    <t>Marone</t>
  </si>
  <si>
    <t>Mid April</t>
  </si>
  <si>
    <t>Wandiligong Wonder</t>
  </si>
  <si>
    <t>Michulon</t>
  </si>
  <si>
    <t>Elephant Heart</t>
  </si>
  <si>
    <t>Santa Rosa, Wickson</t>
  </si>
  <si>
    <t>Partially self-fertile. Gala, Granny Smith, Jonathon</t>
  </si>
  <si>
    <t>Partially self-fertile. Stoke Red, Gala, Red Fuji</t>
  </si>
  <si>
    <t>Partially self-fertile. Buerre Bosc, 20th Century, Winter Nelis</t>
  </si>
  <si>
    <t>Partially self-fertile. 20th Century, Winter Nelis, Buerre Bosc, Comice</t>
  </si>
  <si>
    <t>Preston Prolific</t>
  </si>
  <si>
    <t>D'Agen Ente 707</t>
  </si>
  <si>
    <t xml:space="preserve">Autumn Bliss </t>
  </si>
  <si>
    <t>Miniature Peaches</t>
  </si>
  <si>
    <t>Miniature Double Grafts</t>
  </si>
  <si>
    <t>Miniature Nectarines</t>
  </si>
  <si>
    <t>Miniature Cherries</t>
  </si>
  <si>
    <t>Miniature Pears</t>
  </si>
  <si>
    <t xml:space="preserve"> Plum x Apricot | Clingstone</t>
  </si>
  <si>
    <t>Apricot x Plum | Freestone</t>
  </si>
  <si>
    <t xml:space="preserve"> Flat Style | Yellow Flesh | Semi-freestone</t>
  </si>
  <si>
    <t>AVOCADOS</t>
  </si>
  <si>
    <t>BLUEBERRIES</t>
  </si>
  <si>
    <t>Brigitta</t>
  </si>
  <si>
    <t>Blue Rose</t>
  </si>
  <si>
    <t>Denise</t>
  </si>
  <si>
    <t>TBC</t>
  </si>
  <si>
    <t>BERRIES</t>
  </si>
  <si>
    <t>CUMQUATS</t>
  </si>
  <si>
    <t>Green</t>
  </si>
  <si>
    <t>Myrtifolia Chinotto</t>
  </si>
  <si>
    <t>Nagami</t>
  </si>
  <si>
    <t>GRAPEFRUIT</t>
  </si>
  <si>
    <t>Marsh</t>
  </si>
  <si>
    <t>Ruby Red</t>
  </si>
  <si>
    <t>Wheeny</t>
  </si>
  <si>
    <t>Eureka</t>
  </si>
  <si>
    <t>Lisbon</t>
  </si>
  <si>
    <t>Meyer</t>
  </si>
  <si>
    <t>Dwarf Lemons</t>
  </si>
  <si>
    <t>Lemonade</t>
  </si>
  <si>
    <t>Double Grafts</t>
  </si>
  <si>
    <t>LEMONS</t>
  </si>
  <si>
    <t>LEMON &amp; LIME (DBL GRAFTS)</t>
  </si>
  <si>
    <t>Eureka Lemon &amp; Tahitian Lime</t>
  </si>
  <si>
    <t>LIMES</t>
  </si>
  <si>
    <t>25cm pot</t>
  </si>
  <si>
    <t>Dwarf Limes</t>
  </si>
  <si>
    <t>Kaffir</t>
  </si>
  <si>
    <t>Tahitian</t>
  </si>
  <si>
    <t>LOQUATS</t>
  </si>
  <si>
    <t>Enormity</t>
  </si>
  <si>
    <t>Herds Mammoth</t>
  </si>
  <si>
    <t>Sewells Prolific</t>
  </si>
  <si>
    <t>Imperial</t>
  </si>
  <si>
    <t>Japanese Seedless</t>
  </si>
  <si>
    <t>Dwarf Mandarins</t>
  </si>
  <si>
    <t>MANDARINS</t>
  </si>
  <si>
    <t>OLIVES</t>
  </si>
  <si>
    <t>Kalamata</t>
  </si>
  <si>
    <t>Manzanillo</t>
  </si>
  <si>
    <t>Mission</t>
  </si>
  <si>
    <t>ORANGES</t>
  </si>
  <si>
    <t>Washington Navel</t>
  </si>
  <si>
    <t>Dwarf Oranges</t>
  </si>
  <si>
    <t>TANGELO</t>
  </si>
  <si>
    <t>Minneola</t>
  </si>
  <si>
    <t>FEIJOA</t>
  </si>
  <si>
    <t>Feijoa (Seedling Grown)</t>
  </si>
  <si>
    <t>PASSIONFRUIT</t>
  </si>
  <si>
    <t>Black Passionfruit</t>
  </si>
  <si>
    <t>Male Mountain Pepper</t>
  </si>
  <si>
    <t>Female Mountain Pepper</t>
  </si>
  <si>
    <r>
      <t xml:space="preserve">PEPPERBERRY </t>
    </r>
    <r>
      <rPr>
        <b/>
        <i/>
        <sz val="12"/>
        <color rgb="FFFFFFFF"/>
        <rFont val="Calibri"/>
        <family val="2"/>
        <scheme val="minor"/>
      </rPr>
      <t>Tasmannia lanceolata</t>
    </r>
  </si>
  <si>
    <t xml:space="preserve"> First Name </t>
  </si>
  <si>
    <t xml:space="preserve">Surname </t>
  </si>
  <si>
    <t>Size</t>
  </si>
  <si>
    <t>Notes</t>
  </si>
  <si>
    <t>Advanced</t>
  </si>
  <si>
    <t>A. Palmatum</t>
  </si>
  <si>
    <t>Japanese Maple</t>
  </si>
  <si>
    <t>Crimson Sentry Maple</t>
  </si>
  <si>
    <t>Variegated Norway Maple</t>
  </si>
  <si>
    <t>A. Rubrum 'Fairview Flame'</t>
  </si>
  <si>
    <t>Fairview Flame Maple</t>
  </si>
  <si>
    <t>A. Rubrum 'PNI 0268' October Glory</t>
  </si>
  <si>
    <t>October Glory Maple</t>
  </si>
  <si>
    <t>Sugar Maple</t>
  </si>
  <si>
    <t>A. x Freemanii Jeffersred</t>
  </si>
  <si>
    <t>Autumn Blaze Maple</t>
  </si>
  <si>
    <t>A. x Freemanii Celebration</t>
  </si>
  <si>
    <t>Celebration Maple</t>
  </si>
  <si>
    <t>BETULA - Birch</t>
  </si>
  <si>
    <t>B. Pendula</t>
  </si>
  <si>
    <t>Silver Birch Pendula</t>
  </si>
  <si>
    <t>B. Pendula Alba Moss White</t>
  </si>
  <si>
    <t>Moss White Silver Birch</t>
  </si>
  <si>
    <t>B. Pendula Dalecarlica</t>
  </si>
  <si>
    <t>Cut Leaf Birch</t>
  </si>
  <si>
    <t>Fastigiata Birch</t>
  </si>
  <si>
    <t>B. Platyphylla Fargo</t>
  </si>
  <si>
    <t>Dakota Pinnacle Birch</t>
  </si>
  <si>
    <t>B. Utilis Var. Jacquemontii</t>
  </si>
  <si>
    <t>White Barked Himalayan Birch</t>
  </si>
  <si>
    <t>Weeping Birches</t>
  </si>
  <si>
    <t>B. Pendula Youngii</t>
  </si>
  <si>
    <t>Weeping Birch</t>
  </si>
  <si>
    <t>CERCIS</t>
  </si>
  <si>
    <t>Forest Pansy</t>
  </si>
  <si>
    <t>C. Siliquastrum</t>
  </si>
  <si>
    <t>Judas Tree</t>
  </si>
  <si>
    <t>1.2 to 1.5m</t>
  </si>
  <si>
    <t>CORNUS - Dogwood</t>
  </si>
  <si>
    <t>Aurora Dogwood</t>
  </si>
  <si>
    <t>Regular</t>
  </si>
  <si>
    <t>C. florida 'D-376-15' Red Beauty</t>
  </si>
  <si>
    <t>Red Beauty Flowering Dogwood</t>
  </si>
  <si>
    <t>FRAXINUS - Ash</t>
  </si>
  <si>
    <t>Claret Ash</t>
  </si>
  <si>
    <t>F. Excelsior 'Aurea'</t>
  </si>
  <si>
    <t>Golden Ash</t>
  </si>
  <si>
    <t>F. Pennsylvanica 'Cimmzam' Cimmaron</t>
  </si>
  <si>
    <t>Cimmaron Ash</t>
  </si>
  <si>
    <t>Urbanite Green Ash</t>
  </si>
  <si>
    <t>GINKGO</t>
  </si>
  <si>
    <t>Ginkgo Biloba</t>
  </si>
  <si>
    <t>Maidenhair Tree | Gingko</t>
  </si>
  <si>
    <t>GLEDITSIA</t>
  </si>
  <si>
    <t>HYDRANGEA</t>
  </si>
  <si>
    <t>H. macrophylla Blushing Bride</t>
  </si>
  <si>
    <t>Blushing Bride Hydrangea</t>
  </si>
  <si>
    <t>Bush</t>
  </si>
  <si>
    <t>H. macrophylla The Original</t>
  </si>
  <si>
    <t>The Original Hydrangea</t>
  </si>
  <si>
    <t>H. macrophylla Twist-n-Shout</t>
  </si>
  <si>
    <t>Twist-n-Shout Hydrangea</t>
  </si>
  <si>
    <t>KOELREUTERIA - Golden Rain Tree</t>
  </si>
  <si>
    <t>Golden Candle Golden Rain Tree</t>
  </si>
  <si>
    <t>LABURNUM</t>
  </si>
  <si>
    <t>Laburnum Vossii</t>
  </si>
  <si>
    <t>Golden Chain Tree</t>
  </si>
  <si>
    <t>LIRIODENDRON</t>
  </si>
  <si>
    <t>Liriodendron Tulipifera</t>
  </si>
  <si>
    <t>Tulip Tree</t>
  </si>
  <si>
    <t>MALUS - Crab Apples</t>
  </si>
  <si>
    <t>Floribunda Crab Apple</t>
  </si>
  <si>
    <t>M. Gorgeous</t>
  </si>
  <si>
    <t>Gorgeous Crab Apple</t>
  </si>
  <si>
    <t>Golden Hornet Crab Apple</t>
  </si>
  <si>
    <t>M. Ioensis 'Plena'</t>
  </si>
  <si>
    <t>Bechtel Crab Apple</t>
  </si>
  <si>
    <t>M. Jfs-KW5 'Royal Raindrops'</t>
  </si>
  <si>
    <t>Royal Raindrops</t>
  </si>
  <si>
    <t>M. Mattom Tom Matthews</t>
  </si>
  <si>
    <t>Tom Matthews Crab Apple</t>
  </si>
  <si>
    <t>M. Tschonoskii</t>
  </si>
  <si>
    <t>Pillar Crab Apple</t>
  </si>
  <si>
    <t>Standard Crab Apples</t>
  </si>
  <si>
    <t>Bechtel Crab Apple Standard</t>
  </si>
  <si>
    <t>MORUS - Weeping Mulberry</t>
  </si>
  <si>
    <t>Weeping Mulberry</t>
  </si>
  <si>
    <t>PARROTIA</t>
  </si>
  <si>
    <t>Parrotia Persica</t>
  </si>
  <si>
    <t>Persian Witch Hazel</t>
  </si>
  <si>
    <t>PLATANUS - Plane Tree</t>
  </si>
  <si>
    <t>Bloodgood Plane Tree</t>
  </si>
  <si>
    <t>POPULUS - Poplar</t>
  </si>
  <si>
    <t>Crows Nest Poplar</t>
  </si>
  <si>
    <t>Veronese Poplar</t>
  </si>
  <si>
    <t>Lombardy Poplar</t>
  </si>
  <si>
    <t>PRUNUS - Almond</t>
  </si>
  <si>
    <t>Flowering Almond</t>
  </si>
  <si>
    <t>PRUNUS - Apricot</t>
  </si>
  <si>
    <t>Pink Flowering Apricot</t>
  </si>
  <si>
    <t>Weeping Apricots</t>
  </si>
  <si>
    <t>Weeping Apricot</t>
  </si>
  <si>
    <t>PRUNUS - Cherry</t>
  </si>
  <si>
    <t>Prunus incisa ‘Kojo No Mai’</t>
  </si>
  <si>
    <t>Zig Zag Flowering Cherry</t>
  </si>
  <si>
    <t>P. Serrulata 'Fugenzo'</t>
  </si>
  <si>
    <t>J.H.Veitch Cherry</t>
  </si>
  <si>
    <t>P. Serrulata 'Kanzan'</t>
  </si>
  <si>
    <t>Pink Flowering Cherry</t>
  </si>
  <si>
    <t>P. Serrulata Mt Fuji</t>
  </si>
  <si>
    <t>Mt Fuji Flowering Cherry</t>
  </si>
  <si>
    <t>P. Serrulata Pink Perfection</t>
  </si>
  <si>
    <t>Pink Perfection</t>
  </si>
  <si>
    <t>Standard and Weeping Cherries</t>
  </si>
  <si>
    <t>White Weeping Flowering Cherry</t>
  </si>
  <si>
    <t>Single Pink Weeping Cherry</t>
  </si>
  <si>
    <t>Pink Weeping Flowering Cherry</t>
  </si>
  <si>
    <t>P. Snowfozam Snow Fountain</t>
  </si>
  <si>
    <t>Weeping Cherry Snowfountain</t>
  </si>
  <si>
    <t>Pink Snow Showers</t>
  </si>
  <si>
    <t>P. Cheal's Double Pink</t>
  </si>
  <si>
    <t>Cheal's Weeping Cherry</t>
  </si>
  <si>
    <t>PRUNUS - Plum</t>
  </si>
  <si>
    <t>Prunus Blireana</t>
  </si>
  <si>
    <t>Pink Flowering Plum</t>
  </si>
  <si>
    <t>P. Elvins</t>
  </si>
  <si>
    <t>Light Pink Flowering Plum</t>
  </si>
  <si>
    <t>PYRUS - Ornamental Pears</t>
  </si>
  <si>
    <t>Capital Pear</t>
  </si>
  <si>
    <t>P. Calleryana Capital</t>
  </si>
  <si>
    <t>P. Calleryana Chanticleer</t>
  </si>
  <si>
    <t>Chanticleer Pear</t>
  </si>
  <si>
    <t>P. Calleryana Cleveland Select</t>
  </si>
  <si>
    <t>P. Fauriei Westwood</t>
  </si>
  <si>
    <t>Korean Sun Pear</t>
  </si>
  <si>
    <t>P. Nivalis</t>
  </si>
  <si>
    <t>Snow Pear</t>
  </si>
  <si>
    <t>P. Ussuriensis</t>
  </si>
  <si>
    <t>Manchurian Pear</t>
  </si>
  <si>
    <t>QUERCUS - Oak</t>
  </si>
  <si>
    <t>Pin Oak</t>
  </si>
  <si>
    <t>Q. Palustris 'Early Fall'</t>
  </si>
  <si>
    <t>Early Fall Pin Oak</t>
  </si>
  <si>
    <t>Red Oak</t>
  </si>
  <si>
    <t>ROBINIA</t>
  </si>
  <si>
    <t>Golden Robinia</t>
  </si>
  <si>
    <t>R. Pseudoacacia Inermis</t>
  </si>
  <si>
    <t>Mop Top Robinia</t>
  </si>
  <si>
    <t>Purple Robe Robinia</t>
  </si>
  <si>
    <t>SYRINGA - Lilac</t>
  </si>
  <si>
    <t>Congo Lilac</t>
  </si>
  <si>
    <t>Miss Ellen Wilmott Lilac</t>
  </si>
  <si>
    <t>Sweetheart Lilac</t>
  </si>
  <si>
    <t>Alice Eastwood Lilac</t>
  </si>
  <si>
    <t>TILIA</t>
  </si>
  <si>
    <t>Small Leaf Lime</t>
  </si>
  <si>
    <t>ULMUS - Elm</t>
  </si>
  <si>
    <t>Golden Elm</t>
  </si>
  <si>
    <t>U. Parvifolia Todd</t>
  </si>
  <si>
    <t>Chinese Elm Todd</t>
  </si>
  <si>
    <t>U. Variegata</t>
  </si>
  <si>
    <t>Silver Elm</t>
  </si>
  <si>
    <t xml:space="preserve">Order total </t>
  </si>
  <si>
    <t xml:space="preserve">Order subtotal </t>
  </si>
  <si>
    <t xml:space="preserve">Less discounts </t>
  </si>
  <si>
    <t>Type &amp; Variety</t>
  </si>
  <si>
    <t xml:space="preserve">Subtotal </t>
  </si>
  <si>
    <t>HB</t>
  </si>
  <si>
    <t>MV</t>
  </si>
  <si>
    <t>JF</t>
  </si>
  <si>
    <t>Total</t>
  </si>
  <si>
    <t>GREENHILL NURSERY - ORDER SUMMARY</t>
  </si>
  <si>
    <t>Total Qty</t>
  </si>
  <si>
    <t>Total Value</t>
  </si>
  <si>
    <t>TG</t>
  </si>
  <si>
    <t>Admin only</t>
  </si>
  <si>
    <t>Disc.</t>
  </si>
  <si>
    <t>140mm pot</t>
  </si>
  <si>
    <t>Bacon (Type B)</t>
  </si>
  <si>
    <t>Fuerte (Type B)</t>
  </si>
  <si>
    <t>Hass (Type A)</t>
  </si>
  <si>
    <t>Self-fertile. Cross pollinate with a Type A variety for better cropping.</t>
  </si>
  <si>
    <t>Self-fertile. Cross pollinate with a Type B variety for better cropping.</t>
  </si>
  <si>
    <t>Mar - May</t>
  </si>
  <si>
    <t>Summer &amp; Autumn</t>
  </si>
  <si>
    <t>Jan - Feb</t>
  </si>
  <si>
    <t>Flemings Prolific</t>
  </si>
  <si>
    <t>One or more other varieties required for cross-pollination.</t>
  </si>
  <si>
    <t>Self-fertile. Recommend additional variety for cross pollination.</t>
  </si>
  <si>
    <t>Paragon</t>
  </si>
  <si>
    <t>Spanish Queen (Sevillano)</t>
  </si>
  <si>
    <t>Female mountain pepper required for pollination.</t>
  </si>
  <si>
    <t>Male mountain pepper required for pollination.</t>
  </si>
  <si>
    <t>Partially self-fertile. Rival, Moorpark</t>
  </si>
  <si>
    <t>Goldrich, Moorpark</t>
  </si>
  <si>
    <t>Partially self-fertile. Trevatt</t>
  </si>
  <si>
    <t>Lipstick Maples</t>
  </si>
  <si>
    <t>Japanese Maples</t>
  </si>
  <si>
    <t>A. Palmatum 'Atropurpureum'</t>
  </si>
  <si>
    <t>Atropurpureum Japanese Maple</t>
  </si>
  <si>
    <t>Crimson Wave Japanese Maple</t>
  </si>
  <si>
    <t>A. Palmatum 'Osakazuki'</t>
  </si>
  <si>
    <t>Osakazuki Maple</t>
  </si>
  <si>
    <t>A. Palmatum 'Sango Kaku'</t>
  </si>
  <si>
    <t>Coral Bark Maple</t>
  </si>
  <si>
    <t>A. Palmatum 'Dissectum Seiryu'</t>
  </si>
  <si>
    <t>Dissectum Seiryu Maple</t>
  </si>
  <si>
    <t>Elegans Maple</t>
  </si>
  <si>
    <t>A. Palmatum Shindesojo</t>
  </si>
  <si>
    <t>Pacific Sunset Maple</t>
  </si>
  <si>
    <t>Shindeshojo Maple</t>
  </si>
  <si>
    <t>Wades Golden Birch</t>
  </si>
  <si>
    <t>CERCIDIPHYLLUM</t>
  </si>
  <si>
    <t>Cercidiphyllum japonicum</t>
  </si>
  <si>
    <t>Katsura Tree</t>
  </si>
  <si>
    <t>C. Chinensis 'Avondale'</t>
  </si>
  <si>
    <t>Chinese Redbud</t>
  </si>
  <si>
    <t>CRATAEGUS - Hawthorn</t>
  </si>
  <si>
    <t>Pink Hawthorn</t>
  </si>
  <si>
    <t>Red Hawthorn</t>
  </si>
  <si>
    <t>FAGUS</t>
  </si>
  <si>
    <t>Fagus Sylvatica f. purpurea</t>
  </si>
  <si>
    <t>Copper Beech</t>
  </si>
  <si>
    <t>Fraxinus americana</t>
  </si>
  <si>
    <t>Fraxinus Pennsylvanica Lednaw Aerial</t>
  </si>
  <si>
    <t>White Ash</t>
  </si>
  <si>
    <t>Aerial Ash</t>
  </si>
  <si>
    <t>F. 'Raywoodii'</t>
  </si>
  <si>
    <t>LAGERSTROEMIA - Crepe Myrtles</t>
  </si>
  <si>
    <t>M. Floribunda</t>
  </si>
  <si>
    <t>Wychwood Ruby Crab Apple</t>
  </si>
  <si>
    <t>Autumn Glory Plane Tree</t>
  </si>
  <si>
    <t>Populus deltoides</t>
  </si>
  <si>
    <t>Populus serotina Aurea</t>
  </si>
  <si>
    <t>Eastern Cottonwood</t>
  </si>
  <si>
    <t>Kawa Poplar</t>
  </si>
  <si>
    <t>Golden Poplar</t>
  </si>
  <si>
    <t>Oakville Crimson Spire</t>
  </si>
  <si>
    <t>P. nigra</t>
  </si>
  <si>
    <t>Black Plum</t>
  </si>
  <si>
    <t>P. cerasifera 'Oakville Crimson Spire'</t>
  </si>
  <si>
    <t>Aristocrat Pear</t>
  </si>
  <si>
    <t>Bradford Pear</t>
  </si>
  <si>
    <t>Weeping Pears</t>
  </si>
  <si>
    <t>Quercus Alba x Q. Robur  'Crimschmidt'</t>
  </si>
  <si>
    <t>Crimson Spire Oak</t>
  </si>
  <si>
    <t>Q. Coccinea</t>
  </si>
  <si>
    <t>Q. Palustris</t>
  </si>
  <si>
    <t>Q. Palustris 'Pringreen' Green Pillar</t>
  </si>
  <si>
    <t>Green Pillar Pin Oak</t>
  </si>
  <si>
    <t>English Elm</t>
  </si>
  <si>
    <t>Weeping Elm</t>
  </si>
  <si>
    <t>Weeping Elms</t>
  </si>
  <si>
    <t>ZELKOVA</t>
  </si>
  <si>
    <t>Musashino Japanese Zelkova</t>
  </si>
  <si>
    <t>Australian</t>
  </si>
  <si>
    <r>
      <t xml:space="preserve">Partially self-fertile. </t>
    </r>
    <r>
      <rPr>
        <sz val="11"/>
        <color rgb="FF000000"/>
        <rFont val="Calibri"/>
        <family val="2"/>
        <scheme val="minor"/>
      </rPr>
      <t>Granny Smith, Red Delicious, Red Fuji, Pink Lady</t>
    </r>
  </si>
  <si>
    <r>
      <t xml:space="preserve">Partially self-fertile. </t>
    </r>
    <r>
      <rPr>
        <sz val="10"/>
        <color rgb="FF000000"/>
        <rFont val="Calibri"/>
        <family val="2"/>
        <scheme val="minor"/>
      </rPr>
      <t>Red Delicious, Granny Smith, Jonathon, Cox's Orange Pippin</t>
    </r>
  </si>
  <si>
    <r>
      <t>Partially self-fertile.</t>
    </r>
    <r>
      <rPr>
        <sz val="10"/>
        <color rgb="FF000000"/>
        <rFont val="Calibri"/>
        <family val="2"/>
        <scheme val="minor"/>
      </rPr>
      <t xml:space="preserve"> Red Delicious, Granny Smith, Jonathon, Cox's Orange Pippin</t>
    </r>
  </si>
  <si>
    <r>
      <rPr>
        <b/>
        <sz val="14"/>
        <rFont val="Calibri"/>
        <family val="2"/>
        <scheme val="minor"/>
      </rPr>
      <t xml:space="preserve">CUMQUATS: </t>
    </r>
    <r>
      <rPr>
        <sz val="12"/>
        <rFont val="Calibri"/>
        <family val="2"/>
        <scheme val="minor"/>
      </rPr>
      <t>available in pots. See our potted fruit tree order form for information and pricing</t>
    </r>
  </si>
  <si>
    <r>
      <rPr>
        <b/>
        <sz val="14"/>
        <rFont val="Calibri"/>
        <family val="2"/>
        <scheme val="minor"/>
      </rPr>
      <t xml:space="preserve">BLUEBERRIES: </t>
    </r>
    <r>
      <rPr>
        <sz val="12"/>
        <rFont val="Calibri"/>
        <family val="2"/>
        <scheme val="minor"/>
      </rPr>
      <t>available in pots. See our potted fruit tree order form for information and pricing</t>
    </r>
  </si>
  <si>
    <r>
      <rPr>
        <b/>
        <sz val="14"/>
        <rFont val="Calibri"/>
        <family val="2"/>
        <scheme val="minor"/>
      </rPr>
      <t xml:space="preserve">AVOCADOS: </t>
    </r>
    <r>
      <rPr>
        <sz val="12"/>
        <rFont val="Calibri"/>
        <family val="2"/>
        <scheme val="minor"/>
      </rPr>
      <t>available in pots. See our potted fruit tree order form for information and pricing</t>
    </r>
  </si>
  <si>
    <r>
      <rPr>
        <b/>
        <sz val="14"/>
        <rFont val="Calibri"/>
        <family val="2"/>
        <scheme val="minor"/>
      </rPr>
      <t xml:space="preserve">GRAPEFRUIT: </t>
    </r>
    <r>
      <rPr>
        <sz val="12"/>
        <rFont val="Calibri"/>
        <family val="2"/>
        <scheme val="minor"/>
      </rPr>
      <t>available in pots. See our potted fruit tree order form for information and pricing</t>
    </r>
  </si>
  <si>
    <r>
      <rPr>
        <b/>
        <sz val="14"/>
        <rFont val="Calibri"/>
        <family val="2"/>
        <scheme val="minor"/>
      </rPr>
      <t xml:space="preserve">MULBERRIES (BLACK ENGLISH): </t>
    </r>
    <r>
      <rPr>
        <sz val="12"/>
        <rFont val="Calibri"/>
        <family val="2"/>
        <scheme val="minor"/>
      </rPr>
      <t>available in pots. See our potted fruit tree order form for information and pricing</t>
    </r>
  </si>
  <si>
    <r>
      <rPr>
        <b/>
        <sz val="14"/>
        <rFont val="Calibri"/>
        <family val="2"/>
        <scheme val="minor"/>
      </rPr>
      <t xml:space="preserve">PEPPERBERRY (Tasmannia lanceolata): </t>
    </r>
    <r>
      <rPr>
        <sz val="12"/>
        <rFont val="Calibri"/>
        <family val="2"/>
        <scheme val="minor"/>
      </rPr>
      <t>available in pots. See our potted fruit tree order form for information and pricing</t>
    </r>
  </si>
  <si>
    <r>
      <rPr>
        <b/>
        <sz val="14"/>
        <rFont val="Calibri"/>
        <family val="2"/>
        <scheme val="minor"/>
      </rPr>
      <t xml:space="preserve">OLIVES: </t>
    </r>
    <r>
      <rPr>
        <sz val="12"/>
        <rFont val="Calibri"/>
        <family val="2"/>
        <scheme val="minor"/>
      </rPr>
      <t>available in pots. See our potted fruit tree order form for information and pricing</t>
    </r>
  </si>
  <si>
    <r>
      <rPr>
        <b/>
        <sz val="14"/>
        <rFont val="Calibri"/>
        <family val="2"/>
        <scheme val="minor"/>
      </rPr>
      <t xml:space="preserve">ORANGES: </t>
    </r>
    <r>
      <rPr>
        <sz val="12"/>
        <rFont val="Calibri"/>
        <family val="2"/>
        <scheme val="minor"/>
      </rPr>
      <t>available in pots. See our potted fruit tree order form for information and pricing</t>
    </r>
  </si>
  <si>
    <r>
      <rPr>
        <b/>
        <sz val="14"/>
        <rFont val="Calibri"/>
        <family val="2"/>
        <scheme val="minor"/>
      </rPr>
      <t xml:space="preserve">PASSIONFRUIT: </t>
    </r>
    <r>
      <rPr>
        <sz val="12"/>
        <rFont val="Calibri"/>
        <family val="2"/>
        <scheme val="minor"/>
      </rPr>
      <t>available in pots. See our potted fruit tree order form for information and pricing</t>
    </r>
  </si>
  <si>
    <r>
      <rPr>
        <b/>
        <sz val="14"/>
        <rFont val="Calibri"/>
        <family val="2"/>
        <scheme val="minor"/>
      </rPr>
      <t xml:space="preserve">FEIJOAS: </t>
    </r>
    <r>
      <rPr>
        <sz val="12"/>
        <rFont val="Calibri"/>
        <family val="2"/>
        <scheme val="minor"/>
      </rPr>
      <t>available in pots. See our potted fruit tree order form for information and pricing</t>
    </r>
  </si>
  <si>
    <t>Information</t>
  </si>
  <si>
    <r>
      <rPr>
        <b/>
        <sz val="14"/>
        <rFont val="Calibri"/>
        <family val="2"/>
        <scheme val="minor"/>
      </rPr>
      <t xml:space="preserve">LEMONS: </t>
    </r>
    <r>
      <rPr>
        <sz val="12"/>
        <rFont val="Calibri"/>
        <family val="2"/>
        <scheme val="minor"/>
      </rPr>
      <t>available in pots. See our potted fruit tree order form for information and pricing</t>
    </r>
  </si>
  <si>
    <r>
      <rPr>
        <b/>
        <sz val="14"/>
        <rFont val="Calibri"/>
        <family val="2"/>
        <scheme val="minor"/>
      </rPr>
      <t xml:space="preserve">LIMES: </t>
    </r>
    <r>
      <rPr>
        <sz val="12"/>
        <rFont val="Calibri"/>
        <family val="2"/>
        <scheme val="minor"/>
      </rPr>
      <t>available in pots. See our potted fruit tree order form for information and pricing</t>
    </r>
  </si>
  <si>
    <r>
      <rPr>
        <b/>
        <sz val="14"/>
        <rFont val="Calibri"/>
        <family val="2"/>
        <scheme val="minor"/>
      </rPr>
      <t xml:space="preserve">LOQUATS: </t>
    </r>
    <r>
      <rPr>
        <sz val="12"/>
        <rFont val="Calibri"/>
        <family val="2"/>
        <scheme val="minor"/>
      </rPr>
      <t>available in pots. See our potted fruit tree order form for information and pricing</t>
    </r>
  </si>
  <si>
    <r>
      <rPr>
        <b/>
        <sz val="14"/>
        <rFont val="Calibri"/>
        <family val="2"/>
        <scheme val="minor"/>
      </rPr>
      <t xml:space="preserve">MANDARINS: </t>
    </r>
    <r>
      <rPr>
        <sz val="12"/>
        <rFont val="Calibri"/>
        <family val="2"/>
        <scheme val="minor"/>
      </rPr>
      <t>available in pots. See our potted fruit tree order form for information and pricing</t>
    </r>
  </si>
  <si>
    <t>200mm pot</t>
  </si>
  <si>
    <t>Self-fertile, plant with other varieties for improved cropping.</t>
  </si>
  <si>
    <t>(subject to availability) 25cm pot</t>
  </si>
  <si>
    <t xml:space="preserve">Non-astringent | 25cm pot </t>
  </si>
  <si>
    <t>Code</t>
  </si>
  <si>
    <t>Fruit Trees - Potted &amp; Citrus</t>
  </si>
  <si>
    <t>Ornamental Bare Root</t>
  </si>
  <si>
    <t>Row 1</t>
  </si>
  <si>
    <t>Row 2</t>
  </si>
  <si>
    <t>Cumquat</t>
  </si>
  <si>
    <t>Name</t>
  </si>
  <si>
    <t>Variety</t>
  </si>
  <si>
    <t>Lemon</t>
  </si>
  <si>
    <t>Tangelo</t>
  </si>
  <si>
    <t>Mandarin (Dwarf)</t>
  </si>
  <si>
    <t>Mandarin</t>
  </si>
  <si>
    <t>Lemon (Dwarf)</t>
  </si>
  <si>
    <t>Grapefruit</t>
  </si>
  <si>
    <t>Lime</t>
  </si>
  <si>
    <t>Orange</t>
  </si>
  <si>
    <t>Orange (Dwarf)</t>
  </si>
  <si>
    <t>Avocado</t>
  </si>
  <si>
    <t>Feijoa (140mm pot)</t>
  </si>
  <si>
    <t>Loquat</t>
  </si>
  <si>
    <t>Passion fruit (140mm pot)</t>
  </si>
  <si>
    <t>Eligible Qty</t>
  </si>
  <si>
    <t>Subtotal</t>
  </si>
  <si>
    <t>Qty Eligible</t>
  </si>
  <si>
    <t>Yes</t>
  </si>
  <si>
    <t>Discounts</t>
  </si>
  <si>
    <t>No</t>
  </si>
  <si>
    <t xml:space="preserve"> Bulk Eligible</t>
  </si>
  <si>
    <t>Bulk discount rate</t>
  </si>
  <si>
    <t>OVERRIDE: Flat discount percentage on whole order</t>
  </si>
  <si>
    <t>Off</t>
  </si>
  <si>
    <t>Discount rate %</t>
  </si>
  <si>
    <t>Apply discount if x eligible items purchased across multiple forms</t>
  </si>
  <si>
    <t>x item discount trigger</t>
  </si>
  <si>
    <t>Reports</t>
  </si>
  <si>
    <t>Discount rate Eligible Items</t>
  </si>
  <si>
    <t>Discount rate Ineligible Items</t>
  </si>
  <si>
    <t>x fruit discount trigger</t>
  </si>
  <si>
    <t>Apply discount if x eligible fruit items purchased across multiple forms</t>
  </si>
  <si>
    <t>Apply discount if x eligible potted fruit  purchased across multiple forms</t>
  </si>
  <si>
    <t>Bulk disc. triggered applies to all items on all forms</t>
  </si>
  <si>
    <t>Eligible items required to trigger bulk discount</t>
  </si>
  <si>
    <t xml:space="preserve"> Price</t>
  </si>
  <si>
    <t>Bulk disc. triggered applies to all items on a form</t>
  </si>
  <si>
    <t>Apple (Cider)</t>
  </si>
  <si>
    <t>Apple (Dwarf)</t>
  </si>
  <si>
    <t>Apple (Crab Apple)</t>
  </si>
  <si>
    <t>Apple (Columnar)</t>
  </si>
  <si>
    <t>Apple (Double Graft)</t>
  </si>
  <si>
    <t>Apricot (Dwarf)</t>
  </si>
  <si>
    <t>Interspecific - Apricot x Plum</t>
  </si>
  <si>
    <t>Interspecific - Plum x Apricot</t>
  </si>
  <si>
    <t>Interspecific - Peach x Nectarine</t>
  </si>
  <si>
    <t>Interspecific - Plum x Peach</t>
  </si>
  <si>
    <t>Interspecific - Nectarine x Plum</t>
  </si>
  <si>
    <t>Nectarine &amp; Peach (Double Graft)</t>
  </si>
  <si>
    <t>Nectarine &amp; Peach (Miniature Double Graft)</t>
  </si>
  <si>
    <t>Peach (Dwarf)</t>
  </si>
  <si>
    <t>Peach (Miniature)</t>
  </si>
  <si>
    <t>Peach (Double Graft)</t>
  </si>
  <si>
    <t>Pear (Miniature)</t>
  </si>
  <si>
    <t>Pear (Double Grafted)</t>
  </si>
  <si>
    <t>Plum - European (Double Grafted)</t>
  </si>
  <si>
    <t>Plum - European</t>
  </si>
  <si>
    <t>Plum - European (Prune Plum)</t>
  </si>
  <si>
    <t>Plum - European (Dwarf)</t>
  </si>
  <si>
    <t>Plum - Japanese</t>
  </si>
  <si>
    <t>Plum - Japanese (Dwarf)</t>
  </si>
  <si>
    <t>Plum - Japanese (Double Grafted)</t>
  </si>
  <si>
    <t>Raspberry (10 Canes)</t>
  </si>
  <si>
    <t>A. Palmatum 'Bloodgood'</t>
  </si>
  <si>
    <t>Bloodgood Japanese Maple</t>
  </si>
  <si>
    <t>Crimson Knight Crab Apple</t>
  </si>
  <si>
    <t/>
  </si>
  <si>
    <t>START FILL SECTION 2</t>
  </si>
  <si>
    <t xml:space="preserve">Total Qty </t>
  </si>
  <si>
    <t>Eligible
 Qty</t>
  </si>
  <si>
    <t>START FILL SECTION 1</t>
  </si>
  <si>
    <t xml:space="preserve">Total discounts </t>
  </si>
  <si>
    <t xml:space="preserve">Deposit paid </t>
  </si>
  <si>
    <t xml:space="preserve">BR Fruit Qty </t>
  </si>
  <si>
    <t xml:space="preserve">Potted Fruit Qty </t>
  </si>
  <si>
    <t xml:space="preserve">Order # </t>
  </si>
  <si>
    <t xml:space="preserve">Order date </t>
  </si>
  <si>
    <t>DD/MM/YY</t>
  </si>
  <si>
    <t>Subtotals</t>
  </si>
  <si>
    <t xml:space="preserve">Min. deposit required </t>
  </si>
  <si>
    <t>FNOBR013</t>
  </si>
  <si>
    <t>FNOBR016</t>
  </si>
  <si>
    <t>FNOBR040</t>
  </si>
  <si>
    <t>FNOBR043</t>
  </si>
  <si>
    <t>FNOBR046</t>
  </si>
  <si>
    <t>FNOBR061</t>
  </si>
  <si>
    <t>FNOBR091</t>
  </si>
  <si>
    <t>FNOBR184</t>
  </si>
  <si>
    <t>MVPFT112</t>
  </si>
  <si>
    <t>MVPFT115</t>
  </si>
  <si>
    <t>FNFBR001</t>
  </si>
  <si>
    <t>HBFBR010</t>
  </si>
  <si>
    <t>HBFBR013</t>
  </si>
  <si>
    <t>HBFBR016</t>
  </si>
  <si>
    <t>HBFBR019</t>
  </si>
  <si>
    <t>HBFBR022</t>
  </si>
  <si>
    <t>HBFBR031</t>
  </si>
  <si>
    <t>HBFBR037</t>
  </si>
  <si>
    <t>HBFBR040</t>
  </si>
  <si>
    <t>HBFBR046</t>
  </si>
  <si>
    <t>HBFBR049</t>
  </si>
  <si>
    <t>HBFBR055</t>
  </si>
  <si>
    <t>HBFBR064</t>
  </si>
  <si>
    <t>HBFBR067</t>
  </si>
  <si>
    <t>HBFBR079</t>
  </si>
  <si>
    <t>HBFBR088</t>
  </si>
  <si>
    <t>HBFBR091</t>
  </si>
  <si>
    <t>HBFBR169</t>
  </si>
  <si>
    <t>HBFBR199</t>
  </si>
  <si>
    <t>JFFBR208</t>
  </si>
  <si>
    <t>HBFBR256</t>
  </si>
  <si>
    <t>HBFBR262</t>
  </si>
  <si>
    <t>HBFBR268</t>
  </si>
  <si>
    <t>FNFBR310</t>
  </si>
  <si>
    <t>HBFBR025</t>
  </si>
  <si>
    <t>HBFBR052</t>
  </si>
  <si>
    <t>HBFBR070</t>
  </si>
  <si>
    <t>HBFBR076</t>
  </si>
  <si>
    <t>HBFBR082</t>
  </si>
  <si>
    <t>HBFBR085</t>
  </si>
  <si>
    <t>HBFBR130</t>
  </si>
  <si>
    <t>HBFBR133</t>
  </si>
  <si>
    <t>HBFBR157</t>
  </si>
  <si>
    <t>HBFBR160</t>
  </si>
  <si>
    <t>HBFBR166</t>
  </si>
  <si>
    <t>HBFBR178</t>
  </si>
  <si>
    <t>HBFBR181</t>
  </si>
  <si>
    <t>HBFBR184</t>
  </si>
  <si>
    <t>HBFBR187</t>
  </si>
  <si>
    <t>HBFBR190</t>
  </si>
  <si>
    <t>HBFBR196</t>
  </si>
  <si>
    <t>JFFBR214</t>
  </si>
  <si>
    <t>HBFBR259</t>
  </si>
  <si>
    <t>HBFBR280</t>
  </si>
  <si>
    <t>TGFBR295</t>
  </si>
  <si>
    <t>JFFBR301</t>
  </si>
  <si>
    <t>JFFBR304</t>
  </si>
  <si>
    <t>FNFBR316</t>
  </si>
  <si>
    <t>JFFBR328</t>
  </si>
  <si>
    <t>FNFBR331</t>
  </si>
  <si>
    <t>JFFBR334</t>
  </si>
  <si>
    <t>JFFBR337</t>
  </si>
  <si>
    <t>HBFBR352</t>
  </si>
  <si>
    <t>JFFBR355</t>
  </si>
  <si>
    <t>FNFBR385</t>
  </si>
  <si>
    <t>HBFBR400</t>
  </si>
  <si>
    <t>HBFBR403</t>
  </si>
  <si>
    <t>JFFBR406</t>
  </si>
  <si>
    <t>HBFBR409</t>
  </si>
  <si>
    <t>HBFBR412</t>
  </si>
  <si>
    <t>HBFBR415</t>
  </si>
  <si>
    <t>FNFBR424</t>
  </si>
  <si>
    <t>FNFBR427</t>
  </si>
  <si>
    <t>HBFBR430</t>
  </si>
  <si>
    <t>HBFBR436</t>
  </si>
  <si>
    <t>FNFBR451</t>
  </si>
  <si>
    <t>FNFBR454</t>
  </si>
  <si>
    <t>FNFBR457</t>
  </si>
  <si>
    <t>HBFBR508</t>
  </si>
  <si>
    <t>HBFBR511</t>
  </si>
  <si>
    <t>HBFBR514</t>
  </si>
  <si>
    <t>HBFBR517</t>
  </si>
  <si>
    <t>HBFBR526</t>
  </si>
  <si>
    <t>JFFBR532</t>
  </si>
  <si>
    <t>JFFBR535</t>
  </si>
  <si>
    <t>JFFBR538</t>
  </si>
  <si>
    <t>FNFBR544</t>
  </si>
  <si>
    <t>FNFBR550</t>
  </si>
  <si>
    <t>FNFBR559</t>
  </si>
  <si>
    <t>HBFBR562</t>
  </si>
  <si>
    <t>FNFBR568</t>
  </si>
  <si>
    <t>HBFBR595</t>
  </si>
  <si>
    <t>JFFBR598</t>
  </si>
  <si>
    <t>HBFBR601</t>
  </si>
  <si>
    <t>HBFBR604</t>
  </si>
  <si>
    <t>HBFBR607</t>
  </si>
  <si>
    <t>FNFBR610</t>
  </si>
  <si>
    <t>FNFBR616</t>
  </si>
  <si>
    <t>JFFBR622</t>
  </si>
  <si>
    <t>JFFBR625</t>
  </si>
  <si>
    <t>FNFBR634</t>
  </si>
  <si>
    <t>FNFBR640</t>
  </si>
  <si>
    <t>HBFBR649</t>
  </si>
  <si>
    <t>HBFBR652</t>
  </si>
  <si>
    <t>HBFBR658</t>
  </si>
  <si>
    <t>HBFBR661</t>
  </si>
  <si>
    <t>HBFBR664</t>
  </si>
  <si>
    <t>HBFBR667</t>
  </si>
  <si>
    <t>HBFBR670</t>
  </si>
  <si>
    <t>JFFBR673</t>
  </si>
  <si>
    <t>HBFBR682</t>
  </si>
  <si>
    <t>HBFBR685</t>
  </si>
  <si>
    <t>FNFBR691</t>
  </si>
  <si>
    <t>HBFBR697</t>
  </si>
  <si>
    <t>HBFBR700</t>
  </si>
  <si>
    <t>FNFBR703</t>
  </si>
  <si>
    <t>HBFBR733</t>
  </si>
  <si>
    <t>HBFBR745</t>
  </si>
  <si>
    <t>HBFBR748</t>
  </si>
  <si>
    <t>FNFBR751</t>
  </si>
  <si>
    <t>HBFBR754</t>
  </si>
  <si>
    <t>FNFBR760</t>
  </si>
  <si>
    <t>HBFBR763</t>
  </si>
  <si>
    <t>HBFBR766</t>
  </si>
  <si>
    <t>JFFBR772</t>
  </si>
  <si>
    <t>JFFBR775</t>
  </si>
  <si>
    <t>HBFBR784</t>
  </si>
  <si>
    <t>HBFBR793</t>
  </si>
  <si>
    <t>HBFBR796</t>
  </si>
  <si>
    <t>HBFBR799</t>
  </si>
  <si>
    <t>HBFBR802</t>
  </si>
  <si>
    <t>HBFBR817</t>
  </si>
  <si>
    <t>HBFBR820</t>
  </si>
  <si>
    <t>HBFBR823</t>
  </si>
  <si>
    <t>JFFBR829</t>
  </si>
  <si>
    <t>JFFBR832</t>
  </si>
  <si>
    <t>JFFBR835</t>
  </si>
  <si>
    <t>JFFBR838</t>
  </si>
  <si>
    <t>JFFBR841</t>
  </si>
  <si>
    <t>FNFBR847</t>
  </si>
  <si>
    <t>HBFBR850</t>
  </si>
  <si>
    <t>HBFBR871</t>
  </si>
  <si>
    <t>OTFBR880</t>
  </si>
  <si>
    <t>OTFBR883</t>
  </si>
  <si>
    <t>OTFBR886</t>
  </si>
  <si>
    <t>OTFBR889</t>
  </si>
  <si>
    <t>OTFBR892</t>
  </si>
  <si>
    <t>OTFBR901</t>
  </si>
  <si>
    <t>OTFBR904</t>
  </si>
  <si>
    <t>OTFBR907</t>
  </si>
  <si>
    <t>OTFBR910</t>
  </si>
  <si>
    <t>FNFBR928</t>
  </si>
  <si>
    <t>FNOBR064</t>
  </si>
  <si>
    <t>FNOBR067</t>
  </si>
  <si>
    <t>HBOBR076</t>
  </si>
  <si>
    <t>JFOBR079</t>
  </si>
  <si>
    <t>JFOBR088</t>
  </si>
  <si>
    <t>FNOBR094</t>
  </si>
  <si>
    <t>JFOBR103</t>
  </si>
  <si>
    <t>FNOBR121</t>
  </si>
  <si>
    <t>FNOBR124</t>
  </si>
  <si>
    <t>FNOBR136</t>
  </si>
  <si>
    <t>FNOBR139</t>
  </si>
  <si>
    <t>JFOBR169</t>
  </si>
  <si>
    <t>HBOBR172</t>
  </si>
  <si>
    <t>HBOBR175</t>
  </si>
  <si>
    <t>FNOBR181</t>
  </si>
  <si>
    <t>FNOBR187</t>
  </si>
  <si>
    <t>HBOBR196</t>
  </si>
  <si>
    <t>JFOBR205</t>
  </si>
  <si>
    <t>JFOBR208</t>
  </si>
  <si>
    <t>FNOBR220</t>
  </si>
  <si>
    <t>FNOBR223</t>
  </si>
  <si>
    <t>FNOBR226</t>
  </si>
  <si>
    <t>FNOBR235</t>
  </si>
  <si>
    <t>FNOBR253</t>
  </si>
  <si>
    <t>HBOBR280</t>
  </si>
  <si>
    <t>HBOBR283</t>
  </si>
  <si>
    <t>FNOBR286</t>
  </si>
  <si>
    <t>FNOBR292</t>
  </si>
  <si>
    <t>FNOBR295</t>
  </si>
  <si>
    <t>JFOBR298</t>
  </si>
  <si>
    <t>HBOBR304</t>
  </si>
  <si>
    <t>FNOBR307</t>
  </si>
  <si>
    <t>JFOBR316</t>
  </si>
  <si>
    <t>FNOBR325</t>
  </si>
  <si>
    <t>FNOBR334</t>
  </si>
  <si>
    <t>FNOBR337</t>
  </si>
  <si>
    <t>FNOBR340</t>
  </si>
  <si>
    <t>JFOBR349</t>
  </si>
  <si>
    <t>FNOBR352</t>
  </si>
  <si>
    <t>FNOBR355</t>
  </si>
  <si>
    <t>FNOBR358</t>
  </si>
  <si>
    <t>HBOBR361</t>
  </si>
  <si>
    <t>JFOBR364</t>
  </si>
  <si>
    <t>HBOBR373</t>
  </si>
  <si>
    <t>HBOBR382</t>
  </si>
  <si>
    <t>JFOBR388</t>
  </si>
  <si>
    <t>FNOBR397</t>
  </si>
  <si>
    <t>HBOBR406</t>
  </si>
  <si>
    <t>HBOBR409</t>
  </si>
  <si>
    <t>HBOBR439</t>
  </si>
  <si>
    <t>FNOBR442</t>
  </si>
  <si>
    <t>FNOBR445</t>
  </si>
  <si>
    <t>FNOBR448</t>
  </si>
  <si>
    <t>FNOBR469</t>
  </si>
  <si>
    <t>FNOBR493</t>
  </si>
  <si>
    <t>HBOBR496</t>
  </si>
  <si>
    <t>FNOBR499</t>
  </si>
  <si>
    <t>FNOBR517</t>
  </si>
  <si>
    <t>FNOBR526</t>
  </si>
  <si>
    <t>FNOBR580</t>
  </si>
  <si>
    <t>HBOBR598</t>
  </si>
  <si>
    <t>HBOBR607</t>
  </si>
  <si>
    <t>FNOBR622</t>
  </si>
  <si>
    <t>FNOBR625</t>
  </si>
  <si>
    <t>FNOBR628</t>
  </si>
  <si>
    <t>OTPFT133</t>
  </si>
  <si>
    <t>OTPFT136</t>
  </si>
  <si>
    <t>OTPFT154</t>
  </si>
  <si>
    <t>OTPFT157</t>
  </si>
  <si>
    <t>MVPFT172</t>
  </si>
  <si>
    <t>MVPFT175</t>
  </si>
  <si>
    <t>MVPFT178</t>
  </si>
  <si>
    <t>MVPFT193</t>
  </si>
  <si>
    <t>MVPFT208</t>
  </si>
  <si>
    <t>MVPFT211</t>
  </si>
  <si>
    <t>OTPFT229</t>
  </si>
  <si>
    <t>OTPFT244</t>
  </si>
  <si>
    <t>OTPFT247</t>
  </si>
  <si>
    <t>MVPFT256</t>
  </si>
  <si>
    <t>MVPFT259</t>
  </si>
  <si>
    <t>Description</t>
  </si>
  <si>
    <t>Deposit paid</t>
  </si>
  <si>
    <t>Order #</t>
  </si>
  <si>
    <t>Order total</t>
  </si>
  <si>
    <t>COPY ALL HIGHLIGHTED TEXT BELOW, THEN PASTE AS VALUES IN 'DATA DUMP' IN GOOGLE SHEETS</t>
  </si>
  <si>
    <t>Scarlet Oak</t>
  </si>
  <si>
    <t>***</t>
  </si>
  <si>
    <t>ACER - Maple</t>
  </si>
  <si>
    <r>
      <rPr>
        <b/>
        <sz val="16"/>
        <color rgb="FFFFFFFF"/>
        <rFont val="Calibri"/>
        <family val="2"/>
        <scheme val="minor"/>
      </rPr>
      <t>WISHLIST</t>
    </r>
    <r>
      <rPr>
        <b/>
        <sz val="14"/>
        <color rgb="FFFFFFFF"/>
        <rFont val="Calibri"/>
        <family val="2"/>
        <scheme val="minor"/>
      </rPr>
      <t xml:space="preserve">
</t>
    </r>
    <r>
      <rPr>
        <b/>
        <sz val="12"/>
        <color rgb="FFFFFFFF"/>
        <rFont val="Calibri"/>
        <family val="2"/>
        <scheme val="minor"/>
      </rPr>
      <t>If the ornamental variety you're after isn’t on our form, list it below including the quantity and we'll see if we can order it for you.
Also check out www.greenhillnursery.com.au/stock-list to see what varieties are available in pots &amp; bags.</t>
    </r>
  </si>
  <si>
    <t xml:space="preserve">Supplier Code </t>
  </si>
  <si>
    <t>Almond (Dwarf)</t>
  </si>
  <si>
    <t>Sell Pollinating Almond</t>
  </si>
  <si>
    <t>Dwarf Almond</t>
  </si>
  <si>
    <t>Self Pollinating Almond - Dwarf</t>
  </si>
  <si>
    <t>Divinity</t>
  </si>
  <si>
    <t>JFFBR308</t>
  </si>
  <si>
    <t>Royal Gem</t>
  </si>
  <si>
    <t>Tuscany</t>
  </si>
  <si>
    <t>JFFBR536</t>
  </si>
  <si>
    <t>JFFBR537</t>
  </si>
  <si>
    <t>JFFBR541</t>
  </si>
  <si>
    <t>Tang-O's</t>
  </si>
  <si>
    <t>Flat-Style | Yellow Flesh | Clingstone</t>
  </si>
  <si>
    <t>JFFBR550</t>
  </si>
  <si>
    <t>JFFBR547</t>
  </si>
  <si>
    <t>JFFBR544</t>
  </si>
  <si>
    <t>JFFBR730</t>
  </si>
  <si>
    <t>New Boy</t>
  </si>
  <si>
    <t>JFFBR519</t>
  </si>
  <si>
    <t xml:space="preserve"> Indian Peach | Red Flesh | Freestone</t>
  </si>
  <si>
    <r>
      <rPr>
        <b/>
        <sz val="14"/>
        <rFont val="Calibri"/>
        <family val="2"/>
        <scheme val="minor"/>
      </rPr>
      <t xml:space="preserve">PERSIMMONS: </t>
    </r>
    <r>
      <rPr>
        <sz val="12"/>
        <rFont val="Calibri"/>
        <family val="2"/>
        <scheme val="minor"/>
      </rPr>
      <t>also available in pots. See our potted fruit tree order form for information and pricing</t>
    </r>
  </si>
  <si>
    <t>JFFBR710</t>
  </si>
  <si>
    <t>JFFBR713</t>
  </si>
  <si>
    <t>JFFBR716</t>
  </si>
  <si>
    <t>JFFBR722</t>
  </si>
  <si>
    <t>Persimmons (Bare Root)</t>
  </si>
  <si>
    <t>Dai Dai Maru</t>
  </si>
  <si>
    <t>Non Astringent</t>
  </si>
  <si>
    <t>Hyakumo</t>
  </si>
  <si>
    <t>Ash-leaved Maple</t>
  </si>
  <si>
    <t>JFOBR008</t>
  </si>
  <si>
    <t>AMELANCHIER</t>
  </si>
  <si>
    <t>A. Canadensis</t>
  </si>
  <si>
    <t>Canadian Service Berry</t>
  </si>
  <si>
    <t>JFOBR092</t>
  </si>
  <si>
    <t>B. Platyphylla Japonica</t>
  </si>
  <si>
    <t>Japanese White Birch</t>
  </si>
  <si>
    <t>CATALPA</t>
  </si>
  <si>
    <t>Indian Bean Tree</t>
  </si>
  <si>
    <t>Catalpa Bignonioides</t>
  </si>
  <si>
    <t>FNFBR142</t>
  </si>
  <si>
    <t>FNFBR145</t>
  </si>
  <si>
    <t>FNFBR148</t>
  </si>
  <si>
    <t>FNFBR151</t>
  </si>
  <si>
    <t>FNFBR442</t>
  </si>
  <si>
    <t>FNFBR520</t>
  </si>
  <si>
    <t>FNFBR523</t>
  </si>
  <si>
    <t>Fresno</t>
  </si>
  <si>
    <t>D'Agen</t>
  </si>
  <si>
    <t>Double Grafted Apricots</t>
  </si>
  <si>
    <t>Moorpark &amp; Trevatt</t>
  </si>
  <si>
    <t>Apricot (Double Graft)</t>
  </si>
  <si>
    <t>Triple Grafted Pears</t>
  </si>
  <si>
    <t>Buerre Bosc &amp; Packham &amp; Williams</t>
  </si>
  <si>
    <t>Triple Grafted Apples</t>
  </si>
  <si>
    <t>Gala &amp; Pink Lady &amp; Red Fuji</t>
  </si>
  <si>
    <t>Pear (Triple Grafted)</t>
  </si>
  <si>
    <t>A. Japonicum Vitifolium</t>
  </si>
  <si>
    <t>Vine-Leafed Maple</t>
  </si>
  <si>
    <t>Non-Astringent</t>
  </si>
  <si>
    <t>Trixzie White Cherree</t>
  </si>
  <si>
    <t>Possibly Trixzie Black Cherree</t>
  </si>
  <si>
    <t>Apple (Miniature Apple)</t>
  </si>
  <si>
    <t>Trixzie Gala</t>
  </si>
  <si>
    <t>Trixzie Pink Lady</t>
  </si>
  <si>
    <t>FNFBR130</t>
  </si>
  <si>
    <t>FNFBR133</t>
  </si>
  <si>
    <t>Partially self-fertile. Granny Smith, Red Delicious, Red Fuji, Pink Lady</t>
  </si>
  <si>
    <t>Apple (Triple Graft)</t>
  </si>
  <si>
    <t>Spicezee</t>
  </si>
  <si>
    <t>Dwarf Interspecifics</t>
  </si>
  <si>
    <t>Unknown. Plum varieties that flower mid to late are recommended.</t>
  </si>
  <si>
    <t xml:space="preserve"> Yellow Flesh | Plum x Cherry</t>
  </si>
  <si>
    <t>FNFBR428</t>
  </si>
  <si>
    <t>Interspecific - Plum x Cherry</t>
  </si>
  <si>
    <t>PlumScrumptious</t>
  </si>
  <si>
    <t xml:space="preserve"> Plum x Apricot</t>
  </si>
  <si>
    <t>-</t>
  </si>
  <si>
    <t xml:space="preserve"> Nectarine x Plum</t>
  </si>
  <si>
    <t>FNFBR438</t>
  </si>
  <si>
    <t>FNFBR437</t>
  </si>
  <si>
    <t>Interspecific - Plum x Apricot (Dwarf)</t>
  </si>
  <si>
    <t>Flavor Supreme</t>
  </si>
  <si>
    <t>Mariposa Plum</t>
  </si>
  <si>
    <t>Partially self-fertile. Santa Rosa Plum</t>
  </si>
  <si>
    <t>Nectarine (Dwarf)</t>
  </si>
  <si>
    <t>Nectarine (Miniature)</t>
  </si>
  <si>
    <t>Nectarine (Double Graft)</t>
  </si>
  <si>
    <t>FNFBR602</t>
  </si>
  <si>
    <t>Daisy</t>
  </si>
  <si>
    <t>Elberta</t>
  </si>
  <si>
    <t>FNFBR784</t>
  </si>
  <si>
    <t>FNFBR603</t>
  </si>
  <si>
    <t>March - May</t>
  </si>
  <si>
    <t>LittleChum</t>
  </si>
  <si>
    <t>Royal Rainier</t>
  </si>
  <si>
    <t>FNFBR286</t>
  </si>
  <si>
    <t>Lapins</t>
  </si>
  <si>
    <t>Lapins, Stella</t>
  </si>
  <si>
    <t>Starkrimson</t>
  </si>
  <si>
    <t>George Sands</t>
  </si>
  <si>
    <t>HBFBR333</t>
  </si>
  <si>
    <t>JFFBR182</t>
  </si>
  <si>
    <t>FNFBR289</t>
  </si>
  <si>
    <t>FNFBR505</t>
  </si>
  <si>
    <t>FNFBR805</t>
  </si>
  <si>
    <t>Qty &gt; 5</t>
  </si>
  <si>
    <t>FNOBR001</t>
  </si>
  <si>
    <t>Trident Maple</t>
  </si>
  <si>
    <t>FNOBR002</t>
  </si>
  <si>
    <t xml:space="preserve">Box Elder Maple </t>
  </si>
  <si>
    <t xml:space="preserve">Box Elder Flamingo Maple </t>
  </si>
  <si>
    <t>FNOBR003</t>
  </si>
  <si>
    <t xml:space="preserve">Box Elder Kelly's Gold Maple </t>
  </si>
  <si>
    <t>Box Elder Sensation Maple</t>
  </si>
  <si>
    <t>A. Negundo 'Sensation'</t>
  </si>
  <si>
    <t>Columnar Norway Maple</t>
  </si>
  <si>
    <t>Fairview Norway Maple</t>
  </si>
  <si>
    <t>A. Platanoides 'Crimson Sentry'</t>
  </si>
  <si>
    <t>Bowhall Maple</t>
  </si>
  <si>
    <t>FNOBR004</t>
  </si>
  <si>
    <t>FNOBR005</t>
  </si>
  <si>
    <t>FNOBR009</t>
  </si>
  <si>
    <t>FNOBR010</t>
  </si>
  <si>
    <t>JFOBR011</t>
  </si>
  <si>
    <t>FNOBR012</t>
  </si>
  <si>
    <t>FNOBR015</t>
  </si>
  <si>
    <t>Bonfire Japanese Maple</t>
  </si>
  <si>
    <t>Butterfly Japanese Maple</t>
  </si>
  <si>
    <t>FNOBR037</t>
  </si>
  <si>
    <t>FNOBR038</t>
  </si>
  <si>
    <t>Shaina Maple</t>
  </si>
  <si>
    <t>Shishigashira Maple</t>
  </si>
  <si>
    <t>Villa Taranto Maple</t>
  </si>
  <si>
    <t>Red Pygmy Maple</t>
  </si>
  <si>
    <t>Acer</t>
  </si>
  <si>
    <t>Genus</t>
  </si>
  <si>
    <t>Amelanchier</t>
  </si>
  <si>
    <t>Betula</t>
  </si>
  <si>
    <t>Catalpa</t>
  </si>
  <si>
    <t>Cercidiphyllum</t>
  </si>
  <si>
    <t>Cercis</t>
  </si>
  <si>
    <t>Cornus</t>
  </si>
  <si>
    <t>Ulmus</t>
  </si>
  <si>
    <t>Zelkova</t>
  </si>
  <si>
    <t>Fagus</t>
  </si>
  <si>
    <t>Fraxinus</t>
  </si>
  <si>
    <t>Crataegus</t>
  </si>
  <si>
    <t>Ginkgo</t>
  </si>
  <si>
    <t>Gleditsia</t>
  </si>
  <si>
    <t>Laburnum</t>
  </si>
  <si>
    <t>Hydrangea</t>
  </si>
  <si>
    <t>Koelreuteria</t>
  </si>
  <si>
    <t>Lagerstroemia</t>
  </si>
  <si>
    <t>Liriodendron</t>
  </si>
  <si>
    <t>Malus</t>
  </si>
  <si>
    <t>Morus</t>
  </si>
  <si>
    <t>Parrotia</t>
  </si>
  <si>
    <t>Platanus</t>
  </si>
  <si>
    <t>Populus</t>
  </si>
  <si>
    <t>Prunus</t>
  </si>
  <si>
    <t>Pyrus</t>
  </si>
  <si>
    <t>Quercus</t>
  </si>
  <si>
    <t>Robinia</t>
  </si>
  <si>
    <t>Syringa</t>
  </si>
  <si>
    <t>Tilia</t>
  </si>
  <si>
    <t>JFOBR034</t>
  </si>
  <si>
    <t>FNOBR036</t>
  </si>
  <si>
    <t>FNOBR039</t>
  </si>
  <si>
    <t>FNOBR041</t>
  </si>
  <si>
    <t>FNOBR042</t>
  </si>
  <si>
    <t>FNOBR044</t>
  </si>
  <si>
    <t>FNOBR045</t>
  </si>
  <si>
    <t>FNOBR048</t>
  </si>
  <si>
    <t>CARPINUS</t>
  </si>
  <si>
    <t>Horn Beam</t>
  </si>
  <si>
    <t>Carpinus</t>
  </si>
  <si>
    <t>Chain Of Hearts</t>
  </si>
  <si>
    <t>Cornus kousa x florida 'Rutban' Aurora</t>
  </si>
  <si>
    <t>Chinese Dogwood</t>
  </si>
  <si>
    <t>Red Twig Dogwood</t>
  </si>
  <si>
    <t>Yellow Twig Dogwood</t>
  </si>
  <si>
    <t>FNOBR138</t>
  </si>
  <si>
    <t>FNOBR137</t>
  </si>
  <si>
    <t>FNOBR140</t>
  </si>
  <si>
    <t>Sparticus White Ash</t>
  </si>
  <si>
    <t>FNOBR170</t>
  </si>
  <si>
    <t>Gleditsia Limegold</t>
  </si>
  <si>
    <t>Gleditsia Shademaster</t>
  </si>
  <si>
    <t>Gleditsia Sunburst</t>
  </si>
  <si>
    <t>Gleditsia Triacanthos 'Limegold'</t>
  </si>
  <si>
    <t>G. Triacanthos 'Shademaster'</t>
  </si>
  <si>
    <t>G. Triacanthos 'Sunburst'</t>
  </si>
  <si>
    <t>FNOBR203</t>
  </si>
  <si>
    <t>Golden Rain Tree</t>
  </si>
  <si>
    <t>Fantasy Crepe Myrtle</t>
  </si>
  <si>
    <t>Indian Summer</t>
  </si>
  <si>
    <t>Acoma Crepe Myrtle</t>
  </si>
  <si>
    <t>Biloxi Crepe Myrtle</t>
  </si>
  <si>
    <t>Lipan Crepe Myrtle</t>
  </si>
  <si>
    <t>Natchez Crepe Myrtle</t>
  </si>
  <si>
    <t>Sioux Crepe Myrtle</t>
  </si>
  <si>
    <t>Tuscarora Crepe Myrtle</t>
  </si>
  <si>
    <t>Zuni Crepe Myrtle</t>
  </si>
  <si>
    <t>The Magic Series</t>
  </si>
  <si>
    <t>Coral Magic Crepe Myrtle</t>
  </si>
  <si>
    <t>Moonlight Magic Crepe Myrtle</t>
  </si>
  <si>
    <t>Plum Mgaic Crepe Myrtle</t>
  </si>
  <si>
    <t>Twilight Magic Crepe Myrtle</t>
  </si>
  <si>
    <t>FNOBR254</t>
  </si>
  <si>
    <t>FNOBR255</t>
  </si>
  <si>
    <t>FNOBR258</t>
  </si>
  <si>
    <t>FNOBR259</t>
  </si>
  <si>
    <t>FNOBR260</t>
  </si>
  <si>
    <t>FNOBR265</t>
  </si>
  <si>
    <t>FNOBR267</t>
  </si>
  <si>
    <t>FNOBR268</t>
  </si>
  <si>
    <t>FNOBR247</t>
  </si>
  <si>
    <t>FNOBR248</t>
  </si>
  <si>
    <t>FNOBR249</t>
  </si>
  <si>
    <t>FNOBR250</t>
  </si>
  <si>
    <t>FNOBR251</t>
  </si>
  <si>
    <t>*Subject to availability. Qty discount may apply</t>
  </si>
  <si>
    <t>Liriodendron Tulipifera 'Fastigiatum'</t>
  </si>
  <si>
    <t>Upright Tulip Tree</t>
  </si>
  <si>
    <t>MAGNOLIA - Deciduous Magnolias</t>
  </si>
  <si>
    <t>Magnolia</t>
  </si>
  <si>
    <t>Magnolia Sundance</t>
  </si>
  <si>
    <t>Magnolia Butterflies</t>
  </si>
  <si>
    <t>Magnolia Ballerina</t>
  </si>
  <si>
    <t>Saucer Magnolia</t>
  </si>
  <si>
    <t>FNOBR272</t>
  </si>
  <si>
    <t>Rejoice Crab Apple</t>
  </si>
  <si>
    <t>FNOBR284</t>
  </si>
  <si>
    <t>Showtime Crab Apple</t>
  </si>
  <si>
    <t>Chinese Crab Apple</t>
  </si>
  <si>
    <t>Golden Raindrops Crab Apple</t>
  </si>
  <si>
    <t>FNOBR288</t>
  </si>
  <si>
    <t>FNOBR290</t>
  </si>
  <si>
    <t>FNOBR293</t>
  </si>
  <si>
    <t>FNOBR294</t>
  </si>
  <si>
    <t>MELIA</t>
  </si>
  <si>
    <t>Melia azedarach</t>
  </si>
  <si>
    <t>Chinaberry</t>
  </si>
  <si>
    <t>Melia</t>
  </si>
  <si>
    <t>FNOBR311</t>
  </si>
  <si>
    <t>FNOBR329</t>
  </si>
  <si>
    <t>Physocarpus</t>
  </si>
  <si>
    <t>Physocarpus opulifolius Diablo</t>
  </si>
  <si>
    <t>PHYSOCARPUS</t>
  </si>
  <si>
    <t>Ninebark</t>
  </si>
  <si>
    <t>London Plane Tree</t>
  </si>
  <si>
    <t>P. nigra 'Italica'</t>
  </si>
  <si>
    <t>FNOBR384</t>
  </si>
  <si>
    <t>Double Pink Flowering Apricot</t>
  </si>
  <si>
    <t>Double Crimson Flowering Apricot</t>
  </si>
  <si>
    <t>FNOBR386</t>
  </si>
  <si>
    <t>Okame Cherry</t>
  </si>
  <si>
    <t>P. Serrulata 'Ukon'</t>
  </si>
  <si>
    <t>Southworth Dancer Pear</t>
  </si>
  <si>
    <t>FNOBR487</t>
  </si>
  <si>
    <t>Burgundy Snow Pear</t>
  </si>
  <si>
    <t>FNOBR490</t>
  </si>
  <si>
    <t>Frontier Pear</t>
  </si>
  <si>
    <t>Edgewood Pear</t>
  </si>
  <si>
    <t>English Oak</t>
  </si>
  <si>
    <t>Lace Lady Robinia</t>
  </si>
  <si>
    <t>FNOBR563</t>
  </si>
  <si>
    <t>SALIX - Willow</t>
  </si>
  <si>
    <t>Weeping Willow</t>
  </si>
  <si>
    <t>SAMBUCUS - Elderberry</t>
  </si>
  <si>
    <t>Sambucus nigra 'Black Lace'</t>
  </si>
  <si>
    <t>Black Lace Elderberry</t>
  </si>
  <si>
    <t>FNOBR581</t>
  </si>
  <si>
    <t>Betsy Ross Lilac</t>
  </si>
  <si>
    <r>
      <t xml:space="preserve">S. x hyacinthiflora 'Alice Eastwood' 
</t>
    </r>
    <r>
      <rPr>
        <b/>
        <sz val="10"/>
        <color rgb="FF000000"/>
        <rFont val="Calibri"/>
        <family val="2"/>
        <scheme val="minor"/>
      </rPr>
      <t>Double pink/mauve</t>
    </r>
  </si>
  <si>
    <r>
      <t xml:space="preserve">S. vulgaris 'Congo' 
</t>
    </r>
    <r>
      <rPr>
        <b/>
        <sz val="10"/>
        <color rgb="FF000000"/>
        <rFont val="Calibri"/>
        <family val="2"/>
        <scheme val="minor"/>
      </rPr>
      <t>Purple (single)</t>
    </r>
  </si>
  <si>
    <t>Katherine Havemeyer Lilac</t>
  </si>
  <si>
    <t>Madame Lemoine Lilac</t>
  </si>
  <si>
    <r>
      <t xml:space="preserve">S. vulgaris 'Sensation' 
</t>
    </r>
    <r>
      <rPr>
        <b/>
        <sz val="10"/>
        <color rgb="FF000000"/>
        <rFont val="Calibri"/>
        <family val="2"/>
        <scheme val="minor"/>
      </rPr>
      <t>Purple/White</t>
    </r>
  </si>
  <si>
    <r>
      <t xml:space="preserve">S. vulgaris 'Miss Ellen Wilmott' 
</t>
    </r>
    <r>
      <rPr>
        <b/>
        <sz val="10"/>
        <color rgb="FF000000"/>
        <rFont val="Calibri"/>
        <family val="2"/>
        <scheme val="minor"/>
      </rPr>
      <t>White</t>
    </r>
  </si>
  <si>
    <t>Sensation Lilac</t>
  </si>
  <si>
    <t>Wedgwood Blue Lilac</t>
  </si>
  <si>
    <t>Yankee Doodle Lilac</t>
  </si>
  <si>
    <t>FNOBR585</t>
  </si>
  <si>
    <t>HBOBR586</t>
  </si>
  <si>
    <t>FNOBR589</t>
  </si>
  <si>
    <t>FNOBR590</t>
  </si>
  <si>
    <t>JFOBR592</t>
  </si>
  <si>
    <t>Tilia Cordata Greenspire</t>
  </si>
  <si>
    <t>Greenspire Tilia</t>
  </si>
  <si>
    <t>FNOBR594</t>
  </si>
  <si>
    <t>Cherry (Dwarf)</t>
  </si>
  <si>
    <t>Cherry (Miniature)</t>
  </si>
  <si>
    <t>Cherry (Double Graft)</t>
  </si>
  <si>
    <t>Chinese Elm Reflection</t>
  </si>
  <si>
    <t>FNOBR600</t>
  </si>
  <si>
    <t>Green Vase Japanese Zelkova</t>
  </si>
  <si>
    <t>Wireless Zelkova</t>
  </si>
  <si>
    <t>FNOBR602</t>
  </si>
  <si>
    <t>Standard Japanese Maples</t>
  </si>
  <si>
    <t>FNOBR025</t>
  </si>
  <si>
    <t>FNOBR027</t>
  </si>
  <si>
    <t>FNOBR029</t>
  </si>
  <si>
    <t>1.2m Standard</t>
  </si>
  <si>
    <t>Mikawa Yatsubusa Maple</t>
  </si>
  <si>
    <t>Weeping Japanese Maples</t>
  </si>
  <si>
    <t>FNOBR052</t>
  </si>
  <si>
    <t>FNOBR054</t>
  </si>
  <si>
    <t>FNOBR056</t>
  </si>
  <si>
    <t>A. Palmatum 'Dissectum Atropurpureum'</t>
  </si>
  <si>
    <t>A. Palmatum 'Dissectum Inaba Shidare'</t>
  </si>
  <si>
    <t>A. Palmatum 'Dissectum Orangeola'</t>
  </si>
  <si>
    <t>FNOBR060</t>
  </si>
  <si>
    <t>FNOBR062</t>
  </si>
  <si>
    <t>FNOBR063</t>
  </si>
  <si>
    <t>FNOBR065</t>
  </si>
  <si>
    <t>FNOBR066</t>
  </si>
  <si>
    <t>FNOBR068</t>
  </si>
  <si>
    <t>JFOBR074</t>
  </si>
  <si>
    <t>FNOBR069</t>
  </si>
  <si>
    <t>FNOBR070</t>
  </si>
  <si>
    <t>Standard Crepe Myrtles</t>
  </si>
  <si>
    <t>New Orleans Crepe Myrtle</t>
  </si>
  <si>
    <t>Houston Crepe Myrtle</t>
  </si>
  <si>
    <t>FNOBR244</t>
  </si>
  <si>
    <t>FNOBR242</t>
  </si>
  <si>
    <t>FNOBR245</t>
  </si>
  <si>
    <t>FNOBR246</t>
  </si>
  <si>
    <t>FNOBR256</t>
  </si>
  <si>
    <t>1.8m Standard</t>
  </si>
  <si>
    <t>FNOBR419</t>
  </si>
  <si>
    <t>Globe Cherry</t>
  </si>
  <si>
    <t>FNOBR554</t>
  </si>
  <si>
    <t>JFOBR558</t>
  </si>
  <si>
    <t>JFOBR560</t>
  </si>
  <si>
    <t>JFOBR562</t>
  </si>
  <si>
    <t>1.5m Standard</t>
  </si>
  <si>
    <t>Umbrella Mop Top Robinia</t>
  </si>
  <si>
    <t>Standard Robinias</t>
  </si>
  <si>
    <t>1m Standard</t>
  </si>
  <si>
    <t>Cascading</t>
  </si>
  <si>
    <t>Weeping River Birch</t>
  </si>
  <si>
    <t>FNOBR098</t>
  </si>
  <si>
    <t>Weeping Cercis</t>
  </si>
  <si>
    <t>C. Canadensis 'Forest Pansy'</t>
  </si>
  <si>
    <t>Lavender Twist Weeping Cercis</t>
  </si>
  <si>
    <t>FNOBR129</t>
  </si>
  <si>
    <t>Weeping Crab Apples</t>
  </si>
  <si>
    <t>Echtermeyer Weeping Crab Apple</t>
  </si>
  <si>
    <t>Royal Raindrops Standard</t>
  </si>
  <si>
    <t>FNOBR309</t>
  </si>
  <si>
    <t>Weeping Chaparral Mulberry</t>
  </si>
  <si>
    <t>Fruitless</t>
  </si>
  <si>
    <t>FNOBR314</t>
  </si>
  <si>
    <t>Mt Fuji Semi-upright Cherry</t>
  </si>
  <si>
    <t>P. Mt Fuji (syn P. 'Shirotae')</t>
  </si>
  <si>
    <t>HBOBR454</t>
  </si>
  <si>
    <t>FNOBR457</t>
  </si>
  <si>
    <t>P. Subhirtella 'Falling Snow'</t>
  </si>
  <si>
    <t xml:space="preserve">Falling Snow Weeping Cherry </t>
  </si>
  <si>
    <t>Single White Weeping Cherry</t>
  </si>
  <si>
    <t>Discoball Weeping Silver Pear</t>
  </si>
  <si>
    <t>HBOBR160</t>
  </si>
  <si>
    <t>Fagus Sylvatica</t>
  </si>
  <si>
    <t>Common Beech</t>
  </si>
  <si>
    <t>HBOBR162</t>
  </si>
  <si>
    <t>P. Mume 'Alboplena'</t>
  </si>
  <si>
    <t>White Flowering Apricot</t>
  </si>
  <si>
    <t>HBOBR381</t>
  </si>
  <si>
    <t>HBOBR031</t>
  </si>
  <si>
    <t>FNOBR033</t>
  </si>
  <si>
    <t>FNOBR007</t>
  </si>
  <si>
    <t>P. Serrulata 'Tai Haku'</t>
  </si>
  <si>
    <t>Ukon Flowering Cherry</t>
  </si>
  <si>
    <t>Great White Cherry</t>
  </si>
  <si>
    <t>HBOBR416</t>
  </si>
  <si>
    <t>P. Serrulata 'Prentice Dancer'</t>
  </si>
  <si>
    <t>Prentice Dancer Cherry</t>
  </si>
  <si>
    <t>HBOBR296</t>
  </si>
  <si>
    <t>HBOBR587</t>
  </si>
  <si>
    <t>1.5 to 1.8m Std</t>
  </si>
  <si>
    <t>JFOBR085</t>
  </si>
  <si>
    <t>Showgirl Judas Tree</t>
  </si>
  <si>
    <t>JFOBR233</t>
  </si>
  <si>
    <t>FNOBR115</t>
  </si>
  <si>
    <t>FNOBR125</t>
  </si>
  <si>
    <t>JFOBR126</t>
  </si>
  <si>
    <t>JFOBR318</t>
  </si>
  <si>
    <t>FNOBR398</t>
  </si>
  <si>
    <t>FNOBR432</t>
  </si>
  <si>
    <t>FNOBR450</t>
  </si>
  <si>
    <t>FNOBR504</t>
  </si>
  <si>
    <t>FNOBR506</t>
  </si>
  <si>
    <t>FNOBR508</t>
  </si>
  <si>
    <t>HBOBR510</t>
  </si>
  <si>
    <t>HBOBR426</t>
  </si>
  <si>
    <t>HBOBR428</t>
  </si>
  <si>
    <t>Flemings Jumbo</t>
  </si>
  <si>
    <t>MVPFT205</t>
  </si>
  <si>
    <t>Picual</t>
  </si>
  <si>
    <t>20cm pot</t>
  </si>
  <si>
    <t>Lisbon &amp; Eureka</t>
  </si>
  <si>
    <t>Tahitian &amp; Kaffir</t>
  </si>
  <si>
    <t>MVPFT169</t>
  </si>
  <si>
    <t>Bessell Brown</t>
  </si>
  <si>
    <t>Feijoa (200mm pot)</t>
  </si>
  <si>
    <t>Lemon &amp; Lime (Dbl Graft)</t>
  </si>
  <si>
    <t>Lime (Double Graft)</t>
  </si>
  <si>
    <t>Seville</t>
  </si>
  <si>
    <t>FNOBR430</t>
  </si>
  <si>
    <t>FNOBR434</t>
  </si>
  <si>
    <t>FNOBR436</t>
  </si>
  <si>
    <t>Carpinus Betulus Fastigiata</t>
  </si>
  <si>
    <t>JFOBR112</t>
  </si>
  <si>
    <t>JFOBR127</t>
  </si>
  <si>
    <t>JFOBR211</t>
  </si>
  <si>
    <t>Sugar Tyme Crab Apple</t>
  </si>
  <si>
    <t xml:space="preserve">Advanced </t>
  </si>
  <si>
    <t>FNOBR532</t>
  </si>
  <si>
    <t>FNOBR535</t>
  </si>
  <si>
    <t>FNOBR537</t>
  </si>
  <si>
    <t>Salix</t>
  </si>
  <si>
    <t>Sambucus</t>
  </si>
  <si>
    <t>Gleditsia Rubylace</t>
  </si>
  <si>
    <t>Not available bare root</t>
  </si>
  <si>
    <t>M. x soulangeana 'Black Tulip'</t>
  </si>
  <si>
    <t>Black Tulip Magnolia</t>
  </si>
  <si>
    <t>JFOBR270</t>
  </si>
  <si>
    <t>M. denudata</t>
  </si>
  <si>
    <t>Yulan Magnolia</t>
  </si>
  <si>
    <t>Elizabeth Magnolia</t>
  </si>
  <si>
    <t>Not for sale</t>
  </si>
  <si>
    <t>ELDERBERRY (Sambucus)</t>
  </si>
  <si>
    <t>FNFBR365</t>
  </si>
  <si>
    <t>Elderberry</t>
  </si>
  <si>
    <t>Cleveland Select / Glen's Form</t>
  </si>
  <si>
    <t>OTOBR564</t>
  </si>
  <si>
    <t>Charles Joly Lilac</t>
  </si>
  <si>
    <t>M. x soulangeana 'Vulcan'</t>
  </si>
  <si>
    <t>FNOBR264</t>
  </si>
  <si>
    <t>JFOBR266</t>
  </si>
  <si>
    <t>Vulcan Magnolia</t>
  </si>
  <si>
    <t>OTPFT246</t>
  </si>
  <si>
    <t>OTPFT243</t>
  </si>
  <si>
    <t>Most olives are partially self-fertile. Cropping may be improved by planting two or three different varieties for cross-pollination. Note: We recommend planting Manzanillo and Spanish Queen together for cross-pollination. Picual is also known to be a particlarly good pollinator for most varieties. Some combinations won't cross-pollinate each other including Kalamata &amp; Manzanillo, Mission &amp; Kalamata.</t>
  </si>
  <si>
    <r>
      <rPr>
        <b/>
        <sz val="11"/>
        <rFont val="Calibri"/>
        <family val="2"/>
        <scheme val="minor"/>
      </rPr>
      <t>Not available in 2019</t>
    </r>
    <r>
      <rPr>
        <sz val="11"/>
        <rFont val="Calibri"/>
        <family val="2"/>
        <scheme val="minor"/>
      </rPr>
      <t xml:space="preserve"> Self-fertile</t>
    </r>
  </si>
  <si>
    <t>Interspecific - Peach x Nectarine (Dwarf)</t>
  </si>
  <si>
    <t>JFFBR445</t>
  </si>
  <si>
    <t>JFFBR448</t>
  </si>
  <si>
    <t>Ruby Blood</t>
  </si>
  <si>
    <t>JFFBR836</t>
  </si>
  <si>
    <t>Satsuma, Santa Rosa, Mariposa, Narrabeen</t>
  </si>
  <si>
    <t>Jiro (Dwarf)</t>
  </si>
  <si>
    <t>FNFBR224</t>
  </si>
  <si>
    <t>FNFBR312</t>
  </si>
  <si>
    <t>FNFBR426</t>
  </si>
  <si>
    <t>JFFBR627</t>
  </si>
  <si>
    <t>JFFBR629</t>
  </si>
  <si>
    <t>JFFBR631</t>
  </si>
  <si>
    <t>FNFBR710</t>
  </si>
  <si>
    <t>MVPFT218</t>
  </si>
  <si>
    <t>HBOBR261</t>
  </si>
  <si>
    <t>FNOBR262</t>
  </si>
  <si>
    <t>Z. serrata 'Kiwi Sunset'</t>
  </si>
  <si>
    <t>JFOBR623</t>
  </si>
  <si>
    <t>Kiwi Sunset Japanese Zelkova</t>
  </si>
  <si>
    <t>Japanese Zelkova</t>
  </si>
  <si>
    <t>JFOBR620</t>
  </si>
  <si>
    <t>Summer/Autumn</t>
  </si>
  <si>
    <t>29 Parkdale Drive, Leslie Vale TAS 7054 | (03) 6239 6850 | sales@greenhillnursery.com.au | www.greenhillnursery.com.au | ABN 42 143 986 887</t>
  </si>
  <si>
    <t>B. Nigra 'Summer Cascade'*</t>
  </si>
  <si>
    <t>A. Platanoides ‘Fairview’*</t>
  </si>
  <si>
    <t>A. Palmatum 'Villa Taranto'*</t>
  </si>
  <si>
    <t>A. Palmatum 'Mikawaka-yatsubusa'*</t>
  </si>
  <si>
    <t>A. Palmatum 'Shaina'*</t>
  </si>
  <si>
    <t>A. Palmatum 'Shishigashira'*</t>
  </si>
  <si>
    <t>A. Palmatum 'Dissectum Bronze'*</t>
  </si>
  <si>
    <t>A. Palmatum 'Dissectum Red Filigree Lace'*</t>
  </si>
  <si>
    <t>A. Palmatum 'Dissectum Variegatum'*</t>
  </si>
  <si>
    <t>C. kousa var chinensis*</t>
  </si>
  <si>
    <t>C. sericea f. baileyi*</t>
  </si>
  <si>
    <t>Fraxinus Americana Sparticus*</t>
  </si>
  <si>
    <t>Gleditsia Triacanthos 'Elegantissima'*</t>
  </si>
  <si>
    <t>G. Triacanthos 'Rubylace'*</t>
  </si>
  <si>
    <r>
      <t xml:space="preserve">L. indica x L. fauriei 'Acoma' </t>
    </r>
    <r>
      <rPr>
        <b/>
        <sz val="10"/>
        <color rgb="FF000000"/>
        <rFont val="Calibri"/>
        <family val="2"/>
        <scheme val="minor"/>
      </rPr>
      <t>White*</t>
    </r>
  </si>
  <si>
    <r>
      <t xml:space="preserve">L. indica x L. fauriei 'Coral Magic' 
</t>
    </r>
    <r>
      <rPr>
        <b/>
        <sz val="10"/>
        <color rgb="FF000000"/>
        <rFont val="Calibri"/>
        <family val="2"/>
        <scheme val="minor"/>
      </rPr>
      <t>Coral Pink Flower*</t>
    </r>
  </si>
  <si>
    <r>
      <t xml:space="preserve">L. indica x L. fauriei 'Moonlight Magic' </t>
    </r>
    <r>
      <rPr>
        <b/>
        <sz val="10"/>
        <color rgb="FF000000"/>
        <rFont val="Calibri"/>
        <family val="2"/>
        <scheme val="minor"/>
      </rPr>
      <t>White flower/purple foliage*</t>
    </r>
  </si>
  <si>
    <r>
      <t xml:space="preserve">L. indica x L. fauriei 'Plum Magic'
</t>
    </r>
    <r>
      <rPr>
        <b/>
        <sz val="10"/>
        <color rgb="FF000000"/>
        <rFont val="Calibri"/>
        <family val="2"/>
        <scheme val="minor"/>
      </rPr>
      <t>Fuschia pink flower*</t>
    </r>
  </si>
  <si>
    <r>
      <t xml:space="preserve">L. indica x L. fauriei 'Twilight Magic' </t>
    </r>
    <r>
      <rPr>
        <b/>
        <sz val="10"/>
        <color rgb="FF000000"/>
        <rFont val="Calibri"/>
        <family val="2"/>
        <scheme val="minor"/>
      </rPr>
      <t>Deep coral flower/purple foliage*</t>
    </r>
  </si>
  <si>
    <r>
      <t xml:space="preserve">L. indica 'Acoma' </t>
    </r>
    <r>
      <rPr>
        <b/>
        <sz val="10"/>
        <color rgb="FF000000"/>
        <rFont val="Calibri"/>
        <family val="2"/>
        <scheme val="minor"/>
      </rPr>
      <t>White*</t>
    </r>
  </si>
  <si>
    <r>
      <t xml:space="preserve">L. indica 'New Orleans' </t>
    </r>
    <r>
      <rPr>
        <b/>
        <sz val="10"/>
        <color rgb="FF000000"/>
        <rFont val="Calibri"/>
        <family val="2"/>
        <scheme val="minor"/>
      </rPr>
      <t>Purple/Pink*</t>
    </r>
  </si>
  <si>
    <r>
      <t xml:space="preserve">L. indica x L. fauriei 'Houston' </t>
    </r>
    <r>
      <rPr>
        <b/>
        <sz val="10"/>
        <color rgb="FF000000"/>
        <rFont val="Calibri"/>
        <family val="2"/>
        <scheme val="minor"/>
      </rPr>
      <t>Pink/Red*</t>
    </r>
  </si>
  <si>
    <t>M. x soulangeana*</t>
  </si>
  <si>
    <t>Malus 'criknzam' Crimson Knight*</t>
  </si>
  <si>
    <r>
      <t xml:space="preserve">M. Rejoice </t>
    </r>
    <r>
      <rPr>
        <b/>
        <sz val="10"/>
        <color rgb="FF000000"/>
        <rFont val="Calibri"/>
        <family val="2"/>
        <scheme val="minor"/>
      </rPr>
      <t>Upright*</t>
    </r>
  </si>
  <si>
    <t>M. Showtime*</t>
  </si>
  <si>
    <t>M. Spectabilis 'Plena'*</t>
  </si>
  <si>
    <t>M. transitoria Golden Raindrops*</t>
  </si>
  <si>
    <t>M. 'Royal Raindrops'*</t>
  </si>
  <si>
    <t>M. domestica ‘Echtermayer’*</t>
  </si>
  <si>
    <t>Morus alba ‘Chaparral’*</t>
  </si>
  <si>
    <t>M. alba Pendula*</t>
  </si>
  <si>
    <t>P. deltoides x P. yunnanesnis 'Kawa'*</t>
  </si>
  <si>
    <t>P. Mume 'Rosebud'*</t>
  </si>
  <si>
    <t>P. Mume 'Splendens'*</t>
  </si>
  <si>
    <t>P. Subhirtella 'Pendula'*</t>
  </si>
  <si>
    <t>P. Cheal's Double Pink*</t>
  </si>
  <si>
    <t>Pyrus betulaefolia 'Dancer'*</t>
  </si>
  <si>
    <t>P. Calleryana Aristocrat*</t>
  </si>
  <si>
    <t>P. Calleryana Bradford*</t>
  </si>
  <si>
    <t>Q. Robur*</t>
  </si>
  <si>
    <t>Q. Rubra*</t>
  </si>
  <si>
    <t>R. Pseudoacacia 'Lace Lady'*</t>
  </si>
  <si>
    <t>R. Pseudoacacia ‘Umbraculifera‘*</t>
  </si>
  <si>
    <r>
      <t xml:space="preserve">S. vulgaris 'Betsy Ross' 
</t>
    </r>
    <r>
      <rPr>
        <b/>
        <sz val="10"/>
        <color rgb="FF000000"/>
        <rFont val="Calibri"/>
        <family val="2"/>
        <scheme val="minor"/>
      </rPr>
      <t>White*</t>
    </r>
  </si>
  <si>
    <r>
      <t xml:space="preserve">S. vulgaris 'Madame Lemoine' 
</t>
    </r>
    <r>
      <rPr>
        <b/>
        <sz val="10"/>
        <color rgb="FF000000"/>
        <rFont val="Calibri"/>
        <family val="2"/>
        <scheme val="minor"/>
      </rPr>
      <t>Double White*</t>
    </r>
  </si>
  <si>
    <r>
      <t xml:space="preserve">S. vulgaris 'Wedgwood Blue' 
</t>
    </r>
    <r>
      <rPr>
        <b/>
        <sz val="10"/>
        <color rgb="FF000000"/>
        <rFont val="Calibri"/>
        <family val="2"/>
        <scheme val="minor"/>
      </rPr>
      <t>Sky blue*</t>
    </r>
  </si>
  <si>
    <r>
      <t xml:space="preserve">S. vulgaris 'Yankee Doodle' 
</t>
    </r>
    <r>
      <rPr>
        <b/>
        <sz val="10"/>
        <color rgb="FF000000"/>
        <rFont val="Calibri"/>
        <family val="2"/>
        <scheme val="minor"/>
      </rPr>
      <t>Deep purple*</t>
    </r>
  </si>
  <si>
    <t>U. Parvifolia Reflection*</t>
  </si>
  <si>
    <t xml:space="preserve">Huon Crab Apple </t>
  </si>
  <si>
    <t>Tatura 112 (Golden)</t>
  </si>
  <si>
    <t>HBFBR618</t>
  </si>
  <si>
    <t>Moya</t>
  </si>
  <si>
    <t>Reed (Type A)</t>
  </si>
  <si>
    <t>JFFBR600</t>
  </si>
  <si>
    <t>Staff Initial</t>
  </si>
  <si>
    <t>180mm pot</t>
  </si>
  <si>
    <t>JFFBR628</t>
  </si>
  <si>
    <t>JFFBR216</t>
  </si>
  <si>
    <t>Dwarf Pears</t>
  </si>
  <si>
    <t>Josephine De Malines</t>
  </si>
  <si>
    <t>Packham's Triumph</t>
  </si>
  <si>
    <t>Sensation</t>
  </si>
  <si>
    <t>JFFBR686</t>
  </si>
  <si>
    <t>JFFBR687</t>
  </si>
  <si>
    <t>JFFBR688</t>
  </si>
  <si>
    <t>JFFBR689</t>
  </si>
  <si>
    <t>20th Century (Nijisseiki)</t>
  </si>
  <si>
    <t>Pear (Dwarf)</t>
  </si>
  <si>
    <t>JFFBR830</t>
  </si>
  <si>
    <t>A-Okay</t>
  </si>
  <si>
    <t>Dwarf Prune Plums</t>
  </si>
  <si>
    <t>Robe de Sergeant</t>
  </si>
  <si>
    <t>JFFBR780</t>
  </si>
  <si>
    <t>Plum - European (Dwarf Prune Plum)</t>
  </si>
  <si>
    <t>JFFBR782</t>
  </si>
  <si>
    <t>Nightingale</t>
  </si>
  <si>
    <t>Late Feb</t>
  </si>
  <si>
    <t>JFFBR719</t>
  </si>
  <si>
    <t>JFOBR415</t>
  </si>
  <si>
    <t>P. Serrulata 'Shimidsu Sakura'</t>
  </si>
  <si>
    <r>
      <t xml:space="preserve">S. vulgaris 'Charles Joly' 
</t>
    </r>
    <r>
      <rPr>
        <b/>
        <sz val="10"/>
        <color rgb="FF000000"/>
        <rFont val="Calibri"/>
        <family val="2"/>
        <scheme val="minor"/>
      </rPr>
      <t>Double purple</t>
    </r>
  </si>
  <si>
    <t>JFOBR417</t>
  </si>
  <si>
    <t>JFOBR591</t>
  </si>
  <si>
    <t>Casimir Perier Lilac</t>
  </si>
  <si>
    <r>
      <t xml:space="preserve">S. vulgaris 'Casimir Perier' 
</t>
    </r>
    <r>
      <rPr>
        <b/>
        <sz val="10"/>
        <color rgb="FF000000"/>
        <rFont val="Calibri"/>
        <family val="2"/>
        <scheme val="minor"/>
      </rPr>
      <t>White</t>
    </r>
  </si>
  <si>
    <t>JFOBR584</t>
  </si>
  <si>
    <r>
      <t xml:space="preserve">S. vulgaris 'Katherine Havemeyer' 
</t>
    </r>
    <r>
      <rPr>
        <b/>
        <sz val="10"/>
        <color rgb="FF000000"/>
        <rFont val="Calibri"/>
        <family val="2"/>
        <scheme val="minor"/>
      </rPr>
      <t>Double Mauve</t>
    </r>
  </si>
  <si>
    <t>JFOBR039</t>
  </si>
  <si>
    <t>JFOBR002</t>
  </si>
  <si>
    <t>JFOBR033</t>
  </si>
  <si>
    <t>JFOBR041</t>
  </si>
  <si>
    <t>JFOBR047</t>
  </si>
  <si>
    <t>JFOBR010</t>
  </si>
  <si>
    <t>JFOBR020</t>
  </si>
  <si>
    <t>Crimson King Maple</t>
  </si>
  <si>
    <t>AESCULUS - Horse Chestnut</t>
  </si>
  <si>
    <t>Aesculus</t>
  </si>
  <si>
    <t>JFOBR072</t>
  </si>
  <si>
    <t>A. Hippocastanum</t>
  </si>
  <si>
    <t>White Horse Chestnut</t>
  </si>
  <si>
    <t>Ginkgo Biloba 'Lemonlime Spire'</t>
  </si>
  <si>
    <t>Lemonlime Spire Gingko</t>
  </si>
  <si>
    <t>JFOBR198</t>
  </si>
  <si>
    <t>JFOBR505</t>
  </si>
  <si>
    <t>Winter Glow Pear</t>
  </si>
  <si>
    <t>Weeping Silver Pear</t>
  </si>
  <si>
    <t>JFOBR532</t>
  </si>
  <si>
    <t>A. Palmatum 'Dissectum'</t>
  </si>
  <si>
    <t>0.5 - 1.0m Standard</t>
  </si>
  <si>
    <t>JFOBR058</t>
  </si>
  <si>
    <t>JFOBR059</t>
  </si>
  <si>
    <t>A. Palmatum 'Omurayama'</t>
  </si>
  <si>
    <t>Omurayama Maple</t>
  </si>
  <si>
    <t>JFOBR051</t>
  </si>
  <si>
    <t>JFOBR053</t>
  </si>
  <si>
    <t>Standard Maples</t>
  </si>
  <si>
    <t>A. Platanoides Globosum</t>
  </si>
  <si>
    <t>Designer Maple</t>
  </si>
  <si>
    <t>JFOBR030</t>
  </si>
  <si>
    <t>Floribunda Crab Apple Standard</t>
  </si>
  <si>
    <t>1.5 - 1.8m Std</t>
  </si>
  <si>
    <t>JFOBR302</t>
  </si>
  <si>
    <t>JFOBR423</t>
  </si>
  <si>
    <t>Semi-Upright Flowering Cherry</t>
  </si>
  <si>
    <t>FNFBR355</t>
  </si>
  <si>
    <t>FNFBR490</t>
  </si>
  <si>
    <t>FNFBR517</t>
  </si>
  <si>
    <t>Adam</t>
  </si>
  <si>
    <t>FNFBR370</t>
  </si>
  <si>
    <t>Red Aveline</t>
  </si>
  <si>
    <t>Lambert</t>
  </si>
  <si>
    <t>FNFBR412</t>
  </si>
  <si>
    <t>FNFBR767</t>
  </si>
  <si>
    <t>C. Canadensis 'Aurelian'</t>
  </si>
  <si>
    <t>FNOBR120</t>
  </si>
  <si>
    <t>FNOBR196</t>
  </si>
  <si>
    <t>FNOBR208</t>
  </si>
  <si>
    <t>FNOBR211</t>
  </si>
  <si>
    <t>FNOBR575</t>
  </si>
  <si>
    <t>Standard Catalpa</t>
  </si>
  <si>
    <t>FNOBR113</t>
  </si>
  <si>
    <t>Meczek Designer Flowering Ash</t>
  </si>
  <si>
    <t>Standard Ash</t>
  </si>
  <si>
    <t>Wanliss Pride</t>
  </si>
  <si>
    <t>HBFBR325</t>
  </si>
  <si>
    <t>HBOBR007</t>
  </si>
  <si>
    <t>HBOBR399</t>
  </si>
  <si>
    <t>Yuzu - Japanese Lemon</t>
  </si>
  <si>
    <t>Valencia</t>
  </si>
  <si>
    <t>Bilberry</t>
  </si>
  <si>
    <t>TOFBR454</t>
  </si>
  <si>
    <t>TOFBR457</t>
  </si>
  <si>
    <t>2 litre pot</t>
  </si>
  <si>
    <t>Cape Gooseberry</t>
  </si>
  <si>
    <t>Cranberry</t>
  </si>
  <si>
    <t>Inca Berry</t>
  </si>
  <si>
    <t>Marionberry</t>
  </si>
  <si>
    <t>Silvanberry</t>
  </si>
  <si>
    <t>Tayberry</t>
  </si>
  <si>
    <t>BARE ROOT FRUIT TREES</t>
  </si>
  <si>
    <t>ASSORTED BERRY VARIETIES</t>
  </si>
  <si>
    <t>CITRUS AND POTTED FRUIT TREES</t>
  </si>
  <si>
    <t>Bare root</t>
  </si>
  <si>
    <r>
      <t xml:space="preserve">Blackberry </t>
    </r>
    <r>
      <rPr>
        <sz val="8"/>
        <rFont val="Calibri"/>
        <family val="2"/>
        <scheme val="minor"/>
      </rPr>
      <t>(Thornless)</t>
    </r>
    <r>
      <rPr>
        <sz val="11"/>
        <rFont val="Calibri"/>
        <family val="2"/>
        <scheme val="minor"/>
      </rPr>
      <t xml:space="preserve"> - Waldo </t>
    </r>
    <r>
      <rPr>
        <sz val="8"/>
        <rFont val="Calibri"/>
        <family val="2"/>
        <scheme val="minor"/>
      </rPr>
      <t>(compact)</t>
    </r>
  </si>
  <si>
    <r>
      <t xml:space="preserve">Blackberry </t>
    </r>
    <r>
      <rPr>
        <sz val="8"/>
        <rFont val="Calibri"/>
        <family val="2"/>
        <scheme val="minor"/>
      </rPr>
      <t>(Thornless)</t>
    </r>
    <r>
      <rPr>
        <sz val="11"/>
        <rFont val="Calibri"/>
        <family val="2"/>
        <scheme val="minor"/>
      </rPr>
      <t xml:space="preserve"> - Chester</t>
    </r>
  </si>
  <si>
    <t>PFT &gt; $49.95</t>
  </si>
  <si>
    <t>Fruit Trees - Potted =&gt; $49.95</t>
  </si>
  <si>
    <t>FOR DEPOSIT CALCS 5 or more 1 variety</t>
  </si>
  <si>
    <t>Fruit Trees - All fruit</t>
  </si>
  <si>
    <t>Discount rate Applied</t>
  </si>
  <si>
    <t>Ornamental</t>
  </si>
  <si>
    <t>OLD SYSTEM NOT IN USE</t>
  </si>
  <si>
    <t>Number of items</t>
  </si>
  <si>
    <t>25cm Potted Fruit Trees</t>
  </si>
  <si>
    <t>No longer needed</t>
  </si>
  <si>
    <t>FNFBR407</t>
  </si>
  <si>
    <t>JFFBR690</t>
  </si>
  <si>
    <t>JFFBR828</t>
  </si>
  <si>
    <t>All PFT</t>
  </si>
  <si>
    <r>
      <t>PERSIMMONS</t>
    </r>
    <r>
      <rPr>
        <b/>
        <sz val="11"/>
        <color rgb="FFFFFFFF"/>
        <rFont val="Calibri"/>
        <family val="2"/>
        <scheme val="minor"/>
      </rPr>
      <t xml:space="preserve"> (also available in pots)</t>
    </r>
  </si>
  <si>
    <t>Nov-Dec</t>
  </si>
  <si>
    <t>Feb-Jun</t>
  </si>
  <si>
    <t>Dec-Feb</t>
  </si>
  <si>
    <t>10 plants per tray</t>
  </si>
  <si>
    <t>OTH</t>
  </si>
  <si>
    <t>FL</t>
  </si>
  <si>
    <t>TO</t>
  </si>
  <si>
    <t>TOPFT800</t>
  </si>
  <si>
    <t>TOPFT805</t>
  </si>
  <si>
    <t>TOPFT810</t>
  </si>
  <si>
    <t>TOPFT815</t>
  </si>
  <si>
    <t>TOPFT820</t>
  </si>
  <si>
    <t>TOPFT825</t>
  </si>
  <si>
    <t>TOPFT830</t>
  </si>
  <si>
    <t>TOPFT835</t>
  </si>
  <si>
    <t>TOPFT840</t>
  </si>
  <si>
    <t>TOPFT845</t>
  </si>
  <si>
    <t>TOPFT850</t>
  </si>
  <si>
    <t>TOPFT855</t>
  </si>
  <si>
    <t>TOPFT860</t>
  </si>
  <si>
    <t>Strawberry (10 Runners)</t>
  </si>
  <si>
    <t>OTPFT134</t>
  </si>
  <si>
    <t>OTPFT135</t>
  </si>
  <si>
    <t>OTPFT137</t>
  </si>
  <si>
    <t>HBOBR422</t>
  </si>
  <si>
    <t>JFOBR484</t>
  </si>
  <si>
    <t xml:space="preserve">Oaks experience high failure rates in bare root plantings. No guarantees if purchased. </t>
  </si>
  <si>
    <t>Extra Large</t>
  </si>
  <si>
    <t>JFOBR511</t>
  </si>
  <si>
    <r>
      <t xml:space="preserve">A. Palmatum 'Shaina' </t>
    </r>
    <r>
      <rPr>
        <b/>
        <i/>
        <sz val="10"/>
        <color rgb="FF000000"/>
        <rFont val="Calibri"/>
        <family val="2"/>
        <scheme val="minor"/>
      </rPr>
      <t>Dwarf</t>
    </r>
  </si>
  <si>
    <t>F. ornus 'Meczek'*</t>
  </si>
  <si>
    <t xml:space="preserve"> BUY ANY 10 BARE ROOT ORNAMENTAL TREES AND SAVE 10%!</t>
  </si>
  <si>
    <t>Redbud</t>
  </si>
  <si>
    <t>JFOBR118</t>
  </si>
  <si>
    <t>JFOBR146</t>
  </si>
  <si>
    <t>Hawthorn</t>
  </si>
  <si>
    <t>JFOBR151</t>
  </si>
  <si>
    <t>Tilia Cordata</t>
  </si>
  <si>
    <t>Zelkova serrata</t>
  </si>
  <si>
    <t>HBOBR599</t>
  </si>
  <si>
    <t>Prunus Mume 'Crimson'</t>
  </si>
  <si>
    <t>HBFBR295</t>
  </si>
  <si>
    <t>M. Golden Hornet</t>
  </si>
  <si>
    <t>Regina</t>
  </si>
  <si>
    <t>TGFBR283</t>
  </si>
  <si>
    <t>Van, Stella, Sunburst</t>
  </si>
  <si>
    <t>P. x euramericana 'Veronese'</t>
  </si>
  <si>
    <t>Salix babylonica</t>
  </si>
  <si>
    <t>Platanus x acerifolia 'Bloodgood'</t>
  </si>
  <si>
    <t>Blue Crop</t>
  </si>
  <si>
    <t>Elliott</t>
  </si>
  <si>
    <t>Blueberry (140mm pot)</t>
  </si>
  <si>
    <t>OTPFT140</t>
  </si>
  <si>
    <t>OTPFT142</t>
  </si>
  <si>
    <t>Nov - Mar</t>
  </si>
  <si>
    <t>Piccolo</t>
  </si>
  <si>
    <t>14cm pot</t>
  </si>
  <si>
    <t>Olive (14cm pot)</t>
  </si>
  <si>
    <t>OTPFT210</t>
  </si>
  <si>
    <t>FNPFT112</t>
  </si>
  <si>
    <t>Edranol (Type B)</t>
  </si>
  <si>
    <t>5ltr bag</t>
  </si>
  <si>
    <t>FNPFT115</t>
  </si>
  <si>
    <t>Lamb Hass (Type A)</t>
  </si>
  <si>
    <t xml:space="preserve"> 25cm pot</t>
  </si>
  <si>
    <t>Pinkerton (Type A)</t>
  </si>
  <si>
    <t>Wurtz (Type A)</t>
  </si>
  <si>
    <t>FNPFT118</t>
  </si>
  <si>
    <t>FNPFT110</t>
  </si>
  <si>
    <t>FNPFT116</t>
  </si>
  <si>
    <t>FNPFT117</t>
  </si>
  <si>
    <t>FNPFT119</t>
  </si>
  <si>
    <t>TEA PLANT (Camellia sinensis)</t>
  </si>
  <si>
    <t>OTPFT256</t>
  </si>
  <si>
    <t>Tea Plant</t>
  </si>
  <si>
    <t xml:space="preserve">150mm pot </t>
  </si>
  <si>
    <t>JFOBR517</t>
  </si>
  <si>
    <t>Deposit Payment Details</t>
  </si>
  <si>
    <t>Use your full name or order number as reference</t>
  </si>
  <si>
    <r>
      <rPr>
        <b/>
        <sz val="11"/>
        <color rgb="FF000000"/>
        <rFont val="Calibri"/>
        <family val="2"/>
        <scheme val="minor"/>
      </rPr>
      <t>Acc Name</t>
    </r>
    <r>
      <rPr>
        <sz val="11"/>
        <color rgb="FF000000"/>
        <rFont val="Calibri"/>
        <family val="2"/>
        <scheme val="minor"/>
      </rPr>
      <t>: Greenhill Nursery P/L</t>
    </r>
  </si>
  <si>
    <r>
      <rPr>
        <b/>
        <sz val="11"/>
        <color rgb="FF000000"/>
        <rFont val="Calibri"/>
        <family val="2"/>
        <scheme val="minor"/>
      </rPr>
      <t>BSB</t>
    </r>
    <r>
      <rPr>
        <sz val="11"/>
        <color rgb="FF000000"/>
        <rFont val="Calibri"/>
        <family val="2"/>
        <scheme val="minor"/>
      </rPr>
      <t>: 017214</t>
    </r>
  </si>
  <si>
    <r>
      <rPr>
        <b/>
        <sz val="11"/>
        <color rgb="FF000000"/>
        <rFont val="Calibri"/>
        <family val="2"/>
        <scheme val="minor"/>
      </rPr>
      <t>Acc No</t>
    </r>
    <r>
      <rPr>
        <sz val="11"/>
        <color rgb="FF000000"/>
        <rFont val="Calibri"/>
        <family val="2"/>
        <scheme val="minor"/>
      </rPr>
      <t>: 904505554</t>
    </r>
  </si>
  <si>
    <t>* Please read terms and conditions regarding deposit</t>
  </si>
  <si>
    <t>Jostaberry</t>
  </si>
  <si>
    <t>FNFBR163</t>
  </si>
  <si>
    <t>Howard Walnut (Paradox rootstock)</t>
  </si>
  <si>
    <t>Lara Walnut (Paradox rootstock)</t>
  </si>
  <si>
    <t>Fernette Walnut (Paradox rootstock)</t>
  </si>
  <si>
    <t>BNFBR928</t>
  </si>
  <si>
    <r>
      <t xml:space="preserve">Self-fertile. </t>
    </r>
    <r>
      <rPr>
        <sz val="10"/>
        <rFont val="Calibri"/>
        <family val="2"/>
        <scheme val="minor"/>
      </rPr>
      <t>Recommend planting with Howard or Lara for improved cropping.</t>
    </r>
  </si>
  <si>
    <r>
      <t>Self-fertile.</t>
    </r>
    <r>
      <rPr>
        <sz val="10"/>
        <rFont val="Calibri"/>
        <family val="2"/>
        <scheme val="minor"/>
      </rPr>
      <t xml:space="preserve"> Recommend planting with Fernette for improved cropping.</t>
    </r>
  </si>
  <si>
    <r>
      <t xml:space="preserve">Self-fertile. </t>
    </r>
    <r>
      <rPr>
        <sz val="10"/>
        <rFont val="Calibri"/>
        <family val="2"/>
        <scheme val="minor"/>
      </rPr>
      <t>Recommend planting with Fernette for improved cropping.</t>
    </r>
  </si>
  <si>
    <t>BNFBR929</t>
  </si>
  <si>
    <t>BNFBR930</t>
  </si>
  <si>
    <t>Granny Smith &amp; Jonathon</t>
  </si>
  <si>
    <t>FNFBR164</t>
  </si>
  <si>
    <t>FNFBR158</t>
  </si>
  <si>
    <t>Gala &amp; Red Delicious</t>
  </si>
  <si>
    <t>Early-Mid &amp; Mid</t>
  </si>
  <si>
    <t>HBFBR768</t>
  </si>
  <si>
    <t>Buy 10 for $290!</t>
  </si>
  <si>
    <t>FNOBR076</t>
  </si>
  <si>
    <r>
      <t xml:space="preserve">L. indica x L. fauriei 'Biloxi' </t>
    </r>
    <r>
      <rPr>
        <b/>
        <sz val="10"/>
        <color rgb="FF000000"/>
        <rFont val="Calibri"/>
        <family val="2"/>
        <scheme val="minor"/>
      </rPr>
      <t>Pale Pink</t>
    </r>
  </si>
  <si>
    <r>
      <t xml:space="preserve">L. indica x L. fauriei 'Lipan' </t>
    </r>
    <r>
      <rPr>
        <b/>
        <sz val="10"/>
        <color rgb="FF000000"/>
        <rFont val="Calibri"/>
        <family val="2"/>
        <scheme val="minor"/>
      </rPr>
      <t>Lavender</t>
    </r>
  </si>
  <si>
    <r>
      <t xml:space="preserve">L. indica x L. fauriei 'Natchez' </t>
    </r>
    <r>
      <rPr>
        <b/>
        <sz val="10"/>
        <color rgb="FF000000"/>
        <rFont val="Calibri"/>
        <family val="2"/>
        <scheme val="minor"/>
      </rPr>
      <t>White</t>
    </r>
  </si>
  <si>
    <r>
      <t xml:space="preserve">L. indica x L. fauriei 'Sioux' </t>
    </r>
    <r>
      <rPr>
        <b/>
        <sz val="10"/>
        <color rgb="FF000000"/>
        <rFont val="Calibri"/>
        <family val="2"/>
        <scheme val="minor"/>
      </rPr>
      <t>Pink</t>
    </r>
  </si>
  <si>
    <r>
      <t xml:space="preserve">L. indica x L. fauriei 'Tuscarora' </t>
    </r>
    <r>
      <rPr>
        <b/>
        <sz val="10"/>
        <color rgb="FF000000"/>
        <rFont val="Calibri"/>
        <family val="2"/>
        <scheme val="minor"/>
      </rPr>
      <t>Coral Pink</t>
    </r>
  </si>
  <si>
    <r>
      <t xml:space="preserve">L. indica x L. fauriei 'Zuni' </t>
    </r>
    <r>
      <rPr>
        <b/>
        <sz val="10"/>
        <color rgb="FF000000"/>
        <rFont val="Calibri"/>
        <family val="2"/>
        <scheme val="minor"/>
      </rPr>
      <t>Dark Lavender</t>
    </r>
  </si>
  <si>
    <t>M. Yunnanensis 'Wychwood Ruby'</t>
  </si>
  <si>
    <t>Platanus orientalis var. insularis</t>
  </si>
  <si>
    <t>R. Pseudoacacia 'Purple Robe'</t>
  </si>
  <si>
    <t>FNOBR183</t>
  </si>
  <si>
    <t>Tonto Crepe Myrtle</t>
  </si>
  <si>
    <t>Item Price</t>
  </si>
  <si>
    <t>Date &amp; Time</t>
  </si>
  <si>
    <t>Disc</t>
  </si>
  <si>
    <t xml:space="preserve">BR Orna. Qty </t>
  </si>
  <si>
    <t xml:space="preserve">Delivery cost </t>
  </si>
  <si>
    <t xml:space="preserve">Admin fee </t>
  </si>
  <si>
    <t xml:space="preserve">Extra charges </t>
  </si>
  <si>
    <t xml:space="preserve">Plus del. &amp; fees </t>
  </si>
  <si>
    <t>BGD</t>
  </si>
  <si>
    <t>COL</t>
  </si>
  <si>
    <t>JFFBR002</t>
  </si>
  <si>
    <t>□</t>
  </si>
  <si>
    <t>FRUIT TREES, CITRUS, BERRIES</t>
  </si>
  <si>
    <t xml:space="preserve">Balance rem. </t>
  </si>
  <si>
    <t>Delivery cost</t>
  </si>
  <si>
    <t>Admin Fee</t>
  </si>
  <si>
    <t>Extra Charges</t>
  </si>
  <si>
    <t>****</t>
  </si>
  <si>
    <t>Discount</t>
  </si>
  <si>
    <t xml:space="preserve">Pruning required? </t>
  </si>
  <si>
    <t xml:space="preserve">Delivery? </t>
  </si>
  <si>
    <t xml:space="preserve">Suburb </t>
  </si>
  <si>
    <t xml:space="preserve">Postcode </t>
  </si>
  <si>
    <t xml:space="preserve">*Terms &amp; conditions? </t>
  </si>
  <si>
    <t>State</t>
  </si>
  <si>
    <t>Postcode</t>
  </si>
  <si>
    <t xml:space="preserve">First name </t>
  </si>
  <si>
    <t>Delivery</t>
  </si>
  <si>
    <t>NO</t>
  </si>
  <si>
    <t>YES</t>
  </si>
  <si>
    <t>OTPFT159</t>
  </si>
  <si>
    <t>OTPFT161</t>
  </si>
  <si>
    <t>GRAPES</t>
  </si>
  <si>
    <t>Blush Seedless</t>
  </si>
  <si>
    <t>Grape | 180mm pot</t>
  </si>
  <si>
    <t>Crimson Seedless</t>
  </si>
  <si>
    <t>Flame Seedless</t>
  </si>
  <si>
    <t>Black Hamburg</t>
  </si>
  <si>
    <t>Early Merlot</t>
  </si>
  <si>
    <t>Cascade</t>
  </si>
  <si>
    <t>Red | 180mm pot</t>
  </si>
  <si>
    <t>White | 180mm pot</t>
  </si>
  <si>
    <t>Dawn Seedless</t>
  </si>
  <si>
    <t>Duchess</t>
  </si>
  <si>
    <t>Seneca</t>
  </si>
  <si>
    <t>OTPFT163</t>
  </si>
  <si>
    <t>OTPFT165</t>
  </si>
  <si>
    <t>OTPFT167</t>
  </si>
  <si>
    <t>OTPFT169</t>
  </si>
  <si>
    <t>OTPFT171</t>
  </si>
  <si>
    <t>OTPFT173</t>
  </si>
  <si>
    <t>OTPFT175</t>
  </si>
  <si>
    <t>OTPFT177</t>
  </si>
  <si>
    <t>OTPFT179</t>
  </si>
  <si>
    <t>OTPFT181</t>
  </si>
  <si>
    <t>Mulberry (Bare-root)</t>
  </si>
  <si>
    <t>MULBERRY</t>
  </si>
  <si>
    <t>JFFBR193</t>
  </si>
  <si>
    <t>Double Jewel</t>
  </si>
  <si>
    <t>JFFBR773</t>
  </si>
  <si>
    <t>JFFBR774</t>
  </si>
  <si>
    <t>JFFBR776</t>
  </si>
  <si>
    <t>JFFBR777</t>
  </si>
  <si>
    <t>Wonderful</t>
  </si>
  <si>
    <t>Bulida</t>
  </si>
  <si>
    <t>JFFBR204</t>
  </si>
  <si>
    <t>JFFBR206</t>
  </si>
  <si>
    <t>JFFBR210</t>
  </si>
  <si>
    <t>JFFBR212</t>
  </si>
  <si>
    <t>JFFBR644</t>
  </si>
  <si>
    <t>Ya Li</t>
  </si>
  <si>
    <t>Partially self-fertile. Nijisseiki,</t>
  </si>
  <si>
    <t>A. Rubrum 'Frank Jr' Redpointe</t>
  </si>
  <si>
    <t>Redpointe Maple</t>
  </si>
  <si>
    <t>FNOBR026</t>
  </si>
  <si>
    <t>Platanus x acerifolia 'Liberty'</t>
  </si>
  <si>
    <t>Liberty London Plane Tree</t>
  </si>
  <si>
    <t>Prunus 'JFS-KW14' First Blush</t>
  </si>
  <si>
    <t>First Blush Flowering Cherry</t>
  </si>
  <si>
    <t>Pink Cascade Cherry</t>
  </si>
  <si>
    <t>FNOBR392</t>
  </si>
  <si>
    <t>FNOBR509</t>
  </si>
  <si>
    <t>Javelin Pear</t>
  </si>
  <si>
    <t xml:space="preserve">P. 'NCPH1' Pink Cascade </t>
  </si>
  <si>
    <t>FNOBR459</t>
  </si>
  <si>
    <t>FNOBR461</t>
  </si>
  <si>
    <t>FNOBR598</t>
  </si>
  <si>
    <t>U. Louis Van Houtee</t>
  </si>
  <si>
    <t>Frontier Elm</t>
  </si>
  <si>
    <t>Garden Harvest</t>
  </si>
  <si>
    <t>Olive (25cm pot)</t>
  </si>
  <si>
    <t>Nab Tamri</t>
  </si>
  <si>
    <t>Verdale</t>
  </si>
  <si>
    <t>OTPFT206</t>
  </si>
  <si>
    <t>OTPFT209</t>
  </si>
  <si>
    <t>MVPFT213</t>
  </si>
  <si>
    <t>OTPFT215</t>
  </si>
  <si>
    <t>MVPFT217</t>
  </si>
  <si>
    <t>OTPFT219</t>
  </si>
  <si>
    <t>OTPFT220</t>
  </si>
  <si>
    <t>MVPFT222</t>
  </si>
  <si>
    <t>MVPFT223</t>
  </si>
  <si>
    <t>Sunrise</t>
  </si>
  <si>
    <t>Blood Red Centre</t>
  </si>
  <si>
    <t>Finger Lime</t>
  </si>
  <si>
    <t>FNOBR338</t>
  </si>
  <si>
    <t>JFOBR593</t>
  </si>
  <si>
    <t>P. Calleryana x P. Pyrifolia 'NCPX1' Javelin</t>
  </si>
  <si>
    <t>P. Calleryana x P. Betulaefolia Edgewood</t>
  </si>
  <si>
    <t>FNFBR698</t>
  </si>
  <si>
    <t>OTPFT141</t>
  </si>
  <si>
    <t>Blueberry (200mm pot)</t>
  </si>
  <si>
    <t>FNFBR862</t>
  </si>
  <si>
    <t>FNFBR619</t>
  </si>
  <si>
    <r>
      <t>*</t>
    </r>
    <r>
      <rPr>
        <b/>
        <u/>
        <sz val="12"/>
        <color rgb="FFFFFFFF"/>
        <rFont val="Calibri"/>
        <family val="2"/>
        <scheme val="minor"/>
      </rPr>
      <t>Note</t>
    </r>
    <r>
      <rPr>
        <b/>
        <sz val="12"/>
        <color rgb="FFFFFFFF"/>
        <rFont val="Calibri"/>
        <family val="2"/>
        <scheme val="minor"/>
      </rPr>
      <t xml:space="preserve">: all bare root ornamental tree orders are subject to availability, please read terms &amp; conditions before ordering </t>
    </r>
  </si>
  <si>
    <t>FNOBR452</t>
  </si>
  <si>
    <t>FNOBR607</t>
  </si>
  <si>
    <t>FNFBR193</t>
  </si>
  <si>
    <t>FNPFT259</t>
  </si>
  <si>
    <t>HBFBR163</t>
  </si>
  <si>
    <t>HBFBR271</t>
  </si>
  <si>
    <t>P. Serrulata 'Shirofugen'</t>
  </si>
  <si>
    <t>Shirofugen Cherry</t>
  </si>
  <si>
    <t>HBOBR418</t>
  </si>
  <si>
    <t>HBOBR457</t>
  </si>
  <si>
    <t>HBOBR487</t>
  </si>
  <si>
    <t>HBOBR490</t>
  </si>
  <si>
    <t>HBOBR532</t>
  </si>
  <si>
    <t>JFFBR046</t>
  </si>
  <si>
    <t>Sunset Super Dwarf</t>
  </si>
  <si>
    <t>JFFBR546</t>
  </si>
  <si>
    <t>JFFBR630</t>
  </si>
  <si>
    <t>White Flesh | Clingstone</t>
  </si>
  <si>
    <t>JFFBR633</t>
  </si>
  <si>
    <t>JFOBR031</t>
  </si>
  <si>
    <t>FNOBR031</t>
  </si>
  <si>
    <t>Lollipop Birches</t>
  </si>
  <si>
    <t>Tall</t>
  </si>
  <si>
    <t>Medium</t>
  </si>
  <si>
    <t>Short</t>
  </si>
  <si>
    <t>JFOBR107</t>
  </si>
  <si>
    <t>JFOBR105</t>
  </si>
  <si>
    <t>JFOBR106</t>
  </si>
  <si>
    <t>Lollipop Birch</t>
  </si>
  <si>
    <t>CEDRELA</t>
  </si>
  <si>
    <t>Cedrela sinensis</t>
  </si>
  <si>
    <t>Chinese Cedar</t>
  </si>
  <si>
    <t>JFOBR116</t>
  </si>
  <si>
    <t>Cedrela</t>
  </si>
  <si>
    <t>JFOBR244</t>
  </si>
  <si>
    <t>JFOBR263</t>
  </si>
  <si>
    <t>JFOBR268</t>
  </si>
  <si>
    <t>JFOBR271</t>
  </si>
  <si>
    <t>M. Felix</t>
  </si>
  <si>
    <t>Magnolia Felix</t>
  </si>
  <si>
    <t>JFOBR801</t>
  </si>
  <si>
    <t>M. Genie</t>
  </si>
  <si>
    <t>Magnolia Genie</t>
  </si>
  <si>
    <t>M. Star Wars</t>
  </si>
  <si>
    <t>Magnolia Star Wars</t>
  </si>
  <si>
    <t>JFOBR802</t>
  </si>
  <si>
    <t>JFOBR803</t>
  </si>
  <si>
    <t>M. Julia's Blush</t>
  </si>
  <si>
    <t>Julia's Blush Crab Apple</t>
  </si>
  <si>
    <t>JFOBR281</t>
  </si>
  <si>
    <t>JFOBR452</t>
  </si>
  <si>
    <t>JFOBR567</t>
  </si>
  <si>
    <t>SOPHORA</t>
  </si>
  <si>
    <t>Sophora japonica pendula</t>
  </si>
  <si>
    <t>Weeping Pagoda Tree</t>
  </si>
  <si>
    <t>JFOBR604</t>
  </si>
  <si>
    <t>JFOBR607</t>
  </si>
  <si>
    <t>Lemon Heaven (Seedless Eureka)</t>
  </si>
  <si>
    <t>Washington Navel &amp; Valencia</t>
  </si>
  <si>
    <t>Lime (Dwarf)</t>
  </si>
  <si>
    <t>Mandarin (Double Graft)</t>
  </si>
  <si>
    <t>Orange (Double Graft)</t>
  </si>
  <si>
    <t>TOPFT836</t>
  </si>
  <si>
    <t>10cm pot</t>
  </si>
  <si>
    <t>15cm pot</t>
  </si>
  <si>
    <t>TOPFT803</t>
  </si>
  <si>
    <t>Blackberry (Rubus Ulmifolius)</t>
  </si>
  <si>
    <t>MVPFT224</t>
  </si>
  <si>
    <t>UC 13A6</t>
  </si>
  <si>
    <t>MVPFT200</t>
  </si>
  <si>
    <t>Olive (20cm pot)</t>
  </si>
  <si>
    <t>Arbequina</t>
  </si>
  <si>
    <t>MVPFT202</t>
  </si>
  <si>
    <t>Arbosana</t>
  </si>
  <si>
    <t>MVPFT214</t>
  </si>
  <si>
    <t>MVPFT225</t>
  </si>
  <si>
    <r>
      <t xml:space="preserve">A. Palmatum 'Shishigashira' </t>
    </r>
    <r>
      <rPr>
        <b/>
        <i/>
        <sz val="10"/>
        <color rgb="FF000000"/>
        <rFont val="Calibri"/>
        <family val="2"/>
        <scheme val="minor"/>
      </rPr>
      <t>Dwarf</t>
    </r>
    <r>
      <rPr>
        <sz val="11"/>
        <color rgb="FF000000"/>
        <rFont val="Calibri"/>
        <family val="2"/>
        <scheme val="minor"/>
      </rPr>
      <t>*</t>
    </r>
  </si>
  <si>
    <t>A. Palmatum 'Dissectum Emerald Lace'</t>
  </si>
  <si>
    <t>A. Palmatum 'Dissectum Atropurpureum Ornatum'</t>
  </si>
  <si>
    <t>A. Palmatum 'Dissectum Shojo Shidare'</t>
  </si>
  <si>
    <t>C. Canadensis 'Chain of Hearts'</t>
  </si>
  <si>
    <t>C. canadensis Lavender Twist*</t>
  </si>
  <si>
    <r>
      <t xml:space="preserve">Lagerstroemia fauriei 'Fantasy' </t>
    </r>
    <r>
      <rPr>
        <b/>
        <sz val="10"/>
        <color rgb="FF000000"/>
        <rFont val="Calibri"/>
        <family val="2"/>
        <scheme val="minor"/>
      </rPr>
      <t>White</t>
    </r>
    <r>
      <rPr>
        <sz val="11"/>
        <color rgb="FF000000"/>
        <rFont val="Calibri"/>
        <family val="2"/>
        <scheme val="minor"/>
      </rPr>
      <t>*</t>
    </r>
  </si>
  <si>
    <r>
      <t xml:space="preserve">L. indica x L. fauriei 'Acoma' </t>
    </r>
    <r>
      <rPr>
        <b/>
        <sz val="10"/>
        <color rgb="FF000000"/>
        <rFont val="Calibri"/>
        <family val="2"/>
        <scheme val="minor"/>
      </rPr>
      <t>White</t>
    </r>
  </si>
  <si>
    <r>
      <t xml:space="preserve">L. indica x L. fauriei 'Tonto' </t>
    </r>
    <r>
      <rPr>
        <b/>
        <sz val="10"/>
        <color rgb="FF000000"/>
        <rFont val="Calibri"/>
        <family val="2"/>
        <scheme val="minor"/>
      </rPr>
      <t>Fuchsia Pink</t>
    </r>
  </si>
  <si>
    <t>M. Sutyzam 'Sugar Tyme'*</t>
  </si>
  <si>
    <t>M. Alba Pendula*</t>
  </si>
  <si>
    <t>Prunus Amygdalus Crimson*</t>
  </si>
  <si>
    <t>P. Subhirtella 'Alba'</t>
  </si>
  <si>
    <t>P. Subhirtella 'Pendula Rubra'</t>
  </si>
  <si>
    <t>P. Subhirtella 'Pendula'</t>
  </si>
  <si>
    <t>P. Subhirtella 'Rosea'</t>
  </si>
  <si>
    <t>P. Calleryana Aristocrat</t>
  </si>
  <si>
    <t>P. Calleryana Bradford</t>
  </si>
  <si>
    <r>
      <rPr>
        <sz val="11"/>
        <color rgb="FF000000"/>
        <rFont val="Calibri"/>
        <family val="2"/>
        <scheme val="minor"/>
      </rPr>
      <t>Ulmus</t>
    </r>
    <r>
      <rPr>
        <sz val="10"/>
        <color rgb="FF000000"/>
        <rFont val="Calibri"/>
        <family val="2"/>
        <scheme val="minor"/>
      </rPr>
      <t xml:space="preserve"> carpinifolia x parvifolia </t>
    </r>
    <r>
      <rPr>
        <sz val="11"/>
        <color rgb="FF000000"/>
        <rFont val="Calibri"/>
        <family val="2"/>
        <scheme val="minor"/>
      </rPr>
      <t>'Frontier'*</t>
    </r>
  </si>
  <si>
    <t>Z. serrata 'Schmidtlow' Wireless</t>
  </si>
  <si>
    <t>Z. serrata 'Musashino'</t>
  </si>
  <si>
    <t>Z. serrata 'Green Vase'</t>
  </si>
  <si>
    <t>Ulmus Glabra Camperdownii</t>
  </si>
  <si>
    <t>U. Procera</t>
  </si>
  <si>
    <t>A. Rubrum 'Bowhall'</t>
  </si>
  <si>
    <t>Sophora</t>
  </si>
  <si>
    <r>
      <t>HOPS</t>
    </r>
    <r>
      <rPr>
        <b/>
        <sz val="12"/>
        <color rgb="FFFFFFFF"/>
        <rFont val="Calibri"/>
        <family val="2"/>
        <scheme val="minor"/>
      </rPr>
      <t xml:space="preserve"> (Humulus lupus)</t>
    </r>
  </si>
  <si>
    <t>Columbus</t>
  </si>
  <si>
    <t>Jan-Mar</t>
  </si>
  <si>
    <t>Dr Rudi</t>
  </si>
  <si>
    <t>120mm pot</t>
  </si>
  <si>
    <t>Golden Clusters</t>
  </si>
  <si>
    <t>Goldings</t>
  </si>
  <si>
    <t>Mt Hood</t>
  </si>
  <si>
    <t>Pride of Ringwood</t>
  </si>
  <si>
    <t>Red Earth</t>
  </si>
  <si>
    <t>Saaz</t>
  </si>
  <si>
    <t>Target</t>
  </si>
  <si>
    <t>Wurttemberger</t>
  </si>
  <si>
    <t>Hops | 120mm pot</t>
  </si>
  <si>
    <t>OTPFT190</t>
  </si>
  <si>
    <t>OTPFT192</t>
  </si>
  <si>
    <t>OTPFT194</t>
  </si>
  <si>
    <t>OTPFT196</t>
  </si>
  <si>
    <t>OTPFT198</t>
  </si>
  <si>
    <t>OTPFT191</t>
  </si>
  <si>
    <t>OTPFT193</t>
  </si>
  <si>
    <t>OTPFT195</t>
  </si>
  <si>
    <t>OTPFT197</t>
  </si>
  <si>
    <t>OTPFT199</t>
  </si>
  <si>
    <t>MVPFT230</t>
  </si>
  <si>
    <t>MVPFT219</t>
  </si>
  <si>
    <t>A. Palmatum 'Elegans'</t>
  </si>
  <si>
    <t>A. Palmatum 'Red Pygmy'</t>
  </si>
  <si>
    <t>A. Palmatum 'Dissectum Sekimori'</t>
  </si>
  <si>
    <t>A. Palmatum 'Dissectum Viridis'</t>
  </si>
  <si>
    <t>Catalpa Bignonioides 'Nana'</t>
  </si>
  <si>
    <t>A. Palmatum 'Shindeshojo'*</t>
  </si>
  <si>
    <r>
      <t xml:space="preserve"> BUY ANY 10 FRUITING PLANTS AND SAVE 10%!
</t>
    </r>
    <r>
      <rPr>
        <b/>
        <sz val="12"/>
        <color rgb="FFFFFF00"/>
        <rFont val="Calibri"/>
        <family val="2"/>
        <scheme val="minor"/>
      </rPr>
      <t>*bundles of 10 strawberry runners or 10 raspberry canes are considered one plant</t>
    </r>
  </si>
  <si>
    <t>Updated</t>
  </si>
  <si>
    <t>Acer Buergerianum</t>
  </si>
  <si>
    <t>A. Negundo</t>
  </si>
  <si>
    <t>A. Negundo 'Flamingo'</t>
  </si>
  <si>
    <t>A. Negundo 'Kelly's Gold'</t>
  </si>
  <si>
    <t>A. Negundo Violaceum</t>
  </si>
  <si>
    <t>A. Platanoides 'Crimson King'</t>
  </si>
  <si>
    <t>A. Platanoides 'Drummondii'</t>
  </si>
  <si>
    <t>B. Pendula Globe</t>
  </si>
  <si>
    <t>Koelreuteria Paniculata</t>
  </si>
  <si>
    <t>K. Paniculata 'Golden Candle'</t>
  </si>
  <si>
    <t>P. Mume Pendula</t>
  </si>
  <si>
    <t>P. Serrulata 'Alba Rosea'</t>
  </si>
  <si>
    <t>P. Serrulata 'New Red'</t>
  </si>
  <si>
    <t>P. fruiticosa 'Globosa'</t>
  </si>
  <si>
    <t>P. x 'Pisnshzam' Pink Snow Showers</t>
  </si>
  <si>
    <t>P. Calleryana Burgundy Snow</t>
  </si>
  <si>
    <t>P. Calleryana Frontier</t>
  </si>
  <si>
    <t>P. Calleryana Winter Glow</t>
  </si>
  <si>
    <t>P. Salicifolia</t>
  </si>
  <si>
    <t>Pyrus Salicifolia</t>
  </si>
  <si>
    <t>Pyrus Salicifolia 'Discoball'</t>
  </si>
  <si>
    <t>R. Pseudoacacia 'Lace Lady'</t>
  </si>
  <si>
    <t>Lanes Navel</t>
  </si>
  <si>
    <t>Gala &amp; Red Fuji</t>
  </si>
  <si>
    <t>FNFBR159</t>
  </si>
  <si>
    <t>Mystery</t>
  </si>
  <si>
    <t>HBFBR186</t>
  </si>
  <si>
    <t>MVPFT573</t>
  </si>
  <si>
    <t>MVPFT574</t>
  </si>
  <si>
    <t>JFFBR385</t>
  </si>
  <si>
    <t>Nottinghamii</t>
  </si>
  <si>
    <t>FNFBR500</t>
  </si>
  <si>
    <t>FNFBR502</t>
  </si>
  <si>
    <t>Red Noonan</t>
  </si>
  <si>
    <t>JFFBR632</t>
  </si>
  <si>
    <t>Valley Red</t>
  </si>
  <si>
    <t>JFFBR637</t>
  </si>
  <si>
    <t>Shinseiki</t>
  </si>
  <si>
    <t>JFFBR808</t>
  </si>
  <si>
    <t>JFFBR814</t>
  </si>
  <si>
    <t>FNPFT109</t>
  </si>
  <si>
    <t>Shepard (Type B)</t>
  </si>
  <si>
    <t>FNPFT120</t>
  </si>
  <si>
    <t>Semi-Dwarf | 5ltr bag</t>
  </si>
  <si>
    <t>White Mulberry</t>
  </si>
  <si>
    <t>MVPFT194</t>
  </si>
  <si>
    <t>MVPFT201</t>
  </si>
  <si>
    <t>MVPFT203</t>
  </si>
  <si>
    <t>A. Platanoides ‘Columnare’</t>
  </si>
  <si>
    <t>Norway Maple</t>
  </si>
  <si>
    <t>JFOBR021</t>
  </si>
  <si>
    <t>A. Saccharum</t>
  </si>
  <si>
    <t>JFOBR015</t>
  </si>
  <si>
    <t>Small</t>
  </si>
  <si>
    <t>HBOBR075</t>
  </si>
  <si>
    <t>HBOBR077</t>
  </si>
  <si>
    <t>JFOBR100</t>
  </si>
  <si>
    <t>FNOBR130</t>
  </si>
  <si>
    <t>JFOBR207</t>
  </si>
  <si>
    <r>
      <t xml:space="preserve">Lagerstroemia fauriei 'Kiowa' </t>
    </r>
    <r>
      <rPr>
        <b/>
        <sz val="10"/>
        <color rgb="FF000000"/>
        <rFont val="Calibri"/>
        <family val="2"/>
        <scheme val="minor"/>
      </rPr>
      <t>White</t>
    </r>
    <r>
      <rPr>
        <sz val="11"/>
        <color rgb="FF000000"/>
        <rFont val="Calibri"/>
        <family val="2"/>
        <scheme val="minor"/>
      </rPr>
      <t>*</t>
    </r>
  </si>
  <si>
    <t>FNOBR243</t>
  </si>
  <si>
    <t>M.  Jfs-KW5 'Royal Raindrops'</t>
  </si>
  <si>
    <t>FNOBR304</t>
  </si>
  <si>
    <t>P. simonii 'Fastigiata'</t>
  </si>
  <si>
    <t>Simonii Poplar</t>
  </si>
  <si>
    <t>HBOBR420</t>
  </si>
  <si>
    <t>HBOBR425</t>
  </si>
  <si>
    <t>P. Subhirtella 'Winter Sun'</t>
  </si>
  <si>
    <t>HBOBR440</t>
  </si>
  <si>
    <t>JFOBR363</t>
  </si>
  <si>
    <t>Buy 5 for $200!</t>
  </si>
  <si>
    <t>FNFBR061</t>
  </si>
  <si>
    <t>C. Carrieri*</t>
  </si>
  <si>
    <t>HBFBR034</t>
  </si>
  <si>
    <t>MVPFT476</t>
  </si>
  <si>
    <t>MVPFT377</t>
  </si>
  <si>
    <t>MVPFT479</t>
  </si>
  <si>
    <t>MVPFT382</t>
  </si>
  <si>
    <t>MVPFT485</t>
  </si>
  <si>
    <t>MVPFT386</t>
  </si>
  <si>
    <t>Gooseberry 'Captivator'</t>
  </si>
  <si>
    <t>Miniature Apples/Super Dwarf</t>
  </si>
  <si>
    <t>JFFBR125</t>
  </si>
  <si>
    <t>JFFBR126</t>
  </si>
  <si>
    <t>JFFBR127</t>
  </si>
  <si>
    <t>JFFBR778</t>
  </si>
  <si>
    <t>JFFBR047</t>
  </si>
  <si>
    <t>JFFBR048</t>
  </si>
  <si>
    <t>JFFBR049</t>
  </si>
  <si>
    <t>JFFBR050</t>
  </si>
  <si>
    <t>JFFBR051</t>
  </si>
  <si>
    <t>JFFBR052</t>
  </si>
  <si>
    <t>JFFBR053</t>
  </si>
  <si>
    <t>JFFBR054</t>
  </si>
  <si>
    <t>JFFBR184</t>
  </si>
  <si>
    <t>JFFBR202</t>
  </si>
  <si>
    <t>JFFBR273</t>
  </si>
  <si>
    <t>JFFBR287</t>
  </si>
  <si>
    <t>JFFBR290</t>
  </si>
  <si>
    <t>JFFBR292</t>
  </si>
  <si>
    <t>JFFBR595</t>
  </si>
  <si>
    <t>JFFBR613</t>
  </si>
  <si>
    <t>JFFBR676</t>
  </si>
  <si>
    <t>JFFBR679</t>
  </si>
  <si>
    <t>JFFBR724</t>
  </si>
  <si>
    <t>JFFBR727</t>
  </si>
  <si>
    <t>JFFBR736</t>
  </si>
  <si>
    <t>JFFBR739</t>
  </si>
  <si>
    <t>JFFBR742</t>
  </si>
  <si>
    <t>JFFBR811</t>
  </si>
  <si>
    <t>JFFBR325</t>
  </si>
  <si>
    <t>JFFBR860</t>
  </si>
  <si>
    <t>JFOBR400</t>
  </si>
  <si>
    <t>JFOBR412</t>
  </si>
  <si>
    <t>JFOBR414</t>
  </si>
  <si>
    <t>JFOBR277</t>
  </si>
  <si>
    <t>JFOBR274</t>
  </si>
  <si>
    <t>JFOBR580</t>
  </si>
  <si>
    <t>JFOBR582</t>
  </si>
  <si>
    <t>Belle De Nancy Lilac</t>
  </si>
  <si>
    <r>
      <t xml:space="preserve">S. vulgaris 'Belle De Nancy' 
</t>
    </r>
    <r>
      <rPr>
        <b/>
        <sz val="10"/>
        <color rgb="FF000000"/>
        <rFont val="Calibri"/>
        <family val="2"/>
        <scheme val="minor"/>
      </rPr>
      <t>Mauve-Pink*</t>
    </r>
  </si>
  <si>
    <t>JFOBR583</t>
  </si>
  <si>
    <r>
      <t xml:space="preserve">S. vulgaris 'Mrs Edward Harding' 
</t>
    </r>
    <r>
      <rPr>
        <b/>
        <sz val="10"/>
        <color rgb="FF000000"/>
        <rFont val="Calibri"/>
        <family val="2"/>
        <scheme val="minor"/>
      </rPr>
      <t>Purple</t>
    </r>
  </si>
  <si>
    <t>Mrs Edward Harding Lilac</t>
  </si>
  <si>
    <t>JFOBR594</t>
  </si>
  <si>
    <t>JFOBR5895</t>
  </si>
  <si>
    <r>
      <t xml:space="preserve">S. vulgaris 'Oliver de Serres' 
</t>
    </r>
    <r>
      <rPr>
        <b/>
        <sz val="10"/>
        <color rgb="FF000000"/>
        <rFont val="Calibri"/>
        <family val="2"/>
        <scheme val="minor"/>
      </rPr>
      <t>Blue</t>
    </r>
  </si>
  <si>
    <t>Oliver de Serres Lilac</t>
  </si>
  <si>
    <t>JFOBR587</t>
  </si>
  <si>
    <t>JFOBR475</t>
  </si>
  <si>
    <t>JFOBR466</t>
  </si>
  <si>
    <t>A. Negundo 'Pink Flamingo'</t>
  </si>
  <si>
    <t xml:space="preserve">Box Elder Pink Flamingo Maple </t>
  </si>
  <si>
    <t>JFOBR009</t>
  </si>
  <si>
    <t>JFOBR123</t>
  </si>
  <si>
    <t>JFOBR148</t>
  </si>
  <si>
    <t>JFFBR925</t>
  </si>
  <si>
    <t>Magnolia x Elizabeth</t>
  </si>
  <si>
    <t>M. x 'Butterflies'*</t>
  </si>
  <si>
    <t>M. x 'Sundance'*</t>
  </si>
  <si>
    <t>M. x 'Ballerina'*</t>
  </si>
  <si>
    <t>JFOBR269</t>
  </si>
  <si>
    <t>M. x 'Burgundy Star'</t>
  </si>
  <si>
    <t>JFOBR361</t>
  </si>
  <si>
    <t>JFOBR502</t>
  </si>
  <si>
    <t>R. Pseudoacacia 'Frisia'</t>
  </si>
  <si>
    <t>Robinia 'Casque Rouge'</t>
  </si>
  <si>
    <t>Robinia - Dark Pink</t>
  </si>
  <si>
    <t>U. Glabra 'Lutescens'</t>
  </si>
  <si>
    <t>Golden Wych Elm</t>
  </si>
  <si>
    <t>JFOBR597</t>
  </si>
  <si>
    <t>U. Parvifolia Burnley Select</t>
  </si>
  <si>
    <t>Chinese Elm Burnley Select</t>
  </si>
  <si>
    <t>JFOBR601</t>
  </si>
  <si>
    <t>JFOBR613</t>
  </si>
  <si>
    <t>JFOBR549</t>
  </si>
  <si>
    <t>JFOBR550</t>
  </si>
  <si>
    <t>JFOBR622</t>
  </si>
  <si>
    <t>JFFBR280</t>
  </si>
  <si>
    <t>JFFBR658</t>
  </si>
  <si>
    <t>HBFBR061</t>
  </si>
  <si>
    <t>HBFBR727</t>
  </si>
  <si>
    <t>HBFBR736</t>
  </si>
  <si>
    <t>HBFBR739</t>
  </si>
  <si>
    <t>HBFBR814</t>
  </si>
  <si>
    <t>HBFBR811</t>
  </si>
  <si>
    <t>HBFBR679</t>
  </si>
  <si>
    <t>HBOBR502</t>
  </si>
  <si>
    <t>HBOBR274</t>
  </si>
  <si>
    <t>HBOBR277</t>
  </si>
  <si>
    <t>HBOBR403</t>
  </si>
  <si>
    <t>HBOBR412</t>
  </si>
  <si>
    <t>HBOBR414</t>
  </si>
  <si>
    <t>FNFBR025</t>
  </si>
  <si>
    <t>FNFBR031</t>
  </si>
  <si>
    <t>FNFBR034</t>
  </si>
  <si>
    <t>FNFBR043</t>
  </si>
  <si>
    <t>FNFBR052</t>
  </si>
  <si>
    <t>FNFBR058</t>
  </si>
  <si>
    <t>FNFBR100</t>
  </si>
  <si>
    <t>FNFBR103</t>
  </si>
  <si>
    <t>FNFBR106</t>
  </si>
  <si>
    <t>FNFBR115</t>
  </si>
  <si>
    <t>FNFBR118</t>
  </si>
  <si>
    <t>FNFBR184</t>
  </si>
  <si>
    <t>FNFBR182</t>
  </si>
  <si>
    <t>FNFBR202</t>
  </si>
  <si>
    <t>FNFBR271</t>
  </si>
  <si>
    <t>FNFBR273</t>
  </si>
  <si>
    <t>FNFBR290</t>
  </si>
  <si>
    <t>FNFBR292</t>
  </si>
  <si>
    <t>Trixzie Royal Crimson</t>
  </si>
  <si>
    <t>FNFBR314</t>
  </si>
  <si>
    <t>Flemings Special</t>
  </si>
  <si>
    <t>FNFBR332</t>
  </si>
  <si>
    <t>FNFBR373</t>
  </si>
  <si>
    <t>FNFBR376</t>
  </si>
  <si>
    <t>FNFBR379</t>
  </si>
  <si>
    <t>FNFBR382</t>
  </si>
  <si>
    <t>FNFBR526</t>
  </si>
  <si>
    <t>FNFBR595</t>
  </si>
  <si>
    <t>FNFBR649</t>
  </si>
  <si>
    <t>FNFBR655</t>
  </si>
  <si>
    <t>FNFBR658</t>
  </si>
  <si>
    <t>FNFBR670</t>
  </si>
  <si>
    <t>FNFBR679</t>
  </si>
  <si>
    <t>FNFBR661</t>
  </si>
  <si>
    <t>FNFBR724</t>
  </si>
  <si>
    <t>FNFBR808</t>
  </si>
  <si>
    <t>FNFBR811</t>
  </si>
  <si>
    <t>FNFBR868</t>
  </si>
  <si>
    <t>FNFBR871</t>
  </si>
  <si>
    <t>FNFBR925</t>
  </si>
  <si>
    <r>
      <t xml:space="preserve">RubySensation Peach </t>
    </r>
    <r>
      <rPr>
        <sz val="10"/>
        <rFont val="Calibri"/>
        <family val="2"/>
        <scheme val="minor"/>
      </rPr>
      <t>&amp;</t>
    </r>
    <r>
      <rPr>
        <sz val="11"/>
        <rFont val="Calibri"/>
        <family val="2"/>
        <scheme val="minor"/>
      </rPr>
      <t xml:space="preserve"> SweetSensation Nect.</t>
    </r>
  </si>
  <si>
    <t xml:space="preserve">A. truncatum x platanoides ‘JFS-KW202’ </t>
  </si>
  <si>
    <t>Crimson Sunset Maple</t>
  </si>
  <si>
    <t>A. truncatum x platanoides ‘JFS-KW249’</t>
  </si>
  <si>
    <t>Ruby Sunset Maple</t>
  </si>
  <si>
    <t xml:space="preserve">A. truncatum x platanoides ‘JFS-KW187’ </t>
  </si>
  <si>
    <t>Urban Sunset Maple</t>
  </si>
  <si>
    <t>A. truncatum x platanoides 'Warrenred'</t>
  </si>
  <si>
    <t>FNOBR520</t>
  </si>
  <si>
    <t>FNOBR521</t>
  </si>
  <si>
    <t>FNOBR522</t>
  </si>
  <si>
    <t xml:space="preserve">A. truncatum x platanoides ‘Taggerty Sunset’ </t>
  </si>
  <si>
    <t>Taggerty Sunset Maple</t>
  </si>
  <si>
    <t>FNOBR082</t>
  </si>
  <si>
    <t>FNOBR123</t>
  </si>
  <si>
    <t>C. Canadensis 'Merlot'</t>
  </si>
  <si>
    <t>FNOBR128</t>
  </si>
  <si>
    <r>
      <t xml:space="preserve">M. 'Raspberry Spear' </t>
    </r>
    <r>
      <rPr>
        <b/>
        <sz val="10"/>
        <color rgb="FF000000"/>
        <rFont val="Calibri"/>
        <family val="2"/>
        <scheme val="minor"/>
      </rPr>
      <t>Upright*</t>
    </r>
  </si>
  <si>
    <t>FNOBR282</t>
  </si>
  <si>
    <r>
      <t xml:space="preserve">M. 'Ivory Spear' </t>
    </r>
    <r>
      <rPr>
        <b/>
        <sz val="10"/>
        <color rgb="FF000000"/>
        <rFont val="Calibri"/>
        <family val="2"/>
        <scheme val="minor"/>
      </rPr>
      <t>Upright*</t>
    </r>
  </si>
  <si>
    <t>Ivory Spear Crab Apple</t>
  </si>
  <si>
    <t>Raspberry Spear Crab Apple</t>
  </si>
  <si>
    <t>FNOBR285</t>
  </si>
  <si>
    <t>FNOBR406</t>
  </si>
  <si>
    <t>FNOBR466</t>
  </si>
  <si>
    <t>FNOBR475</t>
  </si>
  <si>
    <t>Q. Robur f. fastigiata</t>
  </si>
  <si>
    <t>Upright English Oak</t>
  </si>
  <si>
    <t>FNOBR540</t>
  </si>
  <si>
    <t>FNOBR567</t>
  </si>
  <si>
    <t>FNOBR597</t>
  </si>
  <si>
    <t>FNOBR103</t>
  </si>
  <si>
    <t>FNOBR523</t>
  </si>
  <si>
    <t>Sweet Sensation</t>
  </si>
  <si>
    <r>
      <t>Self-fertile.</t>
    </r>
    <r>
      <rPr>
        <b/>
        <sz val="11"/>
        <color rgb="FFFF0000"/>
        <rFont val="Calibri"/>
        <family val="2"/>
        <scheme val="minor"/>
      </rPr>
      <t xml:space="preserve"> Only available in 25cm pots, see below.</t>
    </r>
  </si>
  <si>
    <t>White 2L Pot</t>
  </si>
  <si>
    <t>Black 2L Pot</t>
  </si>
  <si>
    <t>Red 2L Pot</t>
  </si>
  <si>
    <t>Cardinal</t>
  </si>
  <si>
    <t>Thompson Seedless</t>
  </si>
  <si>
    <t>2L pot</t>
  </si>
  <si>
    <t>Northland Blue</t>
  </si>
  <si>
    <t xml:space="preserve">Self-fertile </t>
  </si>
  <si>
    <t>Dwarf Apples</t>
  </si>
  <si>
    <t>TOPFT138</t>
  </si>
  <si>
    <t>TOPFT139</t>
  </si>
  <si>
    <t>TOPFT143</t>
  </si>
  <si>
    <t>Tas Red</t>
  </si>
  <si>
    <t>Zante Currant</t>
  </si>
  <si>
    <t>OTPFT172</t>
  </si>
  <si>
    <t>TOFBR352</t>
  </si>
  <si>
    <t>TOFBR355</t>
  </si>
  <si>
    <t>TOFBR358</t>
  </si>
  <si>
    <t>MVPFT221</t>
  </si>
  <si>
    <t>MVPFT216</t>
  </si>
  <si>
    <t>MVPFT226</t>
  </si>
  <si>
    <t>MVPFT255</t>
  </si>
  <si>
    <t xml:space="preserve">Non-astringent | 20cm pot </t>
  </si>
  <si>
    <t>MVPFT859</t>
  </si>
  <si>
    <t>Braham</t>
  </si>
  <si>
    <t>MVPFT861</t>
  </si>
  <si>
    <t>Nana</t>
  </si>
  <si>
    <t>Around 1.2m tall</t>
  </si>
  <si>
    <t>Around 1.8m - 2.1m tall</t>
  </si>
  <si>
    <t>Buy 10 for $310!</t>
  </si>
  <si>
    <t>1.5m-1.8m Std</t>
  </si>
  <si>
    <t>MVPFT500</t>
  </si>
  <si>
    <t>MVPFT510</t>
  </si>
  <si>
    <t>MVPFT515</t>
  </si>
  <si>
    <t>MVPFT530</t>
  </si>
  <si>
    <t>MVPFT535</t>
  </si>
  <si>
    <t>MVPFT540</t>
  </si>
  <si>
    <t>MVPFT555</t>
  </si>
  <si>
    <t>MVPFT560</t>
  </si>
  <si>
    <t>MVPFT565</t>
  </si>
  <si>
    <t>MVPFT570</t>
  </si>
  <si>
    <t>MVPFT575</t>
  </si>
  <si>
    <t>MVPFT580</t>
  </si>
  <si>
    <t>MVPFT590</t>
  </si>
  <si>
    <t>MVPFT595</t>
  </si>
  <si>
    <t>MVPFT600</t>
  </si>
  <si>
    <t>MVPFT605</t>
  </si>
  <si>
    <t>MVPFT615</t>
  </si>
  <si>
    <t>MVPFT630</t>
  </si>
  <si>
    <t>MVPFT700</t>
  </si>
  <si>
    <t>MVPFT710</t>
  </si>
  <si>
    <t>MVPFT720</t>
  </si>
  <si>
    <t>MVPFT730</t>
  </si>
  <si>
    <t>MVPFT740</t>
  </si>
  <si>
    <t>MVPFT745</t>
  </si>
  <si>
    <t>MVPFT770</t>
  </si>
  <si>
    <t>MVPFT785</t>
  </si>
  <si>
    <t>MVPFT810</t>
  </si>
  <si>
    <t>MVPFT815</t>
  </si>
  <si>
    <t>MVPFT820</t>
  </si>
  <si>
    <t>MVPFT830</t>
  </si>
  <si>
    <t>MVPFT835</t>
  </si>
  <si>
    <t>MVPFT840</t>
  </si>
  <si>
    <t>MVPFT850</t>
  </si>
  <si>
    <t>MVPFT865</t>
  </si>
  <si>
    <t>Pomegranate (20cm pot)</t>
  </si>
  <si>
    <t>Pepperberry (2L pot)</t>
  </si>
  <si>
    <t>Pepperberry (180mm pot)</t>
  </si>
  <si>
    <t>Persimmon (25cm pot)</t>
  </si>
  <si>
    <t>Persimmon (20cm pot)</t>
  </si>
  <si>
    <t>FNFBR560</t>
  </si>
  <si>
    <t>Blueberry (2 litre pot)</t>
  </si>
  <si>
    <t>MVPFT207</t>
  </si>
  <si>
    <t xml:space="preserve"> 2024 BARE ROOT FRUIT TREES, CITRUS &amp; BERRIES ORDER FORM </t>
  </si>
  <si>
    <t xml:space="preserve"> 2024 BARE ROOT ORNAMENTAL ORDER FORM </t>
  </si>
  <si>
    <t>FNFBR400</t>
  </si>
  <si>
    <t>FNFBR409</t>
  </si>
  <si>
    <t>FNFBR508</t>
  </si>
  <si>
    <t>FNFBR514</t>
  </si>
  <si>
    <t>FNFBR433</t>
  </si>
  <si>
    <t>FNFBR607</t>
  </si>
  <si>
    <t>FNFBR667</t>
  </si>
  <si>
    <t>Partially self-fertile. 20th Century</t>
  </si>
  <si>
    <t>FNFBR860</t>
  </si>
  <si>
    <t>FNOBR109</t>
  </si>
  <si>
    <t>F. angustifolia 'Raywood'</t>
  </si>
  <si>
    <t>FNOBR175</t>
  </si>
  <si>
    <t>FNOBR173</t>
  </si>
  <si>
    <t>H.paniculata 'Tardiva'</t>
  </si>
  <si>
    <t>Tradiva Hydrangea</t>
  </si>
  <si>
    <t>H. quercifolia 'Prinsnow' Snow Queen</t>
  </si>
  <si>
    <t>Snow Queen Hydrangea</t>
  </si>
  <si>
    <t>M. x soulangeana 'NCMX1' Mercury</t>
  </si>
  <si>
    <t>Mercury Magnolia</t>
  </si>
  <si>
    <t>P. Persica 'JLColumnar' Persian Spire</t>
  </si>
  <si>
    <t>FNOBR327</t>
  </si>
  <si>
    <t>Persian Spire Persian Witch Hazel</t>
  </si>
  <si>
    <t>FNOBR403</t>
  </si>
  <si>
    <t>FNOBR303</t>
  </si>
  <si>
    <t>FNOBR421</t>
  </si>
  <si>
    <t>Cool Crisp</t>
  </si>
  <si>
    <t>Sun Gold</t>
  </si>
  <si>
    <t>Red Princess</t>
  </si>
  <si>
    <t>Ruby Blood, Narrabeen, Mariposa, Satsuma</t>
  </si>
  <si>
    <t>JFFBR692</t>
  </si>
  <si>
    <t>JFFBR693</t>
  </si>
  <si>
    <t>JFFBR694</t>
  </si>
  <si>
    <t>JFFBR695</t>
  </si>
  <si>
    <t>Magnus Summer Surprise</t>
  </si>
  <si>
    <t>JFFBR055</t>
  </si>
  <si>
    <t>Granny Smith, Jonathan, Cox’s Orange Pippin, Pink Lady, Golden Delicious</t>
  </si>
  <si>
    <t>JFFBR650</t>
  </si>
  <si>
    <t>Chojuro</t>
  </si>
  <si>
    <t>Shinsui, Kosui, 20th Century, Williams</t>
  </si>
  <si>
    <t>JFFBR403</t>
  </si>
  <si>
    <t>JFFBR418</t>
  </si>
  <si>
    <t>Self fertile</t>
  </si>
  <si>
    <t>JFOBR283</t>
  </si>
  <si>
    <t>M. Spectabilis</t>
  </si>
  <si>
    <t>Chinese Flowering Crab Apple</t>
  </si>
  <si>
    <t>JFOBR290</t>
  </si>
  <si>
    <r>
      <t xml:space="preserve">S. vulgaris 'Primrose' 
</t>
    </r>
    <r>
      <rPr>
        <b/>
        <sz val="10"/>
        <color rgb="FF000000"/>
        <rFont val="Calibri"/>
        <family val="2"/>
        <scheme val="minor"/>
      </rPr>
      <t>Primrose Yellow</t>
    </r>
  </si>
  <si>
    <t>JFOBR598</t>
  </si>
  <si>
    <r>
      <t xml:space="preserve">S. vulgaris 'Sweetheart' 
</t>
    </r>
    <r>
      <rPr>
        <b/>
        <sz val="10"/>
        <color rgb="FF000000"/>
        <rFont val="Calibri"/>
        <family val="2"/>
        <scheme val="minor"/>
      </rPr>
      <t>Double pale pink</t>
    </r>
  </si>
  <si>
    <t>JFOBR588</t>
  </si>
  <si>
    <t>JFOBR472</t>
  </si>
  <si>
    <t>JFOBR032</t>
  </si>
  <si>
    <t>Extra Large*</t>
  </si>
  <si>
    <t>JFOBR043</t>
  </si>
  <si>
    <t>B. Pendula Wades Golden</t>
  </si>
  <si>
    <t>HAMAMELIS</t>
  </si>
  <si>
    <t>Hamamelis</t>
  </si>
  <si>
    <t>Arnold Promise Witch Hazel</t>
  </si>
  <si>
    <t>Jelena Witch Hazel</t>
  </si>
  <si>
    <t>Yellow Witch Hazel</t>
  </si>
  <si>
    <t>H. 'Arnold's Promise'</t>
  </si>
  <si>
    <t>H. 'Jelena'</t>
  </si>
  <si>
    <t>H. 'Pallida'</t>
  </si>
  <si>
    <t>JFOBR212</t>
  </si>
  <si>
    <t>JFOBR214</t>
  </si>
  <si>
    <t>JFOBR216</t>
  </si>
  <si>
    <t>JFOBR240</t>
  </si>
  <si>
    <t>JFOBR257</t>
  </si>
  <si>
    <t>Liriodendron Aureomarginatum</t>
  </si>
  <si>
    <t>Gold Majestic Tulip Tree</t>
  </si>
  <si>
    <t>JFFBR491</t>
  </si>
  <si>
    <t>JFFBR492</t>
  </si>
  <si>
    <t>JFOBR496</t>
  </si>
  <si>
    <t>JFOBR510</t>
  </si>
  <si>
    <t>JFOBR512</t>
  </si>
  <si>
    <t>JFOBR529</t>
  </si>
  <si>
    <t>JFOBR539</t>
  </si>
  <si>
    <t>JFOBR541</t>
  </si>
  <si>
    <t>JFOBR552</t>
  </si>
  <si>
    <r>
      <rPr>
        <sz val="9"/>
        <color rgb="FF000000"/>
        <rFont val="Calibri"/>
        <family val="2"/>
        <scheme val="minor"/>
      </rPr>
      <t>1.5-1.8m</t>
    </r>
    <r>
      <rPr>
        <sz val="8"/>
        <color rgb="FF000000"/>
        <rFont val="Calibri"/>
        <family val="2"/>
        <scheme val="minor"/>
      </rPr>
      <t xml:space="preserve"> Standard</t>
    </r>
  </si>
  <si>
    <t>A. Palmatum 'Red Globe'</t>
  </si>
  <si>
    <t>Red Globe Maple</t>
  </si>
  <si>
    <t>JFOBR055</t>
  </si>
  <si>
    <t>JFOBR424</t>
  </si>
  <si>
    <t>JFOBR421</t>
  </si>
  <si>
    <t>P. 'Shimidsu Sakura'</t>
  </si>
  <si>
    <t>JFOBR304</t>
  </si>
  <si>
    <t>1.5-1.8m Std</t>
  </si>
  <si>
    <t>1.0-1.5m Std</t>
  </si>
  <si>
    <t>GNFBR028</t>
  </si>
  <si>
    <r>
      <t xml:space="preserve">Geeveston Fanny </t>
    </r>
    <r>
      <rPr>
        <b/>
        <sz val="10"/>
        <rFont val="Calibri"/>
        <family val="2"/>
        <scheme val="minor"/>
      </rPr>
      <t>(Extra Large*)</t>
    </r>
  </si>
  <si>
    <r>
      <t>Cox's Orange Pippin</t>
    </r>
    <r>
      <rPr>
        <b/>
        <sz val="10"/>
        <rFont val="Calibri"/>
        <family val="2"/>
        <scheme val="minor"/>
      </rPr>
      <t xml:space="preserve"> (Extra Large*)</t>
    </r>
  </si>
  <si>
    <t>GNFBR016</t>
  </si>
  <si>
    <t>GNFBR019</t>
  </si>
  <si>
    <r>
      <t xml:space="preserve">Crofton </t>
    </r>
    <r>
      <rPr>
        <b/>
        <sz val="10"/>
        <rFont val="Calibri"/>
        <family val="2"/>
        <scheme val="minor"/>
      </rPr>
      <t>(Extra Large*)</t>
    </r>
  </si>
  <si>
    <t>GNFBR025</t>
  </si>
  <si>
    <r>
      <t>Golden Delicious</t>
    </r>
    <r>
      <rPr>
        <b/>
        <sz val="10"/>
        <rFont val="Calibri"/>
        <family val="2"/>
        <scheme val="minor"/>
      </rPr>
      <t xml:space="preserve"> (Extra Large*)</t>
    </r>
  </si>
  <si>
    <t>GNFBR031</t>
  </si>
  <si>
    <t>GNFBR034</t>
  </si>
  <si>
    <t>GNFBR040</t>
  </si>
  <si>
    <t>GNFBR043</t>
  </si>
  <si>
    <t>GNFBR049</t>
  </si>
  <si>
    <r>
      <t>Granny Smith</t>
    </r>
    <r>
      <rPr>
        <sz val="10"/>
        <rFont val="Calibri"/>
        <family val="2"/>
        <scheme val="minor"/>
      </rPr>
      <t xml:space="preserve"> </t>
    </r>
    <r>
      <rPr>
        <b/>
        <sz val="10"/>
        <rFont val="Calibri"/>
        <family val="2"/>
        <scheme val="minor"/>
      </rPr>
      <t>(Extra Large*)</t>
    </r>
  </si>
  <si>
    <r>
      <t>Jonagold</t>
    </r>
    <r>
      <rPr>
        <sz val="10"/>
        <rFont val="Calibri"/>
        <family val="2"/>
        <scheme val="minor"/>
      </rPr>
      <t xml:space="preserve"> </t>
    </r>
    <r>
      <rPr>
        <b/>
        <sz val="10"/>
        <rFont val="Calibri"/>
        <family val="2"/>
        <scheme val="minor"/>
      </rPr>
      <t>(Extra Large*)</t>
    </r>
  </si>
  <si>
    <r>
      <t>Jonathon</t>
    </r>
    <r>
      <rPr>
        <b/>
        <sz val="10"/>
        <rFont val="Calibri"/>
        <family val="2"/>
        <scheme val="minor"/>
      </rPr>
      <t xml:space="preserve"> (Extra Large*)</t>
    </r>
  </si>
  <si>
    <r>
      <t>Mutsu</t>
    </r>
    <r>
      <rPr>
        <b/>
        <sz val="10"/>
        <rFont val="Calibri"/>
        <family val="2"/>
        <scheme val="minor"/>
      </rPr>
      <t xml:space="preserve"> (Extra Large*)</t>
    </r>
  </si>
  <si>
    <r>
      <t>Pink Lady</t>
    </r>
    <r>
      <rPr>
        <b/>
        <sz val="10"/>
        <rFont val="Calibri"/>
        <family val="2"/>
        <scheme val="minor"/>
      </rPr>
      <t xml:space="preserve"> (Extra Large*)</t>
    </r>
  </si>
  <si>
    <t>GNFBR052</t>
  </si>
  <si>
    <r>
      <t>Red Delicious</t>
    </r>
    <r>
      <rPr>
        <b/>
        <sz val="10"/>
        <rFont val="Calibri"/>
        <family val="2"/>
        <scheme val="minor"/>
      </rPr>
      <t xml:space="preserve"> (Extra Large*)</t>
    </r>
  </si>
  <si>
    <t>GNFBR058</t>
  </si>
  <si>
    <r>
      <t>Red Fuji Naga Fu 2</t>
    </r>
    <r>
      <rPr>
        <b/>
        <sz val="10"/>
        <rFont val="Calibri"/>
        <family val="2"/>
        <scheme val="minor"/>
      </rPr>
      <t xml:space="preserve"> (Extra Large*)</t>
    </r>
  </si>
  <si>
    <t>GNFBR061</t>
  </si>
  <si>
    <r>
      <t>Sturmer Pippin</t>
    </r>
    <r>
      <rPr>
        <b/>
        <sz val="10"/>
        <rFont val="Calibri"/>
        <family val="2"/>
        <scheme val="minor"/>
      </rPr>
      <t xml:space="preserve"> (Extra Large*)</t>
    </r>
  </si>
  <si>
    <t>GNFBR064</t>
  </si>
  <si>
    <t>GNFBR268</t>
  </si>
  <si>
    <r>
      <t>Kentish</t>
    </r>
    <r>
      <rPr>
        <b/>
        <sz val="10"/>
        <rFont val="Calibri"/>
        <family val="2"/>
        <scheme val="minor"/>
      </rPr>
      <t xml:space="preserve"> (Extra Large*)</t>
    </r>
  </si>
  <si>
    <t>GNFBR271</t>
  </si>
  <si>
    <r>
      <t xml:space="preserve">Lapins </t>
    </r>
    <r>
      <rPr>
        <b/>
        <sz val="10"/>
        <rFont val="Calibri"/>
        <family val="2"/>
        <scheme val="minor"/>
      </rPr>
      <t>(Extra Large*)</t>
    </r>
  </si>
  <si>
    <r>
      <t xml:space="preserve">Royal Rainier </t>
    </r>
    <r>
      <rPr>
        <b/>
        <sz val="10"/>
        <rFont val="Calibri"/>
        <family val="2"/>
        <scheme val="minor"/>
      </rPr>
      <t>(Extra Large*)</t>
    </r>
  </si>
  <si>
    <t>GNFBR286</t>
  </si>
  <si>
    <r>
      <t>Simone</t>
    </r>
    <r>
      <rPr>
        <b/>
        <sz val="10"/>
        <rFont val="Calibri"/>
        <family val="2"/>
        <scheme val="minor"/>
      </rPr>
      <t xml:space="preserve"> (Extra Large*)</t>
    </r>
  </si>
  <si>
    <t>HBFBR288</t>
  </si>
  <si>
    <t>GNFBR288</t>
  </si>
  <si>
    <r>
      <t>Stella</t>
    </r>
    <r>
      <rPr>
        <b/>
        <sz val="10"/>
        <rFont val="Calibri"/>
        <family val="2"/>
        <scheme val="minor"/>
      </rPr>
      <t xml:space="preserve"> (Extra Large*)</t>
    </r>
  </si>
  <si>
    <t>GNFBR290</t>
  </si>
  <si>
    <t>GNFBR652</t>
  </si>
  <si>
    <r>
      <t>Comice</t>
    </r>
    <r>
      <rPr>
        <b/>
        <sz val="11"/>
        <rFont val="Calibri"/>
        <family val="2"/>
        <scheme val="minor"/>
      </rPr>
      <t xml:space="preserve"> </t>
    </r>
    <r>
      <rPr>
        <b/>
        <sz val="10"/>
        <rFont val="Calibri"/>
        <family val="2"/>
        <scheme val="minor"/>
      </rPr>
      <t>(Extra Large*)</t>
    </r>
  </si>
  <si>
    <r>
      <t>Josephine</t>
    </r>
    <r>
      <rPr>
        <b/>
        <sz val="10"/>
        <rFont val="Calibri"/>
        <family val="2"/>
        <scheme val="minor"/>
      </rPr>
      <t xml:space="preserve"> (Extra Large*)</t>
    </r>
  </si>
  <si>
    <t>GNFBR658</t>
  </si>
  <si>
    <r>
      <t xml:space="preserve">Kosui </t>
    </r>
    <r>
      <rPr>
        <b/>
        <sz val="10"/>
        <rFont val="Calibri"/>
        <family val="2"/>
        <scheme val="minor"/>
      </rPr>
      <t>(Extra Large*)</t>
    </r>
  </si>
  <si>
    <t>GNFBR664</t>
  </si>
  <si>
    <r>
      <t>Williams Bon Chretein</t>
    </r>
    <r>
      <rPr>
        <b/>
        <sz val="10"/>
        <rFont val="Calibri"/>
        <family val="2"/>
        <scheme val="minor"/>
      </rPr>
      <t xml:space="preserve"> (Extra Large*)</t>
    </r>
  </si>
  <si>
    <t>GNFBR679</t>
  </si>
  <si>
    <r>
      <t>Winter Cole</t>
    </r>
    <r>
      <rPr>
        <b/>
        <sz val="10"/>
        <rFont val="Calibri"/>
        <family val="2"/>
        <scheme val="minor"/>
      </rPr>
      <t xml:space="preserve"> (Extra Large*)</t>
    </r>
  </si>
  <si>
    <t>GNFBR682</t>
  </si>
  <si>
    <t>20th Century (Nijisseiki) &amp; Shinseiki</t>
  </si>
  <si>
    <t>GNFBR811</t>
  </si>
  <si>
    <t>Possibly Santa Rosa</t>
  </si>
  <si>
    <r>
      <t>Primetime</t>
    </r>
    <r>
      <rPr>
        <b/>
        <sz val="10"/>
        <rFont val="Calibri"/>
        <family val="2"/>
        <scheme val="minor"/>
      </rPr>
      <t xml:space="preserve"> (Extra Large*)</t>
    </r>
  </si>
  <si>
    <r>
      <t>Luisa</t>
    </r>
    <r>
      <rPr>
        <b/>
        <sz val="10"/>
        <rFont val="Calibri"/>
        <family val="2"/>
        <scheme val="minor"/>
      </rPr>
      <t xml:space="preserve"> (Extra Large*)</t>
    </r>
  </si>
  <si>
    <t>GNFBR805</t>
  </si>
  <si>
    <t>GNFBR013</t>
  </si>
  <si>
    <t>GNFBR037</t>
  </si>
  <si>
    <r>
      <t>Red Braeburn</t>
    </r>
    <r>
      <rPr>
        <b/>
        <sz val="10"/>
        <rFont val="Calibri"/>
        <family val="2"/>
        <scheme val="minor"/>
      </rPr>
      <t xml:space="preserve"> (Extra Large*)</t>
    </r>
  </si>
  <si>
    <r>
      <t>Gravenstein</t>
    </r>
    <r>
      <rPr>
        <b/>
        <sz val="10"/>
        <rFont val="Calibri"/>
        <family val="2"/>
        <scheme val="minor"/>
      </rPr>
      <t xml:space="preserve"> (Extra Large*)</t>
    </r>
  </si>
  <si>
    <r>
      <t>Gala</t>
    </r>
    <r>
      <rPr>
        <b/>
        <sz val="10"/>
        <rFont val="Calibri"/>
        <family val="2"/>
        <scheme val="minor"/>
      </rPr>
      <t xml:space="preserve"> (Extra Large*)</t>
    </r>
  </si>
  <si>
    <t>GNFBR055</t>
  </si>
  <si>
    <r>
      <t>Lady In The Snow</t>
    </r>
    <r>
      <rPr>
        <b/>
        <sz val="10"/>
        <rFont val="Calibri"/>
        <family val="2"/>
        <scheme val="minor"/>
      </rPr>
      <t xml:space="preserve"> (Extra Large*)</t>
    </r>
  </si>
  <si>
    <t>GNFBR046</t>
  </si>
  <si>
    <t>GNFBR076</t>
  </si>
  <si>
    <r>
      <t>Bulmer's Norman</t>
    </r>
    <r>
      <rPr>
        <b/>
        <sz val="10"/>
        <rFont val="Calibri"/>
        <family val="2"/>
        <scheme val="minor"/>
      </rPr>
      <t xml:space="preserve"> (Extra Large*)</t>
    </r>
  </si>
  <si>
    <r>
      <t xml:space="preserve">Stoke Red </t>
    </r>
    <r>
      <rPr>
        <b/>
        <sz val="10"/>
        <rFont val="Calibri"/>
        <family val="2"/>
        <scheme val="minor"/>
      </rPr>
      <t>(Extra Large*)</t>
    </r>
  </si>
  <si>
    <t>GNFBR088</t>
  </si>
  <si>
    <r>
      <t>Michulon</t>
    </r>
    <r>
      <rPr>
        <b/>
        <sz val="10"/>
        <rFont val="Calibri"/>
        <family val="2"/>
        <scheme val="minor"/>
      </rPr>
      <t xml:space="preserve"> (Extra Large*)</t>
    </r>
  </si>
  <si>
    <t>GNFBR085</t>
  </si>
  <si>
    <r>
      <t xml:space="preserve">King David </t>
    </r>
    <r>
      <rPr>
        <b/>
        <sz val="10"/>
        <rFont val="Calibri"/>
        <family val="2"/>
        <scheme val="minor"/>
      </rPr>
      <t>(Extra Large*)</t>
    </r>
  </si>
  <si>
    <t>GNFBR082</t>
  </si>
  <si>
    <r>
      <t xml:space="preserve">Red Haven </t>
    </r>
    <r>
      <rPr>
        <b/>
        <sz val="10"/>
        <rFont val="Calibri"/>
        <family val="2"/>
        <scheme val="minor"/>
      </rPr>
      <t>(XL*)</t>
    </r>
  </si>
  <si>
    <t>GNFBR613</t>
  </si>
  <si>
    <r>
      <t>Bramley</t>
    </r>
    <r>
      <rPr>
        <b/>
        <sz val="10"/>
        <rFont val="Calibri"/>
        <family val="2"/>
        <scheme val="minor"/>
      </rPr>
      <t xml:space="preserve"> (Extra Large*)</t>
    </r>
  </si>
  <si>
    <t>GNFBR595</t>
  </si>
  <si>
    <r>
      <t xml:space="preserve">Anzac </t>
    </r>
    <r>
      <rPr>
        <b/>
        <sz val="10"/>
        <rFont val="Calibri"/>
        <family val="2"/>
        <scheme val="minor"/>
      </rPr>
      <t>(XL*</t>
    </r>
    <r>
      <rPr>
        <sz val="10"/>
        <rFont val="Calibri"/>
        <family val="2"/>
        <scheme val="minor"/>
      </rPr>
      <t>)</t>
    </r>
  </si>
  <si>
    <t>GNFBR505</t>
  </si>
  <si>
    <r>
      <t>Arctic Rose</t>
    </r>
    <r>
      <rPr>
        <b/>
        <sz val="10"/>
        <rFont val="Calibri"/>
        <family val="2"/>
        <scheme val="minor"/>
      </rPr>
      <t xml:space="preserve"> (XL*)</t>
    </r>
  </si>
  <si>
    <t>GNFBR607</t>
  </si>
  <si>
    <r>
      <t>Briggs Early May</t>
    </r>
    <r>
      <rPr>
        <b/>
        <sz val="10"/>
        <rFont val="Calibri"/>
        <family val="2"/>
        <scheme val="minor"/>
      </rPr>
      <t xml:space="preserve"> (XL*)</t>
    </r>
  </si>
  <si>
    <t>GNFBR601</t>
  </si>
  <si>
    <r>
      <t xml:space="preserve">Golden Queen </t>
    </r>
    <r>
      <rPr>
        <b/>
        <sz val="11"/>
        <rFont val="Calibri"/>
        <family val="2"/>
        <scheme val="minor"/>
      </rPr>
      <t>(XL*)</t>
    </r>
  </si>
  <si>
    <r>
      <t xml:space="preserve">Robe de Sergeant </t>
    </r>
    <r>
      <rPr>
        <b/>
        <sz val="10"/>
        <rFont val="Calibri"/>
        <family val="2"/>
        <scheme val="minor"/>
      </rPr>
      <t>(Extra Large*)</t>
    </r>
  </si>
  <si>
    <r>
      <t>Fantasia</t>
    </r>
    <r>
      <rPr>
        <b/>
        <sz val="10"/>
        <rFont val="Calibri"/>
        <family val="2"/>
        <scheme val="minor"/>
      </rPr>
      <t xml:space="preserve"> (XL*)</t>
    </r>
  </si>
  <si>
    <t>GNFBR508</t>
  </si>
  <si>
    <r>
      <t xml:space="preserve">Flavourtop </t>
    </r>
    <r>
      <rPr>
        <b/>
        <sz val="10"/>
        <rFont val="Calibri"/>
        <family val="2"/>
        <scheme val="minor"/>
      </rPr>
      <t>(XL*)</t>
    </r>
  </si>
  <si>
    <t>GNFBR511</t>
  </si>
  <si>
    <t>GNFBR523</t>
  </si>
  <si>
    <t>GNFBR526</t>
  </si>
  <si>
    <t>GNFBR868</t>
  </si>
  <si>
    <t>GNFBR871</t>
  </si>
  <si>
    <r>
      <t>Sir Don</t>
    </r>
    <r>
      <rPr>
        <b/>
        <sz val="10"/>
        <rFont val="Calibri"/>
        <family val="2"/>
        <scheme val="minor"/>
      </rPr>
      <t xml:space="preserve"> (Extra Large*)</t>
    </r>
  </si>
  <si>
    <t>GNFBR287</t>
  </si>
  <si>
    <r>
      <t>Starkrimson</t>
    </r>
    <r>
      <rPr>
        <b/>
        <sz val="11"/>
        <rFont val="Calibri"/>
        <family val="2"/>
        <scheme val="minor"/>
      </rPr>
      <t xml:space="preserve"> (Extra Large*)</t>
    </r>
  </si>
  <si>
    <t>GNFBR289</t>
  </si>
  <si>
    <t>GNFBR661</t>
  </si>
  <si>
    <r>
      <t>20th Century (Nijisseiki)</t>
    </r>
    <r>
      <rPr>
        <b/>
        <sz val="10"/>
        <rFont val="Calibri"/>
        <family val="2"/>
        <scheme val="minor"/>
      </rPr>
      <t xml:space="preserve"> (Extra Large*)</t>
    </r>
  </si>
  <si>
    <t>GNFBR667</t>
  </si>
  <si>
    <r>
      <t xml:space="preserve">Shinsui </t>
    </r>
    <r>
      <rPr>
        <b/>
        <sz val="10"/>
        <rFont val="Calibri"/>
        <family val="2"/>
        <scheme val="minor"/>
      </rPr>
      <t>(Extra Large*)</t>
    </r>
  </si>
  <si>
    <t>GNFBR148</t>
  </si>
  <si>
    <r>
      <t xml:space="preserve">Polka' Apple - Ballerina </t>
    </r>
    <r>
      <rPr>
        <b/>
        <sz val="10"/>
        <rFont val="Calibri"/>
        <family val="2"/>
        <scheme val="minor"/>
      </rPr>
      <t>(Extra Large*)</t>
    </r>
  </si>
  <si>
    <r>
      <t xml:space="preserve">Waltz' Apple - Ballerina </t>
    </r>
    <r>
      <rPr>
        <b/>
        <sz val="10"/>
        <rFont val="Calibri"/>
        <family val="2"/>
        <scheme val="minor"/>
      </rPr>
      <t>(Extra Large*)</t>
    </r>
  </si>
  <si>
    <t>GNFBR151</t>
  </si>
  <si>
    <r>
      <t>Flamenco' Apple - Ballerina</t>
    </r>
    <r>
      <rPr>
        <b/>
        <sz val="10"/>
        <rFont val="Calibri"/>
        <family val="2"/>
        <scheme val="minor"/>
      </rPr>
      <t xml:space="preserve"> (Extra Large*)</t>
    </r>
  </si>
  <si>
    <t>GNFBR145</t>
  </si>
  <si>
    <r>
      <t>Dutch Medlar</t>
    </r>
    <r>
      <rPr>
        <b/>
        <sz val="11"/>
        <rFont val="Calibri"/>
        <family val="2"/>
        <scheme val="minor"/>
      </rPr>
      <t xml:space="preserve"> (Extra Large*)</t>
    </r>
  </si>
  <si>
    <t>GNFBR491</t>
  </si>
  <si>
    <t>NA 2024</t>
  </si>
  <si>
    <t>Purple Foliage</t>
  </si>
  <si>
    <t>Golden-Leafed Eastern Redbud</t>
  </si>
  <si>
    <t>Golden Foliage</t>
  </si>
  <si>
    <t>Cotinus</t>
  </si>
  <si>
    <t>C. Royal Purple</t>
  </si>
  <si>
    <t>C. Velvet Cloak</t>
  </si>
  <si>
    <t>Royal Purple Smoke Bush</t>
  </si>
  <si>
    <t>Velvet Cloak Smoke Bush</t>
  </si>
  <si>
    <t>COTINUS - Smoke Bush</t>
  </si>
  <si>
    <t>C. Paul Scarlet</t>
  </si>
  <si>
    <t>C. Rosea Plena</t>
  </si>
  <si>
    <t>B. Pendula Fastigiata</t>
  </si>
  <si>
    <t>C. sericea 'Flaviramea'</t>
  </si>
  <si>
    <t>C. Flame</t>
  </si>
  <si>
    <t>Flame Smoke Bush</t>
  </si>
  <si>
    <t>FNOBR142</t>
  </si>
  <si>
    <t>C. Grace</t>
  </si>
  <si>
    <t>Grace Smoke Bush</t>
  </si>
  <si>
    <t>FNOBR143</t>
  </si>
  <si>
    <t>JFOBR144</t>
  </si>
  <si>
    <t>JFOBR145</t>
  </si>
  <si>
    <t>F. Pennsylvanica 'Urbdell' Urbanite</t>
  </si>
  <si>
    <t>H.paniculata 'Kyushu'</t>
  </si>
  <si>
    <t>Kyushu Hydrangea</t>
  </si>
  <si>
    <t>FNOBR227</t>
  </si>
  <si>
    <t>FNOBR228</t>
  </si>
  <si>
    <t>FNOBR229</t>
  </si>
  <si>
    <t>Platanus x acerifolia</t>
  </si>
  <si>
    <t>P. incisa 'Kojo-No-Mai'</t>
  </si>
  <si>
    <t>Fuji Semi-upright Cherry</t>
  </si>
  <si>
    <r>
      <t>Queen Giant</t>
    </r>
    <r>
      <rPr>
        <b/>
        <sz val="11"/>
        <rFont val="Calibri"/>
        <family val="2"/>
        <scheme val="minor"/>
      </rPr>
      <t xml:space="preserve"> </t>
    </r>
    <r>
      <rPr>
        <b/>
        <sz val="10"/>
        <rFont val="Calibri"/>
        <family val="2"/>
        <scheme val="minor"/>
      </rPr>
      <t>(XL*)</t>
    </r>
  </si>
  <si>
    <r>
      <t>Red Gold</t>
    </r>
    <r>
      <rPr>
        <b/>
        <sz val="10"/>
        <rFont val="Calibri"/>
        <family val="2"/>
        <scheme val="minor"/>
      </rPr>
      <t xml:space="preserve"> (XL*)</t>
    </r>
  </si>
  <si>
    <r>
      <t>Champion</t>
    </r>
    <r>
      <rPr>
        <sz val="10"/>
        <rFont val="Calibri"/>
        <family val="2"/>
        <scheme val="minor"/>
      </rPr>
      <t xml:space="preserve"> </t>
    </r>
    <r>
      <rPr>
        <b/>
        <sz val="10"/>
        <rFont val="Calibri"/>
        <family val="2"/>
        <scheme val="minor"/>
      </rPr>
      <t>(Extra Large*)</t>
    </r>
  </si>
  <si>
    <r>
      <t>Smyrna</t>
    </r>
    <r>
      <rPr>
        <b/>
        <sz val="11"/>
        <rFont val="Calibri"/>
        <family val="2"/>
        <scheme val="minor"/>
      </rPr>
      <t xml:space="preserve"> </t>
    </r>
    <r>
      <rPr>
        <b/>
        <sz val="10"/>
        <rFont val="Calibri"/>
        <family val="2"/>
        <scheme val="minor"/>
      </rPr>
      <t>(Extra Large*)</t>
    </r>
  </si>
  <si>
    <t>0.5-1.0m Std</t>
  </si>
  <si>
    <t>Bare root or Potted</t>
  </si>
  <si>
    <t>GNFBR767</t>
  </si>
  <si>
    <t xml:space="preserve">180mm pot </t>
  </si>
  <si>
    <t>OTPFT257</t>
  </si>
  <si>
    <t>Around 1.8m tall</t>
  </si>
  <si>
    <t>A. Palmatum 'Dissectum Crimsonwave'</t>
  </si>
  <si>
    <t xml:space="preserve">Cornus experience high failure rates in bare root plantings. No guarantees if purchased. </t>
  </si>
  <si>
    <t>P. euramericana x nigra 'Crow's Nest'</t>
  </si>
  <si>
    <t>P. 'NCPH1' Pink Cascade</t>
  </si>
  <si>
    <t>A. Palmatum 'Bonfire'</t>
  </si>
  <si>
    <t>A. Palmatum 'Butterfly'</t>
  </si>
  <si>
    <t>B. Nigra 'Summer Cascade'</t>
  </si>
  <si>
    <t>C. Canadensis</t>
  </si>
  <si>
    <t>C. Siliquastrum 'Showgirl'</t>
  </si>
  <si>
    <t>P. 'Okame'</t>
  </si>
  <si>
    <r>
      <rPr>
        <b/>
        <sz val="22"/>
        <color theme="0"/>
        <rFont val="Calibri"/>
        <family val="2"/>
        <scheme val="minor"/>
      </rPr>
      <t xml:space="preserve"> BUY ANY 10 FRUITING PLANTS AND SAVE 10%!</t>
    </r>
    <r>
      <rPr>
        <b/>
        <sz val="22"/>
        <color rgb="FFFFFF00"/>
        <rFont val="Calibri"/>
        <family val="2"/>
        <scheme val="minor"/>
      </rPr>
      <t xml:space="preserve">
</t>
    </r>
    <r>
      <rPr>
        <b/>
        <sz val="12"/>
        <color rgb="FFFFFF00"/>
        <rFont val="Calibri"/>
        <family val="2"/>
        <scheme val="minor"/>
      </rPr>
      <t>*Bundles of 10 strawberry runners or 10 raspberry canes are considered one plant. 
*No discounts apply to Extra Large (XL) fruit trees.</t>
    </r>
  </si>
  <si>
    <r>
      <t>All-in-One cv Zaoine</t>
    </r>
    <r>
      <rPr>
        <sz val="10"/>
        <rFont val="Calibri"/>
        <family val="2"/>
        <scheme val="minor"/>
      </rPr>
      <t xml:space="preserve"> (Self Pollinating Almond)</t>
    </r>
  </si>
  <si>
    <t xml:space="preserve">Deposit required </t>
  </si>
  <si>
    <t>Sudachi Japanese</t>
  </si>
  <si>
    <t>MVPFT577</t>
  </si>
  <si>
    <t>Limequat</t>
  </si>
  <si>
    <t>Dwarf Grapefruit</t>
  </si>
  <si>
    <t>Emperor</t>
  </si>
  <si>
    <t>Finger</t>
  </si>
  <si>
    <t>Rainforest Pearl</t>
  </si>
  <si>
    <t>MVPFT204</t>
  </si>
  <si>
    <t>MVPFT228</t>
  </si>
  <si>
    <t>Honey Murcott</t>
  </si>
  <si>
    <t>Seedless Valencia 'McMahons'</t>
  </si>
  <si>
    <r>
      <t xml:space="preserve">Blood 'Ippolito' </t>
    </r>
    <r>
      <rPr>
        <sz val="10"/>
        <rFont val="Calibri"/>
        <family val="2"/>
        <scheme val="minor"/>
      </rPr>
      <t>(Thornless)</t>
    </r>
  </si>
  <si>
    <t>Blood 'Arnold'</t>
  </si>
  <si>
    <t>Valencia 'Keenan'</t>
  </si>
  <si>
    <t>Imperial &amp; Emperor</t>
  </si>
  <si>
    <t>Grapefruit (Dwarf)</t>
  </si>
  <si>
    <t>Lemon (Double Graft)</t>
  </si>
  <si>
    <t>MVPFT707</t>
  </si>
  <si>
    <t>MVPFT717</t>
  </si>
  <si>
    <t>MVPFT755</t>
  </si>
  <si>
    <t>MVPFT750</t>
  </si>
  <si>
    <t>MVPFT801</t>
  </si>
  <si>
    <t>MVPFT806</t>
  </si>
  <si>
    <t>MVPFT748</t>
  </si>
  <si>
    <t>MVPFT752</t>
  </si>
  <si>
    <t>MVPFT768</t>
  </si>
  <si>
    <t>MVPFT774</t>
  </si>
  <si>
    <t>MVPFT804</t>
  </si>
  <si>
    <t>MVPFT828</t>
  </si>
  <si>
    <t>MVPFT741</t>
  </si>
  <si>
    <t>MVPFT742</t>
  </si>
  <si>
    <t>MVPFT743</t>
  </si>
  <si>
    <t>MVPFT836</t>
  </si>
  <si>
    <t>FINGER LIMES</t>
  </si>
  <si>
    <t>Gooseberry (English)</t>
  </si>
  <si>
    <t>TOPFT831</t>
  </si>
  <si>
    <t>Tea Plant (150mm pot)</t>
  </si>
  <si>
    <t>Tea Plant (180mm pot)</t>
  </si>
  <si>
    <t>MVPFT232</t>
  </si>
  <si>
    <t>MVPFT706</t>
  </si>
  <si>
    <t>MVPFT536</t>
  </si>
  <si>
    <t>SOLD OUT</t>
  </si>
  <si>
    <t>A. Platanoides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</si>
</sst>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dd\/mm\/yy"/>
  </numFmts>
  <fonts count="77" x14ac:knownFonts="1">
    <font>
      <sz val="10"/>
      <color rgb="FF000000"/>
      <name val="Arial"/>
      <family val="2"/>
    </font>
    <font>
      <sz val="10"/>
      <color rgb="FF000000"/>
      <name val="Calibri"/>
      <family val="2"/>
      <scheme val="minor"/>
    </font>
    <font>
      <sz val="10"/>
      <name val="Calibri"/>
      <family val="2"/>
      <scheme val="minor"/>
    </font>
    <font>
      <b/>
      <sz val="10"/>
      <color rgb="FFFFFFFF"/>
      <name val="Calibri"/>
      <family val="2"/>
      <scheme val="minor"/>
    </font>
    <font>
      <b/>
      <sz val="14"/>
      <color rgb="FFFFFFFF"/>
      <name val="Calibri"/>
      <family val="2"/>
      <scheme val="minor"/>
    </font>
    <font>
      <sz val="11"/>
      <color rgb="FFFFFFFF"/>
      <name val="Calibri"/>
      <family val="2"/>
      <scheme val="minor"/>
    </font>
    <font>
      <b/>
      <sz val="10"/>
      <color rgb="FF000000"/>
      <name val="Calibri"/>
      <family val="2"/>
      <scheme val="minor"/>
    </font>
    <font>
      <b/>
      <sz val="12"/>
      <color rgb="FFFFFFFF"/>
      <name val="Calibri"/>
      <family val="2"/>
      <scheme val="minor"/>
    </font>
    <font>
      <b/>
      <sz val="22"/>
      <color rgb="FFFFFFFF"/>
      <name val="Calibri"/>
      <family val="2"/>
      <scheme val="minor"/>
    </font>
    <font>
      <b/>
      <sz val="10"/>
      <color rgb="FF000000"/>
      <name val="Arial"/>
      <family val="2"/>
    </font>
    <font>
      <b/>
      <sz val="16"/>
      <color rgb="FFFFC000"/>
      <name val="Calibri"/>
      <family val="2"/>
      <scheme val="minor"/>
    </font>
    <font>
      <b/>
      <sz val="12"/>
      <color rgb="FF000000"/>
      <name val="Calibri"/>
      <family val="2"/>
      <scheme val="minor"/>
    </font>
    <font>
      <b/>
      <sz val="16"/>
      <color rgb="FFFFFFFF"/>
      <name val="Calibri"/>
      <family val="2"/>
      <scheme val="minor"/>
    </font>
    <font>
      <b/>
      <sz val="12"/>
      <name val="Calibri"/>
      <family val="2"/>
      <scheme val="minor"/>
    </font>
    <font>
      <sz val="9"/>
      <name val="Calibri"/>
      <family val="2"/>
      <scheme val="minor"/>
    </font>
    <font>
      <sz val="12"/>
      <name val="Calibri"/>
      <family val="2"/>
      <scheme val="minor"/>
    </font>
    <font>
      <sz val="8"/>
      <name val="Calibri"/>
      <family val="2"/>
      <scheme val="minor"/>
    </font>
    <font>
      <i/>
      <sz val="10"/>
      <name val="Calibri"/>
      <family val="2"/>
      <scheme val="minor"/>
    </font>
    <font>
      <b/>
      <i/>
      <sz val="12"/>
      <color rgb="FFFFFFFF"/>
      <name val="Calibri"/>
      <family val="2"/>
      <scheme val="minor"/>
    </font>
    <font>
      <b/>
      <sz val="18"/>
      <color rgb="FFFFFFFF"/>
      <name val="Calibri"/>
      <family val="2"/>
      <scheme val="minor"/>
    </font>
    <font>
      <b/>
      <sz val="16"/>
      <color rgb="FF000000"/>
      <name val="Calibri"/>
      <family val="2"/>
      <scheme val="minor"/>
    </font>
    <font>
      <b/>
      <sz val="24"/>
      <color rgb="FFFFFFFF"/>
      <name val="Calibri"/>
      <family val="2"/>
      <scheme val="minor"/>
    </font>
    <font>
      <b/>
      <sz val="14"/>
      <name val="Calibri"/>
      <family val="2"/>
      <scheme val="minor"/>
    </font>
    <font>
      <b/>
      <sz val="24"/>
      <name val="Calibri"/>
      <family val="2"/>
      <scheme val="minor"/>
    </font>
    <font>
      <b/>
      <sz val="22"/>
      <name val="Calibri"/>
      <family val="2"/>
      <scheme val="minor"/>
    </font>
    <font>
      <i/>
      <sz val="10"/>
      <color rgb="FF000000"/>
      <name val="Calibri"/>
      <family val="2"/>
      <scheme val="minor"/>
    </font>
    <font>
      <b/>
      <sz val="11"/>
      <name val="Calibri"/>
      <family val="2"/>
      <scheme val="minor"/>
    </font>
    <font>
      <b/>
      <sz val="18"/>
      <name val="Calibri"/>
      <family val="2"/>
      <scheme val="minor"/>
    </font>
    <font>
      <b/>
      <sz val="16"/>
      <name val="Calibri"/>
      <family val="2"/>
      <scheme val="minor"/>
    </font>
    <font>
      <b/>
      <sz val="20"/>
      <color rgb="FF000000"/>
      <name val="Calibri"/>
      <family val="2"/>
      <scheme val="minor"/>
    </font>
    <font>
      <b/>
      <sz val="28"/>
      <name val="Calibri"/>
      <family val="2"/>
      <scheme val="minor"/>
    </font>
    <font>
      <b/>
      <sz val="10"/>
      <name val="Calibri"/>
      <family val="2"/>
      <scheme val="minor"/>
    </font>
    <font>
      <sz val="11"/>
      <name val="Calibri"/>
      <family val="2"/>
      <scheme val="minor"/>
    </font>
    <font>
      <b/>
      <sz val="60"/>
      <name val="Calibri"/>
      <family val="2"/>
      <scheme val="minor"/>
    </font>
    <font>
      <b/>
      <sz val="11"/>
      <color theme="0"/>
      <name val="Calibri"/>
      <family val="2"/>
      <scheme val="minor"/>
    </font>
    <font>
      <b/>
      <sz val="11"/>
      <color rgb="FFFFFFFF"/>
      <name val="Calibri"/>
      <family val="2"/>
      <scheme val="minor"/>
    </font>
    <font>
      <sz val="12"/>
      <color rgb="FF000000"/>
      <name val="Calibri"/>
      <family val="2"/>
      <scheme val="minor"/>
    </font>
    <font>
      <b/>
      <sz val="24"/>
      <color rgb="FF000000"/>
      <name val="Calibri"/>
      <family val="2"/>
      <scheme val="minor"/>
    </font>
    <font>
      <b/>
      <i/>
      <sz val="11"/>
      <name val="Calibri"/>
      <family val="2"/>
      <scheme val="minor"/>
    </font>
    <font>
      <sz val="11"/>
      <color rgb="FF000000"/>
      <name val="Calibri"/>
      <family val="2"/>
      <scheme val="minor"/>
    </font>
    <font>
      <b/>
      <i/>
      <sz val="10"/>
      <name val="Calibri"/>
      <family val="2"/>
      <scheme val="minor"/>
    </font>
    <font>
      <i/>
      <sz val="11"/>
      <name val="Calibri"/>
      <family val="2"/>
      <scheme val="minor"/>
    </font>
    <font>
      <i/>
      <sz val="11"/>
      <color rgb="FF000000"/>
      <name val="Calibri"/>
      <family val="2"/>
      <scheme val="minor"/>
    </font>
    <font>
      <b/>
      <sz val="11"/>
      <color rgb="FF000000"/>
      <name val="Calibri"/>
      <family val="2"/>
      <scheme val="minor"/>
    </font>
    <font>
      <b/>
      <sz val="14"/>
      <color rgb="FF000000"/>
      <name val="Arial"/>
      <family val="2"/>
    </font>
    <font>
      <sz val="10"/>
      <color rgb="FF000000"/>
      <name val="Arial"/>
      <family val="2"/>
    </font>
    <font>
      <sz val="9"/>
      <color rgb="FF000000"/>
      <name val="Calibri"/>
      <family val="2"/>
      <scheme val="minor"/>
    </font>
    <font>
      <sz val="10"/>
      <color theme="0"/>
      <name val="Calibri"/>
      <family val="2"/>
      <scheme val="minor"/>
    </font>
    <font>
      <sz val="13"/>
      <color rgb="FF000000"/>
      <name val="Calibri"/>
      <family val="2"/>
      <scheme val="minor"/>
    </font>
    <font>
      <sz val="13"/>
      <name val="Calibri"/>
      <family val="2"/>
      <scheme val="minor"/>
    </font>
    <font>
      <b/>
      <sz val="13"/>
      <name val="Calibri"/>
      <family val="2"/>
      <scheme val="minor"/>
    </font>
    <font>
      <b/>
      <sz val="13"/>
      <color rgb="FFFFFFFF"/>
      <name val="Calibri"/>
      <family val="2"/>
      <scheme val="minor"/>
    </font>
    <font>
      <b/>
      <sz val="13"/>
      <color theme="0"/>
      <name val="Calibri"/>
      <family val="2"/>
      <scheme val="minor"/>
    </font>
    <font>
      <b/>
      <sz val="9"/>
      <name val="Calibri"/>
      <family val="2"/>
      <scheme val="minor"/>
    </font>
    <font>
      <sz val="9"/>
      <color rgb="FF000000"/>
      <name val="Arial"/>
      <family val="2"/>
    </font>
    <font>
      <b/>
      <sz val="9"/>
      <color rgb="FF000000"/>
      <name val="Calibri"/>
      <family val="2"/>
      <scheme val="minor"/>
    </font>
    <font>
      <b/>
      <i/>
      <sz val="12"/>
      <color rgb="FF000000"/>
      <name val="Calibri"/>
      <family val="2"/>
      <scheme val="minor"/>
    </font>
    <font>
      <b/>
      <sz val="22"/>
      <color rgb="FFFFFF00"/>
      <name val="Calibri"/>
      <family val="2"/>
      <scheme val="minor"/>
    </font>
    <font>
      <b/>
      <sz val="12"/>
      <color rgb="FFFFFF00"/>
      <name val="Calibri"/>
      <family val="2"/>
      <scheme val="minor"/>
    </font>
    <font>
      <b/>
      <sz val="22"/>
      <color theme="0"/>
      <name val="Calibri"/>
      <family val="2"/>
      <scheme val="minor"/>
    </font>
    <font>
      <b/>
      <sz val="14"/>
      <color rgb="FF000000"/>
      <name val="Calibri"/>
      <family val="2"/>
      <scheme val="minor"/>
    </font>
    <font>
      <b/>
      <sz val="20"/>
      <color rgb="FFFFFF00"/>
      <name val="Calibri"/>
      <family val="2"/>
      <scheme val="minor"/>
    </font>
    <font>
      <b/>
      <i/>
      <sz val="11"/>
      <color rgb="FFFF0000"/>
      <name val="Calibri"/>
      <family val="2"/>
      <scheme val="minor"/>
    </font>
    <font>
      <b/>
      <i/>
      <sz val="10"/>
      <color rgb="FF000000"/>
      <name val="Calibri"/>
      <family val="2"/>
      <scheme val="minor"/>
    </font>
    <font>
      <sz val="8"/>
      <name val="Arial"/>
      <family val="2"/>
    </font>
    <font>
      <i/>
      <sz val="9"/>
      <color rgb="FF000000"/>
      <name val="Calibri"/>
      <family val="2"/>
      <scheme val="minor"/>
    </font>
    <font>
      <sz val="8"/>
      <color rgb="FF000000"/>
      <name val="Calibri"/>
      <family val="2"/>
      <scheme val="minor"/>
    </font>
    <font>
      <b/>
      <i/>
      <sz val="11"/>
      <color rgb="FFC00000"/>
      <name val="Calibri"/>
      <family val="2"/>
      <scheme val="minor"/>
    </font>
    <font>
      <b/>
      <u/>
      <sz val="12"/>
      <name val="Calibri"/>
      <family val="2"/>
      <scheme val="minor"/>
    </font>
    <font>
      <sz val="20"/>
      <color rgb="FF000000"/>
      <name val="Calibri"/>
      <family val="2"/>
    </font>
    <font>
      <sz val="20"/>
      <color rgb="FF000000"/>
      <name val="Calibri"/>
      <family val="2"/>
      <scheme val="minor"/>
    </font>
    <font>
      <b/>
      <sz val="12"/>
      <color theme="0"/>
      <name val="Calibri"/>
      <family val="2"/>
      <scheme val="minor"/>
    </font>
    <font>
      <u/>
      <sz val="10"/>
      <color theme="10"/>
      <name val="Arial"/>
      <family val="2"/>
    </font>
    <font>
      <b/>
      <u/>
      <sz val="12"/>
      <color rgb="FFFFFFFF"/>
      <name val="Calibri"/>
      <family val="2"/>
      <scheme val="minor"/>
    </font>
    <font>
      <sz val="11"/>
      <color rgb="FFFF0000"/>
      <name val="Calibri"/>
      <family val="2"/>
      <scheme val="minor"/>
    </font>
    <font>
      <b/>
      <sz val="11"/>
      <color rgb="FFFF0000"/>
      <name val="Calibri"/>
      <family val="2"/>
      <scheme val="minor"/>
    </font>
    <font>
      <sz val="8.5"/>
      <name val="Calibri"/>
      <family val="2"/>
      <scheme val="minor"/>
    </font>
  </fonts>
  <fills count="22">
    <fill>
      <patternFill patternType="none"/>
    </fill>
    <fill>
      <patternFill patternType="gray125"/>
    </fill>
    <fill>
      <patternFill patternType="solid">
        <fgColor rgb="FFFFFFFF"/>
        <bgColor rgb="FFFFFFFF"/>
      </patternFill>
    </fill>
    <fill>
      <patternFill patternType="solid">
        <fgColor rgb="FF272360"/>
        <bgColor rgb="FF272360"/>
      </patternFill>
    </fill>
    <fill>
      <patternFill patternType="solid">
        <fgColor rgb="FF314D1F"/>
        <bgColor rgb="FF272360"/>
      </patternFill>
    </fill>
    <fill>
      <patternFill patternType="solid">
        <fgColor theme="0"/>
        <bgColor rgb="FF272360"/>
      </patternFill>
    </fill>
    <fill>
      <patternFill patternType="solid">
        <fgColor theme="0"/>
        <bgColor rgb="FFFFFFFF"/>
      </patternFill>
    </fill>
    <fill>
      <patternFill patternType="solid">
        <fgColor theme="9" tint="-0.499984740745262"/>
        <bgColor rgb="FF272360"/>
      </patternFill>
    </fill>
    <fill>
      <patternFill patternType="solid">
        <fgColor rgb="FF272360"/>
        <bgColor indexed="64"/>
      </patternFill>
    </fill>
    <fill>
      <patternFill patternType="solid">
        <fgColor rgb="FFC00000"/>
        <bgColor rgb="FF272360"/>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69033D"/>
        <bgColor rgb="FF272360"/>
      </patternFill>
    </fill>
    <fill>
      <patternFill patternType="solid">
        <fgColor theme="5" tint="0.39997558519241921"/>
        <bgColor rgb="FFFFFFFF"/>
      </patternFill>
    </fill>
    <fill>
      <patternFill patternType="solid">
        <fgColor rgb="FFFF000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FFC000"/>
        <bgColor rgb="FFFFFFFF"/>
      </patternFill>
    </fill>
  </fills>
  <borders count="124">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top style="thin">
        <color rgb="FF000000"/>
      </top>
      <bottom style="thin">
        <color rgb="FF000000"/>
      </bottom>
      <diagonal/>
    </border>
    <border>
      <left style="medium">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medium">
        <color indexed="64"/>
      </right>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bottom style="medium">
        <color indexed="64"/>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rgb="FF000000"/>
      </top>
      <bottom style="medium">
        <color indexed="64"/>
      </bottom>
      <diagonal/>
    </border>
    <border>
      <left style="medium">
        <color rgb="FF272360"/>
      </left>
      <right/>
      <top style="medium">
        <color rgb="FF272360"/>
      </top>
      <bottom style="medium">
        <color rgb="FF272360"/>
      </bottom>
      <diagonal/>
    </border>
    <border>
      <left/>
      <right/>
      <top style="medium">
        <color rgb="FF272360"/>
      </top>
      <bottom style="medium">
        <color rgb="FF272360"/>
      </bottom>
      <diagonal/>
    </border>
    <border>
      <left/>
      <right style="medium">
        <color rgb="FF272360"/>
      </right>
      <top style="medium">
        <color rgb="FF272360"/>
      </top>
      <bottom style="medium">
        <color rgb="FF272360"/>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right/>
      <top style="medium">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style="thin">
        <color indexed="64"/>
      </top>
      <bottom style="thin">
        <color rgb="FF000000"/>
      </bottom>
      <diagonal/>
    </border>
    <border>
      <left/>
      <right style="thin">
        <color rgb="FF000000"/>
      </right>
      <top style="thin">
        <color indexed="64"/>
      </top>
      <bottom/>
      <diagonal/>
    </border>
    <border>
      <left/>
      <right style="thin">
        <color indexed="64"/>
      </right>
      <top style="thin">
        <color indexed="64"/>
      </top>
      <bottom/>
      <diagonal/>
    </border>
    <border>
      <left style="thin">
        <color indexed="64"/>
      </left>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indexed="64"/>
      </top>
      <bottom/>
      <diagonal/>
    </border>
    <border>
      <left/>
      <right/>
      <top style="medium">
        <color rgb="FF272360"/>
      </top>
      <bottom/>
      <diagonal/>
    </border>
    <border>
      <left style="medium">
        <color rgb="FF272360"/>
      </left>
      <right/>
      <top style="medium">
        <color rgb="FF272360"/>
      </top>
      <bottom/>
      <diagonal/>
    </border>
    <border>
      <left/>
      <right/>
      <top/>
      <bottom style="medium">
        <color rgb="FF272360"/>
      </bottom>
      <diagonal/>
    </border>
    <border>
      <left style="medium">
        <color rgb="FF272360"/>
      </left>
      <right/>
      <top/>
      <bottom style="medium">
        <color rgb="FF272360"/>
      </bottom>
      <diagonal/>
    </border>
    <border>
      <left/>
      <right style="medium">
        <color rgb="FF272360"/>
      </right>
      <top/>
      <bottom style="medium">
        <color rgb="FF272360"/>
      </bottom>
      <diagonal/>
    </border>
    <border>
      <left/>
      <right style="medium">
        <color rgb="FF272360"/>
      </right>
      <top style="medium">
        <color rgb="FF272360"/>
      </top>
      <bottom/>
      <diagonal/>
    </border>
    <border>
      <left/>
      <right/>
      <top style="thin">
        <color rgb="FF272360"/>
      </top>
      <bottom style="thin">
        <color rgb="FF272360"/>
      </bottom>
      <diagonal/>
    </border>
    <border>
      <left/>
      <right style="thin">
        <color rgb="FF272360"/>
      </right>
      <top style="thin">
        <color rgb="FF272360"/>
      </top>
      <bottom style="thin">
        <color rgb="FF272360"/>
      </bottom>
      <diagonal/>
    </border>
    <border>
      <left style="thin">
        <color rgb="FF272360"/>
      </left>
      <right/>
      <top/>
      <bottom style="thin">
        <color rgb="FF272360"/>
      </bottom>
      <diagonal/>
    </border>
    <border>
      <left/>
      <right/>
      <top/>
      <bottom style="thin">
        <color rgb="FF272360"/>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rgb="FFCCCCCC"/>
      </left>
      <right/>
      <top/>
      <bottom style="medium">
        <color indexed="64"/>
      </bottom>
      <diagonal/>
    </border>
    <border>
      <left style="medium">
        <color rgb="FF272360"/>
      </left>
      <right/>
      <top style="medium">
        <color rgb="FF272360"/>
      </top>
      <bottom style="thin">
        <color indexed="64"/>
      </bottom>
      <diagonal/>
    </border>
    <border>
      <left/>
      <right/>
      <top style="medium">
        <color rgb="FF272360"/>
      </top>
      <bottom style="thin">
        <color indexed="64"/>
      </bottom>
      <diagonal/>
    </border>
    <border>
      <left/>
      <right style="medium">
        <color rgb="FF272360"/>
      </right>
      <top style="medium">
        <color rgb="FF272360"/>
      </top>
      <bottom style="thin">
        <color indexed="64"/>
      </bottom>
      <diagonal/>
    </border>
    <border>
      <left style="medium">
        <color rgb="FF272360"/>
      </left>
      <right/>
      <top style="thin">
        <color indexed="64"/>
      </top>
      <bottom style="medium">
        <color rgb="FF272360"/>
      </bottom>
      <diagonal/>
    </border>
    <border>
      <left/>
      <right/>
      <top style="thin">
        <color indexed="64"/>
      </top>
      <bottom style="medium">
        <color rgb="FF272360"/>
      </bottom>
      <diagonal/>
    </border>
    <border>
      <left/>
      <right style="medium">
        <color rgb="FF272360"/>
      </right>
      <top style="thin">
        <color indexed="64"/>
      </top>
      <bottom style="medium">
        <color rgb="FF272360"/>
      </bottom>
      <diagonal/>
    </border>
    <border>
      <left style="medium">
        <color rgb="FF272360"/>
      </left>
      <right/>
      <top/>
      <bottom/>
      <diagonal/>
    </border>
    <border>
      <left/>
      <right style="medium">
        <color rgb="FF272360"/>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9" fontId="45" fillId="0" borderId="0" applyFont="0" applyFill="0" applyBorder="0" applyAlignment="0" applyProtection="0"/>
    <xf numFmtId="0" fontId="72" fillId="0" borderId="0" applyNumberFormat="0" applyFill="0" applyBorder="0" applyAlignment="0" applyProtection="0"/>
  </cellStyleXfs>
  <cellXfs count="1466">
    <xf numFmtId="0" fontId="0" fillId="0" borderId="0" xfId="0"/>
    <xf numFmtId="0" fontId="0" fillId="0" borderId="0" xfId="0" applyAlignment="1">
      <alignment horizontal="center"/>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7" fillId="3" borderId="5" xfId="0" applyFont="1" applyFill="1" applyBorder="1" applyAlignment="1">
      <alignment vertical="center" wrapText="1"/>
    </xf>
    <xf numFmtId="0" fontId="2" fillId="2" borderId="0" xfId="0" applyFont="1" applyFill="1"/>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3" borderId="0" xfId="0" applyFont="1" applyFill="1" applyAlignment="1">
      <alignment vertical="center" wrapText="1"/>
    </xf>
    <xf numFmtId="0" fontId="8" fillId="3" borderId="9"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2" fillId="2" borderId="7" xfId="0" applyFont="1" applyFill="1" applyBorder="1"/>
    <xf numFmtId="0" fontId="1" fillId="0" borderId="0" xfId="0" applyFont="1"/>
    <xf numFmtId="164" fontId="1" fillId="0" borderId="0" xfId="0" applyNumberFormat="1" applyFont="1"/>
    <xf numFmtId="0" fontId="1" fillId="10" borderId="7" xfId="0" applyFont="1" applyFill="1" applyBorder="1"/>
    <xf numFmtId="0" fontId="1" fillId="0" borderId="0" xfId="0" applyFont="1" applyAlignment="1">
      <alignment horizontal="center"/>
    </xf>
    <xf numFmtId="0" fontId="1" fillId="0" borderId="0" xfId="0" applyFont="1" applyAlignment="1">
      <alignment horizontal="right"/>
    </xf>
    <xf numFmtId="0" fontId="28" fillId="5" borderId="2" xfId="0" applyFont="1" applyFill="1" applyBorder="1" applyAlignment="1">
      <alignment vertical="center" wrapText="1"/>
    </xf>
    <xf numFmtId="0" fontId="28" fillId="5" borderId="3" xfId="0" applyFont="1" applyFill="1" applyBorder="1" applyAlignment="1">
      <alignment vertical="center" wrapText="1"/>
    </xf>
    <xf numFmtId="0" fontId="24" fillId="5" borderId="3" xfId="0" applyFont="1" applyFill="1" applyBorder="1" applyAlignment="1">
      <alignment vertical="center" wrapText="1"/>
    </xf>
    <xf numFmtId="0" fontId="13" fillId="5" borderId="5" xfId="0" applyFont="1" applyFill="1" applyBorder="1" applyAlignment="1">
      <alignment vertical="center" wrapText="1"/>
    </xf>
    <xf numFmtId="0" fontId="13" fillId="5" borderId="6" xfId="0" applyFont="1" applyFill="1" applyBorder="1" applyAlignment="1">
      <alignment vertical="center" wrapText="1"/>
    </xf>
    <xf numFmtId="0" fontId="13" fillId="5" borderId="7" xfId="0" applyFont="1" applyFill="1" applyBorder="1" applyAlignment="1">
      <alignment vertical="center" wrapText="1"/>
    </xf>
    <xf numFmtId="0" fontId="24" fillId="5" borderId="7" xfId="0" applyFont="1" applyFill="1" applyBorder="1" applyAlignment="1">
      <alignment vertical="center" wrapText="1"/>
    </xf>
    <xf numFmtId="0" fontId="1" fillId="0" borderId="0" xfId="0" applyFont="1" applyAlignment="1">
      <alignment horizontal="left"/>
    </xf>
    <xf numFmtId="0" fontId="30" fillId="5" borderId="5" xfId="0" applyFont="1" applyFill="1" applyBorder="1" applyAlignment="1">
      <alignment horizontal="center" vertical="center"/>
    </xf>
    <xf numFmtId="0" fontId="2" fillId="2" borderId="16" xfId="0" applyFont="1" applyFill="1" applyBorder="1"/>
    <xf numFmtId="0" fontId="2" fillId="2" borderId="17" xfId="0" applyFont="1" applyFill="1" applyBorder="1"/>
    <xf numFmtId="0" fontId="2" fillId="2" borderId="18" xfId="0" applyFont="1" applyFill="1" applyBorder="1"/>
    <xf numFmtId="0" fontId="36" fillId="0" borderId="0" xfId="0" applyFont="1"/>
    <xf numFmtId="0" fontId="2" fillId="6" borderId="0" xfId="0" applyFont="1" applyFill="1" applyAlignment="1">
      <alignment horizontal="left"/>
    </xf>
    <xf numFmtId="0" fontId="17" fillId="6" borderId="0" xfId="0" applyFont="1" applyFill="1" applyAlignment="1">
      <alignment horizontal="left"/>
    </xf>
    <xf numFmtId="0" fontId="2" fillId="0" borderId="0" xfId="0" applyFont="1" applyAlignment="1">
      <alignment horizontal="left"/>
    </xf>
    <xf numFmtId="0" fontId="17" fillId="0" borderId="0" xfId="0" applyFont="1" applyAlignment="1">
      <alignment horizontal="left"/>
    </xf>
    <xf numFmtId="0" fontId="2" fillId="10" borderId="0" xfId="0" applyFont="1" applyFill="1" applyAlignment="1">
      <alignment horizontal="left"/>
    </xf>
    <xf numFmtId="0" fontId="17" fillId="10" borderId="0" xfId="0" applyFont="1" applyFill="1" applyAlignment="1">
      <alignment horizontal="left"/>
    </xf>
    <xf numFmtId="0" fontId="39" fillId="0" borderId="0" xfId="0" applyFont="1"/>
    <xf numFmtId="0" fontId="39" fillId="0" borderId="0" xfId="0" applyFont="1" applyAlignment="1">
      <alignment horizontal="center"/>
    </xf>
    <xf numFmtId="1" fontId="8" fillId="3" borderId="3" xfId="0" applyNumberFormat="1" applyFont="1" applyFill="1" applyBorder="1" applyAlignment="1">
      <alignment vertical="center" wrapText="1"/>
    </xf>
    <xf numFmtId="1" fontId="8" fillId="3" borderId="7" xfId="0" applyNumberFormat="1" applyFont="1" applyFill="1" applyBorder="1" applyAlignment="1">
      <alignment vertical="center" wrapText="1"/>
    </xf>
    <xf numFmtId="1" fontId="17" fillId="0" borderId="0" xfId="0" applyNumberFormat="1" applyFont="1" applyAlignment="1">
      <alignment horizontal="left"/>
    </xf>
    <xf numFmtId="1" fontId="1" fillId="0" borderId="0" xfId="0" applyNumberFormat="1" applyFont="1"/>
    <xf numFmtId="0" fontId="39" fillId="0" borderId="7" xfId="0" applyFont="1" applyBorder="1"/>
    <xf numFmtId="0" fontId="42" fillId="0" borderId="7" xfId="0" applyFont="1" applyBorder="1"/>
    <xf numFmtId="0" fontId="39" fillId="0" borderId="7" xfId="0" applyFont="1" applyBorder="1" applyAlignment="1">
      <alignment horizontal="center"/>
    </xf>
    <xf numFmtId="8" fontId="39" fillId="0" borderId="7" xfId="0" applyNumberFormat="1" applyFont="1" applyBorder="1" applyAlignment="1">
      <alignment horizontal="center"/>
    </xf>
    <xf numFmtId="0" fontId="39" fillId="10" borderId="7" xfId="0" applyFont="1" applyFill="1" applyBorder="1"/>
    <xf numFmtId="0" fontId="42" fillId="10" borderId="7" xfId="0" applyFont="1" applyFill="1" applyBorder="1"/>
    <xf numFmtId="0" fontId="39" fillId="10" borderId="7" xfId="0" applyFont="1" applyFill="1" applyBorder="1" applyAlignment="1">
      <alignment horizontal="center"/>
    </xf>
    <xf numFmtId="8" fontId="39" fillId="10" borderId="7" xfId="0" applyNumberFormat="1" applyFont="1" applyFill="1" applyBorder="1" applyAlignment="1">
      <alignment horizontal="center"/>
    </xf>
    <xf numFmtId="0" fontId="39" fillId="10" borderId="7" xfId="0" applyFont="1" applyFill="1" applyBorder="1" applyAlignment="1">
      <alignment horizontal="center" wrapText="1"/>
    </xf>
    <xf numFmtId="0" fontId="42" fillId="0" borderId="0" xfId="0" applyFont="1"/>
    <xf numFmtId="8" fontId="39" fillId="0" borderId="0" xfId="0" applyNumberFormat="1" applyFont="1" applyAlignment="1">
      <alignment horizontal="center"/>
    </xf>
    <xf numFmtId="0" fontId="9" fillId="0" borderId="0" xfId="0" applyFont="1"/>
    <xf numFmtId="0" fontId="44" fillId="0" borderId="0" xfId="0" applyFont="1"/>
    <xf numFmtId="0" fontId="39" fillId="0" borderId="80" xfId="0" applyFont="1" applyBorder="1"/>
    <xf numFmtId="0" fontId="1" fillId="0" borderId="9" xfId="0" applyFont="1" applyBorder="1"/>
    <xf numFmtId="0" fontId="11" fillId="0" borderId="29" xfId="0" applyFont="1" applyBorder="1" applyAlignment="1">
      <alignment horizontal="center" vertical="center"/>
    </xf>
    <xf numFmtId="0" fontId="23" fillId="10" borderId="0" xfId="0" applyFont="1" applyFill="1"/>
    <xf numFmtId="0" fontId="9" fillId="0" borderId="0" xfId="0" applyFont="1" applyAlignment="1">
      <alignment horizontal="center" wrapText="1"/>
    </xf>
    <xf numFmtId="0" fontId="44" fillId="0" borderId="0" xfId="0" applyFont="1" applyAlignment="1">
      <alignment horizontal="center"/>
    </xf>
    <xf numFmtId="0" fontId="0" fillId="0" borderId="10" xfId="0" applyBorder="1" applyAlignment="1">
      <alignment horizontal="center"/>
    </xf>
    <xf numFmtId="9" fontId="0" fillId="0" borderId="10" xfId="1" applyFont="1" applyBorder="1" applyAlignment="1">
      <alignment horizontal="center"/>
    </xf>
    <xf numFmtId="0" fontId="9" fillId="0" borderId="0" xfId="0" applyFont="1" applyAlignment="1">
      <alignment horizontal="center" vertical="center" wrapText="1"/>
    </xf>
    <xf numFmtId="9" fontId="0" fillId="16" borderId="10" xfId="1" applyFont="1" applyFill="1" applyBorder="1" applyAlignment="1">
      <alignment horizontal="center"/>
    </xf>
    <xf numFmtId="9" fontId="39" fillId="0" borderId="0" xfId="1" applyFont="1" applyAlignment="1">
      <alignment horizontal="center"/>
    </xf>
    <xf numFmtId="0" fontId="43" fillId="0" borderId="41" xfId="0" applyFont="1" applyBorder="1"/>
    <xf numFmtId="0" fontId="43" fillId="0" borderId="41" xfId="0" applyFont="1" applyBorder="1" applyAlignment="1">
      <alignment horizontal="center"/>
    </xf>
    <xf numFmtId="9" fontId="43" fillId="0" borderId="41" xfId="1" applyFont="1" applyBorder="1" applyAlignment="1">
      <alignment horizontal="center"/>
    </xf>
    <xf numFmtId="0" fontId="43" fillId="0" borderId="74" xfId="0" applyFont="1" applyBorder="1" applyAlignment="1">
      <alignment horizontal="center"/>
    </xf>
    <xf numFmtId="0" fontId="43" fillId="0" borderId="21" xfId="0" applyFont="1" applyBorder="1"/>
    <xf numFmtId="0" fontId="43" fillId="0" borderId="17" xfId="0" applyFont="1" applyBorder="1"/>
    <xf numFmtId="1" fontId="17" fillId="10" borderId="0" xfId="0" applyNumberFormat="1" applyFont="1" applyFill="1" applyAlignment="1">
      <alignment horizontal="left"/>
    </xf>
    <xf numFmtId="1" fontId="17" fillId="6" borderId="0" xfId="0" applyNumberFormat="1" applyFont="1" applyFill="1" applyAlignment="1">
      <alignment horizontal="left"/>
    </xf>
    <xf numFmtId="1" fontId="1" fillId="0" borderId="0" xfId="0" applyNumberFormat="1" applyFont="1" applyAlignment="1">
      <alignment horizontal="center"/>
    </xf>
    <xf numFmtId="0" fontId="39" fillId="11" borderId="0" xfId="0" applyFont="1" applyFill="1" applyAlignment="1">
      <alignment horizontal="center"/>
    </xf>
    <xf numFmtId="0" fontId="43" fillId="0" borderId="24" xfId="0" applyFont="1" applyBorder="1"/>
    <xf numFmtId="0" fontId="43" fillId="0" borderId="25" xfId="0" applyFont="1" applyBorder="1"/>
    <xf numFmtId="0" fontId="43" fillId="0" borderId="25" xfId="0" applyFont="1" applyBorder="1" applyAlignment="1">
      <alignment horizontal="center"/>
    </xf>
    <xf numFmtId="9" fontId="43" fillId="0" borderId="25" xfId="1" applyFont="1" applyBorder="1" applyAlignment="1">
      <alignment horizontal="center"/>
    </xf>
    <xf numFmtId="0" fontId="43" fillId="0" borderId="26" xfId="0" applyFont="1" applyBorder="1" applyAlignment="1">
      <alignment horizontal="center"/>
    </xf>
    <xf numFmtId="0" fontId="39" fillId="0" borderId="5" xfId="0" applyFont="1" applyBorder="1"/>
    <xf numFmtId="9" fontId="39" fillId="0" borderId="0" xfId="0" applyNumberFormat="1" applyFont="1" applyAlignment="1">
      <alignment horizontal="center"/>
    </xf>
    <xf numFmtId="9" fontId="39" fillId="11" borderId="0" xfId="1" applyFont="1" applyFill="1" applyAlignment="1">
      <alignment horizontal="center"/>
    </xf>
    <xf numFmtId="0" fontId="32" fillId="11" borderId="0" xfId="0" applyFont="1" applyFill="1" applyAlignment="1">
      <alignment horizontal="center"/>
    </xf>
    <xf numFmtId="0" fontId="39" fillId="11" borderId="9" xfId="0" applyFont="1" applyFill="1" applyBorder="1" applyAlignment="1">
      <alignment horizontal="center"/>
    </xf>
    <xf numFmtId="0" fontId="43" fillId="0" borderId="40" xfId="0" applyFont="1" applyBorder="1"/>
    <xf numFmtId="0" fontId="43" fillId="0" borderId="44" xfId="0" applyFont="1" applyBorder="1" applyAlignment="1">
      <alignment horizontal="center"/>
    </xf>
    <xf numFmtId="0" fontId="36" fillId="0" borderId="9" xfId="0" applyFont="1" applyBorder="1"/>
    <xf numFmtId="0" fontId="39" fillId="0" borderId="9" xfId="0" applyFont="1" applyBorder="1"/>
    <xf numFmtId="164" fontId="39" fillId="0" borderId="5" xfId="0" applyNumberFormat="1" applyFont="1" applyBorder="1"/>
    <xf numFmtId="164" fontId="39" fillId="11" borderId="0" xfId="0" applyNumberFormat="1" applyFont="1" applyFill="1" applyAlignment="1">
      <alignment horizontal="center"/>
    </xf>
    <xf numFmtId="164" fontId="39" fillId="11" borderId="9" xfId="0" applyNumberFormat="1" applyFont="1" applyFill="1" applyBorder="1" applyAlignment="1">
      <alignment horizontal="center"/>
    </xf>
    <xf numFmtId="0" fontId="26" fillId="5" borderId="0" xfId="0" applyFont="1" applyFill="1" applyAlignment="1">
      <alignment horizontal="center" vertical="center"/>
    </xf>
    <xf numFmtId="3" fontId="26" fillId="5" borderId="0" xfId="0" applyNumberFormat="1" applyFont="1" applyFill="1" applyAlignment="1">
      <alignment horizontal="center" vertical="center"/>
    </xf>
    <xf numFmtId="0" fontId="6" fillId="0" borderId="0" xfId="0" applyFont="1" applyAlignment="1">
      <alignment horizontal="left"/>
    </xf>
    <xf numFmtId="0" fontId="53" fillId="5" borderId="9" xfId="0" applyFont="1" applyFill="1" applyBorder="1" applyAlignment="1">
      <alignment horizontal="center" vertical="center"/>
    </xf>
    <xf numFmtId="0" fontId="53" fillId="5" borderId="3" xfId="0" applyFont="1" applyFill="1" applyBorder="1" applyAlignment="1">
      <alignment vertical="center" wrapText="1"/>
    </xf>
    <xf numFmtId="0" fontId="53" fillId="5" borderId="4" xfId="0" applyFont="1" applyFill="1" applyBorder="1" applyAlignment="1">
      <alignment vertical="center" wrapText="1"/>
    </xf>
    <xf numFmtId="0" fontId="53" fillId="5" borderId="9" xfId="0" applyFont="1" applyFill="1" applyBorder="1" applyAlignment="1">
      <alignment vertical="center" wrapText="1"/>
    </xf>
    <xf numFmtId="0" fontId="46" fillId="0" borderId="0" xfId="0" applyFont="1"/>
    <xf numFmtId="0" fontId="53" fillId="5" borderId="7" xfId="0" applyFont="1" applyFill="1" applyBorder="1" applyAlignment="1">
      <alignment vertical="center" wrapText="1"/>
    </xf>
    <xf numFmtId="0" fontId="53" fillId="5" borderId="8" xfId="0" applyFont="1" applyFill="1" applyBorder="1" applyAlignment="1">
      <alignment vertical="center" wrapText="1"/>
    </xf>
    <xf numFmtId="164" fontId="26" fillId="5" borderId="0" xfId="0" applyNumberFormat="1" applyFont="1" applyFill="1" applyAlignment="1">
      <alignment horizontal="center" vertical="center"/>
    </xf>
    <xf numFmtId="0" fontId="1" fillId="17" borderId="0" xfId="0" applyFont="1" applyFill="1"/>
    <xf numFmtId="0" fontId="36" fillId="17" borderId="10" xfId="0" applyFont="1" applyFill="1" applyBorder="1"/>
    <xf numFmtId="0" fontId="1" fillId="17" borderId="10" xfId="0" applyFont="1" applyFill="1" applyBorder="1"/>
    <xf numFmtId="0" fontId="0" fillId="17" borderId="10" xfId="0" applyFill="1" applyBorder="1"/>
    <xf numFmtId="0" fontId="11" fillId="0" borderId="0" xfId="0" applyFont="1" applyAlignment="1">
      <alignment horizontal="center"/>
    </xf>
    <xf numFmtId="0" fontId="11" fillId="0" borderId="0" xfId="0" applyFont="1" applyAlignment="1">
      <alignment horizontal="left"/>
    </xf>
    <xf numFmtId="164" fontId="36" fillId="17" borderId="10" xfId="0" applyNumberFormat="1" applyFont="1" applyFill="1" applyBorder="1"/>
    <xf numFmtId="49" fontId="36" fillId="17" borderId="10" xfId="0" applyNumberFormat="1" applyFont="1" applyFill="1" applyBorder="1"/>
    <xf numFmtId="165" fontId="36" fillId="17" borderId="10" xfId="0" applyNumberFormat="1" applyFont="1" applyFill="1" applyBorder="1"/>
    <xf numFmtId="0" fontId="1" fillId="10" borderId="0" xfId="0" applyFont="1" applyFill="1"/>
    <xf numFmtId="0" fontId="29" fillId="10" borderId="0" xfId="0" applyFont="1" applyFill="1" applyAlignment="1">
      <alignment vertical="center" wrapText="1"/>
    </xf>
    <xf numFmtId="0" fontId="46" fillId="10" borderId="0" xfId="0" applyFont="1" applyFill="1"/>
    <xf numFmtId="0" fontId="1" fillId="10" borderId="3" xfId="0" applyFont="1" applyFill="1" applyBorder="1"/>
    <xf numFmtId="0" fontId="46" fillId="10" borderId="3" xfId="0" applyFont="1" applyFill="1" applyBorder="1"/>
    <xf numFmtId="0" fontId="46" fillId="10" borderId="4" xfId="0" applyFont="1" applyFill="1" applyBorder="1"/>
    <xf numFmtId="0" fontId="11" fillId="10" borderId="0" xfId="0" applyFont="1" applyFill="1"/>
    <xf numFmtId="0" fontId="46" fillId="10" borderId="9" xfId="0" applyFont="1" applyFill="1" applyBorder="1"/>
    <xf numFmtId="0" fontId="1" fillId="10" borderId="0" xfId="0" applyFont="1" applyFill="1" applyAlignment="1">
      <alignment horizontal="center"/>
    </xf>
    <xf numFmtId="0" fontId="46" fillId="10" borderId="0" xfId="0" applyFont="1" applyFill="1" applyAlignment="1">
      <alignment horizontal="center"/>
    </xf>
    <xf numFmtId="0" fontId="46" fillId="10" borderId="7" xfId="0" applyFont="1" applyFill="1" applyBorder="1"/>
    <xf numFmtId="0" fontId="46" fillId="10" borderId="8" xfId="0" applyFont="1" applyFill="1" applyBorder="1"/>
    <xf numFmtId="0" fontId="8" fillId="3" borderId="7" xfId="0" applyFont="1" applyFill="1" applyBorder="1" applyAlignment="1">
      <alignment horizontal="center" vertical="center" wrapText="1"/>
    </xf>
    <xf numFmtId="0" fontId="1" fillId="8" borderId="0" xfId="0" applyFont="1" applyFill="1"/>
    <xf numFmtId="164" fontId="43" fillId="0" borderId="25" xfId="0" applyNumberFormat="1" applyFont="1" applyBorder="1" applyAlignment="1">
      <alignment horizontal="center"/>
    </xf>
    <xf numFmtId="164" fontId="43" fillId="0" borderId="26" xfId="0" applyNumberFormat="1" applyFont="1" applyBorder="1" applyAlignment="1">
      <alignment horizontal="center"/>
    </xf>
    <xf numFmtId="0" fontId="7" fillId="3" borderId="0" xfId="0" applyFont="1" applyFill="1" applyAlignment="1">
      <alignment vertical="center"/>
    </xf>
    <xf numFmtId="0" fontId="39" fillId="10" borderId="0" xfId="0" applyFont="1" applyFill="1"/>
    <xf numFmtId="0" fontId="36" fillId="10" borderId="0" xfId="0" applyFont="1" applyFill="1"/>
    <xf numFmtId="0" fontId="6" fillId="0" borderId="0" xfId="0" applyFont="1" applyAlignment="1">
      <alignment horizontal="right"/>
    </xf>
    <xf numFmtId="0" fontId="6" fillId="0" borderId="0" xfId="0" applyFont="1" applyAlignment="1">
      <alignment horizontal="center"/>
    </xf>
    <xf numFmtId="0" fontId="29" fillId="10" borderId="3" xfId="0" applyFont="1" applyFill="1" applyBorder="1" applyAlignment="1">
      <alignment vertical="center" wrapText="1"/>
    </xf>
    <xf numFmtId="0" fontId="29" fillId="10" borderId="7" xfId="0" applyFont="1" applyFill="1" applyBorder="1" applyAlignment="1">
      <alignment vertical="center" wrapText="1"/>
    </xf>
    <xf numFmtId="9" fontId="39" fillId="0" borderId="0" xfId="1" applyFont="1" applyFill="1" applyAlignment="1">
      <alignment horizontal="center"/>
    </xf>
    <xf numFmtId="0" fontId="32" fillId="0" borderId="0" xfId="0" applyFont="1" applyAlignment="1">
      <alignment horizontal="center"/>
    </xf>
    <xf numFmtId="0" fontId="39" fillId="0" borderId="9" xfId="0" applyFont="1" applyBorder="1" applyAlignment="1">
      <alignment horizontal="center"/>
    </xf>
    <xf numFmtId="164" fontId="39" fillId="0" borderId="0" xfId="0" applyNumberFormat="1" applyFont="1" applyAlignment="1">
      <alignment horizontal="center"/>
    </xf>
    <xf numFmtId="164" fontId="39" fillId="0" borderId="9" xfId="0" applyNumberFormat="1" applyFont="1" applyBorder="1" applyAlignment="1">
      <alignment horizontal="center"/>
    </xf>
    <xf numFmtId="0" fontId="39" fillId="10" borderId="5" xfId="0" applyFont="1" applyFill="1" applyBorder="1"/>
    <xf numFmtId="9" fontId="39" fillId="10" borderId="0" xfId="0" applyNumberFormat="1" applyFont="1" applyFill="1" applyAlignment="1">
      <alignment horizontal="center"/>
    </xf>
    <xf numFmtId="0" fontId="39" fillId="10" borderId="0" xfId="0" applyFont="1" applyFill="1" applyAlignment="1">
      <alignment horizontal="center"/>
    </xf>
    <xf numFmtId="0" fontId="32" fillId="10" borderId="0" xfId="0" applyFont="1" applyFill="1" applyAlignment="1">
      <alignment horizontal="center"/>
    </xf>
    <xf numFmtId="0" fontId="0" fillId="15" borderId="10" xfId="0" applyFill="1" applyBorder="1" applyAlignment="1">
      <alignment horizontal="center" vertical="center"/>
    </xf>
    <xf numFmtId="0" fontId="0" fillId="0" borderId="10" xfId="0" applyBorder="1" applyAlignment="1">
      <alignment horizontal="center" vertical="center"/>
    </xf>
    <xf numFmtId="0" fontId="39" fillId="12" borderId="5" xfId="0" applyFont="1" applyFill="1" applyBorder="1"/>
    <xf numFmtId="0" fontId="39" fillId="12" borderId="0" xfId="0" applyFont="1" applyFill="1"/>
    <xf numFmtId="9" fontId="39" fillId="12" borderId="0" xfId="0" applyNumberFormat="1" applyFont="1" applyFill="1" applyAlignment="1">
      <alignment horizontal="center"/>
    </xf>
    <xf numFmtId="0" fontId="39" fillId="12" borderId="0" xfId="0" applyFont="1" applyFill="1" applyAlignment="1">
      <alignment horizontal="center"/>
    </xf>
    <xf numFmtId="0" fontId="32" fillId="2" borderId="0" xfId="0" applyFont="1" applyFill="1"/>
    <xf numFmtId="0" fontId="43" fillId="0" borderId="89" xfId="0" applyFont="1" applyBorder="1" applyAlignment="1">
      <alignment horizontal="right" vertical="center"/>
    </xf>
    <xf numFmtId="0" fontId="11" fillId="0" borderId="96" xfId="0" applyFont="1" applyBorder="1" applyAlignment="1">
      <alignment horizontal="right" vertical="center"/>
    </xf>
    <xf numFmtId="0" fontId="44" fillId="0" borderId="2" xfId="0" applyFont="1" applyBorder="1"/>
    <xf numFmtId="0" fontId="44" fillId="0" borderId="3" xfId="0" applyFont="1" applyBorder="1" applyAlignment="1">
      <alignment horizontal="center"/>
    </xf>
    <xf numFmtId="0" fontId="0" fillId="0" borderId="3" xfId="0" applyBorder="1"/>
    <xf numFmtId="0" fontId="44" fillId="0" borderId="3" xfId="0" applyFont="1" applyBorder="1"/>
    <xf numFmtId="0" fontId="0" fillId="0" borderId="4" xfId="0" applyBorder="1"/>
    <xf numFmtId="0" fontId="0" fillId="0" borderId="5" xfId="0" applyBorder="1"/>
    <xf numFmtId="0" fontId="9" fillId="15" borderId="0" xfId="0" applyFont="1" applyFill="1" applyAlignment="1">
      <alignment horizontal="center" wrapText="1"/>
    </xf>
    <xf numFmtId="0" fontId="0" fillId="0" borderId="9" xfId="0" applyBorder="1"/>
    <xf numFmtId="0" fontId="9" fillId="0" borderId="5" xfId="0" applyFont="1" applyBorder="1"/>
    <xf numFmtId="0" fontId="9" fillId="15" borderId="0" xfId="0" applyFont="1" applyFill="1" applyAlignment="1">
      <alignment horizontal="center" vertical="center" wrapText="1"/>
    </xf>
    <xf numFmtId="0" fontId="0" fillId="0" borderId="6" xfId="0" applyBorder="1"/>
    <xf numFmtId="0" fontId="0" fillId="0" borderId="7" xfId="0" applyBorder="1" applyAlignment="1">
      <alignment horizontal="center"/>
    </xf>
    <xf numFmtId="0" fontId="9" fillId="0" borderId="7" xfId="0" applyFont="1" applyBorder="1" applyAlignment="1">
      <alignment horizontal="center" vertical="center" wrapText="1"/>
    </xf>
    <xf numFmtId="0" fontId="0" fillId="0" borderId="7" xfId="0" applyBorder="1"/>
    <xf numFmtId="0" fontId="0" fillId="0" borderId="8" xfId="0" applyBorder="1"/>
    <xf numFmtId="0" fontId="11" fillId="15" borderId="89" xfId="0" applyFont="1" applyFill="1" applyBorder="1" applyAlignment="1">
      <alignment horizontal="right" vertical="center"/>
    </xf>
    <xf numFmtId="0" fontId="11" fillId="15" borderId="29" xfId="0" applyFont="1" applyFill="1" applyBorder="1" applyAlignment="1">
      <alignment horizontal="center" vertical="center"/>
    </xf>
    <xf numFmtId="0" fontId="1" fillId="18" borderId="0" xfId="0" applyFont="1" applyFill="1"/>
    <xf numFmtId="0" fontId="39" fillId="18" borderId="0" xfId="0" applyFont="1" applyFill="1"/>
    <xf numFmtId="0" fontId="39" fillId="18" borderId="0" xfId="0" applyFont="1" applyFill="1" applyAlignment="1">
      <alignment horizontal="center"/>
    </xf>
    <xf numFmtId="9" fontId="39" fillId="18" borderId="0" xfId="1" applyFont="1" applyFill="1" applyAlignment="1">
      <alignment horizontal="center"/>
    </xf>
    <xf numFmtId="0" fontId="2" fillId="0" borderId="0" xfId="0" applyFont="1"/>
    <xf numFmtId="0" fontId="43" fillId="0" borderId="97" xfId="0" applyFont="1" applyBorder="1" applyAlignment="1">
      <alignment horizontal="center"/>
    </xf>
    <xf numFmtId="9" fontId="39" fillId="12" borderId="0" xfId="1" applyFont="1" applyFill="1" applyAlignment="1">
      <alignment horizontal="center"/>
    </xf>
    <xf numFmtId="0" fontId="39" fillId="0" borderId="0" xfId="0" applyFont="1" applyAlignment="1">
      <alignment horizontal="left"/>
    </xf>
    <xf numFmtId="164" fontId="39" fillId="12" borderId="0" xfId="0" applyNumberFormat="1" applyFont="1" applyFill="1" applyAlignment="1">
      <alignment horizontal="center"/>
    </xf>
    <xf numFmtId="164" fontId="39" fillId="12" borderId="9" xfId="0" applyNumberFormat="1" applyFont="1" applyFill="1" applyBorder="1" applyAlignment="1">
      <alignment horizontal="center"/>
    </xf>
    <xf numFmtId="0" fontId="39" fillId="0" borderId="0" xfId="0" applyFont="1" applyAlignment="1">
      <alignment vertical="center"/>
    </xf>
    <xf numFmtId="164" fontId="39" fillId="17" borderId="9" xfId="0" applyNumberFormat="1" applyFont="1" applyFill="1" applyBorder="1" applyAlignment="1">
      <alignment horizontal="center"/>
    </xf>
    <xf numFmtId="0" fontId="6" fillId="0" borderId="29" xfId="0" applyFont="1" applyBorder="1" applyAlignment="1">
      <alignment horizontal="center"/>
    </xf>
    <xf numFmtId="0" fontId="39" fillId="10" borderId="9" xfId="0" applyFont="1" applyFill="1" applyBorder="1" applyAlignment="1">
      <alignment horizontal="center"/>
    </xf>
    <xf numFmtId="0" fontId="1" fillId="15" borderId="28" xfId="0" applyFont="1" applyFill="1" applyBorder="1"/>
    <xf numFmtId="0" fontId="1" fillId="15" borderId="29" xfId="0" applyFont="1" applyFill="1" applyBorder="1"/>
    <xf numFmtId="0" fontId="6" fillId="0" borderId="28" xfId="0" applyFont="1" applyBorder="1"/>
    <xf numFmtId="0" fontId="6" fillId="0" borderId="29" xfId="0" applyFont="1" applyBorder="1"/>
    <xf numFmtId="0" fontId="11" fillId="17" borderId="21" xfId="0" applyFont="1" applyFill="1" applyBorder="1"/>
    <xf numFmtId="0" fontId="11" fillId="17" borderId="17" xfId="0" applyFont="1" applyFill="1" applyBorder="1"/>
    <xf numFmtId="0" fontId="11" fillId="17" borderId="20" xfId="0" applyFont="1" applyFill="1" applyBorder="1"/>
    <xf numFmtId="0" fontId="46" fillId="17" borderId="21" xfId="0" applyFont="1" applyFill="1" applyBorder="1"/>
    <xf numFmtId="0" fontId="46" fillId="17" borderId="17" xfId="0" applyFont="1" applyFill="1" applyBorder="1"/>
    <xf numFmtId="0" fontId="46" fillId="17" borderId="20" xfId="0" applyFont="1" applyFill="1" applyBorder="1"/>
    <xf numFmtId="164" fontId="36" fillId="17" borderId="21" xfId="0" applyNumberFormat="1" applyFont="1" applyFill="1" applyBorder="1"/>
    <xf numFmtId="164" fontId="36" fillId="17" borderId="17" xfId="0" applyNumberFormat="1" applyFont="1" applyFill="1" applyBorder="1"/>
    <xf numFmtId="164" fontId="36" fillId="17" borderId="20" xfId="0" applyNumberFormat="1" applyFont="1" applyFill="1" applyBorder="1"/>
    <xf numFmtId="9" fontId="36" fillId="17" borderId="21" xfId="0" applyNumberFormat="1" applyFont="1" applyFill="1" applyBorder="1"/>
    <xf numFmtId="9" fontId="36" fillId="17" borderId="17" xfId="0" applyNumberFormat="1" applyFont="1" applyFill="1" applyBorder="1"/>
    <xf numFmtId="9" fontId="36" fillId="17" borderId="20" xfId="0" applyNumberFormat="1" applyFont="1" applyFill="1" applyBorder="1"/>
    <xf numFmtId="0" fontId="11" fillId="10" borderId="41" xfId="0" applyFont="1" applyFill="1" applyBorder="1"/>
    <xf numFmtId="0" fontId="9" fillId="10" borderId="0" xfId="0" applyFont="1" applyFill="1"/>
    <xf numFmtId="9" fontId="36" fillId="17" borderId="10" xfId="1" applyFont="1" applyFill="1" applyBorder="1"/>
    <xf numFmtId="0" fontId="13" fillId="5" borderId="19" xfId="0" applyFont="1" applyFill="1" applyBorder="1" applyAlignment="1">
      <alignment horizontal="right"/>
    </xf>
    <xf numFmtId="0" fontId="13" fillId="5" borderId="0" xfId="0" applyFont="1" applyFill="1" applyAlignment="1">
      <alignment horizontal="right"/>
    </xf>
    <xf numFmtId="0" fontId="53" fillId="5" borderId="9" xfId="0" applyFont="1" applyFill="1" applyBorder="1" applyAlignment="1">
      <alignment horizontal="center" wrapText="1"/>
    </xf>
    <xf numFmtId="0" fontId="30" fillId="5" borderId="0" xfId="0" applyFont="1" applyFill="1" applyAlignment="1">
      <alignment horizontal="center" vertical="center"/>
    </xf>
    <xf numFmtId="0" fontId="53" fillId="5" borderId="0" xfId="0" applyFont="1" applyFill="1" applyAlignment="1">
      <alignment horizontal="center" vertical="center"/>
    </xf>
    <xf numFmtId="0" fontId="53" fillId="5" borderId="0" xfId="0" applyFont="1" applyFill="1" applyAlignment="1">
      <alignment horizontal="center" wrapText="1"/>
    </xf>
    <xf numFmtId="0" fontId="35" fillId="7" borderId="16" xfId="0" applyFont="1" applyFill="1" applyBorder="1"/>
    <xf numFmtId="0" fontId="35" fillId="7" borderId="17" xfId="0" applyFont="1" applyFill="1" applyBorder="1"/>
    <xf numFmtId="0" fontId="35" fillId="7" borderId="18" xfId="0" applyFont="1" applyFill="1" applyBorder="1"/>
    <xf numFmtId="0" fontId="32" fillId="0" borderId="23" xfId="0" applyFont="1" applyBorder="1"/>
    <xf numFmtId="0" fontId="32" fillId="0" borderId="17" xfId="0" applyFont="1" applyBorder="1"/>
    <xf numFmtId="0" fontId="32" fillId="0" borderId="16" xfId="0" applyFont="1" applyBorder="1"/>
    <xf numFmtId="0" fontId="32" fillId="0" borderId="22" xfId="0" applyFont="1" applyBorder="1"/>
    <xf numFmtId="0" fontId="55" fillId="0" borderId="0" xfId="0" applyFont="1"/>
    <xf numFmtId="0" fontId="2" fillId="0" borderId="7" xfId="0" applyFont="1" applyBorder="1"/>
    <xf numFmtId="0" fontId="37" fillId="0" borderId="0" xfId="0" applyFont="1"/>
    <xf numFmtId="1" fontId="37" fillId="0" borderId="0" xfId="0" applyNumberFormat="1" applyFont="1"/>
    <xf numFmtId="164" fontId="0" fillId="17" borderId="10" xfId="0" applyNumberFormat="1" applyFill="1" applyBorder="1"/>
    <xf numFmtId="0" fontId="23" fillId="10" borderId="0" xfId="0" applyFont="1" applyFill="1" applyAlignment="1">
      <alignment horizontal="left" readingOrder="2"/>
    </xf>
    <xf numFmtId="0" fontId="11" fillId="10" borderId="0" xfId="0" applyFont="1" applyFill="1" applyAlignment="1">
      <alignment horizontal="right"/>
    </xf>
    <xf numFmtId="0" fontId="39" fillId="0" borderId="5" xfId="0" applyFont="1" applyBorder="1" applyAlignment="1">
      <alignment vertical="center"/>
    </xf>
    <xf numFmtId="0" fontId="39" fillId="0" borderId="0" xfId="0" applyFont="1" applyAlignment="1">
      <alignment horizontal="center" vertical="center"/>
    </xf>
    <xf numFmtId="9" fontId="39" fillId="0" borderId="0" xfId="0" applyNumberFormat="1" applyFont="1" applyAlignment="1">
      <alignment horizontal="center" vertical="center"/>
    </xf>
    <xf numFmtId="164" fontId="39" fillId="0" borderId="0" xfId="0" applyNumberFormat="1" applyFont="1" applyAlignment="1">
      <alignment horizontal="center" vertical="center"/>
    </xf>
    <xf numFmtId="9" fontId="39" fillId="0" borderId="0" xfId="1" applyFont="1" applyFill="1" applyAlignment="1">
      <alignment horizontal="center" vertical="center"/>
    </xf>
    <xf numFmtId="164" fontId="39" fillId="0" borderId="9" xfId="0" applyNumberFormat="1" applyFont="1" applyBorder="1" applyAlignment="1">
      <alignment horizontal="center" vertical="center"/>
    </xf>
    <xf numFmtId="0" fontId="9" fillId="0" borderId="0" xfId="0" applyFont="1" applyAlignment="1">
      <alignment horizontal="left"/>
    </xf>
    <xf numFmtId="14" fontId="0" fillId="0" borderId="0" xfId="0" applyNumberFormat="1" applyAlignment="1">
      <alignment horizontal="left"/>
    </xf>
    <xf numFmtId="164" fontId="39" fillId="19" borderId="9" xfId="0" applyNumberFormat="1" applyFont="1" applyFill="1" applyBorder="1" applyAlignment="1">
      <alignment horizontal="center"/>
    </xf>
    <xf numFmtId="0" fontId="0" fillId="12" borderId="0" xfId="0" applyFill="1"/>
    <xf numFmtId="0" fontId="0" fillId="12" borderId="0" xfId="0" applyFill="1" applyAlignment="1">
      <alignment horizontal="center"/>
    </xf>
    <xf numFmtId="0" fontId="0" fillId="10" borderId="0" xfId="0" applyFill="1"/>
    <xf numFmtId="0" fontId="9" fillId="10" borderId="0" xfId="0" applyFont="1" applyFill="1" applyAlignment="1">
      <alignment horizontal="center" wrapText="1"/>
    </xf>
    <xf numFmtId="0" fontId="9" fillId="10" borderId="0" xfId="0" applyFont="1" applyFill="1" applyAlignment="1">
      <alignment horizontal="center"/>
    </xf>
    <xf numFmtId="0" fontId="0" fillId="10" borderId="0" xfId="0" applyFill="1" applyAlignment="1">
      <alignment horizontal="center"/>
    </xf>
    <xf numFmtId="0" fontId="0" fillId="10" borderId="10" xfId="0" applyFill="1" applyBorder="1" applyAlignment="1">
      <alignment horizontal="center"/>
    </xf>
    <xf numFmtId="164" fontId="0" fillId="10" borderId="10" xfId="0" applyNumberFormat="1" applyFill="1" applyBorder="1" applyAlignment="1">
      <alignment horizontal="center"/>
    </xf>
    <xf numFmtId="0" fontId="9" fillId="10" borderId="0" xfId="0" applyFont="1" applyFill="1" applyAlignment="1">
      <alignment horizontal="right"/>
    </xf>
    <xf numFmtId="164" fontId="0" fillId="10" borderId="0" xfId="0" applyNumberFormat="1" applyFill="1" applyAlignment="1">
      <alignment horizontal="center"/>
    </xf>
    <xf numFmtId="9" fontId="0" fillId="10" borderId="0" xfId="1" applyFont="1" applyFill="1" applyAlignment="1">
      <alignment horizontal="center"/>
    </xf>
    <xf numFmtId="0" fontId="25" fillId="0" borderId="17" xfId="0" applyFont="1" applyBorder="1"/>
    <xf numFmtId="0" fontId="25" fillId="20" borderId="17" xfId="0" applyFont="1" applyFill="1" applyBorder="1"/>
    <xf numFmtId="0" fontId="25" fillId="12" borderId="17" xfId="0" applyFont="1" applyFill="1" applyBorder="1"/>
    <xf numFmtId="0" fontId="25" fillId="12" borderId="23" xfId="0" applyFont="1" applyFill="1" applyBorder="1"/>
    <xf numFmtId="0" fontId="36" fillId="17" borderId="21" xfId="0" applyFont="1" applyFill="1" applyBorder="1"/>
    <xf numFmtId="0" fontId="36" fillId="17" borderId="20" xfId="0" applyFont="1" applyFill="1" applyBorder="1"/>
    <xf numFmtId="9" fontId="36" fillId="17" borderId="10" xfId="0" applyNumberFormat="1" applyFont="1" applyFill="1" applyBorder="1"/>
    <xf numFmtId="9" fontId="39" fillId="19" borderId="0" xfId="1" applyFont="1" applyFill="1" applyAlignment="1">
      <alignment horizontal="center"/>
    </xf>
    <xf numFmtId="0" fontId="32" fillId="20" borderId="39" xfId="0" applyFont="1" applyFill="1" applyBorder="1"/>
    <xf numFmtId="0" fontId="32" fillId="20" borderId="30" xfId="0" applyFont="1" applyFill="1" applyBorder="1"/>
    <xf numFmtId="0" fontId="32" fillId="0" borderId="72" xfId="0" applyFont="1" applyBorder="1"/>
    <xf numFmtId="0" fontId="32" fillId="0" borderId="109" xfId="0" applyFont="1" applyBorder="1"/>
    <xf numFmtId="0" fontId="2" fillId="20" borderId="47" xfId="0" applyFont="1" applyFill="1" applyBorder="1" applyAlignment="1">
      <alignment horizontal="right"/>
    </xf>
    <xf numFmtId="0" fontId="2" fillId="20" borderId="23" xfId="0" applyFont="1" applyFill="1" applyBorder="1"/>
    <xf numFmtId="0" fontId="32" fillId="0" borderId="41" xfId="0" applyFont="1" applyBorder="1"/>
    <xf numFmtId="0" fontId="2" fillId="0" borderId="50" xfId="0" applyFont="1" applyBorder="1" applyAlignment="1">
      <alignment horizontal="right"/>
    </xf>
    <xf numFmtId="0" fontId="2" fillId="0" borderId="41" xfId="0" applyFont="1" applyBorder="1"/>
    <xf numFmtId="0" fontId="2" fillId="0" borderId="41" xfId="0" applyFont="1" applyBorder="1" applyAlignment="1">
      <alignment horizontal="right"/>
    </xf>
    <xf numFmtId="0" fontId="6" fillId="8" borderId="5" xfId="0" applyFont="1" applyFill="1" applyBorder="1" applyAlignment="1">
      <alignment wrapText="1"/>
    </xf>
    <xf numFmtId="0" fontId="6" fillId="8" borderId="0" xfId="0" applyFont="1" applyFill="1" applyAlignment="1">
      <alignment wrapText="1"/>
    </xf>
    <xf numFmtId="0" fontId="32" fillId="20" borderId="16" xfId="0" applyFont="1" applyFill="1" applyBorder="1"/>
    <xf numFmtId="0" fontId="32" fillId="20" borderId="17" xfId="0" applyFont="1" applyFill="1" applyBorder="1"/>
    <xf numFmtId="0" fontId="32" fillId="0" borderId="22" xfId="0" applyFont="1" applyBorder="1"/>
    <xf numFmtId="0" fontId="32" fillId="0" borderId="23" xfId="0" applyFont="1" applyBorder="1"/>
    <xf numFmtId="1" fontId="35" fillId="7" borderId="25" xfId="0" applyNumberFormat="1" applyFont="1" applyFill="1" applyBorder="1" applyAlignment="1">
      <alignment horizontal="center"/>
    </xf>
    <xf numFmtId="1" fontId="35" fillId="7" borderId="26" xfId="0" applyNumberFormat="1" applyFont="1" applyFill="1" applyBorder="1" applyAlignment="1">
      <alignment horizontal="center"/>
    </xf>
    <xf numFmtId="1" fontId="32" fillId="0" borderId="75" xfId="0" applyNumberFormat="1" applyFont="1" applyBorder="1" applyAlignment="1">
      <alignment horizontal="center"/>
    </xf>
    <xf numFmtId="1" fontId="32" fillId="0" borderId="23" xfId="0" applyNumberFormat="1" applyFont="1" applyBorder="1" applyAlignment="1">
      <alignment horizontal="center"/>
    </xf>
    <xf numFmtId="1" fontId="32" fillId="0" borderId="27" xfId="0" applyNumberFormat="1" applyFont="1" applyBorder="1" applyAlignment="1">
      <alignment horizontal="center"/>
    </xf>
    <xf numFmtId="0" fontId="32" fillId="0" borderId="16" xfId="0" applyFont="1" applyBorder="1"/>
    <xf numFmtId="0" fontId="32" fillId="0" borderId="17" xfId="0" applyFont="1" applyBorder="1"/>
    <xf numFmtId="0" fontId="17" fillId="0" borderId="17" xfId="0" applyFont="1" applyBorder="1" applyAlignment="1">
      <alignment horizontal="right"/>
    </xf>
    <xf numFmtId="0" fontId="17" fillId="0" borderId="20" xfId="0" applyFont="1" applyBorder="1" applyAlignment="1">
      <alignment horizontal="right"/>
    </xf>
    <xf numFmtId="164" fontId="32" fillId="0" borderId="21" xfId="0" applyNumberFormat="1" applyFont="1" applyBorder="1" applyAlignment="1">
      <alignment horizontal="center"/>
    </xf>
    <xf numFmtId="164" fontId="32" fillId="0" borderId="17" xfId="0" applyNumberFormat="1" applyFont="1" applyBorder="1" applyAlignment="1">
      <alignment horizontal="center"/>
    </xf>
    <xf numFmtId="164" fontId="32" fillId="0" borderId="20" xfId="0" applyNumberFormat="1" applyFont="1" applyBorder="1" applyAlignment="1">
      <alignment horizontal="center"/>
    </xf>
    <xf numFmtId="1" fontId="32" fillId="0" borderId="21" xfId="0" applyNumberFormat="1" applyFont="1" applyBorder="1" applyAlignment="1">
      <alignment horizontal="center"/>
    </xf>
    <xf numFmtId="1" fontId="32" fillId="0" borderId="17" xfId="0" applyNumberFormat="1" applyFont="1" applyBorder="1" applyAlignment="1">
      <alignment horizontal="center"/>
    </xf>
    <xf numFmtId="1" fontId="32" fillId="0" borderId="18" xfId="0" applyNumberFormat="1" applyFont="1" applyBorder="1" applyAlignment="1">
      <alignment horizontal="center"/>
    </xf>
    <xf numFmtId="0" fontId="4" fillId="7" borderId="24" xfId="0" applyFont="1" applyFill="1" applyBorder="1"/>
    <xf numFmtId="0" fontId="4" fillId="7" borderId="25" xfId="0" applyFont="1" applyFill="1" applyBorder="1"/>
    <xf numFmtId="0" fontId="32" fillId="2" borderId="22" xfId="0" applyFont="1" applyFill="1" applyBorder="1"/>
    <xf numFmtId="0" fontId="32" fillId="2" borderId="23" xfId="0" applyFont="1" applyFill="1" applyBorder="1"/>
    <xf numFmtId="0" fontId="17" fillId="2" borderId="23" xfId="0" applyFont="1" applyFill="1" applyBorder="1" applyAlignment="1">
      <alignment horizontal="right"/>
    </xf>
    <xf numFmtId="0" fontId="17" fillId="2" borderId="76" xfId="0" applyFont="1" applyFill="1" applyBorder="1" applyAlignment="1">
      <alignment horizontal="right"/>
    </xf>
    <xf numFmtId="164" fontId="32" fillId="2" borderId="75" xfId="0" applyNumberFormat="1" applyFont="1" applyFill="1" applyBorder="1" applyAlignment="1">
      <alignment horizontal="center"/>
    </xf>
    <xf numFmtId="164" fontId="32" fillId="2" borderId="23" xfId="0" applyNumberFormat="1" applyFont="1" applyFill="1" applyBorder="1" applyAlignment="1">
      <alignment horizontal="center"/>
    </xf>
    <xf numFmtId="164" fontId="32" fillId="2" borderId="76" xfId="0" applyNumberFormat="1" applyFont="1" applyFill="1" applyBorder="1" applyAlignment="1">
      <alignment horizontal="center"/>
    </xf>
    <xf numFmtId="1" fontId="32" fillId="2" borderId="75" xfId="0" applyNumberFormat="1" applyFont="1" applyFill="1" applyBorder="1" applyAlignment="1">
      <alignment horizontal="center"/>
    </xf>
    <xf numFmtId="1" fontId="32" fillId="2" borderId="23" xfId="0" applyNumberFormat="1" applyFont="1" applyFill="1" applyBorder="1" applyAlignment="1">
      <alignment horizontal="center"/>
    </xf>
    <xf numFmtId="1" fontId="32" fillId="2" borderId="27" xfId="0" applyNumberFormat="1" applyFont="1" applyFill="1" applyBorder="1" applyAlignment="1">
      <alignment horizontal="center"/>
    </xf>
    <xf numFmtId="164" fontId="32" fillId="0" borderId="10" xfId="0" applyNumberFormat="1" applyFont="1" applyBorder="1" applyAlignment="1">
      <alignment horizontal="center"/>
    </xf>
    <xf numFmtId="1" fontId="32" fillId="0" borderId="10" xfId="0" applyNumberFormat="1" applyFont="1" applyBorder="1" applyAlignment="1">
      <alignment horizontal="center"/>
    </xf>
    <xf numFmtId="1" fontId="32" fillId="0" borderId="12" xfId="0" applyNumberFormat="1" applyFont="1" applyBorder="1" applyAlignment="1">
      <alignment horizontal="center"/>
    </xf>
    <xf numFmtId="0" fontId="32" fillId="12" borderId="16" xfId="0" applyFont="1" applyFill="1" applyBorder="1"/>
    <xf numFmtId="0" fontId="32" fillId="12" borderId="17" xfId="0" applyFont="1" applyFill="1" applyBorder="1"/>
    <xf numFmtId="0" fontId="17" fillId="12" borderId="17" xfId="0" applyFont="1" applyFill="1" applyBorder="1" applyAlignment="1">
      <alignment horizontal="right"/>
    </xf>
    <xf numFmtId="0" fontId="17" fillId="12" borderId="20" xfId="0" applyFont="1" applyFill="1" applyBorder="1" applyAlignment="1">
      <alignment horizontal="right"/>
    </xf>
    <xf numFmtId="0" fontId="17" fillId="0" borderId="23" xfId="0" applyFont="1" applyBorder="1" applyAlignment="1">
      <alignment horizontal="right"/>
    </xf>
    <xf numFmtId="0" fontId="17" fillId="0" borderId="76" xfId="0" applyFont="1" applyBorder="1" applyAlignment="1">
      <alignment horizontal="right"/>
    </xf>
    <xf numFmtId="164" fontId="32" fillId="0" borderId="75" xfId="0" applyNumberFormat="1" applyFont="1" applyBorder="1" applyAlignment="1">
      <alignment horizontal="center"/>
    </xf>
    <xf numFmtId="164" fontId="32" fillId="0" borderId="23" xfId="0" applyNumberFormat="1" applyFont="1" applyBorder="1" applyAlignment="1">
      <alignment horizontal="center"/>
    </xf>
    <xf numFmtId="164" fontId="32" fillId="0" borderId="76" xfId="0" applyNumberFormat="1" applyFont="1" applyBorder="1" applyAlignment="1">
      <alignment horizontal="center"/>
    </xf>
    <xf numFmtId="0" fontId="4" fillId="7" borderId="2" xfId="0" applyFont="1" applyFill="1" applyBorder="1"/>
    <xf numFmtId="0" fontId="4" fillId="7" borderId="3" xfId="0" applyFont="1" applyFill="1" applyBorder="1"/>
    <xf numFmtId="0" fontId="32" fillId="12" borderId="22" xfId="0" applyFont="1" applyFill="1" applyBorder="1"/>
    <xf numFmtId="0" fontId="32" fillId="12" borderId="23" xfId="0" applyFont="1" applyFill="1" applyBorder="1"/>
    <xf numFmtId="0" fontId="17" fillId="12" borderId="23" xfId="0" applyFont="1" applyFill="1" applyBorder="1" applyAlignment="1">
      <alignment horizontal="right"/>
    </xf>
    <xf numFmtId="0" fontId="17" fillId="12" borderId="76" xfId="0" applyFont="1" applyFill="1" applyBorder="1" applyAlignment="1">
      <alignment horizontal="right"/>
    </xf>
    <xf numFmtId="164" fontId="35" fillId="7" borderId="3" xfId="0" applyNumberFormat="1" applyFont="1" applyFill="1" applyBorder="1" applyAlignment="1">
      <alignment horizontal="center"/>
    </xf>
    <xf numFmtId="1" fontId="35" fillId="7" borderId="3" xfId="0" applyNumberFormat="1" applyFont="1" applyFill="1" applyBorder="1" applyAlignment="1">
      <alignment horizontal="center"/>
    </xf>
    <xf numFmtId="1" fontId="35" fillId="7" borderId="4" xfId="0" applyNumberFormat="1" applyFont="1" applyFill="1" applyBorder="1" applyAlignment="1">
      <alignment horizontal="center"/>
    </xf>
    <xf numFmtId="164" fontId="35" fillId="7" borderId="25" xfId="0" applyNumberFormat="1" applyFont="1" applyFill="1" applyBorder="1" applyAlignment="1">
      <alignment horizontal="center"/>
    </xf>
    <xf numFmtId="164" fontId="32" fillId="12" borderId="21" xfId="0" applyNumberFormat="1" applyFont="1" applyFill="1" applyBorder="1" applyAlignment="1">
      <alignment horizontal="center"/>
    </xf>
    <xf numFmtId="164" fontId="32" fillId="12" borderId="17" xfId="0" applyNumberFormat="1" applyFont="1" applyFill="1" applyBorder="1" applyAlignment="1">
      <alignment horizontal="center"/>
    </xf>
    <xf numFmtId="164" fontId="32" fillId="12" borderId="20" xfId="0" applyNumberFormat="1" applyFont="1" applyFill="1" applyBorder="1" applyAlignment="1">
      <alignment horizontal="center"/>
    </xf>
    <xf numFmtId="3" fontId="32" fillId="12" borderId="21" xfId="0" applyNumberFormat="1" applyFont="1" applyFill="1" applyBorder="1" applyAlignment="1">
      <alignment horizontal="center"/>
    </xf>
    <xf numFmtId="3" fontId="32" fillId="12" borderId="17" xfId="0" applyNumberFormat="1" applyFont="1" applyFill="1" applyBorder="1" applyAlignment="1">
      <alignment horizontal="center"/>
    </xf>
    <xf numFmtId="3" fontId="32" fillId="12" borderId="20" xfId="0" applyNumberFormat="1" applyFont="1" applyFill="1" applyBorder="1" applyAlignment="1">
      <alignment horizontal="center"/>
    </xf>
    <xf numFmtId="3" fontId="32" fillId="0" borderId="21" xfId="0" applyNumberFormat="1" applyFont="1" applyBorder="1" applyAlignment="1">
      <alignment horizontal="center"/>
    </xf>
    <xf numFmtId="3" fontId="32" fillId="0" borderId="17" xfId="0" applyNumberFormat="1" applyFont="1" applyBorder="1" applyAlignment="1">
      <alignment horizontal="center"/>
    </xf>
    <xf numFmtId="3" fontId="32" fillId="0" borderId="20" xfId="0" applyNumberFormat="1" applyFont="1" applyBorder="1" applyAlignment="1">
      <alignment horizontal="center"/>
    </xf>
    <xf numFmtId="0" fontId="32" fillId="20" borderId="21" xfId="0" applyFont="1" applyFill="1" applyBorder="1" applyAlignment="1">
      <alignment horizontal="center"/>
    </xf>
    <xf numFmtId="0" fontId="32" fillId="20" borderId="17" xfId="0" applyFont="1" applyFill="1" applyBorder="1" applyAlignment="1">
      <alignment horizontal="center"/>
    </xf>
    <xf numFmtId="0" fontId="32" fillId="20" borderId="45" xfId="0" applyFont="1" applyFill="1" applyBorder="1" applyAlignment="1">
      <alignment horizontal="center"/>
    </xf>
    <xf numFmtId="0" fontId="32" fillId="12" borderId="21" xfId="0" applyFont="1" applyFill="1" applyBorder="1" applyAlignment="1">
      <alignment horizontal="center"/>
    </xf>
    <xf numFmtId="0" fontId="32" fillId="12" borderId="17" xfId="0" applyFont="1" applyFill="1" applyBorder="1" applyAlignment="1">
      <alignment horizontal="center"/>
    </xf>
    <xf numFmtId="0" fontId="32" fillId="12" borderId="45" xfId="0" applyFont="1" applyFill="1" applyBorder="1" applyAlignment="1">
      <alignment horizontal="center"/>
    </xf>
    <xf numFmtId="0" fontId="32" fillId="0" borderId="21" xfId="0" applyFont="1" applyBorder="1"/>
    <xf numFmtId="0" fontId="32" fillId="0" borderId="18" xfId="0" applyFont="1" applyBorder="1"/>
    <xf numFmtId="164" fontId="32" fillId="12" borderId="75" xfId="0" applyNumberFormat="1" applyFont="1" applyFill="1" applyBorder="1" applyAlignment="1">
      <alignment horizontal="center"/>
    </xf>
    <xf numFmtId="164" fontId="32" fillId="12" borderId="23" xfId="0" applyNumberFormat="1" applyFont="1" applyFill="1" applyBorder="1" applyAlignment="1">
      <alignment horizontal="center"/>
    </xf>
    <xf numFmtId="164" fontId="32" fillId="12" borderId="76" xfId="0" applyNumberFormat="1" applyFont="1" applyFill="1" applyBorder="1" applyAlignment="1">
      <alignment horizontal="center"/>
    </xf>
    <xf numFmtId="1" fontId="14" fillId="12" borderId="75" xfId="0" applyNumberFormat="1" applyFont="1" applyFill="1" applyBorder="1" applyAlignment="1">
      <alignment horizontal="center"/>
    </xf>
    <xf numFmtId="1" fontId="14" fillId="12" borderId="23" xfId="0" applyNumberFormat="1" applyFont="1" applyFill="1" applyBorder="1" applyAlignment="1">
      <alignment horizontal="center"/>
    </xf>
    <xf numFmtId="1" fontId="14" fillId="12" borderId="27" xfId="0" applyNumberFormat="1" applyFont="1" applyFill="1" applyBorder="1" applyAlignment="1">
      <alignment horizontal="center"/>
    </xf>
    <xf numFmtId="164" fontId="32" fillId="12" borderId="10" xfId="0" applyNumberFormat="1" applyFont="1" applyFill="1" applyBorder="1" applyAlignment="1">
      <alignment horizontal="center"/>
    </xf>
    <xf numFmtId="1" fontId="32" fillId="12" borderId="10" xfId="0" applyNumberFormat="1" applyFont="1" applyFill="1" applyBorder="1" applyAlignment="1">
      <alignment horizontal="center"/>
    </xf>
    <xf numFmtId="1" fontId="32" fillId="12" borderId="12" xfId="0" applyNumberFormat="1" applyFont="1" applyFill="1" applyBorder="1" applyAlignment="1">
      <alignment horizontal="center"/>
    </xf>
    <xf numFmtId="0" fontId="32" fillId="0" borderId="16" xfId="0" applyFont="1" applyBorder="1" applyAlignment="1">
      <alignment horizontal="left"/>
    </xf>
    <xf numFmtId="0" fontId="32" fillId="0" borderId="17" xfId="0" applyFont="1" applyBorder="1" applyAlignment="1">
      <alignment horizontal="left"/>
    </xf>
    <xf numFmtId="164" fontId="32" fillId="12" borderId="14" xfId="0" applyNumberFormat="1" applyFont="1" applyFill="1" applyBorder="1" applyAlignment="1">
      <alignment horizontal="center"/>
    </xf>
    <xf numFmtId="1" fontId="14" fillId="12" borderId="14" xfId="0" applyNumberFormat="1" applyFont="1" applyFill="1" applyBorder="1" applyAlignment="1">
      <alignment horizontal="center"/>
    </xf>
    <xf numFmtId="1" fontId="14" fillId="12" borderId="15" xfId="0" applyNumberFormat="1" applyFont="1" applyFill="1" applyBorder="1" applyAlignment="1">
      <alignment horizontal="center"/>
    </xf>
    <xf numFmtId="1" fontId="2" fillId="12" borderId="21" xfId="0" applyNumberFormat="1" applyFont="1" applyFill="1" applyBorder="1" applyAlignment="1">
      <alignment horizontal="center"/>
    </xf>
    <xf numFmtId="1" fontId="2" fillId="12" borderId="17" xfId="0" applyNumberFormat="1" applyFont="1" applyFill="1" applyBorder="1" applyAlignment="1">
      <alignment horizontal="center"/>
    </xf>
    <xf numFmtId="1" fontId="2" fillId="12" borderId="18" xfId="0" applyNumberFormat="1" applyFont="1" applyFill="1" applyBorder="1" applyAlignment="1">
      <alignment horizontal="center"/>
    </xf>
    <xf numFmtId="0" fontId="18" fillId="3" borderId="0" xfId="0" applyFont="1" applyFill="1" applyAlignment="1">
      <alignment horizontal="right"/>
    </xf>
    <xf numFmtId="0" fontId="18" fillId="3" borderId="120" xfId="0" applyFont="1" applyFill="1" applyBorder="1" applyAlignment="1">
      <alignment horizontal="right"/>
    </xf>
    <xf numFmtId="0" fontId="18" fillId="3" borderId="0" xfId="0" applyFont="1" applyFill="1"/>
    <xf numFmtId="0" fontId="18" fillId="3" borderId="120" xfId="0" applyFont="1" applyFill="1" applyBorder="1"/>
    <xf numFmtId="164" fontId="56" fillId="2" borderId="113" xfId="0" applyNumberFormat="1" applyFont="1" applyFill="1" applyBorder="1" applyAlignment="1">
      <alignment horizontal="center"/>
    </xf>
    <xf numFmtId="164" fontId="56" fillId="2" borderId="114" xfId="0" applyNumberFormat="1" applyFont="1" applyFill="1" applyBorder="1" applyAlignment="1">
      <alignment horizontal="center"/>
    </xf>
    <xf numFmtId="164" fontId="56" fillId="2" borderId="115" xfId="0" applyNumberFormat="1" applyFont="1" applyFill="1" applyBorder="1" applyAlignment="1">
      <alignment horizontal="center"/>
    </xf>
    <xf numFmtId="164" fontId="56" fillId="2" borderId="116" xfId="0" applyNumberFormat="1" applyFont="1" applyFill="1" applyBorder="1" applyAlignment="1">
      <alignment horizontal="center"/>
    </xf>
    <xf numFmtId="164" fontId="56" fillId="2" borderId="117" xfId="0" applyNumberFormat="1" applyFont="1" applyFill="1" applyBorder="1" applyAlignment="1">
      <alignment horizontal="center"/>
    </xf>
    <xf numFmtId="164" fontId="56" fillId="2" borderId="118" xfId="0" applyNumberFormat="1" applyFont="1" applyFill="1" applyBorder="1" applyAlignment="1">
      <alignment horizontal="center"/>
    </xf>
    <xf numFmtId="0" fontId="2" fillId="0" borderId="30" xfId="0" applyFont="1" applyBorder="1" applyAlignment="1">
      <alignment horizontal="right"/>
    </xf>
    <xf numFmtId="0" fontId="2" fillId="0" borderId="31" xfId="0" applyFont="1" applyBorder="1" applyAlignment="1">
      <alignment horizontal="right"/>
    </xf>
    <xf numFmtId="164" fontId="32" fillId="0" borderId="82" xfId="0" applyNumberFormat="1" applyFont="1" applyBorder="1" applyAlignment="1">
      <alignment horizontal="center"/>
    </xf>
    <xf numFmtId="164" fontId="32" fillId="0" borderId="30" xfId="0" applyNumberFormat="1" applyFont="1" applyBorder="1" applyAlignment="1">
      <alignment horizontal="center"/>
    </xf>
    <xf numFmtId="164" fontId="32" fillId="0" borderId="60" xfId="0" applyNumberFormat="1" applyFont="1" applyBorder="1" applyAlignment="1">
      <alignment horizontal="center"/>
    </xf>
    <xf numFmtId="1" fontId="32" fillId="0" borderId="20" xfId="0" applyNumberFormat="1" applyFont="1" applyBorder="1" applyAlignment="1">
      <alignment horizontal="center"/>
    </xf>
    <xf numFmtId="0" fontId="32" fillId="0" borderId="21" xfId="0" applyFont="1" applyBorder="1" applyAlignment="1">
      <alignment horizontal="center"/>
    </xf>
    <xf numFmtId="0" fontId="32" fillId="0" borderId="17" xfId="0" applyFont="1" applyBorder="1" applyAlignment="1">
      <alignment horizontal="center"/>
    </xf>
    <xf numFmtId="0" fontId="32" fillId="0" borderId="20" xfId="0" applyFont="1" applyBorder="1" applyAlignment="1">
      <alignment horizontal="center"/>
    </xf>
    <xf numFmtId="0" fontId="32" fillId="0" borderId="40" xfId="0" applyFont="1" applyBorder="1"/>
    <xf numFmtId="0" fontId="32" fillId="0" borderId="41" xfId="0" applyFont="1" applyBorder="1"/>
    <xf numFmtId="1" fontId="32" fillId="0" borderId="73" xfId="0" applyNumberFormat="1" applyFont="1" applyBorder="1" applyAlignment="1">
      <alignment horizontal="center"/>
    </xf>
    <xf numFmtId="1" fontId="32" fillId="0" borderId="41" xfId="0" applyNumberFormat="1" applyFont="1" applyBorder="1" applyAlignment="1">
      <alignment horizontal="center"/>
    </xf>
    <xf numFmtId="1" fontId="32" fillId="0" borderId="74" xfId="0" applyNumberFormat="1" applyFont="1" applyBorder="1" applyAlignment="1">
      <alignment horizontal="center"/>
    </xf>
    <xf numFmtId="0" fontId="32" fillId="0" borderId="73" xfId="0" applyFont="1" applyBorder="1" applyAlignment="1">
      <alignment horizontal="center"/>
    </xf>
    <xf numFmtId="0" fontId="32" fillId="0" borderId="41" xfId="0" applyFont="1" applyBorder="1" applyAlignment="1">
      <alignment horizontal="center"/>
    </xf>
    <xf numFmtId="0" fontId="32" fillId="0" borderId="74" xfId="0" applyFont="1" applyBorder="1" applyAlignment="1">
      <alignment horizontal="center"/>
    </xf>
    <xf numFmtId="0" fontId="32" fillId="20" borderId="16" xfId="0" applyFont="1" applyFill="1" applyBorder="1"/>
    <xf numFmtId="0" fontId="32" fillId="20" borderId="17" xfId="0" applyFont="1" applyFill="1" applyBorder="1"/>
    <xf numFmtId="0" fontId="2" fillId="20" borderId="17" xfId="0" applyFont="1" applyFill="1" applyBorder="1" applyAlignment="1">
      <alignment horizontal="right"/>
    </xf>
    <xf numFmtId="164" fontId="32" fillId="20" borderId="82" xfId="0" applyNumberFormat="1" applyFont="1" applyFill="1" applyBorder="1" applyAlignment="1">
      <alignment horizontal="center"/>
    </xf>
    <xf numFmtId="164" fontId="32" fillId="20" borderId="30" xfId="0" applyNumberFormat="1" applyFont="1" applyFill="1" applyBorder="1" applyAlignment="1">
      <alignment horizontal="center"/>
    </xf>
    <xf numFmtId="164" fontId="32" fillId="20" borderId="60" xfId="0" applyNumberFormat="1" applyFont="1" applyFill="1" applyBorder="1" applyAlignment="1">
      <alignment horizontal="center"/>
    </xf>
    <xf numFmtId="1" fontId="32" fillId="20" borderId="21" xfId="0" applyNumberFormat="1" applyFont="1" applyFill="1" applyBorder="1" applyAlignment="1">
      <alignment horizontal="center"/>
    </xf>
    <xf numFmtId="1" fontId="32" fillId="20" borderId="17" xfId="0" applyNumberFormat="1" applyFont="1" applyFill="1" applyBorder="1" applyAlignment="1">
      <alignment horizontal="center"/>
    </xf>
    <xf numFmtId="1" fontId="32" fillId="20" borderId="20" xfId="0" applyNumberFormat="1" applyFont="1" applyFill="1" applyBorder="1" applyAlignment="1">
      <alignment horizontal="center"/>
    </xf>
    <xf numFmtId="0" fontId="32" fillId="20" borderId="20" xfId="0" applyFont="1" applyFill="1" applyBorder="1" applyAlignment="1">
      <alignment horizontal="center"/>
    </xf>
    <xf numFmtId="0" fontId="32" fillId="20" borderId="21" xfId="0" applyFont="1" applyFill="1" applyBorder="1"/>
    <xf numFmtId="0" fontId="32" fillId="20" borderId="18" xfId="0" applyFont="1" applyFill="1" applyBorder="1"/>
    <xf numFmtId="0" fontId="2" fillId="20" borderId="30" xfId="0" applyFont="1" applyFill="1" applyBorder="1" applyAlignment="1">
      <alignment horizontal="right"/>
    </xf>
    <xf numFmtId="0" fontId="14" fillId="20" borderId="30" xfId="0" applyFont="1" applyFill="1" applyBorder="1" applyAlignment="1">
      <alignment horizontal="right"/>
    </xf>
    <xf numFmtId="0" fontId="14" fillId="20" borderId="60" xfId="0" applyFont="1" applyFill="1" applyBorder="1" applyAlignment="1">
      <alignment horizontal="right"/>
    </xf>
    <xf numFmtId="164" fontId="32" fillId="0" borderId="73" xfId="0" applyNumberFormat="1" applyFont="1" applyBorder="1" applyAlignment="1">
      <alignment horizontal="center"/>
    </xf>
    <xf numFmtId="164" fontId="32" fillId="0" borderId="41" xfId="0" applyNumberFormat="1" applyFont="1" applyBorder="1" applyAlignment="1">
      <alignment horizontal="center"/>
    </xf>
    <xf numFmtId="164" fontId="32" fillId="0" borderId="74" xfId="0" applyNumberFormat="1" applyFont="1" applyBorder="1" applyAlignment="1">
      <alignment horizontal="center"/>
    </xf>
    <xf numFmtId="0" fontId="2" fillId="0" borderId="17" xfId="0" applyFont="1" applyBorder="1" applyAlignment="1">
      <alignment horizontal="right"/>
    </xf>
    <xf numFmtId="0" fontId="2" fillId="0" borderId="45" xfId="0" applyFont="1" applyBorder="1" applyAlignment="1">
      <alignment horizontal="right"/>
    </xf>
    <xf numFmtId="164" fontId="32" fillId="20" borderId="73" xfId="0" applyNumberFormat="1" applyFont="1" applyFill="1" applyBorder="1" applyAlignment="1">
      <alignment horizontal="center"/>
    </xf>
    <xf numFmtId="164" fontId="32" fillId="20" borderId="41" xfId="0" applyNumberFormat="1" applyFont="1" applyFill="1" applyBorder="1" applyAlignment="1">
      <alignment horizontal="center"/>
    </xf>
    <xf numFmtId="164" fontId="32" fillId="20" borderId="74" xfId="0" applyNumberFormat="1" applyFont="1" applyFill="1" applyBorder="1" applyAlignment="1">
      <alignment horizontal="center"/>
    </xf>
    <xf numFmtId="1" fontId="32" fillId="20" borderId="73" xfId="0" applyNumberFormat="1" applyFont="1" applyFill="1" applyBorder="1" applyAlignment="1">
      <alignment horizontal="center"/>
    </xf>
    <xf numFmtId="1" fontId="32" fillId="20" borderId="41" xfId="0" applyNumberFormat="1" applyFont="1" applyFill="1" applyBorder="1" applyAlignment="1">
      <alignment horizontal="center"/>
    </xf>
    <xf numFmtId="1" fontId="32" fillId="20" borderId="74" xfId="0" applyNumberFormat="1" applyFont="1" applyFill="1" applyBorder="1" applyAlignment="1">
      <alignment horizontal="center"/>
    </xf>
    <xf numFmtId="0" fontId="2" fillId="20" borderId="73" xfId="0" applyFont="1" applyFill="1" applyBorder="1" applyAlignment="1">
      <alignment horizontal="center"/>
    </xf>
    <xf numFmtId="0" fontId="2" fillId="20" borderId="41" xfId="0" applyFont="1" applyFill="1" applyBorder="1" applyAlignment="1">
      <alignment horizontal="center"/>
    </xf>
    <xf numFmtId="0" fontId="2" fillId="20" borderId="74" xfId="0" applyFont="1" applyFill="1" applyBorder="1" applyAlignment="1">
      <alignment horizontal="center"/>
    </xf>
    <xf numFmtId="0" fontId="32" fillId="20" borderId="73" xfId="0" applyFont="1" applyFill="1" applyBorder="1"/>
    <xf numFmtId="0" fontId="32" fillId="20" borderId="41" xfId="0" applyFont="1" applyFill="1" applyBorder="1"/>
    <xf numFmtId="0" fontId="32" fillId="20" borderId="44" xfId="0" applyFont="1" applyFill="1" applyBorder="1"/>
    <xf numFmtId="0" fontId="35" fillId="3" borderId="16" xfId="0" applyFont="1" applyFill="1" applyBorder="1"/>
    <xf numFmtId="0" fontId="35" fillId="3" borderId="17" xfId="0" applyFont="1" applyFill="1" applyBorder="1"/>
    <xf numFmtId="164" fontId="35" fillId="3" borderId="33" xfId="0" applyNumberFormat="1" applyFont="1" applyFill="1" applyBorder="1" applyAlignment="1">
      <alignment horizontal="center"/>
    </xf>
    <xf numFmtId="1" fontId="35" fillId="3" borderId="33" xfId="0" applyNumberFormat="1" applyFont="1" applyFill="1" applyBorder="1" applyAlignment="1">
      <alignment horizontal="center"/>
    </xf>
    <xf numFmtId="0" fontId="32" fillId="0" borderId="46" xfId="0" applyFont="1" applyBorder="1"/>
    <xf numFmtId="164" fontId="35" fillId="3" borderId="17" xfId="0" applyNumberFormat="1" applyFont="1" applyFill="1" applyBorder="1" applyAlignment="1">
      <alignment horizontal="center"/>
    </xf>
    <xf numFmtId="164" fontId="32" fillId="20" borderId="46" xfId="0" applyNumberFormat="1" applyFont="1" applyFill="1" applyBorder="1" applyAlignment="1">
      <alignment horizontal="center"/>
    </xf>
    <xf numFmtId="164" fontId="32" fillId="20" borderId="17" xfId="0" applyNumberFormat="1" applyFont="1" applyFill="1" applyBorder="1" applyAlignment="1">
      <alignment horizontal="center"/>
    </xf>
    <xf numFmtId="164" fontId="32" fillId="20" borderId="45" xfId="0" applyNumberFormat="1" applyFont="1" applyFill="1" applyBorder="1" applyAlignment="1">
      <alignment horizontal="center"/>
    </xf>
    <xf numFmtId="1" fontId="32" fillId="20" borderId="46" xfId="0" applyNumberFormat="1" applyFont="1" applyFill="1" applyBorder="1" applyAlignment="1">
      <alignment horizontal="center"/>
    </xf>
    <xf numFmtId="0" fontId="35" fillId="3" borderId="25" xfId="0" applyFont="1" applyFill="1" applyBorder="1" applyAlignment="1">
      <alignment horizontal="center"/>
    </xf>
    <xf numFmtId="1" fontId="32" fillId="20" borderId="65" xfId="0" applyNumberFormat="1" applyFont="1" applyFill="1" applyBorder="1" applyAlignment="1">
      <alignment horizontal="center"/>
    </xf>
    <xf numFmtId="1" fontId="35" fillId="3" borderId="25" xfId="0" applyNumberFormat="1" applyFont="1" applyFill="1" applyBorder="1" applyAlignment="1">
      <alignment horizontal="center"/>
    </xf>
    <xf numFmtId="0" fontId="35" fillId="3" borderId="25" xfId="0" applyFont="1" applyFill="1" applyBorder="1"/>
    <xf numFmtId="0" fontId="35" fillId="3" borderId="26" xfId="0" applyFont="1" applyFill="1" applyBorder="1"/>
    <xf numFmtId="0" fontId="32" fillId="0" borderId="23" xfId="0" applyFont="1" applyBorder="1" applyAlignment="1">
      <alignment horizontal="center"/>
    </xf>
    <xf numFmtId="0" fontId="32" fillId="0" borderId="47" xfId="0" applyFont="1" applyBorder="1" applyAlignment="1">
      <alignment horizontal="center"/>
    </xf>
    <xf numFmtId="164" fontId="32" fillId="20" borderId="14" xfId="0" applyNumberFormat="1" applyFont="1" applyFill="1" applyBorder="1" applyAlignment="1">
      <alignment horizontal="center"/>
    </xf>
    <xf numFmtId="0" fontId="65" fillId="0" borderId="17" xfId="0" applyFont="1" applyBorder="1" applyAlignment="1">
      <alignment horizontal="right"/>
    </xf>
    <xf numFmtId="0" fontId="65" fillId="0" borderId="45" xfId="0" applyFont="1" applyBorder="1" applyAlignment="1">
      <alignment horizontal="right"/>
    </xf>
    <xf numFmtId="0" fontId="65" fillId="12" borderId="17" xfId="0" applyFont="1" applyFill="1" applyBorder="1" applyAlignment="1">
      <alignment horizontal="right"/>
    </xf>
    <xf numFmtId="0" fontId="65" fillId="12" borderId="45" xfId="0" applyFont="1" applyFill="1" applyBorder="1" applyAlignment="1">
      <alignment horizontal="right"/>
    </xf>
    <xf numFmtId="164" fontId="32" fillId="12" borderId="46" xfId="0" applyNumberFormat="1" applyFont="1" applyFill="1" applyBorder="1" applyAlignment="1">
      <alignment horizontal="center"/>
    </xf>
    <xf numFmtId="164" fontId="32" fillId="12" borderId="45" xfId="0" applyNumberFormat="1" applyFont="1" applyFill="1" applyBorder="1" applyAlignment="1">
      <alignment horizontal="center"/>
    </xf>
    <xf numFmtId="1" fontId="32" fillId="12" borderId="46" xfId="0" applyNumberFormat="1" applyFont="1" applyFill="1" applyBorder="1" applyAlignment="1">
      <alignment horizontal="center"/>
    </xf>
    <xf numFmtId="1" fontId="32" fillId="12" borderId="17" xfId="0" applyNumberFormat="1" applyFont="1" applyFill="1" applyBorder="1" applyAlignment="1">
      <alignment horizontal="center"/>
    </xf>
    <xf numFmtId="1" fontId="32" fillId="12" borderId="20" xfId="0" applyNumberFormat="1" applyFont="1" applyFill="1" applyBorder="1" applyAlignment="1">
      <alignment horizontal="center"/>
    </xf>
    <xf numFmtId="0" fontId="32" fillId="0" borderId="45" xfId="0" applyFont="1" applyBorder="1" applyAlignment="1">
      <alignment horizontal="center"/>
    </xf>
    <xf numFmtId="0" fontId="25" fillId="20" borderId="17" xfId="0" applyFont="1" applyFill="1" applyBorder="1" applyAlignment="1">
      <alignment horizontal="right"/>
    </xf>
    <xf numFmtId="0" fontId="25" fillId="20" borderId="45" xfId="0" applyFont="1" applyFill="1" applyBorder="1" applyAlignment="1">
      <alignment horizontal="right"/>
    </xf>
    <xf numFmtId="0" fontId="32" fillId="0" borderId="13" xfId="0" applyFont="1" applyBorder="1"/>
    <xf numFmtId="0" fontId="32" fillId="0" borderId="14" xfId="0" applyFont="1" applyBorder="1"/>
    <xf numFmtId="0" fontId="32" fillId="20" borderId="38" xfId="0" applyFont="1" applyFill="1" applyBorder="1"/>
    <xf numFmtId="0" fontId="32" fillId="20" borderId="7" xfId="0" applyFont="1" applyFill="1" applyBorder="1"/>
    <xf numFmtId="0" fontId="32" fillId="20" borderId="8" xfId="0" applyFont="1" applyFill="1" applyBorder="1"/>
    <xf numFmtId="1" fontId="35" fillId="3" borderId="17" xfId="0" applyNumberFormat="1" applyFont="1" applyFill="1" applyBorder="1" applyAlignment="1">
      <alignment horizontal="center"/>
    </xf>
    <xf numFmtId="0" fontId="32" fillId="20" borderId="10" xfId="0" applyFont="1" applyFill="1" applyBorder="1" applyAlignment="1">
      <alignment horizontal="center"/>
    </xf>
    <xf numFmtId="0" fontId="65" fillId="20" borderId="17" xfId="0" applyFont="1" applyFill="1" applyBorder="1" applyAlignment="1">
      <alignment horizontal="right"/>
    </xf>
    <xf numFmtId="0" fontId="65" fillId="20" borderId="45" xfId="0" applyFont="1" applyFill="1" applyBorder="1" applyAlignment="1">
      <alignment horizontal="right"/>
    </xf>
    <xf numFmtId="1" fontId="32" fillId="0" borderId="46" xfId="0" applyNumberFormat="1" applyFont="1" applyBorder="1" applyAlignment="1">
      <alignment horizontal="center"/>
    </xf>
    <xf numFmtId="164" fontId="32" fillId="0" borderId="46" xfId="0" applyNumberFormat="1" applyFont="1" applyBorder="1" applyAlignment="1">
      <alignment horizontal="center"/>
    </xf>
    <xf numFmtId="164" fontId="32" fillId="0" borderId="45" xfId="0" applyNumberFormat="1" applyFont="1" applyBorder="1" applyAlignment="1">
      <alignment horizontal="center"/>
    </xf>
    <xf numFmtId="0" fontId="2" fillId="0" borderId="1" xfId="0" applyFont="1" applyBorder="1" applyAlignment="1">
      <alignment horizontal="center"/>
    </xf>
    <xf numFmtId="164" fontId="32" fillId="0" borderId="79" xfId="0" applyNumberFormat="1" applyFont="1" applyBorder="1" applyAlignment="1">
      <alignment horizontal="center"/>
    </xf>
    <xf numFmtId="164" fontId="32" fillId="0" borderId="7" xfId="0" applyNumberFormat="1" applyFont="1" applyBorder="1" applyAlignment="1">
      <alignment horizontal="center"/>
    </xf>
    <xf numFmtId="164" fontId="32" fillId="0" borderId="61" xfId="0" applyNumberFormat="1" applyFont="1" applyBorder="1" applyAlignment="1">
      <alignment horizontal="center"/>
    </xf>
    <xf numFmtId="1" fontId="32" fillId="0" borderId="14" xfId="0" applyNumberFormat="1" applyFont="1" applyBorder="1" applyAlignment="1">
      <alignment horizontal="center"/>
    </xf>
    <xf numFmtId="0" fontId="4" fillId="3" borderId="24" xfId="0" applyFont="1" applyFill="1" applyBorder="1" applyAlignment="1">
      <alignment wrapText="1"/>
    </xf>
    <xf numFmtId="0" fontId="4" fillId="3" borderId="25" xfId="0" applyFont="1" applyFill="1" applyBorder="1" applyAlignment="1">
      <alignment wrapText="1"/>
    </xf>
    <xf numFmtId="0" fontId="32" fillId="20" borderId="11" xfId="0" applyFont="1" applyFill="1" applyBorder="1"/>
    <xf numFmtId="0" fontId="32" fillId="20" borderId="10" xfId="0" applyFont="1" applyFill="1" applyBorder="1"/>
    <xf numFmtId="1" fontId="2" fillId="20" borderId="10" xfId="0" applyNumberFormat="1" applyFont="1" applyFill="1" applyBorder="1" applyAlignment="1">
      <alignment horizontal="center"/>
    </xf>
    <xf numFmtId="0" fontId="35" fillId="3" borderId="18" xfId="0" applyFont="1" applyFill="1" applyBorder="1"/>
    <xf numFmtId="0" fontId="39" fillId="0" borderId="17" xfId="0" applyFont="1" applyBorder="1"/>
    <xf numFmtId="0" fontId="39" fillId="0" borderId="45" xfId="0" applyFont="1" applyBorder="1"/>
    <xf numFmtId="164" fontId="32" fillId="0" borderId="43" xfId="0" applyNumberFormat="1" applyFont="1" applyBorder="1" applyAlignment="1">
      <alignment horizontal="center"/>
    </xf>
    <xf numFmtId="164" fontId="32" fillId="0" borderId="42" xfId="0" applyNumberFormat="1" applyFont="1" applyBorder="1" applyAlignment="1">
      <alignment horizontal="center"/>
    </xf>
    <xf numFmtId="0" fontId="39" fillId="20" borderId="17" xfId="0" applyFont="1" applyFill="1" applyBorder="1"/>
    <xf numFmtId="0" fontId="39" fillId="20" borderId="45" xfId="0" applyFont="1" applyFill="1" applyBorder="1"/>
    <xf numFmtId="164" fontId="32" fillId="20" borderId="43" xfId="0" applyNumberFormat="1" applyFont="1" applyFill="1" applyBorder="1" applyAlignment="1">
      <alignment horizontal="center"/>
    </xf>
    <xf numFmtId="164" fontId="32" fillId="20" borderId="42" xfId="0" applyNumberFormat="1" applyFont="1" applyFill="1" applyBorder="1" applyAlignment="1">
      <alignment horizontal="center"/>
    </xf>
    <xf numFmtId="0" fontId="2" fillId="20" borderId="46" xfId="0" applyFont="1" applyFill="1" applyBorder="1"/>
    <xf numFmtId="0" fontId="2" fillId="20" borderId="17" xfId="0" applyFont="1" applyFill="1" applyBorder="1"/>
    <xf numFmtId="0" fontId="2" fillId="20" borderId="18" xfId="0" applyFont="1" applyFill="1" applyBorder="1"/>
    <xf numFmtId="0" fontId="2" fillId="0" borderId="46" xfId="0" applyFont="1" applyBorder="1"/>
    <xf numFmtId="0" fontId="2" fillId="0" borderId="17" xfId="0" applyFont="1" applyBorder="1"/>
    <xf numFmtId="0" fontId="2" fillId="0" borderId="18" xfId="0" applyFont="1" applyBorder="1"/>
    <xf numFmtId="0" fontId="32" fillId="20" borderId="46" xfId="0" applyFont="1" applyFill="1" applyBorder="1"/>
    <xf numFmtId="0" fontId="32" fillId="0" borderId="39" xfId="0" applyFont="1" applyBorder="1"/>
    <xf numFmtId="0" fontId="32" fillId="0" borderId="30" xfId="0" applyFont="1" applyBorder="1"/>
    <xf numFmtId="0" fontId="16" fillId="0" borderId="30" xfId="0" applyFont="1" applyBorder="1" applyAlignment="1">
      <alignment horizontal="right"/>
    </xf>
    <xf numFmtId="0" fontId="32" fillId="0" borderId="84" xfId="0" applyFont="1" applyBorder="1"/>
    <xf numFmtId="0" fontId="32" fillId="0" borderId="52" xfId="0" applyFont="1" applyBorder="1"/>
    <xf numFmtId="0" fontId="32" fillId="0" borderId="56" xfId="0" applyFont="1" applyBorder="1"/>
    <xf numFmtId="0" fontId="2" fillId="0" borderId="60" xfId="0" applyFont="1" applyBorder="1" applyAlignment="1">
      <alignment horizontal="right"/>
    </xf>
    <xf numFmtId="164" fontId="35" fillId="3" borderId="34" xfId="0" applyNumberFormat="1" applyFont="1" applyFill="1" applyBorder="1" applyAlignment="1">
      <alignment horizontal="center"/>
    </xf>
    <xf numFmtId="0" fontId="32" fillId="20" borderId="39" xfId="0" applyFont="1" applyFill="1" applyBorder="1"/>
    <xf numFmtId="0" fontId="32" fillId="20" borderId="30" xfId="0" applyFont="1" applyFill="1" applyBorder="1"/>
    <xf numFmtId="0" fontId="32" fillId="21" borderId="39" xfId="0" applyFont="1" applyFill="1" applyBorder="1"/>
    <xf numFmtId="0" fontId="32" fillId="21" borderId="30" xfId="0" applyFont="1" applyFill="1" applyBorder="1"/>
    <xf numFmtId="0" fontId="35" fillId="3" borderId="41" xfId="0" applyFont="1" applyFill="1" applyBorder="1" applyAlignment="1">
      <alignment horizontal="center"/>
    </xf>
    <xf numFmtId="0" fontId="25" fillId="0" borderId="17" xfId="0" applyFont="1" applyBorder="1" applyAlignment="1">
      <alignment horizontal="right"/>
    </xf>
    <xf numFmtId="0" fontId="25" fillId="0" borderId="45" xfId="0" applyFont="1" applyBorder="1" applyAlignment="1">
      <alignment horizontal="right"/>
    </xf>
    <xf numFmtId="3" fontId="32" fillId="0" borderId="46" xfId="0" applyNumberFormat="1" applyFont="1" applyBorder="1" applyAlignment="1">
      <alignment horizontal="center"/>
    </xf>
    <xf numFmtId="0" fontId="32" fillId="12" borderId="46" xfId="0" applyFont="1" applyFill="1" applyBorder="1"/>
    <xf numFmtId="0" fontId="32" fillId="12" borderId="18" xfId="0" applyFont="1" applyFill="1" applyBorder="1"/>
    <xf numFmtId="164" fontId="32" fillId="2" borderId="48" xfId="0" applyNumberFormat="1" applyFont="1" applyFill="1" applyBorder="1" applyAlignment="1">
      <alignment horizontal="center"/>
    </xf>
    <xf numFmtId="164" fontId="32" fillId="2" borderId="47" xfId="0" applyNumberFormat="1" applyFont="1" applyFill="1" applyBorder="1" applyAlignment="1">
      <alignment horizontal="center"/>
    </xf>
    <xf numFmtId="3" fontId="32" fillId="2" borderId="48" xfId="0" applyNumberFormat="1" applyFont="1" applyFill="1" applyBorder="1" applyAlignment="1">
      <alignment horizontal="center"/>
    </xf>
    <xf numFmtId="3" fontId="32" fillId="2" borderId="23" xfId="0" applyNumberFormat="1" applyFont="1" applyFill="1" applyBorder="1" applyAlignment="1">
      <alignment horizontal="center"/>
    </xf>
    <xf numFmtId="3" fontId="32" fillId="2" borderId="76" xfId="0" applyNumberFormat="1" applyFont="1" applyFill="1" applyBorder="1" applyAlignment="1">
      <alignment horizontal="center"/>
    </xf>
    <xf numFmtId="3" fontId="32" fillId="12" borderId="46" xfId="0" applyNumberFormat="1" applyFont="1" applyFill="1" applyBorder="1" applyAlignment="1">
      <alignment horizontal="center"/>
    </xf>
    <xf numFmtId="0" fontId="35" fillId="7" borderId="25" xfId="0" applyFont="1" applyFill="1" applyBorder="1" applyAlignment="1">
      <alignment horizontal="left"/>
    </xf>
    <xf numFmtId="0" fontId="35" fillId="7" borderId="25" xfId="0" applyFont="1" applyFill="1" applyBorder="1"/>
    <xf numFmtId="0" fontId="35" fillId="7" borderId="26" xfId="0" applyFont="1" applyFill="1" applyBorder="1"/>
    <xf numFmtId="0" fontId="32" fillId="12" borderId="16" xfId="0" applyFont="1" applyFill="1" applyBorder="1" applyAlignment="1">
      <alignment horizontal="left"/>
    </xf>
    <xf numFmtId="0" fontId="32" fillId="12" borderId="17" xfId="0" applyFont="1" applyFill="1" applyBorder="1" applyAlignment="1">
      <alignment horizontal="left"/>
    </xf>
    <xf numFmtId="0" fontId="32" fillId="20" borderId="16" xfId="0" applyFont="1" applyFill="1" applyBorder="1" applyAlignment="1">
      <alignment horizontal="left"/>
    </xf>
    <xf numFmtId="0" fontId="32" fillId="20" borderId="17" xfId="0" applyFont="1" applyFill="1" applyBorder="1" applyAlignment="1">
      <alignment horizontal="left"/>
    </xf>
    <xf numFmtId="0" fontId="25" fillId="0" borderId="23" xfId="0" applyFont="1" applyBorder="1" applyAlignment="1">
      <alignment horizontal="right"/>
    </xf>
    <xf numFmtId="0" fontId="25" fillId="0" borderId="47" xfId="0" applyFont="1" applyBorder="1" applyAlignment="1">
      <alignment horizontal="right"/>
    </xf>
    <xf numFmtId="3" fontId="32" fillId="20" borderId="75" xfId="0" applyNumberFormat="1" applyFont="1" applyFill="1" applyBorder="1" applyAlignment="1">
      <alignment horizontal="center"/>
    </xf>
    <xf numFmtId="3" fontId="32" fillId="20" borderId="23" xfId="0" applyNumberFormat="1" applyFont="1" applyFill="1" applyBorder="1" applyAlignment="1">
      <alignment horizontal="center"/>
    </xf>
    <xf numFmtId="3" fontId="32" fillId="20" borderId="76" xfId="0" applyNumberFormat="1" applyFont="1" applyFill="1" applyBorder="1" applyAlignment="1">
      <alignment horizontal="center"/>
    </xf>
    <xf numFmtId="0" fontId="32" fillId="0" borderId="48" xfId="0" applyFont="1" applyBorder="1"/>
    <xf numFmtId="0" fontId="32" fillId="0" borderId="27" xfId="0" applyFont="1" applyBorder="1"/>
    <xf numFmtId="3" fontId="32" fillId="20" borderId="98" xfId="0" applyNumberFormat="1" applyFont="1" applyFill="1" applyBorder="1" applyAlignment="1">
      <alignment horizontal="center"/>
    </xf>
    <xf numFmtId="3" fontId="32" fillId="20" borderId="72" xfId="0" applyNumberFormat="1" applyFont="1" applyFill="1" applyBorder="1" applyAlignment="1">
      <alignment horizontal="center"/>
    </xf>
    <xf numFmtId="3" fontId="32" fillId="20" borderId="86" xfId="0" applyNumberFormat="1" applyFont="1" applyFill="1" applyBorder="1" applyAlignment="1">
      <alignment horizontal="center"/>
    </xf>
    <xf numFmtId="164" fontId="32" fillId="20" borderId="98" xfId="0" applyNumberFormat="1" applyFont="1" applyFill="1" applyBorder="1" applyAlignment="1">
      <alignment horizontal="center"/>
    </xf>
    <xf numFmtId="164" fontId="32" fillId="20" borderId="72" xfId="0" applyNumberFormat="1" applyFont="1" applyFill="1" applyBorder="1" applyAlignment="1">
      <alignment horizontal="center"/>
    </xf>
    <xf numFmtId="164" fontId="32" fillId="20" borderId="85" xfId="0" applyNumberFormat="1" applyFont="1" applyFill="1" applyBorder="1" applyAlignment="1">
      <alignment horizontal="center"/>
    </xf>
    <xf numFmtId="0" fontId="32" fillId="20" borderId="109" xfId="0" applyFont="1" applyFill="1" applyBorder="1"/>
    <xf numFmtId="0" fontId="32" fillId="20" borderId="72" xfId="0" applyFont="1" applyFill="1" applyBorder="1"/>
    <xf numFmtId="164" fontId="32" fillId="0" borderId="14" xfId="0" applyNumberFormat="1" applyFont="1" applyBorder="1" applyAlignment="1">
      <alignment horizontal="center"/>
    </xf>
    <xf numFmtId="3" fontId="32" fillId="0" borderId="14" xfId="0" applyNumberFormat="1" applyFont="1" applyBorder="1" applyAlignment="1">
      <alignment horizontal="center"/>
    </xf>
    <xf numFmtId="0" fontId="17" fillId="12" borderId="17" xfId="0" applyFont="1" applyFill="1" applyBorder="1" applyAlignment="1">
      <alignment horizontal="right" wrapText="1"/>
    </xf>
    <xf numFmtId="0" fontId="17" fillId="12" borderId="45" xfId="0" applyFont="1" applyFill="1" applyBorder="1" applyAlignment="1">
      <alignment horizontal="right" wrapText="1"/>
    </xf>
    <xf numFmtId="164" fontId="32" fillId="12" borderId="54" xfId="0" applyNumberFormat="1" applyFont="1" applyFill="1" applyBorder="1" applyAlignment="1">
      <alignment horizontal="center"/>
    </xf>
    <xf numFmtId="164" fontId="32" fillId="12" borderId="52" xfId="0" applyNumberFormat="1" applyFont="1" applyFill="1" applyBorder="1" applyAlignment="1">
      <alignment horizontal="center"/>
    </xf>
    <xf numFmtId="164" fontId="32" fillId="12" borderId="53" xfId="0" applyNumberFormat="1" applyFont="1" applyFill="1" applyBorder="1" applyAlignment="1">
      <alignment horizontal="center"/>
    </xf>
    <xf numFmtId="0" fontId="32" fillId="20" borderId="6" xfId="0" applyFont="1" applyFill="1" applyBorder="1"/>
    <xf numFmtId="0" fontId="17" fillId="20" borderId="7" xfId="0" applyFont="1" applyFill="1" applyBorder="1" applyAlignment="1">
      <alignment horizontal="right" wrapText="1"/>
    </xf>
    <xf numFmtId="0" fontId="17" fillId="20" borderId="37" xfId="0" applyFont="1" applyFill="1" applyBorder="1" applyAlignment="1">
      <alignment horizontal="right" wrapText="1"/>
    </xf>
    <xf numFmtId="164" fontId="32" fillId="20" borderId="38" xfId="0" applyNumberFormat="1" applyFont="1" applyFill="1" applyBorder="1" applyAlignment="1">
      <alignment horizontal="center"/>
    </xf>
    <xf numFmtId="164" fontId="32" fillId="20" borderId="7" xfId="0" applyNumberFormat="1" applyFont="1" applyFill="1" applyBorder="1" applyAlignment="1">
      <alignment horizontal="center"/>
    </xf>
    <xf numFmtId="164" fontId="32" fillId="20" borderId="37" xfId="0" applyNumberFormat="1" applyFont="1" applyFill="1" applyBorder="1" applyAlignment="1">
      <alignment horizontal="center"/>
    </xf>
    <xf numFmtId="3" fontId="32" fillId="20" borderId="38" xfId="0" applyNumberFormat="1" applyFont="1" applyFill="1" applyBorder="1" applyAlignment="1">
      <alignment horizontal="center"/>
    </xf>
    <xf numFmtId="3" fontId="32" fillId="20" borderId="7" xfId="0" applyNumberFormat="1" applyFont="1" applyFill="1" applyBorder="1" applyAlignment="1">
      <alignment horizontal="center"/>
    </xf>
    <xf numFmtId="164" fontId="32" fillId="0" borderId="98" xfId="0" applyNumberFormat="1" applyFont="1" applyBorder="1" applyAlignment="1">
      <alignment horizontal="center"/>
    </xf>
    <xf numFmtId="164" fontId="32" fillId="0" borderId="72" xfId="0" applyNumberFormat="1" applyFont="1" applyBorder="1" applyAlignment="1">
      <alignment horizontal="center"/>
    </xf>
    <xf numFmtId="164" fontId="32" fillId="0" borderId="85" xfId="0" applyNumberFormat="1" applyFont="1" applyBorder="1" applyAlignment="1">
      <alignment horizontal="center"/>
    </xf>
    <xf numFmtId="164" fontId="35" fillId="9" borderId="25" xfId="0" applyNumberFormat="1" applyFont="1" applyFill="1" applyBorder="1" applyAlignment="1">
      <alignment horizontal="center"/>
    </xf>
    <xf numFmtId="0" fontId="35" fillId="9" borderId="25" xfId="0" applyFont="1" applyFill="1" applyBorder="1" applyAlignment="1">
      <alignment horizontal="center"/>
    </xf>
    <xf numFmtId="0" fontId="4" fillId="9" borderId="2" xfId="0" applyFont="1" applyFill="1" applyBorder="1"/>
    <xf numFmtId="0" fontId="4" fillId="9" borderId="3" xfId="0" applyFont="1" applyFill="1" applyBorder="1"/>
    <xf numFmtId="0" fontId="35" fillId="9" borderId="25" xfId="0" applyFont="1" applyFill="1" applyBorder="1"/>
    <xf numFmtId="0" fontId="35" fillId="9" borderId="26" xfId="0" applyFont="1" applyFill="1" applyBorder="1"/>
    <xf numFmtId="164" fontId="35" fillId="7" borderId="93" xfId="0" applyNumberFormat="1" applyFont="1" applyFill="1" applyBorder="1" applyAlignment="1">
      <alignment horizontal="center"/>
    </xf>
    <xf numFmtId="0" fontId="17" fillId="0" borderId="45" xfId="0" applyFont="1" applyBorder="1" applyAlignment="1">
      <alignment horizontal="right"/>
    </xf>
    <xf numFmtId="0" fontId="32" fillId="0" borderId="75" xfId="0" applyFont="1" applyBorder="1" applyAlignment="1">
      <alignment horizontal="center"/>
    </xf>
    <xf numFmtId="3" fontId="32" fillId="20" borderId="46" xfId="0" applyNumberFormat="1" applyFont="1" applyFill="1" applyBorder="1" applyAlignment="1">
      <alignment horizontal="center"/>
    </xf>
    <xf numFmtId="3" fontId="32" fillId="20" borderId="17" xfId="0" applyNumberFormat="1" applyFont="1" applyFill="1" applyBorder="1" applyAlignment="1">
      <alignment horizontal="center"/>
    </xf>
    <xf numFmtId="3" fontId="32" fillId="20" borderId="20" xfId="0" applyNumberFormat="1" applyFont="1" applyFill="1" applyBorder="1" applyAlignment="1">
      <alignment horizontal="center"/>
    </xf>
    <xf numFmtId="0" fontId="32" fillId="0" borderId="76" xfId="0" applyFont="1" applyBorder="1" applyAlignment="1">
      <alignment horizontal="center"/>
    </xf>
    <xf numFmtId="0" fontId="32" fillId="0" borderId="15" xfId="0" applyFont="1" applyBorder="1"/>
    <xf numFmtId="0" fontId="4" fillId="7" borderId="110" xfId="0" applyFont="1" applyFill="1" applyBorder="1"/>
    <xf numFmtId="0" fontId="4" fillId="7" borderId="111" xfId="0" applyFont="1" applyFill="1" applyBorder="1"/>
    <xf numFmtId="0" fontId="32" fillId="20" borderId="98" xfId="0" applyFont="1" applyFill="1" applyBorder="1"/>
    <xf numFmtId="0" fontId="32" fillId="20" borderId="78" xfId="0" applyFont="1" applyFill="1" applyBorder="1"/>
    <xf numFmtId="0" fontId="35" fillId="7" borderId="121" xfId="0" applyFont="1" applyFill="1" applyBorder="1" applyAlignment="1">
      <alignment horizontal="center"/>
    </xf>
    <xf numFmtId="0" fontId="35" fillId="7" borderId="25" xfId="0" applyFont="1" applyFill="1" applyBorder="1" applyAlignment="1">
      <alignment horizontal="center"/>
    </xf>
    <xf numFmtId="0" fontId="35" fillId="7" borderId="122" xfId="0" applyFont="1" applyFill="1" applyBorder="1" applyAlignment="1">
      <alignment horizontal="center"/>
    </xf>
    <xf numFmtId="0" fontId="35" fillId="7" borderId="93" xfId="0" applyFont="1" applyFill="1" applyBorder="1"/>
    <xf numFmtId="0" fontId="35" fillId="7" borderId="94" xfId="0" applyFont="1" applyFill="1" applyBorder="1"/>
    <xf numFmtId="3" fontId="32" fillId="0" borderId="38" xfId="0" applyNumberFormat="1" applyFont="1" applyBorder="1" applyAlignment="1">
      <alignment horizontal="center"/>
    </xf>
    <xf numFmtId="3" fontId="32" fillId="0" borderId="7" xfId="0" applyNumberFormat="1" applyFont="1" applyBorder="1" applyAlignment="1">
      <alignment horizontal="center"/>
    </xf>
    <xf numFmtId="0" fontId="32" fillId="20" borderId="75" xfId="0" applyFont="1" applyFill="1" applyBorder="1"/>
    <xf numFmtId="0" fontId="32" fillId="20" borderId="23" xfId="0" applyFont="1" applyFill="1" applyBorder="1"/>
    <xf numFmtId="0" fontId="32" fillId="20" borderId="27" xfId="0" applyFont="1" applyFill="1" applyBorder="1"/>
    <xf numFmtId="0" fontId="32" fillId="0" borderId="75" xfId="0" applyFont="1" applyBorder="1"/>
    <xf numFmtId="0" fontId="17" fillId="0" borderId="52" xfId="0" applyFont="1" applyBorder="1" applyAlignment="1">
      <alignment horizontal="right" wrapText="1"/>
    </xf>
    <xf numFmtId="0" fontId="17" fillId="0" borderId="53" xfId="0" applyFont="1" applyBorder="1" applyAlignment="1">
      <alignment horizontal="right" wrapText="1"/>
    </xf>
    <xf numFmtId="0" fontId="17" fillId="0" borderId="23" xfId="0" applyFont="1" applyBorder="1" applyAlignment="1">
      <alignment horizontal="right" wrapText="1"/>
    </xf>
    <xf numFmtId="0" fontId="17" fillId="0" borderId="76" xfId="0" applyFont="1" applyBorder="1" applyAlignment="1">
      <alignment horizontal="right" wrapText="1"/>
    </xf>
    <xf numFmtId="0" fontId="32" fillId="20" borderId="75" xfId="0" applyFont="1" applyFill="1" applyBorder="1" applyAlignment="1">
      <alignment horizontal="center"/>
    </xf>
    <xf numFmtId="0" fontId="32" fillId="20" borderId="23" xfId="0" applyFont="1" applyFill="1" applyBorder="1" applyAlignment="1">
      <alignment horizontal="center"/>
    </xf>
    <xf numFmtId="0" fontId="32" fillId="20" borderId="27" xfId="0" applyFont="1" applyFill="1" applyBorder="1" applyAlignment="1">
      <alignment horizontal="center"/>
    </xf>
    <xf numFmtId="0" fontId="32" fillId="20" borderId="22" xfId="0" applyFont="1" applyFill="1" applyBorder="1"/>
    <xf numFmtId="0" fontId="17" fillId="20" borderId="23" xfId="0" applyFont="1" applyFill="1" applyBorder="1" applyAlignment="1">
      <alignment horizontal="right"/>
    </xf>
    <xf numFmtId="0" fontId="17" fillId="20" borderId="76" xfId="0" applyFont="1" applyFill="1" applyBorder="1" applyAlignment="1">
      <alignment horizontal="right"/>
    </xf>
    <xf numFmtId="0" fontId="32" fillId="12" borderId="6" xfId="0" applyFont="1" applyFill="1" applyBorder="1"/>
    <xf numFmtId="0" fontId="32" fillId="12" borderId="7" xfId="0" applyFont="1" applyFill="1" applyBorder="1"/>
    <xf numFmtId="0" fontId="17" fillId="12" borderId="7" xfId="0" applyFont="1" applyFill="1" applyBorder="1" applyAlignment="1">
      <alignment horizontal="right"/>
    </xf>
    <xf numFmtId="0" fontId="17" fillId="12" borderId="61" xfId="0" applyFont="1" applyFill="1" applyBorder="1" applyAlignment="1">
      <alignment horizontal="right"/>
    </xf>
    <xf numFmtId="164" fontId="32" fillId="12" borderId="79" xfId="0" applyNumberFormat="1" applyFont="1" applyFill="1" applyBorder="1" applyAlignment="1">
      <alignment horizontal="center"/>
    </xf>
    <xf numFmtId="164" fontId="32" fillId="12" borderId="7" xfId="0" applyNumberFormat="1" applyFont="1" applyFill="1" applyBorder="1" applyAlignment="1">
      <alignment horizontal="center"/>
    </xf>
    <xf numFmtId="164" fontId="32" fillId="12" borderId="61" xfId="0" applyNumberFormat="1" applyFont="1" applyFill="1" applyBorder="1" applyAlignment="1">
      <alignment horizontal="center"/>
    </xf>
    <xf numFmtId="0" fontId="32" fillId="20" borderId="76" xfId="0" applyFont="1" applyFill="1" applyBorder="1" applyAlignment="1">
      <alignment horizontal="center"/>
    </xf>
    <xf numFmtId="164" fontId="32" fillId="20" borderId="75" xfId="0" applyNumberFormat="1" applyFont="1" applyFill="1" applyBorder="1" applyAlignment="1">
      <alignment horizontal="center"/>
    </xf>
    <xf numFmtId="164" fontId="32" fillId="20" borderId="23" xfId="0" applyNumberFormat="1" applyFont="1" applyFill="1" applyBorder="1" applyAlignment="1">
      <alignment horizontal="center"/>
    </xf>
    <xf numFmtId="164" fontId="32" fillId="20" borderId="76" xfId="0" applyNumberFormat="1" applyFont="1" applyFill="1" applyBorder="1" applyAlignment="1">
      <alignment horizontal="center"/>
    </xf>
    <xf numFmtId="0" fontId="32" fillId="0" borderId="77" xfId="0" applyFont="1" applyBorder="1" applyAlignment="1">
      <alignment horizontal="center" vertical="center" wrapText="1"/>
    </xf>
    <xf numFmtId="0" fontId="32" fillId="0" borderId="72"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80" xfId="0" applyFont="1" applyBorder="1" applyAlignment="1">
      <alignment horizontal="center" vertical="center" wrapText="1"/>
    </xf>
    <xf numFmtId="0" fontId="32" fillId="0" borderId="0" xfId="0" applyFont="1" applyAlignment="1">
      <alignment horizontal="center" vertical="center" wrapText="1"/>
    </xf>
    <xf numFmtId="0" fontId="32" fillId="0" borderId="9"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20" borderId="47" xfId="0" applyFont="1" applyFill="1" applyBorder="1" applyAlignment="1">
      <alignment horizontal="center"/>
    </xf>
    <xf numFmtId="0" fontId="32" fillId="0" borderId="55" xfId="0" applyFont="1" applyBorder="1"/>
    <xf numFmtId="0" fontId="17" fillId="20" borderId="72" xfId="0" applyFont="1" applyFill="1" applyBorder="1" applyAlignment="1">
      <alignment horizontal="right" wrapText="1"/>
    </xf>
    <xf numFmtId="0" fontId="17" fillId="20" borderId="85" xfId="0" applyFont="1" applyFill="1" applyBorder="1" applyAlignment="1">
      <alignment horizontal="right" wrapText="1"/>
    </xf>
    <xf numFmtId="164" fontId="32" fillId="0" borderId="54" xfId="0" applyNumberFormat="1" applyFont="1" applyBorder="1" applyAlignment="1">
      <alignment horizontal="center"/>
    </xf>
    <xf numFmtId="164" fontId="32" fillId="0" borderId="52" xfId="0" applyNumberFormat="1" applyFont="1" applyBorder="1" applyAlignment="1">
      <alignment horizontal="center"/>
    </xf>
    <xf numFmtId="164" fontId="32" fillId="0" borderId="53" xfId="0" applyNumberFormat="1" applyFont="1" applyBorder="1" applyAlignment="1">
      <alignment horizontal="center"/>
    </xf>
    <xf numFmtId="3" fontId="32" fillId="0" borderId="54" xfId="0" applyNumberFormat="1" applyFont="1" applyBorder="1" applyAlignment="1">
      <alignment horizontal="center"/>
    </xf>
    <xf numFmtId="3" fontId="32" fillId="0" borderId="52" xfId="0" applyNumberFormat="1" applyFont="1" applyBorder="1" applyAlignment="1">
      <alignment horizontal="center"/>
    </xf>
    <xf numFmtId="3" fontId="32" fillId="0" borderId="59" xfId="0" applyNumberFormat="1" applyFont="1" applyBorder="1" applyAlignment="1">
      <alignment horizontal="center"/>
    </xf>
    <xf numFmtId="0" fontId="25" fillId="20" borderId="23" xfId="0" applyFont="1" applyFill="1" applyBorder="1" applyAlignment="1">
      <alignment horizontal="right"/>
    </xf>
    <xf numFmtId="0" fontId="25" fillId="20" borderId="47" xfId="0" applyFont="1" applyFill="1" applyBorder="1" applyAlignment="1">
      <alignment horizontal="right"/>
    </xf>
    <xf numFmtId="0" fontId="32" fillId="0" borderId="54" xfId="0" applyFont="1" applyBorder="1"/>
    <xf numFmtId="0" fontId="32" fillId="0" borderId="6" xfId="0" applyFont="1" applyBorder="1"/>
    <xf numFmtId="0" fontId="32" fillId="0" borderId="7" xfId="0" applyFont="1" applyBorder="1"/>
    <xf numFmtId="3" fontId="32" fillId="12" borderId="79" xfId="0" applyNumberFormat="1" applyFont="1" applyFill="1" applyBorder="1" applyAlignment="1">
      <alignment horizontal="center"/>
    </xf>
    <xf numFmtId="3" fontId="32" fillId="12" borderId="7" xfId="0" applyNumberFormat="1" applyFont="1" applyFill="1" applyBorder="1" applyAlignment="1">
      <alignment horizontal="center"/>
    </xf>
    <xf numFmtId="3" fontId="32" fillId="12" borderId="61" xfId="0" applyNumberFormat="1" applyFont="1" applyFill="1" applyBorder="1" applyAlignment="1">
      <alignment horizontal="center"/>
    </xf>
    <xf numFmtId="3" fontId="32" fillId="0" borderId="48" xfId="0" applyNumberFormat="1" applyFont="1" applyBorder="1" applyAlignment="1">
      <alignment horizontal="center"/>
    </xf>
    <xf numFmtId="3" fontId="32" fillId="0" borderId="23" xfId="0" applyNumberFormat="1" applyFont="1" applyBorder="1" applyAlignment="1">
      <alignment horizontal="center"/>
    </xf>
    <xf numFmtId="3" fontId="32" fillId="0" borderId="76" xfId="0" applyNumberFormat="1" applyFont="1" applyBorder="1" applyAlignment="1">
      <alignment horizontal="center"/>
    </xf>
    <xf numFmtId="0" fontId="17" fillId="0" borderId="7" xfId="0" applyFont="1" applyBorder="1" applyAlignment="1">
      <alignment horizontal="right"/>
    </xf>
    <xf numFmtId="0" fontId="17" fillId="0" borderId="61" xfId="0" applyFont="1" applyBorder="1" applyAlignment="1">
      <alignment horizontal="right"/>
    </xf>
    <xf numFmtId="3" fontId="35" fillId="7" borderId="25" xfId="0" applyNumberFormat="1" applyFont="1" applyFill="1" applyBorder="1" applyAlignment="1">
      <alignment horizontal="center"/>
    </xf>
    <xf numFmtId="0" fontId="25" fillId="12" borderId="17" xfId="0" applyFont="1" applyFill="1" applyBorder="1" applyAlignment="1">
      <alignment horizontal="right"/>
    </xf>
    <xf numFmtId="0" fontId="25" fillId="12" borderId="45" xfId="0" applyFont="1" applyFill="1" applyBorder="1" applyAlignment="1">
      <alignment horizontal="right"/>
    </xf>
    <xf numFmtId="0" fontId="32" fillId="12" borderId="48" xfId="0" applyFont="1" applyFill="1" applyBorder="1"/>
    <xf numFmtId="0" fontId="32" fillId="12" borderId="27" xfId="0" applyFont="1" applyFill="1" applyBorder="1"/>
    <xf numFmtId="164" fontId="32" fillId="0" borderId="48" xfId="0" applyNumberFormat="1" applyFont="1" applyBorder="1" applyAlignment="1">
      <alignment horizontal="center"/>
    </xf>
    <xf numFmtId="164" fontId="32" fillId="0" borderId="47" xfId="0" applyNumberFormat="1" applyFont="1" applyBorder="1" applyAlignment="1">
      <alignment horizontal="center"/>
    </xf>
    <xf numFmtId="164" fontId="32" fillId="12" borderId="48" xfId="0" applyNumberFormat="1" applyFont="1" applyFill="1" applyBorder="1" applyAlignment="1">
      <alignment horizontal="center"/>
    </xf>
    <xf numFmtId="164" fontId="32" fillId="12" borderId="47" xfId="0" applyNumberFormat="1" applyFont="1" applyFill="1" applyBorder="1" applyAlignment="1">
      <alignment horizontal="center"/>
    </xf>
    <xf numFmtId="3" fontId="32" fillId="12" borderId="48" xfId="0" applyNumberFormat="1" applyFont="1" applyFill="1" applyBorder="1" applyAlignment="1">
      <alignment horizontal="center"/>
    </xf>
    <xf numFmtId="3" fontId="32" fillId="12" borderId="23" xfId="0" applyNumberFormat="1" applyFont="1" applyFill="1" applyBorder="1" applyAlignment="1">
      <alignment horizontal="center"/>
    </xf>
    <xf numFmtId="3" fontId="32" fillId="12" borderId="76" xfId="0" applyNumberFormat="1" applyFont="1" applyFill="1" applyBorder="1" applyAlignment="1">
      <alignment horizontal="center"/>
    </xf>
    <xf numFmtId="0" fontId="32" fillId="12" borderId="22" xfId="0" applyFont="1" applyFill="1" applyBorder="1" applyAlignment="1">
      <alignment horizontal="left"/>
    </xf>
    <xf numFmtId="0" fontId="32" fillId="12" borderId="23" xfId="0" applyFont="1" applyFill="1" applyBorder="1" applyAlignment="1">
      <alignment horizontal="left"/>
    </xf>
    <xf numFmtId="0" fontId="25" fillId="12" borderId="23" xfId="0" applyFont="1" applyFill="1" applyBorder="1" applyAlignment="1">
      <alignment horizontal="right"/>
    </xf>
    <xf numFmtId="0" fontId="25" fillId="12" borderId="47" xfId="0" applyFont="1" applyFill="1" applyBorder="1" applyAlignment="1">
      <alignment horizontal="right"/>
    </xf>
    <xf numFmtId="164" fontId="32" fillId="20" borderId="21" xfId="0" applyNumberFormat="1" applyFont="1" applyFill="1" applyBorder="1" applyAlignment="1">
      <alignment horizontal="center"/>
    </xf>
    <xf numFmtId="164" fontId="32" fillId="20" borderId="20" xfId="0" applyNumberFormat="1" applyFont="1" applyFill="1" applyBorder="1" applyAlignment="1">
      <alignment horizontal="center"/>
    </xf>
    <xf numFmtId="0" fontId="32" fillId="0" borderId="22" xfId="0" applyFont="1" applyBorder="1" applyAlignment="1">
      <alignment horizontal="left"/>
    </xf>
    <xf numFmtId="0" fontId="32" fillId="0" borderId="23" xfId="0" applyFont="1" applyBorder="1" applyAlignment="1">
      <alignment horizontal="left"/>
    </xf>
    <xf numFmtId="1" fontId="32" fillId="0" borderId="76" xfId="0" applyNumberFormat="1" applyFont="1" applyBorder="1" applyAlignment="1">
      <alignment horizontal="center"/>
    </xf>
    <xf numFmtId="0" fontId="32" fillId="20" borderId="12" xfId="0" applyFont="1" applyFill="1" applyBorder="1"/>
    <xf numFmtId="0" fontId="21" fillId="13" borderId="24"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17" fillId="0" borderId="50" xfId="0" applyFont="1" applyBorder="1" applyAlignment="1">
      <alignment horizontal="right"/>
    </xf>
    <xf numFmtId="0" fontId="17" fillId="0" borderId="51" xfId="0" applyFont="1" applyBorder="1" applyAlignment="1">
      <alignment horizontal="right"/>
    </xf>
    <xf numFmtId="0" fontId="32" fillId="0" borderId="32" xfId="0" applyFont="1" applyBorder="1"/>
    <xf numFmtId="0" fontId="32" fillId="0" borderId="57" xfId="0" applyFont="1" applyBorder="1"/>
    <xf numFmtId="0" fontId="32" fillId="20" borderId="88" xfId="0" applyFont="1" applyFill="1" applyBorder="1"/>
    <xf numFmtId="0" fontId="32" fillId="20" borderId="65" xfId="0" applyFont="1" applyFill="1" applyBorder="1"/>
    <xf numFmtId="0" fontId="4" fillId="3" borderId="2" xfId="0" applyFont="1" applyFill="1" applyBorder="1"/>
    <xf numFmtId="0" fontId="4" fillId="3" borderId="3" xfId="0" applyFont="1" applyFill="1" applyBorder="1"/>
    <xf numFmtId="0" fontId="32" fillId="0" borderId="11" xfId="0" applyFont="1" applyBorder="1"/>
    <xf numFmtId="0" fontId="32" fillId="0" borderId="10" xfId="0" applyFont="1" applyBorder="1"/>
    <xf numFmtId="0" fontId="2" fillId="20" borderId="45" xfId="0" applyFont="1" applyFill="1" applyBorder="1" applyAlignment="1">
      <alignment horizontal="right"/>
    </xf>
    <xf numFmtId="0" fontId="32" fillId="20" borderId="13" xfId="0" applyFont="1" applyFill="1" applyBorder="1"/>
    <xf numFmtId="0" fontId="32" fillId="20" borderId="14" xfId="0" applyFont="1" applyFill="1" applyBorder="1"/>
    <xf numFmtId="0" fontId="32" fillId="0" borderId="10" xfId="0" applyFont="1" applyBorder="1" applyAlignment="1">
      <alignment horizontal="center"/>
    </xf>
    <xf numFmtId="164" fontId="35" fillId="3" borderId="3" xfId="0" applyNumberFormat="1" applyFont="1" applyFill="1" applyBorder="1" applyAlignment="1">
      <alignment horizontal="center"/>
    </xf>
    <xf numFmtId="0" fontId="35" fillId="3" borderId="17" xfId="0" applyFont="1" applyFill="1" applyBorder="1" applyAlignment="1">
      <alignment horizontal="center"/>
    </xf>
    <xf numFmtId="1" fontId="32" fillId="20" borderId="14" xfId="0" applyNumberFormat="1" applyFont="1" applyFill="1" applyBorder="1" applyAlignment="1">
      <alignment horizontal="center"/>
    </xf>
    <xf numFmtId="164" fontId="32" fillId="20" borderId="10" xfId="0" applyNumberFormat="1" applyFont="1" applyFill="1" applyBorder="1" applyAlignment="1">
      <alignment horizontal="center"/>
    </xf>
    <xf numFmtId="164" fontId="32" fillId="20" borderId="65" xfId="0" applyNumberFormat="1" applyFont="1" applyFill="1" applyBorder="1" applyAlignment="1">
      <alignment horizontal="center"/>
    </xf>
    <xf numFmtId="1" fontId="32" fillId="20" borderId="10" xfId="0" applyNumberFormat="1" applyFont="1" applyFill="1" applyBorder="1" applyAlignment="1">
      <alignment horizontal="center"/>
    </xf>
    <xf numFmtId="164" fontId="35" fillId="3" borderId="25" xfId="0" applyNumberFormat="1" applyFont="1" applyFill="1" applyBorder="1" applyAlignment="1">
      <alignment horizontal="center"/>
    </xf>
    <xf numFmtId="164" fontId="32" fillId="20" borderId="48" xfId="0" applyNumberFormat="1" applyFont="1" applyFill="1" applyBorder="1" applyAlignment="1">
      <alignment horizontal="center"/>
    </xf>
    <xf numFmtId="164" fontId="32" fillId="20" borderId="47" xfId="0" applyNumberFormat="1" applyFont="1" applyFill="1" applyBorder="1" applyAlignment="1">
      <alignment horizontal="center"/>
    </xf>
    <xf numFmtId="0" fontId="32" fillId="0" borderId="47" xfId="0" applyFont="1" applyBorder="1"/>
    <xf numFmtId="1" fontId="35" fillId="3" borderId="3" xfId="0" applyNumberFormat="1" applyFont="1" applyFill="1" applyBorder="1" applyAlignment="1">
      <alignment horizontal="center"/>
    </xf>
    <xf numFmtId="0" fontId="35" fillId="3" borderId="3" xfId="0" applyFont="1" applyFill="1" applyBorder="1"/>
    <xf numFmtId="0" fontId="35" fillId="3" borderId="4" xfId="0" applyFont="1" applyFill="1" applyBorder="1"/>
    <xf numFmtId="0" fontId="32" fillId="20" borderId="47" xfId="0" applyFont="1" applyFill="1" applyBorder="1"/>
    <xf numFmtId="0" fontId="14" fillId="0" borderId="75" xfId="0" applyFont="1" applyBorder="1" applyAlignment="1">
      <alignment horizontal="center"/>
    </xf>
    <xf numFmtId="0" fontId="14" fillId="0" borderId="23" xfId="0" applyFont="1" applyBorder="1" applyAlignment="1">
      <alignment horizontal="center"/>
    </xf>
    <xf numFmtId="0" fontId="14" fillId="0" borderId="76" xfId="0" applyFont="1" applyBorder="1" applyAlignment="1">
      <alignment horizontal="center"/>
    </xf>
    <xf numFmtId="0" fontId="35" fillId="3" borderId="3" xfId="0" applyFont="1" applyFill="1" applyBorder="1" applyAlignment="1">
      <alignment horizontal="center"/>
    </xf>
    <xf numFmtId="0" fontId="32" fillId="0" borderId="88" xfId="0" applyFont="1" applyBorder="1"/>
    <xf numFmtId="0" fontId="32" fillId="0" borderId="65" xfId="0" applyFont="1" applyBorder="1"/>
    <xf numFmtId="0" fontId="2" fillId="0" borderId="73" xfId="0" applyFont="1" applyBorder="1" applyAlignment="1">
      <alignment horizontal="center"/>
    </xf>
    <xf numFmtId="0" fontId="2" fillId="0" borderId="41" xfId="0" applyFont="1" applyBorder="1" applyAlignment="1">
      <alignment horizontal="center"/>
    </xf>
    <xf numFmtId="0" fontId="2" fillId="0" borderId="74" xfId="0" applyFont="1" applyBorder="1" applyAlignment="1">
      <alignment horizontal="center"/>
    </xf>
    <xf numFmtId="0" fontId="32" fillId="0" borderId="73" xfId="0" applyFont="1" applyBorder="1"/>
    <xf numFmtId="0" fontId="32" fillId="0" borderId="44" xfId="0" applyFont="1" applyBorder="1"/>
    <xf numFmtId="0" fontId="32" fillId="20" borderId="40" xfId="0" applyFont="1" applyFill="1" applyBorder="1"/>
    <xf numFmtId="0" fontId="17" fillId="20" borderId="41" xfId="0" applyFont="1" applyFill="1" applyBorder="1" applyAlignment="1">
      <alignment horizontal="right"/>
    </xf>
    <xf numFmtId="0" fontId="32" fillId="20" borderId="48" xfId="0" applyFont="1" applyFill="1" applyBorder="1"/>
    <xf numFmtId="0" fontId="2" fillId="20" borderId="21" xfId="0" applyFont="1" applyFill="1" applyBorder="1" applyAlignment="1">
      <alignment horizontal="center"/>
    </xf>
    <xf numFmtId="0" fontId="2" fillId="20" borderId="17" xfId="0" applyFont="1" applyFill="1" applyBorder="1" applyAlignment="1">
      <alignment horizontal="center"/>
    </xf>
    <xf numFmtId="0" fontId="2" fillId="20" borderId="20" xfId="0" applyFont="1" applyFill="1" applyBorder="1" applyAlignment="1">
      <alignment horizontal="center"/>
    </xf>
    <xf numFmtId="0" fontId="2" fillId="20" borderId="60" xfId="0" applyFont="1" applyFill="1" applyBorder="1" applyAlignment="1">
      <alignment horizontal="right"/>
    </xf>
    <xf numFmtId="164" fontId="32" fillId="20" borderId="84" xfId="0" applyNumberFormat="1" applyFont="1" applyFill="1" applyBorder="1" applyAlignment="1">
      <alignment horizontal="center"/>
    </xf>
    <xf numFmtId="164" fontId="32" fillId="20" borderId="52" xfId="0" applyNumberFormat="1" applyFont="1" applyFill="1" applyBorder="1" applyAlignment="1">
      <alignment horizontal="center"/>
    </xf>
    <xf numFmtId="164" fontId="32" fillId="20" borderId="59" xfId="0" applyNumberFormat="1" applyFont="1" applyFill="1" applyBorder="1" applyAlignment="1">
      <alignment horizontal="center"/>
    </xf>
    <xf numFmtId="0" fontId="32" fillId="0" borderId="45" xfId="0" applyFont="1" applyBorder="1"/>
    <xf numFmtId="1" fontId="32" fillId="12" borderId="21" xfId="0" applyNumberFormat="1" applyFont="1" applyFill="1" applyBorder="1" applyAlignment="1">
      <alignment horizontal="center"/>
    </xf>
    <xf numFmtId="1" fontId="14" fillId="20" borderId="46" xfId="0" applyNumberFormat="1" applyFont="1" applyFill="1" applyBorder="1" applyAlignment="1">
      <alignment horizontal="center"/>
    </xf>
    <xf numFmtId="1" fontId="14" fillId="20" borderId="17" xfId="0" applyNumberFormat="1" applyFont="1" applyFill="1" applyBorder="1" applyAlignment="1">
      <alignment horizontal="center"/>
    </xf>
    <xf numFmtId="1" fontId="14" fillId="20" borderId="20" xfId="0" applyNumberFormat="1" applyFont="1" applyFill="1" applyBorder="1" applyAlignment="1">
      <alignment horizontal="center"/>
    </xf>
    <xf numFmtId="0" fontId="32" fillId="20" borderId="45" xfId="0" applyFont="1" applyFill="1" applyBorder="1"/>
    <xf numFmtId="0" fontId="38" fillId="20" borderId="17" xfId="0" applyFont="1" applyFill="1" applyBorder="1" applyAlignment="1">
      <alignment horizontal="right"/>
    </xf>
    <xf numFmtId="0" fontId="38" fillId="20" borderId="45" xfId="0" applyFont="1" applyFill="1" applyBorder="1" applyAlignment="1">
      <alignment horizontal="right"/>
    </xf>
    <xf numFmtId="0" fontId="38" fillId="0" borderId="17" xfId="0" applyFont="1" applyBorder="1" applyAlignment="1">
      <alignment horizontal="right"/>
    </xf>
    <xf numFmtId="0" fontId="38" fillId="0" borderId="45" xfId="0" applyFont="1" applyBorder="1" applyAlignment="1">
      <alignment horizontal="right"/>
    </xf>
    <xf numFmtId="0" fontId="40" fillId="20" borderId="17" xfId="0" applyFont="1" applyFill="1" applyBorder="1" applyAlignment="1">
      <alignment horizontal="right"/>
    </xf>
    <xf numFmtId="0" fontId="40" fillId="20" borderId="45" xfId="0" applyFont="1" applyFill="1" applyBorder="1" applyAlignment="1">
      <alignment horizontal="right"/>
    </xf>
    <xf numFmtId="0" fontId="2" fillId="0" borderId="21" xfId="0" applyFont="1" applyBorder="1" applyAlignment="1">
      <alignment horizontal="center"/>
    </xf>
    <xf numFmtId="0" fontId="2" fillId="0" borderId="17" xfId="0" applyFont="1" applyBorder="1" applyAlignment="1">
      <alignment horizontal="center"/>
    </xf>
    <xf numFmtId="0" fontId="2" fillId="0" borderId="45" xfId="0" applyFont="1" applyBorder="1" applyAlignment="1">
      <alignment horizontal="center"/>
    </xf>
    <xf numFmtId="0" fontId="2" fillId="20" borderId="45" xfId="0" applyFont="1" applyFill="1" applyBorder="1" applyAlignment="1">
      <alignment horizontal="center"/>
    </xf>
    <xf numFmtId="164" fontId="35" fillId="3" borderId="7" xfId="0" applyNumberFormat="1" applyFont="1" applyFill="1" applyBorder="1" applyAlignment="1">
      <alignment horizontal="center"/>
    </xf>
    <xf numFmtId="1" fontId="35" fillId="3" borderId="7" xfId="0" applyNumberFormat="1" applyFont="1" applyFill="1" applyBorder="1" applyAlignment="1">
      <alignment horizontal="center"/>
    </xf>
    <xf numFmtId="0" fontId="35" fillId="3" borderId="7" xfId="0" applyFont="1" applyFill="1" applyBorder="1" applyAlignment="1">
      <alignment horizontal="center"/>
    </xf>
    <xf numFmtId="0" fontId="32" fillId="20" borderId="37" xfId="0" applyFont="1" applyFill="1" applyBorder="1"/>
    <xf numFmtId="1" fontId="32" fillId="20" borderId="43" xfId="0" applyNumberFormat="1" applyFont="1" applyFill="1" applyBorder="1" applyAlignment="1">
      <alignment horizontal="center"/>
    </xf>
    <xf numFmtId="0" fontId="32" fillId="20" borderId="7" xfId="0" applyFont="1" applyFill="1" applyBorder="1" applyAlignment="1">
      <alignment horizontal="center"/>
    </xf>
    <xf numFmtId="0" fontId="32" fillId="20" borderId="37" xfId="0" applyFont="1" applyFill="1" applyBorder="1" applyAlignment="1">
      <alignment horizontal="center"/>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1" fillId="8" borderId="4" xfId="0" applyFont="1" applyFill="1" applyBorder="1" applyAlignment="1">
      <alignment horizontal="center" vertical="center"/>
    </xf>
    <xf numFmtId="0" fontId="17" fillId="0" borderId="30" xfId="0" applyFont="1" applyBorder="1" applyAlignment="1">
      <alignment horizontal="right"/>
    </xf>
    <xf numFmtId="0" fontId="17" fillId="0" borderId="31" xfId="0" applyFont="1" applyBorder="1" applyAlignment="1">
      <alignment horizontal="right"/>
    </xf>
    <xf numFmtId="1" fontId="6" fillId="8" borderId="9" xfId="0" applyNumberFormat="1" applyFont="1" applyFill="1" applyBorder="1" applyAlignment="1">
      <alignment horizontal="center" wrapText="1"/>
    </xf>
    <xf numFmtId="0" fontId="32" fillId="0" borderId="77" xfId="0" applyFont="1" applyBorder="1"/>
    <xf numFmtId="0" fontId="32" fillId="0" borderId="72" xfId="0" applyFont="1" applyBorder="1"/>
    <xf numFmtId="0" fontId="32" fillId="0" borderId="78" xfId="0" applyFont="1" applyBorder="1"/>
    <xf numFmtId="1" fontId="32" fillId="0" borderId="48" xfId="0" applyNumberFormat="1" applyFont="1" applyBorder="1" applyAlignment="1">
      <alignment horizontal="center"/>
    </xf>
    <xf numFmtId="1" fontId="32" fillId="20" borderId="32" xfId="0" applyNumberFormat="1" applyFont="1" applyFill="1" applyBorder="1" applyAlignment="1">
      <alignment horizontal="center"/>
    </xf>
    <xf numFmtId="1" fontId="32" fillId="20" borderId="30" xfId="0" applyNumberFormat="1" applyFont="1" applyFill="1" applyBorder="1" applyAlignment="1">
      <alignment horizontal="center"/>
    </xf>
    <xf numFmtId="1" fontId="32" fillId="20" borderId="60" xfId="0" applyNumberFormat="1" applyFont="1" applyFill="1" applyBorder="1" applyAlignment="1">
      <alignment horizontal="center"/>
    </xf>
    <xf numFmtId="0" fontId="32" fillId="0" borderId="82" xfId="0" applyFont="1" applyBorder="1"/>
    <xf numFmtId="0" fontId="2" fillId="2" borderId="7" xfId="0" applyFont="1" applyFill="1" applyBorder="1" applyAlignment="1">
      <alignment horizontal="center"/>
    </xf>
    <xf numFmtId="1" fontId="32" fillId="0" borderId="82" xfId="0" applyNumberFormat="1" applyFont="1" applyBorder="1" applyAlignment="1">
      <alignment horizontal="center"/>
    </xf>
    <xf numFmtId="1" fontId="32" fillId="0" borderId="30" xfId="0" applyNumberFormat="1" applyFont="1" applyBorder="1" applyAlignment="1">
      <alignment horizontal="center"/>
    </xf>
    <xf numFmtId="1" fontId="32" fillId="0" borderId="60" xfId="0" applyNumberFormat="1" applyFont="1" applyBorder="1" applyAlignment="1">
      <alignment horizontal="center"/>
    </xf>
    <xf numFmtId="164" fontId="3" fillId="3" borderId="81" xfId="0" applyNumberFormat="1" applyFont="1" applyFill="1" applyBorder="1" applyAlignment="1">
      <alignment horizontal="center"/>
    </xf>
    <xf numFmtId="0" fontId="3" fillId="3" borderId="81" xfId="0" applyFont="1" applyFill="1" applyBorder="1"/>
    <xf numFmtId="0" fontId="3" fillId="3" borderId="91" xfId="0" applyFont="1" applyFill="1" applyBorder="1"/>
    <xf numFmtId="0" fontId="32" fillId="0" borderId="39" xfId="0" quotePrefix="1" applyFont="1" applyBorder="1"/>
    <xf numFmtId="0" fontId="32" fillId="0" borderId="30" xfId="0" quotePrefix="1" applyFont="1" applyBorder="1"/>
    <xf numFmtId="0" fontId="2" fillId="12" borderId="30" xfId="0" applyFont="1" applyFill="1" applyBorder="1" applyAlignment="1">
      <alignment horizontal="right"/>
    </xf>
    <xf numFmtId="0" fontId="2" fillId="0" borderId="7" xfId="0" applyFont="1" applyBorder="1" applyAlignment="1">
      <alignment horizontal="right"/>
    </xf>
    <xf numFmtId="0" fontId="2" fillId="0" borderId="61" xfId="0" applyFont="1" applyBorder="1" applyAlignment="1">
      <alignment horizontal="right"/>
    </xf>
    <xf numFmtId="0" fontId="32" fillId="0" borderId="49" xfId="0" applyFont="1" applyBorder="1"/>
    <xf numFmtId="0" fontId="32" fillId="0" borderId="50" xfId="0" applyFont="1" applyBorder="1"/>
    <xf numFmtId="0" fontId="4" fillId="3" borderId="24" xfId="0" applyFont="1" applyFill="1" applyBorder="1"/>
    <xf numFmtId="0" fontId="4" fillId="3" borderId="25" xfId="0" applyFont="1" applyFill="1" applyBorder="1"/>
    <xf numFmtId="0" fontId="35" fillId="3" borderId="5" xfId="0" applyFont="1" applyFill="1" applyBorder="1"/>
    <xf numFmtId="0" fontId="35" fillId="3" borderId="0" xfId="0" applyFont="1" applyFill="1"/>
    <xf numFmtId="0" fontId="2" fillId="14" borderId="0" xfId="0" applyFont="1" applyFill="1" applyAlignment="1">
      <alignment horizontal="left"/>
    </xf>
    <xf numFmtId="0" fontId="2" fillId="20" borderId="34" xfId="0" applyFont="1" applyFill="1" applyBorder="1" applyAlignment="1">
      <alignment horizontal="right"/>
    </xf>
    <xf numFmtId="0" fontId="2" fillId="20" borderId="63" xfId="0" applyFont="1" applyFill="1" applyBorder="1" applyAlignment="1">
      <alignment horizontal="right"/>
    </xf>
    <xf numFmtId="164" fontId="32" fillId="12" borderId="43" xfId="0" applyNumberFormat="1" applyFont="1" applyFill="1" applyBorder="1" applyAlignment="1">
      <alignment horizontal="center"/>
    </xf>
    <xf numFmtId="164" fontId="32" fillId="12" borderId="41" xfId="0" applyNumberFormat="1" applyFont="1" applyFill="1" applyBorder="1" applyAlignment="1">
      <alignment horizontal="center"/>
    </xf>
    <xf numFmtId="164" fontId="32" fillId="12" borderId="42" xfId="0" applyNumberFormat="1" applyFont="1" applyFill="1" applyBorder="1" applyAlignment="1">
      <alignment horizontal="center"/>
    </xf>
    <xf numFmtId="0" fontId="35" fillId="3" borderId="40" xfId="0" applyFont="1" applyFill="1" applyBorder="1"/>
    <xf numFmtId="0" fontId="35" fillId="3" borderId="41" xfId="0" applyFont="1" applyFill="1" applyBorder="1"/>
    <xf numFmtId="0" fontId="32" fillId="12" borderId="21" xfId="0" applyFont="1" applyFill="1" applyBorder="1"/>
    <xf numFmtId="0" fontId="32" fillId="12" borderId="39" xfId="0" applyFont="1" applyFill="1" applyBorder="1"/>
    <xf numFmtId="0" fontId="32" fillId="12" borderId="30" xfId="0" applyFont="1" applyFill="1" applyBorder="1"/>
    <xf numFmtId="0" fontId="32" fillId="20" borderId="58" xfId="0" applyFont="1" applyFill="1" applyBorder="1"/>
    <xf numFmtId="0" fontId="32" fillId="20" borderId="33" xfId="0" applyFont="1" applyFill="1" applyBorder="1"/>
    <xf numFmtId="0" fontId="32" fillId="0" borderId="20" xfId="0" applyFont="1" applyBorder="1"/>
    <xf numFmtId="0" fontId="35" fillId="3" borderId="39" xfId="0" applyFont="1" applyFill="1" applyBorder="1"/>
    <xf numFmtId="0" fontId="35" fillId="3" borderId="30" xfId="0" applyFont="1" applyFill="1" applyBorder="1"/>
    <xf numFmtId="0" fontId="2" fillId="0" borderId="34" xfId="0" applyFont="1" applyBorder="1" applyAlignment="1">
      <alignment horizontal="right"/>
    </xf>
    <xf numFmtId="0" fontId="2" fillId="0" borderId="63" xfId="0" applyFont="1" applyBorder="1" applyAlignment="1">
      <alignment horizontal="right"/>
    </xf>
    <xf numFmtId="0" fontId="35" fillId="3" borderId="72" xfId="0" applyFont="1" applyFill="1" applyBorder="1"/>
    <xf numFmtId="0" fontId="35" fillId="3" borderId="78" xfId="0" applyFont="1" applyFill="1" applyBorder="1"/>
    <xf numFmtId="1" fontId="2" fillId="2" borderId="7" xfId="0" applyNumberFormat="1" applyFont="1" applyFill="1" applyBorder="1" applyAlignment="1">
      <alignment horizontal="center"/>
    </xf>
    <xf numFmtId="0" fontId="35" fillId="3" borderId="58" xfId="0" applyFont="1" applyFill="1" applyBorder="1"/>
    <xf numFmtId="0" fontId="35" fillId="3" borderId="33" xfId="0" applyFont="1" applyFill="1" applyBorder="1"/>
    <xf numFmtId="0" fontId="32" fillId="0" borderId="75" xfId="0" applyFont="1" applyBorder="1" applyAlignment="1">
      <alignment wrapText="1"/>
    </xf>
    <xf numFmtId="0" fontId="32" fillId="0" borderId="23" xfId="0" applyFont="1" applyBorder="1" applyAlignment="1">
      <alignment wrapText="1"/>
    </xf>
    <xf numFmtId="0" fontId="32" fillId="0" borderId="27" xfId="0" applyFont="1" applyBorder="1" applyAlignment="1">
      <alignment wrapText="1"/>
    </xf>
    <xf numFmtId="0" fontId="32" fillId="20" borderId="46" xfId="0" applyFont="1" applyFill="1" applyBorder="1" applyAlignment="1">
      <alignment horizontal="center"/>
    </xf>
    <xf numFmtId="0" fontId="32" fillId="0" borderId="46" xfId="0" applyFont="1" applyBorder="1" applyAlignment="1">
      <alignment horizontal="center"/>
    </xf>
    <xf numFmtId="0" fontId="2" fillId="2" borderId="0" xfId="0" applyFont="1" applyFill="1" applyAlignment="1">
      <alignment horizontal="center"/>
    </xf>
    <xf numFmtId="1" fontId="2" fillId="2" borderId="0" xfId="0" applyNumberFormat="1" applyFont="1" applyFill="1" applyAlignment="1">
      <alignment horizontal="center"/>
    </xf>
    <xf numFmtId="1" fontId="32" fillId="0" borderId="45" xfId="0" applyNumberFormat="1" applyFont="1" applyBorder="1" applyAlignment="1">
      <alignment horizontal="center"/>
    </xf>
    <xf numFmtId="1" fontId="32" fillId="20" borderId="45" xfId="0" applyNumberFormat="1" applyFont="1" applyFill="1" applyBorder="1" applyAlignment="1">
      <alignment horizontal="center"/>
    </xf>
    <xf numFmtId="0" fontId="32" fillId="21" borderId="46" xfId="0" applyFont="1" applyFill="1" applyBorder="1"/>
    <xf numFmtId="0" fontId="32" fillId="21" borderId="17" xfId="0" applyFont="1" applyFill="1" applyBorder="1"/>
    <xf numFmtId="0" fontId="32" fillId="21" borderId="18" xfId="0" applyFont="1" applyFill="1" applyBorder="1"/>
    <xf numFmtId="0" fontId="2" fillId="20" borderId="7" xfId="0" applyFont="1" applyFill="1" applyBorder="1" applyAlignment="1">
      <alignment horizontal="right"/>
    </xf>
    <xf numFmtId="0" fontId="2" fillId="20" borderId="37" xfId="0" applyFont="1" applyFill="1" applyBorder="1" applyAlignment="1">
      <alignment horizontal="right"/>
    </xf>
    <xf numFmtId="0" fontId="2" fillId="0" borderId="20" xfId="0" applyFont="1" applyBorder="1" applyAlignment="1">
      <alignment horizontal="right"/>
    </xf>
    <xf numFmtId="1" fontId="35" fillId="3" borderId="41" xfId="0" applyNumberFormat="1" applyFont="1" applyFill="1" applyBorder="1" applyAlignment="1">
      <alignment horizontal="center"/>
    </xf>
    <xf numFmtId="0" fontId="32" fillId="20" borderId="38" xfId="0" applyFont="1" applyFill="1" applyBorder="1" applyAlignment="1">
      <alignment horizontal="center"/>
    </xf>
    <xf numFmtId="0" fontId="32" fillId="21" borderId="21" xfId="0" applyFont="1" applyFill="1" applyBorder="1" applyAlignment="1">
      <alignment horizontal="center"/>
    </xf>
    <xf numFmtId="0" fontId="32" fillId="21" borderId="17" xfId="0" applyFont="1" applyFill="1" applyBorder="1" applyAlignment="1">
      <alignment horizontal="center"/>
    </xf>
    <xf numFmtId="0" fontId="32" fillId="21" borderId="20" xfId="0" applyFont="1" applyFill="1" applyBorder="1" applyAlignment="1">
      <alignment horizontal="center"/>
    </xf>
    <xf numFmtId="1" fontId="32" fillId="20" borderId="75" xfId="0" applyNumberFormat="1" applyFont="1" applyFill="1" applyBorder="1" applyAlignment="1">
      <alignment horizontal="center"/>
    </xf>
    <xf numFmtId="1" fontId="32" fillId="20" borderId="23" xfId="0" applyNumberFormat="1" applyFont="1" applyFill="1" applyBorder="1" applyAlignment="1">
      <alignment horizontal="center"/>
    </xf>
    <xf numFmtId="1" fontId="32" fillId="20" borderId="76" xfId="0" applyNumberFormat="1" applyFont="1" applyFill="1" applyBorder="1" applyAlignment="1">
      <alignment horizontal="center"/>
    </xf>
    <xf numFmtId="1" fontId="32" fillId="20" borderId="84" xfId="0" applyNumberFormat="1" applyFont="1" applyFill="1" applyBorder="1" applyAlignment="1">
      <alignment horizontal="center"/>
    </xf>
    <xf numFmtId="1" fontId="32" fillId="20" borderId="52" xfId="0" applyNumberFormat="1" applyFont="1" applyFill="1" applyBorder="1" applyAlignment="1">
      <alignment horizontal="center"/>
    </xf>
    <xf numFmtId="1" fontId="32" fillId="20" borderId="59" xfId="0" applyNumberFormat="1" applyFont="1" applyFill="1" applyBorder="1" applyAlignment="1">
      <alignment horizontal="center"/>
    </xf>
    <xf numFmtId="164" fontId="32" fillId="21" borderId="21" xfId="0" applyNumberFormat="1" applyFont="1" applyFill="1" applyBorder="1" applyAlignment="1">
      <alignment horizontal="center"/>
    </xf>
    <xf numFmtId="164" fontId="32" fillId="21" borderId="17" xfId="0" applyNumberFormat="1" applyFont="1" applyFill="1" applyBorder="1" applyAlignment="1">
      <alignment horizontal="center"/>
    </xf>
    <xf numFmtId="164" fontId="32" fillId="21" borderId="20" xfId="0" applyNumberFormat="1" applyFont="1" applyFill="1" applyBorder="1" applyAlignment="1">
      <alignment horizontal="center"/>
    </xf>
    <xf numFmtId="0" fontId="35" fillId="3" borderId="44" xfId="0" applyFont="1" applyFill="1" applyBorder="1"/>
    <xf numFmtId="0" fontId="32" fillId="20" borderId="76" xfId="0" applyFont="1" applyFill="1" applyBorder="1"/>
    <xf numFmtId="0" fontId="2" fillId="21" borderId="30" xfId="0" applyFont="1" applyFill="1" applyBorder="1" applyAlignment="1">
      <alignment horizontal="right"/>
    </xf>
    <xf numFmtId="0" fontId="2" fillId="0" borderId="30" xfId="0" applyFont="1" applyBorder="1"/>
    <xf numFmtId="0" fontId="2" fillId="0" borderId="60" xfId="0" applyFont="1" applyBorder="1"/>
    <xf numFmtId="1" fontId="35" fillId="3" borderId="34" xfId="0" applyNumberFormat="1" applyFont="1" applyFill="1" applyBorder="1" applyAlignment="1">
      <alignment horizontal="center"/>
    </xf>
    <xf numFmtId="0" fontId="32" fillId="21" borderId="21" xfId="0" applyFont="1" applyFill="1" applyBorder="1"/>
    <xf numFmtId="1" fontId="32" fillId="21" borderId="21" xfId="0" applyNumberFormat="1" applyFont="1" applyFill="1" applyBorder="1" applyAlignment="1">
      <alignment horizontal="center"/>
    </xf>
    <xf numFmtId="1" fontId="32" fillId="21" borderId="17" xfId="0" applyNumberFormat="1" applyFont="1" applyFill="1" applyBorder="1" applyAlignment="1">
      <alignment horizontal="center"/>
    </xf>
    <xf numFmtId="1" fontId="32" fillId="21" borderId="20" xfId="0" applyNumberFormat="1" applyFont="1" applyFill="1" applyBorder="1" applyAlignment="1">
      <alignment horizontal="center"/>
    </xf>
    <xf numFmtId="1" fontId="32" fillId="12" borderId="84" xfId="0" applyNumberFormat="1" applyFont="1" applyFill="1" applyBorder="1" applyAlignment="1">
      <alignment horizontal="center"/>
    </xf>
    <xf numFmtId="1" fontId="32" fillId="12" borderId="52" xfId="0" applyNumberFormat="1" applyFont="1" applyFill="1" applyBorder="1" applyAlignment="1">
      <alignment horizontal="center"/>
    </xf>
    <xf numFmtId="1" fontId="32" fillId="12" borderId="59" xfId="0" applyNumberFormat="1" applyFont="1" applyFill="1" applyBorder="1" applyAlignment="1">
      <alignment horizontal="center"/>
    </xf>
    <xf numFmtId="0" fontId="32" fillId="12" borderId="77" xfId="0" applyFont="1" applyFill="1" applyBorder="1" applyAlignment="1">
      <alignment horizontal="center"/>
    </xf>
    <xf numFmtId="0" fontId="32" fillId="12" borderId="72" xfId="0" applyFont="1" applyFill="1" applyBorder="1" applyAlignment="1">
      <alignment horizontal="center"/>
    </xf>
    <xf numFmtId="0" fontId="32" fillId="12" borderId="86" xfId="0" applyFont="1" applyFill="1" applyBorder="1" applyAlignment="1">
      <alignment horizontal="center"/>
    </xf>
    <xf numFmtId="0" fontId="35" fillId="3" borderId="0" xfId="0" applyFont="1" applyFill="1" applyAlignment="1">
      <alignment horizontal="center"/>
    </xf>
    <xf numFmtId="1" fontId="32" fillId="0" borderId="77" xfId="0" applyNumberFormat="1" applyFont="1" applyBorder="1" applyAlignment="1">
      <alignment horizontal="center"/>
    </xf>
    <xf numFmtId="1" fontId="32" fillId="0" borderId="72" xfId="0" applyNumberFormat="1" applyFont="1" applyBorder="1" applyAlignment="1">
      <alignment horizontal="center"/>
    </xf>
    <xf numFmtId="1" fontId="32" fillId="0" borderId="86" xfId="0" applyNumberFormat="1" applyFont="1" applyBorder="1" applyAlignment="1">
      <alignment horizontal="center"/>
    </xf>
    <xf numFmtId="0" fontId="32" fillId="20" borderId="48" xfId="0" applyFont="1" applyFill="1" applyBorder="1" applyAlignment="1">
      <alignment horizontal="center"/>
    </xf>
    <xf numFmtId="1" fontId="32" fillId="20" borderId="48" xfId="0" applyNumberFormat="1" applyFont="1" applyFill="1" applyBorder="1" applyAlignment="1">
      <alignment horizontal="center"/>
    </xf>
    <xf numFmtId="1" fontId="32" fillId="20" borderId="47" xfId="0" applyNumberFormat="1" applyFont="1" applyFill="1" applyBorder="1" applyAlignment="1">
      <alignment horizontal="center"/>
    </xf>
    <xf numFmtId="0" fontId="32" fillId="0" borderId="77" xfId="0" applyFont="1" applyBorder="1" applyAlignment="1">
      <alignment horizontal="center"/>
    </xf>
    <xf numFmtId="0" fontId="32" fillId="0" borderId="72" xfId="0" applyFont="1" applyBorder="1" applyAlignment="1">
      <alignment horizontal="center"/>
    </xf>
    <xf numFmtId="0" fontId="32" fillId="0" borderId="86" xfId="0" applyFont="1" applyBorder="1" applyAlignment="1">
      <alignment horizontal="center"/>
    </xf>
    <xf numFmtId="0" fontId="32" fillId="12" borderId="20" xfId="0" applyFont="1" applyFill="1" applyBorder="1" applyAlignment="1">
      <alignment horizontal="center"/>
    </xf>
    <xf numFmtId="0" fontId="2" fillId="12" borderId="17" xfId="0" applyFont="1" applyFill="1" applyBorder="1" applyAlignment="1">
      <alignment horizontal="right"/>
    </xf>
    <xf numFmtId="0" fontId="2" fillId="12" borderId="20" xfId="0" applyFont="1" applyFill="1" applyBorder="1" applyAlignment="1">
      <alignment horizontal="right"/>
    </xf>
    <xf numFmtId="0" fontId="35" fillId="3" borderId="24" xfId="0" applyFont="1" applyFill="1" applyBorder="1"/>
    <xf numFmtId="0" fontId="32" fillId="21" borderId="46" xfId="0" applyFont="1" applyFill="1" applyBorder="1" applyAlignment="1">
      <alignment horizontal="center"/>
    </xf>
    <xf numFmtId="0" fontId="32" fillId="21" borderId="45" xfId="0" applyFont="1" applyFill="1" applyBorder="1" applyAlignment="1">
      <alignment horizontal="center"/>
    </xf>
    <xf numFmtId="0" fontId="32" fillId="20" borderId="73" xfId="0" applyFont="1" applyFill="1" applyBorder="1" applyAlignment="1">
      <alignment horizontal="center"/>
    </xf>
    <xf numFmtId="0" fontId="32" fillId="20" borderId="41" xfId="0" applyFont="1" applyFill="1" applyBorder="1" applyAlignment="1">
      <alignment horizontal="center"/>
    </xf>
    <xf numFmtId="0" fontId="32" fillId="20" borderId="74" xfId="0" applyFont="1" applyFill="1" applyBorder="1" applyAlignment="1">
      <alignment horizontal="center"/>
    </xf>
    <xf numFmtId="0" fontId="2" fillId="20" borderId="50" xfId="0" applyFont="1" applyFill="1" applyBorder="1" applyAlignment="1">
      <alignment horizontal="right"/>
    </xf>
    <xf numFmtId="1" fontId="32" fillId="0" borderId="79" xfId="0" applyNumberFormat="1" applyFont="1" applyBorder="1" applyAlignment="1">
      <alignment horizontal="center"/>
    </xf>
    <xf numFmtId="1" fontId="32" fillId="0" borderId="7" xfId="0" applyNumberFormat="1" applyFont="1" applyBorder="1" applyAlignment="1">
      <alignment horizontal="center"/>
    </xf>
    <xf numFmtId="1" fontId="32" fillId="0" borderId="61" xfId="0" applyNumberFormat="1" applyFont="1" applyBorder="1" applyAlignment="1">
      <alignment horizontal="center"/>
    </xf>
    <xf numFmtId="0" fontId="74" fillId="20" borderId="21" xfId="0" applyFont="1" applyFill="1" applyBorder="1"/>
    <xf numFmtId="0" fontId="74" fillId="20" borderId="17" xfId="0" applyFont="1" applyFill="1" applyBorder="1"/>
    <xf numFmtId="0" fontId="74" fillId="20" borderId="18" xfId="0" applyFont="1" applyFill="1" applyBorder="1"/>
    <xf numFmtId="0" fontId="32" fillId="0" borderId="96" xfId="0" applyFont="1" applyBorder="1"/>
    <xf numFmtId="0" fontId="32" fillId="0" borderId="95" xfId="0" applyFont="1" applyBorder="1"/>
    <xf numFmtId="0" fontId="32" fillId="0" borderId="79" xfId="0" applyFont="1" applyBorder="1" applyAlignment="1">
      <alignment horizontal="center"/>
    </xf>
    <xf numFmtId="0" fontId="32" fillId="0" borderId="7" xfId="0" applyFont="1" applyBorder="1" applyAlignment="1">
      <alignment horizontal="center"/>
    </xf>
    <xf numFmtId="0" fontId="32" fillId="0" borderId="61" xfId="0" applyFont="1" applyBorder="1" applyAlignment="1">
      <alignment horizontal="center"/>
    </xf>
    <xf numFmtId="0" fontId="32" fillId="0" borderId="83" xfId="0" applyFont="1" applyBorder="1"/>
    <xf numFmtId="0" fontId="32" fillId="0" borderId="67" xfId="0" applyFont="1" applyBorder="1"/>
    <xf numFmtId="1" fontId="32" fillId="0" borderId="50" xfId="0" applyNumberFormat="1" applyFont="1" applyBorder="1" applyAlignment="1">
      <alignment horizontal="center"/>
    </xf>
    <xf numFmtId="1" fontId="3" fillId="3" borderId="81" xfId="0" applyNumberFormat="1" applyFont="1" applyFill="1" applyBorder="1" applyAlignment="1">
      <alignment horizontal="center"/>
    </xf>
    <xf numFmtId="0" fontId="32" fillId="0" borderId="14" xfId="0" applyFont="1" applyBorder="1" applyAlignment="1">
      <alignment horizontal="center"/>
    </xf>
    <xf numFmtId="0" fontId="39" fillId="20" borderId="21" xfId="0" applyFont="1" applyFill="1" applyBorder="1" applyAlignment="1">
      <alignment horizontal="center"/>
    </xf>
    <xf numFmtId="0" fontId="39" fillId="20" borderId="17" xfId="0" applyFont="1" applyFill="1" applyBorder="1" applyAlignment="1">
      <alignment horizontal="center"/>
    </xf>
    <xf numFmtId="0" fontId="39" fillId="20" borderId="20" xfId="0" applyFont="1" applyFill="1" applyBorder="1" applyAlignment="1">
      <alignment horizontal="center"/>
    </xf>
    <xf numFmtId="0" fontId="32" fillId="20" borderId="82" xfId="0" applyFont="1" applyFill="1" applyBorder="1"/>
    <xf numFmtId="0" fontId="32" fillId="20" borderId="57" xfId="0" applyFont="1" applyFill="1" applyBorder="1"/>
    <xf numFmtId="0" fontId="2" fillId="0" borderId="50" xfId="0" applyFont="1" applyBorder="1" applyAlignment="1">
      <alignment horizontal="right"/>
    </xf>
    <xf numFmtId="0" fontId="2" fillId="0" borderId="68" xfId="0" applyFont="1" applyBorder="1" applyAlignment="1">
      <alignment horizontal="right"/>
    </xf>
    <xf numFmtId="164" fontId="32" fillId="21" borderId="75" xfId="0" applyNumberFormat="1" applyFont="1" applyFill="1" applyBorder="1" applyAlignment="1">
      <alignment horizontal="center"/>
    </xf>
    <xf numFmtId="164" fontId="32" fillId="21" borderId="23" xfId="0" applyNumberFormat="1" applyFont="1" applyFill="1" applyBorder="1" applyAlignment="1">
      <alignment horizontal="center"/>
    </xf>
    <xf numFmtId="164" fontId="32" fillId="21" borderId="76" xfId="0" applyNumberFormat="1" applyFont="1" applyFill="1" applyBorder="1" applyAlignment="1">
      <alignment horizontal="center"/>
    </xf>
    <xf numFmtId="0" fontId="16" fillId="20" borderId="21" xfId="0" applyFont="1" applyFill="1" applyBorder="1" applyAlignment="1">
      <alignment horizontal="center"/>
    </xf>
    <xf numFmtId="0" fontId="16" fillId="20" borderId="17" xfId="0" applyFont="1" applyFill="1" applyBorder="1" applyAlignment="1">
      <alignment horizontal="center"/>
    </xf>
    <xf numFmtId="0" fontId="16" fillId="20" borderId="20" xfId="0" applyFont="1" applyFill="1" applyBorder="1" applyAlignment="1">
      <alignment horizontal="center"/>
    </xf>
    <xf numFmtId="0" fontId="3" fillId="3" borderId="25" xfId="0" applyFont="1" applyFill="1" applyBorder="1" applyAlignment="1">
      <alignment horizontal="center"/>
    </xf>
    <xf numFmtId="0" fontId="16" fillId="20" borderId="75" xfId="0" applyFont="1" applyFill="1" applyBorder="1" applyAlignment="1">
      <alignment horizontal="center"/>
    </xf>
    <xf numFmtId="0" fontId="16" fillId="20" borderId="23" xfId="0" applyFont="1" applyFill="1" applyBorder="1" applyAlignment="1">
      <alignment horizontal="center"/>
    </xf>
    <xf numFmtId="0" fontId="16" fillId="20" borderId="76" xfId="0" applyFont="1" applyFill="1" applyBorder="1" applyAlignment="1">
      <alignment horizontal="center"/>
    </xf>
    <xf numFmtId="0" fontId="16" fillId="0" borderId="21" xfId="0" applyFont="1" applyBorder="1" applyAlignment="1">
      <alignment horizontal="center"/>
    </xf>
    <xf numFmtId="0" fontId="16" fillId="0" borderId="17" xfId="0" applyFont="1" applyBorder="1" applyAlignment="1">
      <alignment horizontal="center"/>
    </xf>
    <xf numFmtId="0" fontId="16" fillId="0" borderId="20" xfId="0" applyFont="1" applyBorder="1" applyAlignment="1">
      <alignment horizontal="center"/>
    </xf>
    <xf numFmtId="0" fontId="17" fillId="20" borderId="17" xfId="0" applyFont="1" applyFill="1" applyBorder="1" applyAlignment="1">
      <alignment horizontal="right"/>
    </xf>
    <xf numFmtId="0" fontId="17" fillId="20" borderId="20" xfId="0" applyFont="1" applyFill="1" applyBorder="1" applyAlignment="1">
      <alignment horizontal="right"/>
    </xf>
    <xf numFmtId="0" fontId="32" fillId="12" borderId="47" xfId="0" applyFont="1" applyFill="1" applyBorder="1"/>
    <xf numFmtId="0" fontId="32" fillId="12" borderId="40" xfId="0" applyFont="1" applyFill="1" applyBorder="1"/>
    <xf numFmtId="0" fontId="32" fillId="12" borderId="41" xfId="0" applyFont="1" applyFill="1" applyBorder="1"/>
    <xf numFmtId="0" fontId="32" fillId="20" borderId="42" xfId="0" applyFont="1" applyFill="1" applyBorder="1"/>
    <xf numFmtId="1" fontId="32" fillId="21" borderId="75" xfId="0" applyNumberFormat="1" applyFont="1" applyFill="1" applyBorder="1" applyAlignment="1">
      <alignment horizontal="center"/>
    </xf>
    <xf numFmtId="1" fontId="32" fillId="21" borderId="23" xfId="0" applyNumberFormat="1" applyFont="1" applyFill="1" applyBorder="1" applyAlignment="1">
      <alignment horizontal="center"/>
    </xf>
    <xf numFmtId="1" fontId="32" fillId="21" borderId="76" xfId="0" applyNumberFormat="1" applyFont="1" applyFill="1" applyBorder="1" applyAlignment="1">
      <alignment horizontal="center"/>
    </xf>
    <xf numFmtId="164" fontId="32" fillId="12" borderId="38" xfId="0" applyNumberFormat="1" applyFont="1" applyFill="1" applyBorder="1" applyAlignment="1">
      <alignment horizontal="center"/>
    </xf>
    <xf numFmtId="164" fontId="32" fillId="12" borderId="37" xfId="0" applyNumberFormat="1" applyFont="1" applyFill="1" applyBorder="1" applyAlignment="1">
      <alignment horizontal="center"/>
    </xf>
    <xf numFmtId="0" fontId="32" fillId="12" borderId="23" xfId="0" applyFont="1" applyFill="1" applyBorder="1" applyAlignment="1">
      <alignment horizontal="center"/>
    </xf>
    <xf numFmtId="0" fontId="32" fillId="12" borderId="47" xfId="0" applyFont="1" applyFill="1" applyBorder="1" applyAlignment="1">
      <alignment horizontal="center"/>
    </xf>
    <xf numFmtId="0" fontId="32" fillId="21" borderId="75" xfId="0" applyFont="1" applyFill="1" applyBorder="1"/>
    <xf numFmtId="0" fontId="32" fillId="21" borderId="23" xfId="0" applyFont="1" applyFill="1" applyBorder="1"/>
    <xf numFmtId="0" fontId="32" fillId="21" borderId="27" xfId="0" applyFont="1" applyFill="1" applyBorder="1"/>
    <xf numFmtId="0" fontId="32" fillId="12" borderId="43" xfId="0" applyFont="1" applyFill="1" applyBorder="1"/>
    <xf numFmtId="0" fontId="32" fillId="12" borderId="44" xfId="0" applyFont="1" applyFill="1" applyBorder="1"/>
    <xf numFmtId="0" fontId="32" fillId="0" borderId="38" xfId="0" applyFont="1" applyBorder="1"/>
    <xf numFmtId="0" fontId="32" fillId="0" borderId="8" xfId="0" applyFont="1" applyBorder="1"/>
    <xf numFmtId="0" fontId="14" fillId="21" borderId="75" xfId="0" applyFont="1" applyFill="1" applyBorder="1" applyAlignment="1">
      <alignment horizontal="center"/>
    </xf>
    <xf numFmtId="0" fontId="14" fillId="21" borderId="23" xfId="0" applyFont="1" applyFill="1" applyBorder="1" applyAlignment="1">
      <alignment horizontal="center"/>
    </xf>
    <xf numFmtId="0" fontId="14" fillId="21" borderId="76" xfId="0" applyFont="1" applyFill="1" applyBorder="1" applyAlignment="1">
      <alignment horizontal="center"/>
    </xf>
    <xf numFmtId="0" fontId="14" fillId="0" borderId="17" xfId="0" applyFont="1" applyBorder="1" applyAlignment="1">
      <alignment horizontal="right"/>
    </xf>
    <xf numFmtId="0" fontId="14" fillId="0" borderId="20" xfId="0" applyFont="1" applyBorder="1" applyAlignment="1">
      <alignment horizontal="right"/>
    </xf>
    <xf numFmtId="1" fontId="32" fillId="12" borderId="48" xfId="0" applyNumberFormat="1" applyFont="1" applyFill="1" applyBorder="1" applyAlignment="1">
      <alignment horizontal="center"/>
    </xf>
    <xf numFmtId="1" fontId="32" fillId="12" borderId="23" xfId="0" applyNumberFormat="1" applyFont="1" applyFill="1" applyBorder="1" applyAlignment="1">
      <alignment horizontal="center"/>
    </xf>
    <xf numFmtId="1" fontId="32" fillId="12" borderId="76" xfId="0" applyNumberFormat="1" applyFont="1" applyFill="1" applyBorder="1" applyAlignment="1">
      <alignment horizontal="center"/>
    </xf>
    <xf numFmtId="0" fontId="2" fillId="12" borderId="60" xfId="0" applyFont="1" applyFill="1" applyBorder="1" applyAlignment="1">
      <alignment horizontal="right"/>
    </xf>
    <xf numFmtId="0" fontId="32" fillId="20" borderId="34" xfId="0" applyFont="1" applyFill="1" applyBorder="1" applyAlignment="1">
      <alignment horizontal="center"/>
    </xf>
    <xf numFmtId="0" fontId="32" fillId="20" borderId="35" xfId="0" applyFont="1" applyFill="1" applyBorder="1" applyAlignment="1">
      <alignment horizontal="center"/>
    </xf>
    <xf numFmtId="0" fontId="32" fillId="20" borderId="36" xfId="0" applyFont="1" applyFill="1" applyBorder="1"/>
    <xf numFmtId="0" fontId="32" fillId="20" borderId="34" xfId="0" applyFont="1" applyFill="1" applyBorder="1"/>
    <xf numFmtId="0" fontId="32" fillId="20" borderId="64" xfId="0" applyFont="1" applyFill="1" applyBorder="1"/>
    <xf numFmtId="164" fontId="32" fillId="0" borderId="31" xfId="0" applyNumberFormat="1" applyFont="1" applyBorder="1" applyAlignment="1">
      <alignment horizontal="center"/>
    </xf>
    <xf numFmtId="1" fontId="32" fillId="0" borderId="32" xfId="0" applyNumberFormat="1" applyFont="1" applyBorder="1" applyAlignment="1">
      <alignment horizontal="center"/>
    </xf>
    <xf numFmtId="0" fontId="2" fillId="0" borderId="7" xfId="0" applyFont="1" applyBorder="1" applyAlignment="1">
      <alignment horizontal="center"/>
    </xf>
    <xf numFmtId="0" fontId="32" fillId="0" borderId="76" xfId="0" applyFont="1" applyBorder="1"/>
    <xf numFmtId="0" fontId="2" fillId="0" borderId="35" xfId="0" applyFont="1" applyBorder="1" applyAlignment="1">
      <alignment horizontal="right"/>
    </xf>
    <xf numFmtId="0" fontId="32" fillId="0" borderId="62" xfId="0" applyFont="1" applyBorder="1"/>
    <xf numFmtId="0" fontId="32" fillId="0" borderId="34" xfId="0" applyFont="1" applyBorder="1"/>
    <xf numFmtId="0" fontId="32" fillId="12" borderId="42" xfId="0" applyFont="1" applyFill="1" applyBorder="1"/>
    <xf numFmtId="1" fontId="32" fillId="0" borderId="98" xfId="0" applyNumberFormat="1" applyFont="1" applyBorder="1" applyAlignment="1">
      <alignment horizontal="center"/>
    </xf>
    <xf numFmtId="0" fontId="32" fillId="20" borderId="62" xfId="0" applyFont="1" applyFill="1" applyBorder="1"/>
    <xf numFmtId="0" fontId="32" fillId="0" borderId="37" xfId="0" applyFont="1" applyBorder="1" applyAlignment="1">
      <alignment horizontal="center"/>
    </xf>
    <xf numFmtId="0" fontId="32" fillId="0" borderId="42" xfId="0" applyFont="1" applyBorder="1"/>
    <xf numFmtId="0" fontId="32" fillId="12" borderId="41" xfId="0" applyFont="1" applyFill="1" applyBorder="1" applyAlignment="1">
      <alignment horizontal="center"/>
    </xf>
    <xf numFmtId="0" fontId="32" fillId="12" borderId="42" xfId="0" applyFont="1" applyFill="1" applyBorder="1" applyAlignment="1">
      <alignment horizontal="center"/>
    </xf>
    <xf numFmtId="0" fontId="32" fillId="12" borderId="10" xfId="0" applyFont="1" applyFill="1" applyBorder="1" applyAlignment="1">
      <alignment horizontal="center"/>
    </xf>
    <xf numFmtId="0" fontId="31" fillId="14" borderId="0" xfId="0" applyFont="1" applyFill="1" applyAlignment="1">
      <alignment horizontal="left"/>
    </xf>
    <xf numFmtId="0" fontId="39" fillId="20" borderId="20" xfId="0" applyFont="1" applyFill="1" applyBorder="1"/>
    <xf numFmtId="0" fontId="1" fillId="20" borderId="46" xfId="0" applyFont="1" applyFill="1" applyBorder="1"/>
    <xf numFmtId="0" fontId="1" fillId="20" borderId="17" xfId="0" applyFont="1" applyFill="1" applyBorder="1"/>
    <xf numFmtId="0" fontId="1" fillId="20" borderId="18" xfId="0" applyFont="1" applyFill="1" applyBorder="1"/>
    <xf numFmtId="0" fontId="2" fillId="0" borderId="46" xfId="0" applyFont="1" applyBorder="1" applyAlignment="1">
      <alignment wrapText="1"/>
    </xf>
    <xf numFmtId="0" fontId="32" fillId="20" borderId="16" xfId="0" quotePrefix="1" applyFont="1" applyFill="1" applyBorder="1"/>
    <xf numFmtId="0" fontId="32" fillId="20" borderId="17" xfId="0" quotePrefix="1" applyFont="1" applyFill="1" applyBorder="1"/>
    <xf numFmtId="0" fontId="32" fillId="20" borderId="45" xfId="0" quotePrefix="1" applyFont="1" applyFill="1" applyBorder="1"/>
    <xf numFmtId="0" fontId="32" fillId="20" borderId="55" xfId="0" applyFont="1" applyFill="1" applyBorder="1"/>
    <xf numFmtId="0" fontId="32" fillId="20" borderId="52" xfId="0" applyFont="1" applyFill="1" applyBorder="1"/>
    <xf numFmtId="0" fontId="39" fillId="20" borderId="46" xfId="0" applyFont="1" applyFill="1" applyBorder="1"/>
    <xf numFmtId="0" fontId="39" fillId="20" borderId="18" xfId="0" applyFont="1" applyFill="1" applyBorder="1"/>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36" fillId="0" borderId="107" xfId="0" applyFont="1" applyBorder="1"/>
    <xf numFmtId="0" fontId="36" fillId="0" borderId="108" xfId="0" applyFont="1" applyBorder="1"/>
    <xf numFmtId="0" fontId="36" fillId="0" borderId="105" xfId="0" applyFont="1" applyBorder="1"/>
    <xf numFmtId="0" fontId="36" fillId="0" borderId="106" xfId="0" applyFont="1" applyBorder="1"/>
    <xf numFmtId="0" fontId="40" fillId="0" borderId="17" xfId="0" applyFont="1" applyBorder="1" applyAlignment="1">
      <alignment horizontal="right"/>
    </xf>
    <xf numFmtId="0" fontId="40" fillId="0" borderId="45" xfId="0" applyFont="1" applyBorder="1" applyAlignment="1">
      <alignment horizontal="right"/>
    </xf>
    <xf numFmtId="0" fontId="51" fillId="8" borderId="0" xfId="0" applyFont="1" applyFill="1" applyAlignment="1">
      <alignment horizontal="right"/>
    </xf>
    <xf numFmtId="0" fontId="2" fillId="10" borderId="1" xfId="0" applyFont="1" applyFill="1" applyBorder="1" applyAlignment="1">
      <alignment horizontal="center"/>
    </xf>
    <xf numFmtId="164" fontId="20" fillId="2" borderId="100" xfId="0" applyNumberFormat="1" applyFont="1" applyFill="1" applyBorder="1" applyAlignment="1">
      <alignment horizontal="center" vertical="center"/>
    </xf>
    <xf numFmtId="164" fontId="20" fillId="2" borderId="99" xfId="0" applyNumberFormat="1" applyFont="1" applyFill="1" applyBorder="1" applyAlignment="1">
      <alignment horizontal="center" vertical="center"/>
    </xf>
    <xf numFmtId="164" fontId="20" fillId="2" borderId="104" xfId="0" applyNumberFormat="1" applyFont="1" applyFill="1" applyBorder="1" applyAlignment="1">
      <alignment horizontal="center" vertical="center"/>
    </xf>
    <xf numFmtId="164" fontId="20" fillId="2" borderId="102" xfId="0" applyNumberFormat="1" applyFont="1" applyFill="1" applyBorder="1" applyAlignment="1">
      <alignment horizontal="center" vertical="center"/>
    </xf>
    <xf numFmtId="164" fontId="20" fillId="2" borderId="101" xfId="0" applyNumberFormat="1" applyFont="1" applyFill="1" applyBorder="1" applyAlignment="1">
      <alignment horizontal="center" vertical="center"/>
    </xf>
    <xf numFmtId="164" fontId="20" fillId="2" borderId="103" xfId="0" applyNumberFormat="1" applyFont="1" applyFill="1" applyBorder="1" applyAlignment="1">
      <alignment horizontal="center" vertical="center"/>
    </xf>
    <xf numFmtId="0" fontId="39" fillId="0" borderId="46" xfId="0" applyFont="1" applyBorder="1"/>
    <xf numFmtId="0" fontId="39" fillId="0" borderId="18" xfId="0" applyFont="1" applyBorder="1"/>
    <xf numFmtId="49" fontId="15" fillId="0" borderId="69" xfId="0" applyNumberFormat="1" applyFont="1" applyBorder="1"/>
    <xf numFmtId="49" fontId="15" fillId="0" borderId="70" xfId="0" applyNumberFormat="1" applyFont="1" applyBorder="1"/>
    <xf numFmtId="49" fontId="15" fillId="0" borderId="71" xfId="0" applyNumberFormat="1" applyFont="1" applyBorder="1"/>
    <xf numFmtId="0" fontId="5" fillId="5" borderId="0" xfId="0" applyFont="1" applyFill="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1" fontId="60" fillId="2" borderId="100" xfId="0" applyNumberFormat="1" applyFont="1" applyFill="1" applyBorder="1" applyAlignment="1" applyProtection="1">
      <alignment horizontal="center" vertical="center"/>
      <protection hidden="1"/>
    </xf>
    <xf numFmtId="1" fontId="60" fillId="2" borderId="99" xfId="0" applyNumberFormat="1" applyFont="1" applyFill="1" applyBorder="1" applyAlignment="1" applyProtection="1">
      <alignment horizontal="center" vertical="center"/>
      <protection hidden="1"/>
    </xf>
    <xf numFmtId="1" fontId="60" fillId="2" borderId="104" xfId="0" applyNumberFormat="1" applyFont="1" applyFill="1" applyBorder="1" applyAlignment="1" applyProtection="1">
      <alignment horizontal="center" vertical="center"/>
      <protection hidden="1"/>
    </xf>
    <xf numFmtId="1" fontId="60" fillId="2" borderId="102" xfId="0" applyNumberFormat="1" applyFont="1" applyFill="1" applyBorder="1" applyAlignment="1" applyProtection="1">
      <alignment horizontal="center" vertical="center"/>
      <protection hidden="1"/>
    </xf>
    <xf numFmtId="1" fontId="60" fillId="2" borderId="101" xfId="0" applyNumberFormat="1" applyFont="1" applyFill="1" applyBorder="1" applyAlignment="1" applyProtection="1">
      <alignment horizontal="center" vertical="center"/>
      <protection hidden="1"/>
    </xf>
    <xf numFmtId="1" fontId="60" fillId="2" borderId="103" xfId="0" applyNumberFormat="1" applyFont="1" applyFill="1" applyBorder="1" applyAlignment="1" applyProtection="1">
      <alignment horizontal="center" vertical="center"/>
      <protection hidden="1"/>
    </xf>
    <xf numFmtId="0" fontId="4" fillId="3" borderId="0" xfId="0" applyFont="1" applyFill="1" applyAlignment="1">
      <alignment horizontal="right" vertical="center"/>
    </xf>
    <xf numFmtId="49" fontId="71" fillId="8" borderId="99" xfId="0" applyNumberFormat="1" applyFont="1" applyFill="1" applyBorder="1" applyAlignment="1">
      <alignment horizontal="right"/>
    </xf>
    <xf numFmtId="49" fontId="72" fillId="0" borderId="69" xfId="2" applyNumberFormat="1" applyFill="1" applyBorder="1" applyAlignment="1"/>
    <xf numFmtId="49" fontId="71" fillId="8" borderId="101" xfId="0" applyNumberFormat="1" applyFont="1" applyFill="1" applyBorder="1" applyAlignment="1">
      <alignment horizontal="right" vertical="center"/>
    </xf>
    <xf numFmtId="49" fontId="71" fillId="8" borderId="102" xfId="0" applyNumberFormat="1" applyFont="1" applyFill="1" applyBorder="1" applyAlignment="1">
      <alignment horizontal="right"/>
    </xf>
    <xf numFmtId="49" fontId="71" fillId="8" borderId="101" xfId="0" applyNumberFormat="1" applyFont="1" applyFill="1" applyBorder="1" applyAlignment="1">
      <alignment horizontal="right"/>
    </xf>
    <xf numFmtId="49" fontId="15" fillId="0" borderId="69" xfId="0" applyNumberFormat="1" applyFont="1" applyBorder="1" applyAlignment="1">
      <alignment horizontal="center"/>
    </xf>
    <xf numFmtId="49" fontId="15" fillId="0" borderId="70" xfId="0" applyNumberFormat="1" applyFont="1" applyBorder="1" applyAlignment="1">
      <alignment horizontal="center"/>
    </xf>
    <xf numFmtId="49" fontId="15" fillId="0" borderId="71" xfId="0" applyNumberFormat="1" applyFont="1" applyBorder="1" applyAlignment="1">
      <alignment horizontal="center"/>
    </xf>
    <xf numFmtId="49" fontId="52" fillId="8" borderId="0" xfId="0" applyNumberFormat="1" applyFont="1" applyFill="1" applyAlignment="1">
      <alignment horizontal="right"/>
    </xf>
    <xf numFmtId="49" fontId="71" fillId="8" borderId="70" xfId="0" applyNumberFormat="1" applyFont="1" applyFill="1" applyBorder="1" applyAlignment="1">
      <alignment horizontal="right"/>
    </xf>
    <xf numFmtId="0" fontId="62" fillId="0" borderId="23" xfId="0" applyFont="1" applyBorder="1" applyAlignment="1">
      <alignment horizontal="right"/>
    </xf>
    <xf numFmtId="0" fontId="62" fillId="0" borderId="47" xfId="0" applyFont="1" applyBorder="1" applyAlignment="1">
      <alignment horizontal="right"/>
    </xf>
    <xf numFmtId="0" fontId="39" fillId="20" borderId="41" xfId="0" applyFont="1" applyFill="1" applyBorder="1"/>
    <xf numFmtId="0" fontId="39" fillId="20" borderId="42" xfId="0" applyFont="1" applyFill="1" applyBorder="1"/>
    <xf numFmtId="0" fontId="19" fillId="3" borderId="0" xfId="0" applyFont="1" applyFill="1" applyAlignment="1">
      <alignment horizontal="right" vertical="center"/>
    </xf>
    <xf numFmtId="0" fontId="1" fillId="0" borderId="46" xfId="0" applyFont="1" applyBorder="1"/>
    <xf numFmtId="0" fontId="1" fillId="0" borderId="17" xfId="0" applyFont="1" applyBorder="1"/>
    <xf numFmtId="0" fontId="1" fillId="0" borderId="18" xfId="0" applyFont="1" applyBorder="1"/>
    <xf numFmtId="0" fontId="32" fillId="20" borderId="42" xfId="0" applyFont="1" applyFill="1" applyBorder="1" applyAlignment="1">
      <alignment horizontal="center"/>
    </xf>
    <xf numFmtId="0" fontId="35" fillId="3" borderId="7" xfId="0" applyFont="1" applyFill="1" applyBorder="1"/>
    <xf numFmtId="0" fontId="35" fillId="3" borderId="8" xfId="0" applyFont="1" applyFill="1" applyBorder="1"/>
    <xf numFmtId="0" fontId="35" fillId="3" borderId="6" xfId="0" applyFont="1" applyFill="1" applyBorder="1"/>
    <xf numFmtId="0" fontId="32" fillId="20" borderId="43" xfId="0" applyFont="1" applyFill="1" applyBorder="1"/>
    <xf numFmtId="0" fontId="32" fillId="20" borderId="54" xfId="0" applyFont="1" applyFill="1" applyBorder="1"/>
    <xf numFmtId="0" fontId="32" fillId="20" borderId="56" xfId="0" applyFont="1" applyFill="1" applyBorder="1"/>
    <xf numFmtId="49" fontId="15" fillId="0" borderId="119" xfId="0" applyNumberFormat="1" applyFont="1" applyBorder="1" applyAlignment="1">
      <alignment horizontal="center"/>
    </xf>
    <xf numFmtId="49" fontId="15" fillId="0" borderId="0" xfId="0" applyNumberFormat="1" applyFont="1" applyAlignment="1">
      <alignment horizontal="center"/>
    </xf>
    <xf numFmtId="49" fontId="15" fillId="0" borderId="120" xfId="0" applyNumberFormat="1" applyFont="1" applyBorder="1" applyAlignment="1">
      <alignment horizontal="center"/>
    </xf>
    <xf numFmtId="49" fontId="32" fillId="0" borderId="69" xfId="0" applyNumberFormat="1" applyFont="1" applyBorder="1" applyAlignment="1">
      <alignment horizontal="center" wrapText="1"/>
    </xf>
    <xf numFmtId="49" fontId="32" fillId="0" borderId="70" xfId="0" applyNumberFormat="1" applyFont="1" applyBorder="1" applyAlignment="1">
      <alignment horizontal="center" wrapText="1"/>
    </xf>
    <xf numFmtId="49" fontId="32" fillId="0" borderId="71" xfId="0" applyNumberFormat="1" applyFont="1" applyBorder="1" applyAlignment="1">
      <alignment horizontal="center" wrapText="1"/>
    </xf>
    <xf numFmtId="0" fontId="36" fillId="0" borderId="69" xfId="0" applyFont="1" applyBorder="1" applyAlignment="1">
      <alignment horizontal="center"/>
    </xf>
    <xf numFmtId="0" fontId="36" fillId="0" borderId="70" xfId="0" applyFont="1" applyBorder="1" applyAlignment="1">
      <alignment horizontal="center"/>
    </xf>
    <xf numFmtId="0" fontId="36" fillId="0" borderId="71" xfId="0" applyFont="1" applyBorder="1" applyAlignment="1">
      <alignment horizontal="center"/>
    </xf>
    <xf numFmtId="0" fontId="49" fillId="0" borderId="69" xfId="0" applyFont="1" applyBorder="1" applyAlignment="1">
      <alignment horizontal="left"/>
    </xf>
    <xf numFmtId="0" fontId="49" fillId="0" borderId="70" xfId="0" applyFont="1" applyBorder="1" applyAlignment="1">
      <alignment horizontal="left"/>
    </xf>
    <xf numFmtId="0" fontId="49" fillId="0" borderId="71" xfId="0" applyFont="1" applyBorder="1" applyAlignment="1">
      <alignment horizontal="left"/>
    </xf>
    <xf numFmtId="0" fontId="2" fillId="20" borderId="52" xfId="0" applyFont="1" applyFill="1" applyBorder="1" applyAlignment="1">
      <alignment horizontal="right"/>
    </xf>
    <xf numFmtId="0" fontId="2" fillId="20" borderId="59" xfId="0" applyFont="1" applyFill="1" applyBorder="1" applyAlignment="1">
      <alignment horizontal="right"/>
    </xf>
    <xf numFmtId="1" fontId="32" fillId="0" borderId="54" xfId="0" applyNumberFormat="1" applyFont="1" applyBorder="1" applyAlignment="1">
      <alignment horizontal="center"/>
    </xf>
    <xf numFmtId="1" fontId="32" fillId="0" borderId="52" xfId="0" applyNumberFormat="1" applyFont="1" applyBorder="1" applyAlignment="1">
      <alignment horizontal="center"/>
    </xf>
    <xf numFmtId="1" fontId="32" fillId="0" borderId="59" xfId="0" applyNumberFormat="1" applyFont="1" applyBorder="1" applyAlignment="1">
      <alignment horizontal="center"/>
    </xf>
    <xf numFmtId="0" fontId="32" fillId="0" borderId="52" xfId="0" applyFont="1" applyBorder="1" applyAlignment="1">
      <alignment horizontal="center"/>
    </xf>
    <xf numFmtId="0" fontId="32" fillId="0" borderId="53" xfId="0" applyFont="1" applyBorder="1" applyAlignment="1">
      <alignment horizontal="center"/>
    </xf>
    <xf numFmtId="0" fontId="76" fillId="0" borderId="30" xfId="0" applyFont="1" applyBorder="1" applyAlignment="1">
      <alignment horizontal="right"/>
    </xf>
    <xf numFmtId="0" fontId="76" fillId="0" borderId="31" xfId="0" applyFont="1" applyBorder="1" applyAlignment="1">
      <alignment horizontal="right"/>
    </xf>
    <xf numFmtId="0" fontId="32" fillId="0" borderId="87" xfId="0" applyFont="1" applyBorder="1"/>
    <xf numFmtId="0" fontId="32" fillId="0" borderId="64" xfId="0" applyFont="1" applyBorder="1"/>
    <xf numFmtId="0" fontId="32" fillId="0" borderId="30" xfId="0" applyFont="1" applyBorder="1" applyAlignment="1">
      <alignment horizontal="center"/>
    </xf>
    <xf numFmtId="0" fontId="32" fillId="0" borderId="31" xfId="0" applyFont="1" applyBorder="1" applyAlignment="1">
      <alignment horizontal="center"/>
    </xf>
    <xf numFmtId="1" fontId="32" fillId="20" borderId="38" xfId="0" applyNumberFormat="1" applyFont="1" applyFill="1" applyBorder="1" applyAlignment="1">
      <alignment horizontal="center"/>
    </xf>
    <xf numFmtId="1" fontId="32" fillId="20" borderId="7" xfId="0" applyNumberFormat="1" applyFont="1" applyFill="1" applyBorder="1" applyAlignment="1">
      <alignment horizontal="center"/>
    </xf>
    <xf numFmtId="1" fontId="32" fillId="20" borderId="61" xfId="0" applyNumberFormat="1" applyFont="1" applyFill="1" applyBorder="1" applyAlignment="1">
      <alignment horizontal="center"/>
    </xf>
    <xf numFmtId="1" fontId="32" fillId="20" borderId="54" xfId="0" applyNumberFormat="1" applyFont="1" applyFill="1" applyBorder="1" applyAlignment="1">
      <alignment horizontal="center"/>
    </xf>
    <xf numFmtId="0" fontId="32" fillId="20" borderId="52" xfId="0" applyFont="1" applyFill="1" applyBorder="1" applyAlignment="1">
      <alignment horizontal="center"/>
    </xf>
    <xf numFmtId="0" fontId="32" fillId="20" borderId="53" xfId="0" applyFont="1" applyFill="1" applyBorder="1" applyAlignment="1">
      <alignment horizontal="center"/>
    </xf>
    <xf numFmtId="0" fontId="32" fillId="20" borderId="61" xfId="0" applyFont="1" applyFill="1" applyBorder="1"/>
    <xf numFmtId="164" fontId="32" fillId="20" borderId="79" xfId="0" applyNumberFormat="1" applyFont="1" applyFill="1" applyBorder="1" applyAlignment="1">
      <alignment horizontal="center"/>
    </xf>
    <xf numFmtId="0" fontId="32" fillId="0" borderId="79" xfId="0" applyFont="1" applyBorder="1"/>
    <xf numFmtId="0" fontId="32" fillId="20" borderId="49" xfId="0" applyFont="1" applyFill="1" applyBorder="1"/>
    <xf numFmtId="0" fontId="32" fillId="20" borderId="50" xfId="0" applyFont="1" applyFill="1" applyBorder="1"/>
    <xf numFmtId="0" fontId="32" fillId="20" borderId="84" xfId="0" applyFont="1" applyFill="1" applyBorder="1" applyAlignment="1">
      <alignment horizontal="center"/>
    </xf>
    <xf numFmtId="0" fontId="32" fillId="20" borderId="59" xfId="0" applyFont="1" applyFill="1" applyBorder="1" applyAlignment="1">
      <alignment horizontal="center"/>
    </xf>
    <xf numFmtId="164" fontId="32" fillId="12" borderId="82" xfId="0" applyNumberFormat="1" applyFont="1" applyFill="1" applyBorder="1" applyAlignment="1">
      <alignment horizontal="center"/>
    </xf>
    <xf numFmtId="164" fontId="32" fillId="12" borderId="30" xfId="0" applyNumberFormat="1" applyFont="1" applyFill="1" applyBorder="1" applyAlignment="1">
      <alignment horizontal="center"/>
    </xf>
    <xf numFmtId="164" fontId="32" fillId="12" borderId="60" xfId="0" applyNumberFormat="1" applyFont="1" applyFill="1" applyBorder="1" applyAlignment="1">
      <alignment horizontal="center"/>
    </xf>
    <xf numFmtId="1" fontId="32" fillId="12" borderId="73" xfId="0" applyNumberFormat="1" applyFont="1" applyFill="1" applyBorder="1" applyAlignment="1">
      <alignment horizontal="center"/>
    </xf>
    <xf numFmtId="1" fontId="32" fillId="12" borderId="41" xfId="0" applyNumberFormat="1" applyFont="1" applyFill="1" applyBorder="1" applyAlignment="1">
      <alignment horizontal="center"/>
    </xf>
    <xf numFmtId="1" fontId="32" fillId="12" borderId="74" xfId="0" applyNumberFormat="1" applyFont="1" applyFill="1" applyBorder="1" applyAlignment="1">
      <alignment horizontal="center"/>
    </xf>
    <xf numFmtId="0" fontId="32" fillId="12" borderId="73" xfId="0" applyFont="1" applyFill="1" applyBorder="1" applyAlignment="1">
      <alignment horizontal="center"/>
    </xf>
    <xf numFmtId="0" fontId="32" fillId="12" borderId="74" xfId="0" applyFont="1" applyFill="1" applyBorder="1" applyAlignment="1">
      <alignment horizontal="center"/>
    </xf>
    <xf numFmtId="1" fontId="32" fillId="21" borderId="46" xfId="0" applyNumberFormat="1" applyFont="1" applyFill="1" applyBorder="1" applyAlignment="1">
      <alignment horizontal="center"/>
    </xf>
    <xf numFmtId="1" fontId="32" fillId="21" borderId="45" xfId="0" applyNumberFormat="1" applyFont="1" applyFill="1" applyBorder="1" applyAlignment="1">
      <alignment horizontal="center"/>
    </xf>
    <xf numFmtId="0" fontId="32" fillId="0" borderId="66" xfId="0" applyFont="1" applyBorder="1"/>
    <xf numFmtId="1" fontId="32" fillId="0" borderId="66" xfId="0" applyNumberFormat="1" applyFont="1" applyBorder="1" applyAlignment="1">
      <alignment horizontal="center"/>
    </xf>
    <xf numFmtId="1" fontId="32" fillId="0" borderId="68" xfId="0" applyNumberFormat="1" applyFont="1" applyBorder="1" applyAlignment="1">
      <alignment horizontal="center"/>
    </xf>
    <xf numFmtId="0" fontId="32" fillId="20" borderId="123" xfId="0" applyFont="1" applyFill="1" applyBorder="1"/>
    <xf numFmtId="0" fontId="32" fillId="20" borderId="65" xfId="0" applyFont="1" applyFill="1" applyBorder="1" applyAlignment="1">
      <alignment horizontal="center"/>
    </xf>
    <xf numFmtId="0" fontId="32" fillId="20" borderId="14" xfId="0" applyFont="1" applyFill="1" applyBorder="1" applyAlignment="1">
      <alignment horizontal="center"/>
    </xf>
    <xf numFmtId="164" fontId="32" fillId="0" borderId="32" xfId="0" applyNumberFormat="1" applyFont="1" applyBorder="1" applyAlignment="1">
      <alignment horizontal="center"/>
    </xf>
    <xf numFmtId="0" fontId="35" fillId="3" borderId="81" xfId="0" applyFont="1" applyFill="1" applyBorder="1"/>
    <xf numFmtId="0" fontId="35" fillId="3" borderId="91" xfId="0" applyFont="1" applyFill="1" applyBorder="1"/>
    <xf numFmtId="0" fontId="32" fillId="12" borderId="75" xfId="0" applyFont="1" applyFill="1" applyBorder="1" applyAlignment="1">
      <alignment horizontal="center"/>
    </xf>
    <xf numFmtId="0" fontId="32" fillId="20" borderId="30" xfId="0" applyFont="1" applyFill="1" applyBorder="1" applyAlignment="1">
      <alignment horizontal="center"/>
    </xf>
    <xf numFmtId="0" fontId="32" fillId="20" borderId="31" xfId="0" applyFont="1" applyFill="1" applyBorder="1" applyAlignment="1">
      <alignment horizontal="center"/>
    </xf>
    <xf numFmtId="0" fontId="32" fillId="2" borderId="75" xfId="0" applyFont="1" applyFill="1" applyBorder="1"/>
    <xf numFmtId="0" fontId="32" fillId="2" borderId="27" xfId="0" applyFont="1" applyFill="1" applyBorder="1"/>
    <xf numFmtId="3" fontId="32" fillId="20" borderId="21" xfId="0" applyNumberFormat="1" applyFont="1" applyFill="1" applyBorder="1" applyAlignment="1">
      <alignment horizontal="center"/>
    </xf>
    <xf numFmtId="0" fontId="32" fillId="0" borderId="109" xfId="0" applyFont="1" applyBorder="1"/>
    <xf numFmtId="0" fontId="25" fillId="0" borderId="72" xfId="0" applyFont="1" applyBorder="1" applyAlignment="1">
      <alignment horizontal="right"/>
    </xf>
    <xf numFmtId="0" fontId="25" fillId="0" borderId="85" xfId="0" applyFont="1" applyBorder="1" applyAlignment="1">
      <alignment horizontal="right"/>
    </xf>
    <xf numFmtId="0" fontId="32" fillId="20" borderId="15" xfId="0" applyFont="1" applyFill="1" applyBorder="1"/>
    <xf numFmtId="0" fontId="32" fillId="0" borderId="12" xfId="0" applyFont="1" applyBorder="1"/>
    <xf numFmtId="164" fontId="32" fillId="0" borderId="77" xfId="0" applyNumberFormat="1" applyFont="1" applyBorder="1" applyAlignment="1">
      <alignment horizontal="center"/>
    </xf>
    <xf numFmtId="164" fontId="32" fillId="0" borderId="86" xfId="0" applyNumberFormat="1" applyFont="1" applyBorder="1" applyAlignment="1">
      <alignment horizontal="center"/>
    </xf>
    <xf numFmtId="0" fontId="17" fillId="20" borderId="45" xfId="0" applyFont="1" applyFill="1" applyBorder="1" applyAlignment="1">
      <alignment horizontal="right"/>
    </xf>
    <xf numFmtId="1" fontId="32" fillId="0" borderId="15" xfId="0" applyNumberFormat="1" applyFont="1" applyBorder="1" applyAlignment="1">
      <alignment horizontal="center"/>
    </xf>
    <xf numFmtId="164" fontId="35" fillId="3" borderId="41" xfId="0" applyNumberFormat="1" applyFont="1" applyFill="1" applyBorder="1" applyAlignment="1">
      <alignment horizontal="center"/>
    </xf>
    <xf numFmtId="0" fontId="2" fillId="0" borderId="75" xfId="0" applyFont="1" applyBorder="1" applyAlignment="1">
      <alignment horizontal="center"/>
    </xf>
    <xf numFmtId="0" fontId="2" fillId="0" borderId="23" xfId="0" applyFont="1" applyBorder="1" applyAlignment="1">
      <alignment horizontal="center"/>
    </xf>
    <xf numFmtId="0" fontId="17" fillId="0" borderId="41" xfId="0" applyFont="1" applyBorder="1" applyAlignment="1">
      <alignment horizontal="right"/>
    </xf>
    <xf numFmtId="0" fontId="17" fillId="0" borderId="74" xfId="0" applyFont="1" applyBorder="1" applyAlignment="1">
      <alignment horizontal="right"/>
    </xf>
    <xf numFmtId="1" fontId="32" fillId="20" borderId="82" xfId="0" applyNumberFormat="1" applyFont="1" applyFill="1" applyBorder="1" applyAlignment="1">
      <alignment horizontal="center"/>
    </xf>
    <xf numFmtId="0" fontId="2" fillId="14" borderId="0" xfId="0" applyFont="1" applyFill="1" applyAlignment="1">
      <alignment horizontal="left" vertical="center"/>
    </xf>
    <xf numFmtId="0" fontId="32" fillId="20" borderId="32" xfId="0" applyFont="1" applyFill="1" applyBorder="1"/>
    <xf numFmtId="0" fontId="17" fillId="0" borderId="72" xfId="0" applyFont="1" applyBorder="1" applyAlignment="1">
      <alignment horizontal="right" wrapText="1"/>
    </xf>
    <xf numFmtId="0" fontId="17" fillId="0" borderId="86" xfId="0" applyFont="1" applyBorder="1" applyAlignment="1">
      <alignment horizontal="right" wrapText="1"/>
    </xf>
    <xf numFmtId="3" fontId="32" fillId="0" borderId="10" xfId="0" applyNumberFormat="1" applyFont="1" applyBorder="1" applyAlignment="1">
      <alignment horizontal="center"/>
    </xf>
    <xf numFmtId="0" fontId="39" fillId="0" borderId="10" xfId="0" applyFont="1" applyBorder="1" applyAlignment="1">
      <alignment horizontal="center"/>
    </xf>
    <xf numFmtId="0" fontId="39" fillId="20" borderId="18" xfId="0" applyFont="1" applyFill="1" applyBorder="1" applyAlignment="1">
      <alignment horizontal="center"/>
    </xf>
    <xf numFmtId="0" fontId="39" fillId="20" borderId="10" xfId="0" applyFont="1" applyFill="1" applyBorder="1" applyAlignment="1">
      <alignment horizontal="center"/>
    </xf>
    <xf numFmtId="0" fontId="39" fillId="0" borderId="21" xfId="0" applyFont="1" applyBorder="1"/>
    <xf numFmtId="0" fontId="39" fillId="20" borderId="10" xfId="0" applyFont="1" applyFill="1" applyBorder="1" applyAlignment="1">
      <alignment horizontal="center" vertical="center"/>
    </xf>
    <xf numFmtId="0" fontId="39" fillId="20" borderId="21" xfId="0" applyFont="1" applyFill="1" applyBorder="1" applyAlignment="1">
      <alignment vertical="center"/>
    </xf>
    <xf numFmtId="0" fontId="39" fillId="20" borderId="17" xfId="0" applyFont="1" applyFill="1" applyBorder="1" applyAlignment="1">
      <alignment vertical="center"/>
    </xf>
    <xf numFmtId="0" fontId="39" fillId="20" borderId="18" xfId="0" applyFont="1" applyFill="1" applyBorder="1" applyAlignment="1">
      <alignment vertical="center"/>
    </xf>
    <xf numFmtId="0" fontId="4" fillId="3" borderId="24" xfId="0" applyFont="1" applyFill="1" applyBorder="1" applyAlignment="1">
      <alignment horizontal="left" wrapText="1"/>
    </xf>
    <xf numFmtId="0" fontId="4" fillId="3" borderId="25" xfId="0" applyFont="1" applyFill="1" applyBorder="1" applyAlignment="1">
      <alignment horizontal="left" wrapText="1"/>
    </xf>
    <xf numFmtId="0" fontId="35" fillId="3" borderId="25" xfId="0" applyFont="1" applyFill="1" applyBorder="1" applyAlignment="1">
      <alignment horizontal="center" wrapText="1"/>
    </xf>
    <xf numFmtId="0" fontId="35" fillId="3" borderId="26" xfId="0" applyFont="1" applyFill="1" applyBorder="1" applyAlignment="1">
      <alignment horizontal="center" wrapText="1"/>
    </xf>
    <xf numFmtId="0" fontId="39" fillId="0" borderId="1" xfId="0" applyFont="1" applyBorder="1" applyAlignment="1">
      <alignment horizontal="center"/>
    </xf>
    <xf numFmtId="8" fontId="39" fillId="20" borderId="14" xfId="0" applyNumberFormat="1" applyFont="1" applyFill="1" applyBorder="1" applyAlignment="1">
      <alignment horizontal="center"/>
    </xf>
    <xf numFmtId="0" fontId="39" fillId="20" borderId="95" xfId="0" applyFont="1" applyFill="1" applyBorder="1" applyAlignment="1">
      <alignment horizontal="center"/>
    </xf>
    <xf numFmtId="0" fontId="39" fillId="20" borderId="75" xfId="0" applyFont="1" applyFill="1" applyBorder="1" applyAlignment="1">
      <alignment horizontal="center"/>
    </xf>
    <xf numFmtId="0" fontId="39" fillId="20" borderId="23" xfId="0" applyFont="1" applyFill="1" applyBorder="1" applyAlignment="1">
      <alignment horizontal="center"/>
    </xf>
    <xf numFmtId="0" fontId="39" fillId="20" borderId="27" xfId="0" applyFont="1" applyFill="1" applyBorder="1" applyAlignment="1">
      <alignment horizontal="center"/>
    </xf>
    <xf numFmtId="0" fontId="39" fillId="20" borderId="16" xfId="0" applyFont="1" applyFill="1" applyBorder="1"/>
    <xf numFmtId="0" fontId="42" fillId="20" borderId="17" xfId="0" applyFont="1" applyFill="1" applyBorder="1"/>
    <xf numFmtId="8" fontId="39" fillId="20" borderId="10" xfId="0" applyNumberFormat="1" applyFont="1" applyFill="1" applyBorder="1" applyAlignment="1">
      <alignment horizontal="center"/>
    </xf>
    <xf numFmtId="8" fontId="39" fillId="0" borderId="10" xfId="0" applyNumberFormat="1" applyFont="1" applyBorder="1" applyAlignment="1">
      <alignment horizontal="center"/>
    </xf>
    <xf numFmtId="0" fontId="43" fillId="10" borderId="1" xfId="0" applyFont="1" applyFill="1" applyBorder="1" applyAlignment="1">
      <alignment horizontal="center"/>
    </xf>
    <xf numFmtId="0" fontId="65" fillId="20" borderId="17" xfId="0" applyFont="1" applyFill="1" applyBorder="1"/>
    <xf numFmtId="0" fontId="65" fillId="20" borderId="20" xfId="0" applyFont="1" applyFill="1" applyBorder="1"/>
    <xf numFmtId="0" fontId="42" fillId="0" borderId="17" xfId="0" applyFont="1" applyBorder="1"/>
    <xf numFmtId="0" fontId="42" fillId="0" borderId="20" xfId="0" applyFont="1" applyBorder="1"/>
    <xf numFmtId="0" fontId="39" fillId="0" borderId="21" xfId="0" applyFont="1" applyBorder="1" applyAlignment="1">
      <alignment horizontal="center"/>
    </xf>
    <xf numFmtId="0" fontId="39" fillId="0" borderId="17" xfId="0" applyFont="1" applyBorder="1" applyAlignment="1">
      <alignment horizontal="center"/>
    </xf>
    <xf numFmtId="0" fontId="39" fillId="0" borderId="18" xfId="0" applyFont="1" applyBorder="1" applyAlignment="1">
      <alignment horizontal="center"/>
    </xf>
    <xf numFmtId="0" fontId="39" fillId="0" borderId="16" xfId="0" applyFont="1" applyBorder="1"/>
    <xf numFmtId="0" fontId="39" fillId="20" borderId="77" xfId="0" applyFont="1" applyFill="1" applyBorder="1"/>
    <xf numFmtId="0" fontId="39" fillId="20" borderId="72" xfId="0" applyFont="1" applyFill="1" applyBorder="1"/>
    <xf numFmtId="0" fontId="39" fillId="20" borderId="78" xfId="0" applyFont="1" applyFill="1" applyBorder="1"/>
    <xf numFmtId="0" fontId="39" fillId="0" borderId="16" xfId="0" applyFont="1" applyBorder="1" applyAlignment="1">
      <alignment vertical="center" wrapText="1"/>
    </xf>
    <xf numFmtId="0" fontId="39" fillId="0" borderId="17" xfId="0" applyFont="1" applyBorder="1" applyAlignment="1">
      <alignment vertical="center"/>
    </xf>
    <xf numFmtId="0" fontId="42" fillId="0" borderId="17" xfId="0" applyFont="1" applyBorder="1" applyAlignment="1">
      <alignment vertical="center"/>
    </xf>
    <xf numFmtId="0" fontId="39" fillId="0" borderId="10" xfId="0" applyFont="1" applyBorder="1" applyAlignment="1">
      <alignment horizontal="center" vertical="center"/>
    </xf>
    <xf numFmtId="8" fontId="39" fillId="0" borderId="10" xfId="0" applyNumberFormat="1" applyFont="1" applyBorder="1" applyAlignment="1">
      <alignment horizontal="center" vertical="center"/>
    </xf>
    <xf numFmtId="0" fontId="39" fillId="0" borderId="21" xfId="0" applyFont="1" applyBorder="1" applyAlignment="1">
      <alignment vertical="center"/>
    </xf>
    <xf numFmtId="0" fontId="39" fillId="0" borderId="18" xfId="0" applyFont="1" applyBorder="1" applyAlignment="1">
      <alignment vertical="center"/>
    </xf>
    <xf numFmtId="8" fontId="39" fillId="20" borderId="21" xfId="0" applyNumberFormat="1" applyFont="1" applyFill="1" applyBorder="1" applyAlignment="1">
      <alignment horizontal="center"/>
    </xf>
    <xf numFmtId="8" fontId="39" fillId="20" borderId="17" xfId="0" applyNumberFormat="1" applyFont="1" applyFill="1" applyBorder="1" applyAlignment="1">
      <alignment horizontal="center"/>
    </xf>
    <xf numFmtId="8" fontId="39" fillId="20" borderId="20" xfId="0" applyNumberFormat="1" applyFont="1" applyFill="1" applyBorder="1" applyAlignment="1">
      <alignment horizontal="center"/>
    </xf>
    <xf numFmtId="0" fontId="39" fillId="0" borderId="20" xfId="0" applyFont="1" applyBorder="1" applyAlignment="1">
      <alignment horizontal="center"/>
    </xf>
    <xf numFmtId="8" fontId="39" fillId="0" borderId="21" xfId="0" applyNumberFormat="1" applyFont="1" applyBorder="1" applyAlignment="1">
      <alignment horizontal="center"/>
    </xf>
    <xf numFmtId="8" fontId="39" fillId="0" borderId="17" xfId="0" applyNumberFormat="1" applyFont="1" applyBorder="1" applyAlignment="1">
      <alignment horizontal="center"/>
    </xf>
    <xf numFmtId="8" fontId="39" fillId="0" borderId="20" xfId="0" applyNumberFormat="1" applyFont="1" applyBorder="1" applyAlignment="1">
      <alignment horizontal="center"/>
    </xf>
    <xf numFmtId="0" fontId="39" fillId="20" borderId="6" xfId="0" applyFont="1" applyFill="1" applyBorder="1"/>
    <xf numFmtId="0" fontId="39" fillId="20" borderId="7" xfId="0" applyFont="1" applyFill="1" applyBorder="1"/>
    <xf numFmtId="0" fontId="39" fillId="20" borderId="21" xfId="0" applyFont="1" applyFill="1" applyBorder="1"/>
    <xf numFmtId="0" fontId="42" fillId="20" borderId="41" xfId="0" applyFont="1" applyFill="1" applyBorder="1"/>
    <xf numFmtId="0" fontId="39" fillId="20" borderId="14" xfId="0" applyFont="1" applyFill="1" applyBorder="1" applyAlignment="1">
      <alignment horizontal="center"/>
    </xf>
    <xf numFmtId="0" fontId="42" fillId="20" borderId="20" xfId="0" applyFont="1" applyFill="1" applyBorder="1"/>
    <xf numFmtId="0" fontId="43" fillId="0" borderId="112" xfId="0" applyFont="1" applyBorder="1" applyAlignment="1">
      <alignment horizontal="center"/>
    </xf>
    <xf numFmtId="0" fontId="43" fillId="0" borderId="7" xfId="0" applyFont="1" applyBorder="1" applyAlignment="1">
      <alignment horizontal="center"/>
    </xf>
    <xf numFmtId="0" fontId="42" fillId="0" borderId="23" xfId="0" applyFont="1" applyBorder="1"/>
    <xf numFmtId="0" fontId="39" fillId="0" borderId="14" xfId="0" applyFont="1" applyBorder="1" applyAlignment="1">
      <alignment horizontal="center"/>
    </xf>
    <xf numFmtId="8" fontId="39" fillId="0" borderId="14" xfId="0" applyNumberFormat="1" applyFont="1" applyBorder="1" applyAlignment="1">
      <alignment horizontal="center"/>
    </xf>
    <xf numFmtId="0" fontId="39" fillId="20" borderId="22" xfId="0" applyFont="1" applyFill="1" applyBorder="1"/>
    <xf numFmtId="0" fontId="39" fillId="20" borderId="23" xfId="0" applyFont="1" applyFill="1" applyBorder="1"/>
    <xf numFmtId="0" fontId="39" fillId="20" borderId="16" xfId="0" applyFont="1" applyFill="1" applyBorder="1" applyAlignment="1">
      <alignment vertical="center" wrapText="1"/>
    </xf>
    <xf numFmtId="0" fontId="42" fillId="20" borderId="17" xfId="0" applyFont="1" applyFill="1" applyBorder="1" applyAlignment="1">
      <alignment vertical="center"/>
    </xf>
    <xf numFmtId="8" fontId="39" fillId="20" borderId="10" xfId="0" applyNumberFormat="1" applyFont="1" applyFill="1" applyBorder="1" applyAlignment="1">
      <alignment horizontal="center" vertical="center"/>
    </xf>
    <xf numFmtId="0" fontId="1" fillId="20" borderId="16" xfId="0" applyFont="1" applyFill="1" applyBorder="1"/>
    <xf numFmtId="0" fontId="34" fillId="8" borderId="16" xfId="0" applyFont="1" applyFill="1" applyBorder="1" applyAlignment="1">
      <alignment vertical="center"/>
    </xf>
    <xf numFmtId="0" fontId="34" fillId="8" borderId="17" xfId="0" applyFont="1" applyFill="1" applyBorder="1" applyAlignment="1">
      <alignment vertical="center"/>
    </xf>
    <xf numFmtId="0" fontId="34" fillId="8" borderId="18" xfId="0" applyFont="1" applyFill="1" applyBorder="1" applyAlignment="1">
      <alignment vertical="center"/>
    </xf>
    <xf numFmtId="0" fontId="39" fillId="20" borderId="21" xfId="0" applyFont="1" applyFill="1" applyBorder="1" applyAlignment="1">
      <alignment horizontal="center" vertical="center"/>
    </xf>
    <xf numFmtId="0" fontId="39" fillId="20" borderId="17" xfId="0" applyFont="1" applyFill="1" applyBorder="1" applyAlignment="1">
      <alignment horizontal="center" vertical="center"/>
    </xf>
    <xf numFmtId="0" fontId="39" fillId="20" borderId="20" xfId="0" applyFont="1" applyFill="1" applyBorder="1" applyAlignment="1">
      <alignment horizontal="center" vertical="center"/>
    </xf>
    <xf numFmtId="8" fontId="39" fillId="20" borderId="21" xfId="0" applyNumberFormat="1" applyFont="1" applyFill="1" applyBorder="1" applyAlignment="1">
      <alignment horizontal="center" vertical="center"/>
    </xf>
    <xf numFmtId="8" fontId="39" fillId="20" borderId="17" xfId="0" applyNumberFormat="1" applyFont="1" applyFill="1" applyBorder="1" applyAlignment="1">
      <alignment horizontal="center" vertical="center"/>
    </xf>
    <xf numFmtId="8" fontId="39" fillId="20" borderId="20" xfId="0" applyNumberFormat="1" applyFont="1" applyFill="1" applyBorder="1" applyAlignment="1">
      <alignment horizontal="center" vertical="center"/>
    </xf>
    <xf numFmtId="0" fontId="39" fillId="20" borderId="76" xfId="0" applyFont="1" applyFill="1" applyBorder="1" applyAlignment="1">
      <alignment horizontal="center"/>
    </xf>
    <xf numFmtId="0" fontId="39" fillId="20" borderId="75" xfId="0" applyFont="1" applyFill="1" applyBorder="1"/>
    <xf numFmtId="0" fontId="39" fillId="20" borderId="27" xfId="0" applyFont="1" applyFill="1" applyBorder="1"/>
    <xf numFmtId="0" fontId="42" fillId="20" borderId="23" xfId="0" applyFont="1" applyFill="1" applyBorder="1"/>
    <xf numFmtId="0" fontId="42" fillId="20" borderId="76" xfId="0" applyFont="1" applyFill="1" applyBorder="1"/>
    <xf numFmtId="0" fontId="39" fillId="20" borderId="40" xfId="0" applyFont="1" applyFill="1" applyBorder="1"/>
    <xf numFmtId="0" fontId="67" fillId="0" borderId="21" xfId="0" applyFont="1" applyBorder="1" applyAlignment="1">
      <alignment horizontal="center"/>
    </xf>
    <xf numFmtId="0" fontId="67" fillId="0" borderId="17" xfId="0" applyFont="1" applyBorder="1" applyAlignment="1">
      <alignment horizontal="center"/>
    </xf>
    <xf numFmtId="0" fontId="67" fillId="0" borderId="18" xfId="0" applyFont="1" applyBorder="1" applyAlignment="1">
      <alignment horizontal="center"/>
    </xf>
    <xf numFmtId="0" fontId="39" fillId="20" borderId="73" xfId="0" applyFont="1" applyFill="1" applyBorder="1" applyAlignment="1">
      <alignment horizontal="center"/>
    </xf>
    <xf numFmtId="0" fontId="39" fillId="20" borderId="41" xfId="0" applyFont="1" applyFill="1" applyBorder="1" applyAlignment="1">
      <alignment horizontal="center"/>
    </xf>
    <xf numFmtId="0" fontId="39" fillId="20" borderId="44" xfId="0" applyFont="1" applyFill="1" applyBorder="1" applyAlignment="1">
      <alignment horizontal="center"/>
    </xf>
    <xf numFmtId="0" fontId="39" fillId="20" borderId="79" xfId="0" applyFont="1" applyFill="1" applyBorder="1"/>
    <xf numFmtId="0" fontId="39" fillId="20" borderId="8" xfId="0" applyFont="1" applyFill="1" applyBorder="1"/>
    <xf numFmtId="0" fontId="42" fillId="20" borderId="7" xfId="0" applyFont="1" applyFill="1" applyBorder="1"/>
    <xf numFmtId="8" fontId="39" fillId="20" borderId="95" xfId="0" applyNumberFormat="1" applyFont="1" applyFill="1" applyBorder="1" applyAlignment="1">
      <alignment horizontal="center"/>
    </xf>
    <xf numFmtId="0" fontId="39" fillId="0" borderId="12" xfId="0" applyFont="1" applyBorder="1" applyAlignment="1">
      <alignment horizontal="center"/>
    </xf>
    <xf numFmtId="0" fontId="25" fillId="20" borderId="23" xfId="0" applyFont="1" applyFill="1" applyBorder="1"/>
    <xf numFmtId="8" fontId="39" fillId="20" borderId="65" xfId="0" applyNumberFormat="1" applyFont="1" applyFill="1" applyBorder="1" applyAlignment="1">
      <alignment horizontal="center"/>
    </xf>
    <xf numFmtId="0" fontId="39" fillId="0" borderId="22" xfId="0" applyFont="1" applyBorder="1"/>
    <xf numFmtId="0" fontId="39" fillId="0" borderId="23" xfId="0" applyFont="1" applyBorder="1"/>
    <xf numFmtId="0" fontId="67" fillId="20" borderId="21" xfId="0" applyFont="1" applyFill="1" applyBorder="1" applyAlignment="1">
      <alignment horizontal="center"/>
    </xf>
    <xf numFmtId="0" fontId="67" fillId="20" borderId="17" xfId="0" applyFont="1" applyFill="1" applyBorder="1" applyAlignment="1">
      <alignment horizontal="center"/>
    </xf>
    <xf numFmtId="0" fontId="67" fillId="20" borderId="18" xfId="0" applyFont="1" applyFill="1" applyBorder="1" applyAlignment="1">
      <alignment horizontal="center"/>
    </xf>
    <xf numFmtId="0" fontId="39" fillId="0" borderId="75" xfId="0" applyFont="1" applyBorder="1"/>
    <xf numFmtId="0" fontId="39" fillId="0" borderId="27" xfId="0" applyFont="1" applyBorder="1"/>
    <xf numFmtId="0" fontId="25" fillId="20" borderId="17" xfId="0" applyFont="1" applyFill="1" applyBorder="1"/>
    <xf numFmtId="0" fontId="25" fillId="0" borderId="17" xfId="0" applyFont="1" applyBorder="1"/>
    <xf numFmtId="0" fontId="39" fillId="20" borderId="75" xfId="0" applyFont="1" applyFill="1" applyBorder="1" applyAlignment="1">
      <alignment horizontal="center" vertical="center"/>
    </xf>
    <xf numFmtId="0" fontId="39" fillId="20" borderId="23" xfId="0" applyFont="1" applyFill="1" applyBorder="1" applyAlignment="1">
      <alignment horizontal="center" vertical="center"/>
    </xf>
    <xf numFmtId="0" fontId="39" fillId="20" borderId="76" xfId="0" applyFont="1" applyFill="1" applyBorder="1" applyAlignment="1">
      <alignment horizontal="center" vertical="center"/>
    </xf>
    <xf numFmtId="8" fontId="39" fillId="20" borderId="75" xfId="0" applyNumberFormat="1" applyFont="1" applyFill="1" applyBorder="1" applyAlignment="1">
      <alignment horizontal="center" vertical="center"/>
    </xf>
    <xf numFmtId="8" fontId="39" fillId="20" borderId="23" xfId="0" applyNumberFormat="1" applyFont="1" applyFill="1" applyBorder="1" applyAlignment="1">
      <alignment horizontal="center" vertical="center"/>
    </xf>
    <xf numFmtId="8" fontId="39" fillId="20" borderId="76" xfId="0" applyNumberFormat="1" applyFont="1" applyFill="1" applyBorder="1" applyAlignment="1">
      <alignment horizontal="center" vertical="center"/>
    </xf>
    <xf numFmtId="0" fontId="39" fillId="20" borderId="16" xfId="0" applyFont="1" applyFill="1" applyBorder="1" applyAlignment="1">
      <alignment vertical="center"/>
    </xf>
    <xf numFmtId="0" fontId="39" fillId="20" borderId="73" xfId="0" applyFont="1" applyFill="1" applyBorder="1"/>
    <xf numFmtId="0" fontId="39" fillId="20" borderId="44" xfId="0" applyFont="1" applyFill="1" applyBorder="1"/>
    <xf numFmtId="0" fontId="34" fillId="8" borderId="24" xfId="0" applyFont="1" applyFill="1" applyBorder="1" applyAlignment="1">
      <alignment vertical="center"/>
    </xf>
    <xf numFmtId="0" fontId="34" fillId="8" borderId="25" xfId="0" applyFont="1" applyFill="1" applyBorder="1" applyAlignment="1">
      <alignment vertical="center"/>
    </xf>
    <xf numFmtId="0" fontId="34" fillId="8" borderId="26" xfId="0" applyFont="1" applyFill="1" applyBorder="1" applyAlignment="1">
      <alignment vertical="center"/>
    </xf>
    <xf numFmtId="0" fontId="42" fillId="20" borderId="74" xfId="0" applyFont="1" applyFill="1" applyBorder="1"/>
    <xf numFmtId="0" fontId="39" fillId="20" borderId="65" xfId="0" applyFont="1" applyFill="1" applyBorder="1" applyAlignment="1">
      <alignment horizontal="center"/>
    </xf>
    <xf numFmtId="0" fontId="39" fillId="20" borderId="77" xfId="0" applyFont="1" applyFill="1" applyBorder="1" applyAlignment="1">
      <alignment horizontal="center" vertical="center" wrapText="1"/>
    </xf>
    <xf numFmtId="0" fontId="39" fillId="20" borderId="72" xfId="0" applyFont="1" applyFill="1" applyBorder="1" applyAlignment="1">
      <alignment horizontal="center" vertical="center" wrapText="1"/>
    </xf>
    <xf numFmtId="0" fontId="39" fillId="20" borderId="78" xfId="0" applyFont="1" applyFill="1" applyBorder="1" applyAlignment="1">
      <alignment horizontal="center" vertical="center" wrapText="1"/>
    </xf>
    <xf numFmtId="0" fontId="39" fillId="20" borderId="80" xfId="0" applyFont="1" applyFill="1" applyBorder="1" applyAlignment="1">
      <alignment horizontal="center" vertical="center" wrapText="1"/>
    </xf>
    <xf numFmtId="0" fontId="39" fillId="20" borderId="0" xfId="0" applyFont="1" applyFill="1" applyAlignment="1">
      <alignment horizontal="center" vertical="center" wrapText="1"/>
    </xf>
    <xf numFmtId="0" fontId="39" fillId="20" borderId="9" xfId="0" applyFont="1" applyFill="1" applyBorder="1" applyAlignment="1">
      <alignment horizontal="center" vertical="center" wrapText="1"/>
    </xf>
    <xf numFmtId="0" fontId="39" fillId="20" borderId="79" xfId="0" applyFont="1" applyFill="1" applyBorder="1" applyAlignment="1">
      <alignment horizontal="center" vertical="center" wrapText="1"/>
    </xf>
    <xf numFmtId="0" fontId="39" fillId="20" borderId="7" xfId="0" applyFont="1" applyFill="1" applyBorder="1" applyAlignment="1">
      <alignment horizontal="center" vertical="center" wrapText="1"/>
    </xf>
    <xf numFmtId="0" fontId="39" fillId="20" borderId="8" xfId="0" applyFont="1" applyFill="1" applyBorder="1" applyAlignment="1">
      <alignment horizontal="center" vertical="center" wrapText="1"/>
    </xf>
    <xf numFmtId="0" fontId="25" fillId="0" borderId="20" xfId="0" applyFont="1" applyBorder="1"/>
    <xf numFmtId="0" fontId="39" fillId="0" borderId="75" xfId="0" applyFont="1" applyBorder="1" applyAlignment="1">
      <alignment horizontal="center"/>
    </xf>
    <xf numFmtId="0" fontId="39" fillId="0" borderId="23" xfId="0" applyFont="1" applyBorder="1" applyAlignment="1">
      <alignment horizontal="center"/>
    </xf>
    <xf numFmtId="0" fontId="39" fillId="0" borderId="27" xfId="0" applyFont="1" applyBorder="1" applyAlignment="1">
      <alignment horizontal="center"/>
    </xf>
    <xf numFmtId="0" fontId="39" fillId="20" borderId="75" xfId="0" applyFont="1" applyFill="1" applyBorder="1" applyAlignment="1">
      <alignment horizontal="center" wrapText="1"/>
    </xf>
    <xf numFmtId="0" fontId="39" fillId="20" borderId="23" xfId="0" applyFont="1" applyFill="1" applyBorder="1" applyAlignment="1">
      <alignment horizontal="center" wrapText="1"/>
    </xf>
    <xf numFmtId="0" fontId="39" fillId="20" borderId="27" xfId="0" applyFont="1" applyFill="1" applyBorder="1" applyAlignment="1">
      <alignment horizontal="center" wrapText="1"/>
    </xf>
    <xf numFmtId="0" fontId="66" fillId="20" borderId="21" xfId="0" applyFont="1" applyFill="1" applyBorder="1" applyAlignment="1">
      <alignment horizontal="center"/>
    </xf>
    <xf numFmtId="0" fontId="66" fillId="20" borderId="17" xfId="0" applyFont="1" applyFill="1" applyBorder="1" applyAlignment="1">
      <alignment horizontal="center"/>
    </xf>
    <xf numFmtId="0" fontId="66" fillId="20" borderId="20" xfId="0" applyFont="1" applyFill="1" applyBorder="1" applyAlignment="1">
      <alignment horizontal="center"/>
    </xf>
    <xf numFmtId="0" fontId="1" fillId="0" borderId="16" xfId="0" applyFont="1" applyBorder="1"/>
    <xf numFmtId="0" fontId="39" fillId="20" borderId="22" xfId="0" applyFont="1" applyFill="1" applyBorder="1" applyAlignment="1">
      <alignment vertical="center"/>
    </xf>
    <xf numFmtId="0" fontId="39" fillId="20" borderId="23" xfId="0" applyFont="1" applyFill="1" applyBorder="1" applyAlignment="1">
      <alignment vertical="center"/>
    </xf>
    <xf numFmtId="0" fontId="42" fillId="20" borderId="23" xfId="0" applyFont="1" applyFill="1" applyBorder="1" applyAlignment="1">
      <alignment vertical="center"/>
    </xf>
    <xf numFmtId="0" fontId="42" fillId="20" borderId="76" xfId="0" applyFont="1" applyFill="1" applyBorder="1" applyAlignment="1">
      <alignment vertical="center"/>
    </xf>
    <xf numFmtId="0" fontId="42" fillId="0" borderId="76" xfId="0" applyFont="1" applyBorder="1"/>
    <xf numFmtId="0" fontId="55" fillId="20" borderId="17" xfId="0" applyFont="1" applyFill="1" applyBorder="1" applyAlignment="1">
      <alignment horizontal="left"/>
    </xf>
    <xf numFmtId="0" fontId="25" fillId="0" borderId="17" xfId="0" applyFont="1" applyBorder="1" applyAlignment="1">
      <alignment horizontal="left"/>
    </xf>
    <xf numFmtId="0" fontId="42" fillId="0" borderId="41" xfId="0" applyFont="1" applyBorder="1"/>
    <xf numFmtId="0" fontId="39" fillId="0" borderId="65" xfId="0" applyFont="1" applyBorder="1" applyAlignment="1">
      <alignment horizontal="center"/>
    </xf>
    <xf numFmtId="8" fontId="39" fillId="0" borderId="65" xfId="0" applyNumberFormat="1" applyFont="1" applyBorder="1" applyAlignment="1">
      <alignment horizontal="center"/>
    </xf>
    <xf numFmtId="8" fontId="39" fillId="20" borderId="75" xfId="0" applyNumberFormat="1" applyFont="1" applyFill="1" applyBorder="1" applyAlignment="1">
      <alignment horizontal="center"/>
    </xf>
    <xf numFmtId="8" fontId="39" fillId="20" borderId="23" xfId="0" applyNumberFormat="1" applyFont="1" applyFill="1" applyBorder="1" applyAlignment="1">
      <alignment horizontal="center"/>
    </xf>
    <xf numFmtId="8" fontId="39" fillId="20" borderId="76" xfId="0" applyNumberFormat="1" applyFont="1" applyFill="1" applyBorder="1" applyAlignment="1">
      <alignment horizontal="center"/>
    </xf>
    <xf numFmtId="0" fontId="6" fillId="20" borderId="17" xfId="0" applyFont="1" applyFill="1" applyBorder="1" applyAlignment="1">
      <alignment horizontal="center"/>
    </xf>
    <xf numFmtId="0" fontId="39" fillId="12" borderId="10" xfId="0" applyFont="1" applyFill="1" applyBorder="1" applyAlignment="1">
      <alignment horizontal="center"/>
    </xf>
    <xf numFmtId="8" fontId="39" fillId="12" borderId="10" xfId="0" applyNumberFormat="1" applyFont="1" applyFill="1" applyBorder="1" applyAlignment="1">
      <alignment horizontal="center"/>
    </xf>
    <xf numFmtId="0" fontId="39" fillId="0" borderId="6" xfId="0" applyFont="1" applyBorder="1"/>
    <xf numFmtId="0" fontId="39" fillId="0" borderId="7" xfId="0" applyFont="1" applyBorder="1"/>
    <xf numFmtId="0" fontId="42" fillId="0" borderId="7" xfId="0" applyFont="1" applyBorder="1"/>
    <xf numFmtId="0" fontId="39" fillId="0" borderId="95" xfId="0" applyFont="1" applyBorder="1" applyAlignment="1">
      <alignment horizontal="center"/>
    </xf>
    <xf numFmtId="8" fontId="39" fillId="0" borderId="95" xfId="0" applyNumberFormat="1" applyFont="1" applyBorder="1" applyAlignment="1">
      <alignment horizontal="center"/>
    </xf>
    <xf numFmtId="0" fontId="39" fillId="12" borderId="21" xfId="0" applyFont="1" applyFill="1" applyBorder="1" applyAlignment="1">
      <alignment horizontal="center"/>
    </xf>
    <xf numFmtId="0" fontId="39" fillId="12" borderId="17" xfId="0" applyFont="1" applyFill="1" applyBorder="1" applyAlignment="1">
      <alignment horizontal="center"/>
    </xf>
    <xf numFmtId="0" fontId="39" fillId="12" borderId="18" xfId="0" applyFont="1" applyFill="1" applyBorder="1" applyAlignment="1">
      <alignment horizontal="center"/>
    </xf>
    <xf numFmtId="0" fontId="2" fillId="2" borderId="22" xfId="0" applyFont="1" applyFill="1" applyBorder="1"/>
    <xf numFmtId="0" fontId="2" fillId="2" borderId="23" xfId="0" applyFont="1" applyFill="1" applyBorder="1"/>
    <xf numFmtId="0" fontId="2" fillId="2" borderId="27" xfId="0" applyFont="1" applyFill="1" applyBorder="1"/>
    <xf numFmtId="0" fontId="2" fillId="2" borderId="16" xfId="0" applyFont="1" applyFill="1" applyBorder="1"/>
    <xf numFmtId="0" fontId="2" fillId="2" borderId="17" xfId="0" applyFont="1" applyFill="1" applyBorder="1"/>
    <xf numFmtId="0" fontId="2" fillId="2" borderId="18" xfId="0" applyFont="1" applyFill="1" applyBorder="1"/>
    <xf numFmtId="0" fontId="4" fillId="13" borderId="24"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39" fillId="0" borderId="40" xfId="0" applyFont="1" applyBorder="1"/>
    <xf numFmtId="0" fontId="39" fillId="0" borderId="41" xfId="0" applyFont="1" applyBorder="1"/>
    <xf numFmtId="0" fontId="61" fillId="13" borderId="2" xfId="0" applyFont="1" applyFill="1" applyBorder="1" applyAlignment="1">
      <alignment horizontal="center" vertical="center" wrapText="1"/>
    </xf>
    <xf numFmtId="0" fontId="61" fillId="13" borderId="3" xfId="0" applyFont="1" applyFill="1" applyBorder="1" applyAlignment="1">
      <alignment horizontal="center" vertical="center" wrapText="1"/>
    </xf>
    <xf numFmtId="0" fontId="61" fillId="13" borderId="4" xfId="0" applyFont="1" applyFill="1" applyBorder="1" applyAlignment="1">
      <alignment horizontal="center" vertical="center" wrapText="1"/>
    </xf>
    <xf numFmtId="0" fontId="61" fillId="13" borderId="5" xfId="0" applyFont="1" applyFill="1" applyBorder="1" applyAlignment="1">
      <alignment horizontal="center" vertical="center" wrapText="1"/>
    </xf>
    <xf numFmtId="0" fontId="61" fillId="13" borderId="0" xfId="0" applyFont="1" applyFill="1" applyAlignment="1">
      <alignment horizontal="center" vertical="center" wrapText="1"/>
    </xf>
    <xf numFmtId="0" fontId="61" fillId="13" borderId="9"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8" fillId="13" borderId="0" xfId="0" applyFont="1" applyFill="1" applyAlignment="1">
      <alignment horizontal="center" vertical="center" wrapText="1"/>
    </xf>
    <xf numFmtId="0" fontId="8" fillId="13" borderId="9"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8" xfId="0" applyFont="1" applyFill="1" applyBorder="1" applyAlignment="1">
      <alignment horizontal="center" vertical="center" wrapText="1"/>
    </xf>
    <xf numFmtId="0" fontId="36" fillId="20" borderId="16" xfId="0" applyFont="1" applyFill="1" applyBorder="1"/>
    <xf numFmtId="0" fontId="36" fillId="20" borderId="17" xfId="0" applyFont="1" applyFill="1" applyBorder="1"/>
    <xf numFmtId="0" fontId="11" fillId="0" borderId="94" xfId="0" applyFont="1" applyBorder="1" applyAlignment="1">
      <alignment horizontal="center" vertical="center"/>
    </xf>
    <xf numFmtId="0" fontId="11" fillId="0" borderId="15" xfId="0" applyFont="1" applyBorder="1" applyAlignment="1">
      <alignment horizontal="center" vertical="center"/>
    </xf>
    <xf numFmtId="0" fontId="11" fillId="0" borderId="92" xfId="0" applyFont="1" applyBorder="1" applyAlignment="1">
      <alignment horizontal="center" vertical="center"/>
    </xf>
    <xf numFmtId="0" fontId="11" fillId="0" borderId="13" xfId="0" applyFont="1" applyBorder="1" applyAlignment="1">
      <alignment horizontal="center" vertical="center"/>
    </xf>
    <xf numFmtId="0" fontId="11" fillId="0" borderId="93" xfId="0" applyFont="1" applyBorder="1" applyAlignment="1">
      <alignment horizontal="center" vertical="center"/>
    </xf>
    <xf numFmtId="0" fontId="11" fillId="0" borderId="14" xfId="0" applyFont="1" applyBorder="1" applyAlignment="1">
      <alignment horizontal="center" vertical="center"/>
    </xf>
    <xf numFmtId="0" fontId="39" fillId="20" borderId="17" xfId="0" applyFont="1" applyFill="1" applyBorder="1" applyAlignment="1">
      <alignment vertical="center" wrapText="1"/>
    </xf>
    <xf numFmtId="0" fontId="42" fillId="20" borderId="20" xfId="0" applyFont="1" applyFill="1" applyBorder="1" applyAlignment="1">
      <alignment vertical="center"/>
    </xf>
    <xf numFmtId="0" fontId="39" fillId="20" borderId="21" xfId="0" applyFont="1" applyFill="1" applyBorder="1" applyAlignment="1">
      <alignment horizontal="left"/>
    </xf>
    <xf numFmtId="0" fontId="39" fillId="20" borderId="17" xfId="0" applyFont="1" applyFill="1" applyBorder="1" applyAlignment="1">
      <alignment horizontal="left"/>
    </xf>
    <xf numFmtId="0" fontId="39" fillId="20" borderId="18" xfId="0" applyFont="1" applyFill="1" applyBorder="1" applyAlignment="1">
      <alignment horizontal="left"/>
    </xf>
    <xf numFmtId="8" fontId="32" fillId="20" borderId="14" xfId="0" applyNumberFormat="1" applyFont="1" applyFill="1" applyBorder="1" applyAlignment="1">
      <alignment horizontal="center"/>
    </xf>
    <xf numFmtId="0" fontId="39" fillId="20" borderId="76" xfId="0" applyFont="1" applyFill="1" applyBorder="1"/>
    <xf numFmtId="0" fontId="39" fillId="0" borderId="76" xfId="0" applyFont="1" applyBorder="1" applyAlignment="1">
      <alignment horizontal="center"/>
    </xf>
    <xf numFmtId="8" fontId="39" fillId="0" borderId="75" xfId="0" applyNumberFormat="1" applyFont="1" applyBorder="1" applyAlignment="1">
      <alignment horizontal="center"/>
    </xf>
    <xf numFmtId="8" fontId="39" fillId="0" borderId="23" xfId="0" applyNumberFormat="1" applyFont="1" applyBorder="1" applyAlignment="1">
      <alignment horizontal="center"/>
    </xf>
    <xf numFmtId="8" fontId="39" fillId="0" borderId="76" xfId="0" applyNumberFormat="1" applyFont="1" applyBorder="1" applyAlignment="1">
      <alignment horizontal="center"/>
    </xf>
    <xf numFmtId="0" fontId="39" fillId="20" borderId="74" xfId="0" applyFont="1" applyFill="1" applyBorder="1" applyAlignment="1">
      <alignment horizontal="center"/>
    </xf>
    <xf numFmtId="8" fontId="39" fillId="20" borderId="73" xfId="0" applyNumberFormat="1" applyFont="1" applyFill="1" applyBorder="1" applyAlignment="1">
      <alignment horizontal="center"/>
    </xf>
    <xf numFmtId="8" fontId="39" fillId="20" borderId="41" xfId="0" applyNumberFormat="1" applyFont="1" applyFill="1" applyBorder="1" applyAlignment="1">
      <alignment horizontal="center"/>
    </xf>
    <xf numFmtId="8" fontId="39" fillId="20" borderId="74" xfId="0" applyNumberFormat="1" applyFont="1" applyFill="1" applyBorder="1" applyAlignment="1">
      <alignment horizontal="center"/>
    </xf>
    <xf numFmtId="0" fontId="39" fillId="0" borderId="73" xfId="0" applyFont="1" applyBorder="1" applyAlignment="1">
      <alignment horizontal="center"/>
    </xf>
    <xf numFmtId="0" fontId="39" fillId="0" borderId="41" xfId="0" applyFont="1" applyBorder="1" applyAlignment="1">
      <alignment horizontal="center"/>
    </xf>
    <xf numFmtId="0" fontId="39" fillId="0" borderId="44" xfId="0" applyFont="1" applyBorder="1" applyAlignment="1">
      <alignment horizontal="center"/>
    </xf>
    <xf numFmtId="0" fontId="25" fillId="20" borderId="20" xfId="0" applyFont="1" applyFill="1" applyBorder="1"/>
    <xf numFmtId="0" fontId="39" fillId="12" borderId="16" xfId="0" applyFont="1" applyFill="1" applyBorder="1"/>
    <xf numFmtId="0" fontId="39" fillId="12" borderId="17" xfId="0" applyFont="1" applyFill="1" applyBorder="1"/>
    <xf numFmtId="0" fontId="42" fillId="12" borderId="17" xfId="0" applyFont="1" applyFill="1" applyBorder="1"/>
    <xf numFmtId="0" fontId="39" fillId="20" borderId="12" xfId="0" applyFont="1" applyFill="1" applyBorder="1" applyAlignment="1">
      <alignment horizontal="center"/>
    </xf>
    <xf numFmtId="0" fontId="39" fillId="0" borderId="10" xfId="0" applyFont="1" applyBorder="1"/>
    <xf numFmtId="0" fontId="39" fillId="0" borderId="12" xfId="0" applyFont="1" applyBorder="1"/>
    <xf numFmtId="0" fontId="34" fillId="8" borderId="109" xfId="0" applyFont="1" applyFill="1" applyBorder="1" applyAlignment="1">
      <alignment vertical="center"/>
    </xf>
    <xf numFmtId="0" fontId="34" fillId="8" borderId="72" xfId="0" applyFont="1" applyFill="1" applyBorder="1" applyAlignment="1">
      <alignment vertical="center"/>
    </xf>
    <xf numFmtId="0" fontId="39" fillId="20" borderId="109" xfId="0" applyFont="1" applyFill="1" applyBorder="1"/>
    <xf numFmtId="0" fontId="42" fillId="20" borderId="72" xfId="0" applyFont="1" applyFill="1" applyBorder="1"/>
    <xf numFmtId="0" fontId="39" fillId="20" borderId="90" xfId="0" applyFont="1" applyFill="1" applyBorder="1" applyAlignment="1">
      <alignment horizontal="center"/>
    </xf>
    <xf numFmtId="8" fontId="39" fillId="20" borderId="90" xfId="0" applyNumberFormat="1" applyFont="1" applyFill="1" applyBorder="1" applyAlignment="1">
      <alignment horizontal="center"/>
    </xf>
    <xf numFmtId="0" fontId="39" fillId="0" borderId="10" xfId="0" applyFont="1" applyBorder="1" applyAlignment="1">
      <alignment vertical="center" wrapText="1"/>
    </xf>
    <xf numFmtId="0" fontId="39" fillId="0" borderId="12" xfId="0" applyFont="1" applyBorder="1" applyAlignment="1">
      <alignment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77" xfId="0" applyFont="1" applyBorder="1" applyAlignment="1">
      <alignment horizontal="center" vertical="center" wrapText="1"/>
    </xf>
    <xf numFmtId="0" fontId="39" fillId="0" borderId="72" xfId="0" applyFont="1" applyBorder="1" applyAlignment="1">
      <alignment horizontal="center" vertical="center" wrapText="1"/>
    </xf>
    <xf numFmtId="0" fontId="39" fillId="0" borderId="78" xfId="0" applyFont="1" applyBorder="1" applyAlignment="1">
      <alignment horizontal="center" vertical="center" wrapText="1"/>
    </xf>
    <xf numFmtId="0" fontId="39" fillId="0" borderId="80" xfId="0" applyFont="1" applyBorder="1" applyAlignment="1">
      <alignment horizontal="center" vertical="center" wrapText="1"/>
    </xf>
    <xf numFmtId="0" fontId="39" fillId="0" borderId="0" xfId="0" applyFont="1" applyAlignment="1">
      <alignment horizontal="center" vertical="center" wrapText="1"/>
    </xf>
    <xf numFmtId="0" fontId="39" fillId="0" borderId="9"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44" xfId="0" applyFont="1" applyBorder="1" applyAlignment="1">
      <alignment horizontal="center" vertical="center" wrapText="1"/>
    </xf>
    <xf numFmtId="0" fontId="39" fillId="20" borderId="10" xfId="0" applyFont="1" applyFill="1" applyBorder="1"/>
    <xf numFmtId="0" fontId="39" fillId="20" borderId="12" xfId="0" applyFont="1" applyFill="1" applyBorder="1"/>
    <xf numFmtId="0" fontId="69" fillId="0" borderId="21" xfId="0" applyFont="1" applyBorder="1" applyAlignment="1">
      <alignment horizontal="center"/>
    </xf>
    <xf numFmtId="0" fontId="69" fillId="0" borderId="20" xfId="0" applyFont="1" applyBorder="1" applyAlignment="1">
      <alignment horizontal="center"/>
    </xf>
    <xf numFmtId="0" fontId="36" fillId="0" borderId="21" xfId="0" applyFont="1" applyBorder="1" applyAlignment="1">
      <alignment horizontal="center"/>
    </xf>
    <xf numFmtId="0" fontId="36" fillId="0" borderId="20" xfId="0" applyFont="1" applyBorder="1" applyAlignment="1">
      <alignment horizontal="center"/>
    </xf>
    <xf numFmtId="0" fontId="36" fillId="0" borderId="21" xfId="0" applyFont="1" applyBorder="1"/>
    <xf numFmtId="0" fontId="36" fillId="0" borderId="17" xfId="0" applyFont="1" applyBorder="1"/>
    <xf numFmtId="0" fontId="36" fillId="0" borderId="20" xfId="0" applyFont="1" applyBorder="1"/>
    <xf numFmtId="164" fontId="36" fillId="0" borderId="21" xfId="0" applyNumberFormat="1" applyFont="1" applyBorder="1" applyAlignment="1">
      <alignment horizontal="center"/>
    </xf>
    <xf numFmtId="164" fontId="36" fillId="0" borderId="17" xfId="0" applyNumberFormat="1" applyFont="1" applyBorder="1" applyAlignment="1">
      <alignment horizontal="center"/>
    </xf>
    <xf numFmtId="164" fontId="36" fillId="0" borderId="20" xfId="0" applyNumberFormat="1" applyFont="1" applyBorder="1" applyAlignment="1">
      <alignment horizontal="center"/>
    </xf>
    <xf numFmtId="9" fontId="36" fillId="0" borderId="21" xfId="0" applyNumberFormat="1" applyFont="1" applyBorder="1" applyAlignment="1">
      <alignment horizontal="center"/>
    </xf>
    <xf numFmtId="9" fontId="36" fillId="0" borderId="17" xfId="0" applyNumberFormat="1" applyFont="1" applyBorder="1" applyAlignment="1">
      <alignment horizontal="center"/>
    </xf>
    <xf numFmtId="9" fontId="36" fillId="0" borderId="20" xfId="0" applyNumberFormat="1" applyFont="1" applyBorder="1" applyAlignment="1">
      <alignment horizontal="center"/>
    </xf>
    <xf numFmtId="0" fontId="46" fillId="0" borderId="21" xfId="0" applyFont="1" applyBorder="1" applyAlignment="1">
      <alignment horizontal="center"/>
    </xf>
    <xf numFmtId="0" fontId="46" fillId="0" borderId="17" xfId="0" applyFont="1" applyBorder="1" applyAlignment="1">
      <alignment horizontal="center"/>
    </xf>
    <xf numFmtId="0" fontId="46" fillId="0" borderId="20" xfId="0" applyFont="1" applyBorder="1" applyAlignment="1">
      <alignment horizontal="center"/>
    </xf>
    <xf numFmtId="0" fontId="69" fillId="0" borderId="10" xfId="0" applyFont="1" applyBorder="1" applyAlignment="1">
      <alignment horizontal="center"/>
    </xf>
    <xf numFmtId="0" fontId="70" fillId="0" borderId="10" xfId="0" applyFont="1" applyBorder="1" applyAlignment="1">
      <alignment horizontal="center"/>
    </xf>
    <xf numFmtId="0" fontId="11" fillId="10" borderId="41" xfId="0" applyFont="1" applyFill="1" applyBorder="1" applyAlignment="1">
      <alignment horizontal="center"/>
    </xf>
    <xf numFmtId="0" fontId="49" fillId="5" borderId="21" xfId="0" applyFont="1" applyFill="1" applyBorder="1" applyAlignment="1">
      <alignment horizontal="left"/>
    </xf>
    <xf numFmtId="0" fontId="49" fillId="5" borderId="17" xfId="0" applyFont="1" applyFill="1" applyBorder="1" applyAlignment="1">
      <alignment horizontal="left"/>
    </xf>
    <xf numFmtId="0" fontId="49" fillId="5" borderId="20" xfId="0" applyFont="1" applyFill="1" applyBorder="1" applyAlignment="1">
      <alignment horizontal="left"/>
    </xf>
    <xf numFmtId="0" fontId="15" fillId="5" borderId="21" xfId="0" applyFont="1" applyFill="1" applyBorder="1" applyAlignment="1">
      <alignment horizontal="center"/>
    </xf>
    <xf numFmtId="0" fontId="15" fillId="5" borderId="17" xfId="0" applyFont="1" applyFill="1" applyBorder="1" applyAlignment="1">
      <alignment horizontal="center"/>
    </xf>
    <xf numFmtId="0" fontId="15" fillId="5" borderId="20" xfId="0" applyFont="1" applyFill="1" applyBorder="1" applyAlignment="1">
      <alignment horizontal="center"/>
    </xf>
    <xf numFmtId="0" fontId="33" fillId="5" borderId="28"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29" xfId="0" applyFont="1" applyFill="1" applyBorder="1" applyAlignment="1">
      <alignment horizontal="center" vertical="center"/>
    </xf>
    <xf numFmtId="0" fontId="1" fillId="10" borderId="0" xfId="0" applyFont="1" applyFill="1"/>
    <xf numFmtId="0" fontId="11" fillId="10" borderId="2" xfId="0" applyFont="1" applyFill="1" applyBorder="1" applyAlignment="1">
      <alignment horizontal="center"/>
    </xf>
    <xf numFmtId="0" fontId="11" fillId="10" borderId="3" xfId="0" applyFont="1" applyFill="1" applyBorder="1" applyAlignment="1">
      <alignment horizontal="center"/>
    </xf>
    <xf numFmtId="0" fontId="11" fillId="10" borderId="4" xfId="0" applyFont="1" applyFill="1" applyBorder="1" applyAlignment="1">
      <alignment horizontal="center"/>
    </xf>
    <xf numFmtId="0" fontId="39" fillId="10" borderId="5" xfId="0" applyFont="1" applyFill="1" applyBorder="1" applyAlignment="1">
      <alignment horizontal="center"/>
    </xf>
    <xf numFmtId="0" fontId="39" fillId="10" borderId="0" xfId="0" applyFont="1" applyFill="1" applyAlignment="1">
      <alignment horizontal="center"/>
    </xf>
    <xf numFmtId="0" fontId="39" fillId="10" borderId="9" xfId="0" applyFont="1" applyFill="1" applyBorder="1" applyAlignment="1">
      <alignment horizontal="center"/>
    </xf>
    <xf numFmtId="0" fontId="39" fillId="10" borderId="6" xfId="0" applyFont="1" applyFill="1" applyBorder="1" applyAlignment="1">
      <alignment horizontal="center"/>
    </xf>
    <xf numFmtId="0" fontId="39" fillId="10" borderId="7" xfId="0" applyFont="1" applyFill="1" applyBorder="1" applyAlignment="1">
      <alignment horizontal="center"/>
    </xf>
    <xf numFmtId="0" fontId="39" fillId="10" borderId="8" xfId="0" applyFont="1" applyFill="1" applyBorder="1" applyAlignment="1">
      <alignment horizontal="center"/>
    </xf>
    <xf numFmtId="0" fontId="47" fillId="10" borderId="0" xfId="0" applyFont="1" applyFill="1"/>
    <xf numFmtId="0" fontId="30" fillId="5" borderId="2" xfId="0" applyFont="1" applyFill="1" applyBorder="1" applyAlignment="1">
      <alignment horizontal="center" vertical="center"/>
    </xf>
    <xf numFmtId="0" fontId="30" fillId="5" borderId="3" xfId="0" applyFont="1" applyFill="1" applyBorder="1" applyAlignment="1">
      <alignment horizontal="center" vertical="center"/>
    </xf>
    <xf numFmtId="0" fontId="53" fillId="5" borderId="3" xfId="0" applyFont="1" applyFill="1" applyBorder="1" applyAlignment="1">
      <alignment horizontal="center" vertical="center"/>
    </xf>
    <xf numFmtId="0" fontId="53" fillId="5" borderId="4" xfId="0" applyFont="1" applyFill="1" applyBorder="1" applyAlignment="1">
      <alignment horizontal="center" vertical="center"/>
    </xf>
    <xf numFmtId="0" fontId="53" fillId="5" borderId="0" xfId="0" applyFont="1" applyFill="1" applyAlignment="1">
      <alignment horizontal="center" wrapText="1"/>
    </xf>
    <xf numFmtId="0" fontId="53" fillId="5" borderId="9" xfId="0" applyFont="1" applyFill="1" applyBorder="1" applyAlignment="1">
      <alignment horizontal="center" wrapText="1"/>
    </xf>
    <xf numFmtId="0" fontId="13" fillId="5" borderId="0" xfId="0" applyFont="1" applyFill="1" applyAlignment="1">
      <alignment horizontal="right"/>
    </xf>
    <xf numFmtId="0" fontId="13" fillId="5" borderId="19" xfId="0" applyFont="1" applyFill="1" applyBorder="1" applyAlignment="1">
      <alignment horizontal="right"/>
    </xf>
    <xf numFmtId="0" fontId="48" fillId="0" borderId="21" xfId="0" applyFont="1" applyBorder="1"/>
    <xf numFmtId="0" fontId="48" fillId="0" borderId="17" xfId="0" applyFont="1" applyBorder="1"/>
    <xf numFmtId="0" fontId="46" fillId="0" borderId="20" xfId="0" applyFont="1" applyBorder="1"/>
    <xf numFmtId="0" fontId="49" fillId="5" borderId="10" xfId="0" applyFont="1" applyFill="1" applyBorder="1" applyAlignment="1">
      <alignment horizontal="left"/>
    </xf>
    <xf numFmtId="0" fontId="14" fillId="5" borderId="10" xfId="0" applyFont="1" applyFill="1" applyBorder="1" applyAlignment="1">
      <alignment horizontal="left"/>
    </xf>
    <xf numFmtId="0" fontId="11" fillId="0" borderId="5" xfId="0" applyFont="1" applyBorder="1" applyAlignment="1">
      <alignment horizontal="right"/>
    </xf>
    <xf numFmtId="0" fontId="11" fillId="0" borderId="0" xfId="0" applyFont="1" applyAlignment="1">
      <alignment horizontal="right"/>
    </xf>
    <xf numFmtId="0" fontId="48" fillId="0" borderId="20" xfId="0" applyFont="1" applyBorder="1"/>
    <xf numFmtId="0" fontId="13" fillId="5" borderId="5" xfId="0" applyFont="1" applyFill="1" applyBorder="1" applyAlignment="1">
      <alignment horizontal="right"/>
    </xf>
    <xf numFmtId="0" fontId="32" fillId="5" borderId="6"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10" borderId="1" xfId="0" applyFont="1" applyFill="1" applyBorder="1" applyAlignment="1">
      <alignment horizontal="center"/>
    </xf>
    <xf numFmtId="0" fontId="13" fillId="5" borderId="5" xfId="0" applyFont="1" applyFill="1" applyBorder="1" applyAlignment="1">
      <alignment horizontal="right" vertical="center"/>
    </xf>
    <xf numFmtId="0" fontId="13" fillId="5" borderId="0" xfId="0" applyFont="1" applyFill="1" applyAlignment="1">
      <alignment horizontal="right" vertical="center"/>
    </xf>
    <xf numFmtId="0" fontId="49" fillId="5" borderId="90" xfId="0" applyFont="1" applyFill="1" applyBorder="1" applyAlignment="1">
      <alignment horizontal="left"/>
    </xf>
    <xf numFmtId="165" fontId="49" fillId="5" borderId="10" xfId="0" applyNumberFormat="1" applyFont="1" applyFill="1" applyBorder="1" applyAlignment="1">
      <alignment horizontal="left" wrapText="1"/>
    </xf>
    <xf numFmtId="0" fontId="49" fillId="5" borderId="73" xfId="0" applyFont="1" applyFill="1" applyBorder="1" applyAlignment="1">
      <alignment vertical="center"/>
    </xf>
    <xf numFmtId="0" fontId="49" fillId="5" borderId="41" xfId="0" applyFont="1" applyFill="1" applyBorder="1" applyAlignment="1">
      <alignment vertical="center"/>
    </xf>
    <xf numFmtId="0" fontId="49" fillId="5" borderId="74" xfId="0" applyFont="1" applyFill="1" applyBorder="1" applyAlignment="1">
      <alignment vertical="center"/>
    </xf>
    <xf numFmtId="0" fontId="36" fillId="17" borderId="21" xfId="0" applyFont="1" applyFill="1" applyBorder="1" applyAlignment="1">
      <alignment horizontal="center"/>
    </xf>
    <xf numFmtId="0" fontId="36" fillId="17" borderId="20" xfId="0" applyFont="1" applyFill="1" applyBorder="1" applyAlignment="1">
      <alignment horizontal="center"/>
    </xf>
    <xf numFmtId="0" fontId="11" fillId="17" borderId="21" xfId="0" applyFont="1" applyFill="1" applyBorder="1" applyAlignment="1">
      <alignment horizontal="center"/>
    </xf>
    <xf numFmtId="0" fontId="11" fillId="17" borderId="20" xfId="0" applyFont="1" applyFill="1" applyBorder="1" applyAlignment="1">
      <alignment horizontal="center"/>
    </xf>
    <xf numFmtId="0" fontId="11" fillId="10" borderId="0" xfId="0" applyFont="1" applyFill="1" applyAlignment="1">
      <alignment horizontal="right"/>
    </xf>
    <xf numFmtId="0" fontId="29" fillId="10" borderId="2"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9" fillId="10" borderId="0" xfId="0" applyFont="1" applyFill="1" applyAlignment="1">
      <alignment horizontal="center" vertical="center" wrapText="1"/>
    </xf>
    <xf numFmtId="0" fontId="29" fillId="10" borderId="6"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6" fillId="10" borderId="77" xfId="0" applyFont="1" applyFill="1" applyBorder="1" applyAlignment="1">
      <alignment horizontal="left" vertical="center" wrapText="1" indent="1"/>
    </xf>
    <xf numFmtId="0" fontId="36" fillId="10" borderId="72" xfId="0" applyFont="1" applyFill="1" applyBorder="1" applyAlignment="1">
      <alignment horizontal="left" vertical="center" wrapText="1" indent="1"/>
    </xf>
    <xf numFmtId="0" fontId="36" fillId="10" borderId="86" xfId="0" applyFont="1" applyFill="1" applyBorder="1" applyAlignment="1">
      <alignment horizontal="left" vertical="center" wrapText="1" indent="1"/>
    </xf>
    <xf numFmtId="0" fontId="36" fillId="10" borderId="73" xfId="0" applyFont="1" applyFill="1" applyBorder="1" applyAlignment="1">
      <alignment horizontal="left" vertical="center" wrapText="1" indent="1"/>
    </xf>
    <xf numFmtId="0" fontId="36" fillId="10" borderId="41" xfId="0" applyFont="1" applyFill="1" applyBorder="1" applyAlignment="1">
      <alignment horizontal="left" vertical="center" wrapText="1" indent="1"/>
    </xf>
    <xf numFmtId="0" fontId="36" fillId="10" borderId="74" xfId="0" applyFont="1" applyFill="1" applyBorder="1" applyAlignment="1">
      <alignment horizontal="left" vertical="center" wrapText="1" indent="1"/>
    </xf>
    <xf numFmtId="0" fontId="0" fillId="10" borderId="0" xfId="0" applyFill="1" applyAlignment="1">
      <alignment horizontal="center"/>
    </xf>
    <xf numFmtId="0" fontId="54" fillId="10" borderId="0" xfId="0" applyFont="1" applyFill="1" applyAlignment="1">
      <alignment horizontal="center"/>
    </xf>
    <xf numFmtId="0" fontId="11" fillId="10" borderId="21" xfId="0" applyFont="1" applyFill="1" applyBorder="1" applyAlignment="1">
      <alignment horizontal="center"/>
    </xf>
    <xf numFmtId="0" fontId="11" fillId="10" borderId="17" xfId="0" applyFont="1" applyFill="1" applyBorder="1" applyAlignment="1">
      <alignment horizontal="center"/>
    </xf>
    <xf numFmtId="0" fontId="11" fillId="10" borderId="20" xfId="0" applyFont="1" applyFill="1" applyBorder="1" applyAlignment="1">
      <alignment horizontal="center"/>
    </xf>
    <xf numFmtId="0" fontId="1" fillId="10" borderId="21" xfId="0" applyFont="1" applyFill="1" applyBorder="1" applyAlignment="1">
      <alignment horizontal="center"/>
    </xf>
    <xf numFmtId="0" fontId="1" fillId="10" borderId="17" xfId="0" applyFont="1" applyFill="1" applyBorder="1" applyAlignment="1">
      <alignment horizontal="center"/>
    </xf>
    <xf numFmtId="0" fontId="1" fillId="10" borderId="20" xfId="0" applyFont="1" applyFill="1" applyBorder="1" applyAlignment="1">
      <alignment horizontal="center"/>
    </xf>
    <xf numFmtId="164" fontId="46" fillId="10" borderId="21" xfId="0" applyNumberFormat="1" applyFont="1" applyFill="1" applyBorder="1" applyAlignment="1">
      <alignment horizontal="center"/>
    </xf>
    <xf numFmtId="164" fontId="46" fillId="10" borderId="17" xfId="0" applyNumberFormat="1" applyFont="1" applyFill="1" applyBorder="1" applyAlignment="1">
      <alignment horizontal="center"/>
    </xf>
    <xf numFmtId="164" fontId="46" fillId="10" borderId="20" xfId="0" applyNumberFormat="1" applyFont="1" applyFill="1" applyBorder="1" applyAlignment="1">
      <alignment horizontal="center"/>
    </xf>
    <xf numFmtId="0" fontId="6" fillId="0" borderId="10" xfId="0" applyFont="1" applyBorder="1" applyAlignment="1">
      <alignment horizontal="center"/>
    </xf>
    <xf numFmtId="164" fontId="49" fillId="6" borderId="10" xfId="0" applyNumberFormat="1" applyFont="1" applyFill="1" applyBorder="1" applyAlignment="1">
      <alignment horizontal="center" vertical="center"/>
    </xf>
    <xf numFmtId="3" fontId="13" fillId="6" borderId="21" xfId="0" applyNumberFormat="1" applyFont="1" applyFill="1" applyBorder="1" applyAlignment="1">
      <alignment horizontal="center" vertical="center"/>
    </xf>
    <xf numFmtId="3" fontId="13" fillId="6" borderId="20" xfId="0" applyNumberFormat="1" applyFont="1" applyFill="1" applyBorder="1" applyAlignment="1">
      <alignment horizontal="center" vertical="center"/>
    </xf>
    <xf numFmtId="0" fontId="13" fillId="5" borderId="19" xfId="0" applyFont="1" applyFill="1" applyBorder="1" applyAlignment="1">
      <alignment horizontal="right" vertical="center"/>
    </xf>
    <xf numFmtId="0" fontId="17" fillId="5" borderId="0" xfId="0" applyFont="1" applyFill="1" applyAlignment="1">
      <alignment horizontal="right" vertical="center"/>
    </xf>
    <xf numFmtId="164" fontId="15" fillId="6" borderId="21" xfId="0" applyNumberFormat="1" applyFont="1" applyFill="1" applyBorder="1" applyAlignment="1">
      <alignment horizontal="center" vertical="center"/>
    </xf>
    <xf numFmtId="164" fontId="15" fillId="6" borderId="17" xfId="0" applyNumberFormat="1" applyFont="1" applyFill="1" applyBorder="1" applyAlignment="1">
      <alignment horizontal="center" vertical="center"/>
    </xf>
    <xf numFmtId="164" fontId="15" fillId="6" borderId="20" xfId="0" applyNumberFormat="1" applyFont="1" applyFill="1" applyBorder="1" applyAlignment="1">
      <alignment horizontal="center" vertical="center"/>
    </xf>
    <xf numFmtId="164" fontId="17" fillId="5" borderId="17" xfId="0" applyNumberFormat="1" applyFont="1" applyFill="1" applyBorder="1" applyAlignment="1">
      <alignment horizontal="center" vertical="center"/>
    </xf>
    <xf numFmtId="0" fontId="13" fillId="5" borderId="80" xfId="0" applyFont="1" applyFill="1" applyBorder="1" applyAlignment="1">
      <alignment horizontal="right"/>
    </xf>
    <xf numFmtId="164" fontId="15" fillId="0" borderId="21" xfId="0" applyNumberFormat="1" applyFont="1" applyBorder="1" applyAlignment="1">
      <alignment horizontal="center" vertical="center"/>
    </xf>
    <xf numFmtId="164" fontId="15" fillId="0" borderId="17" xfId="0" applyNumberFormat="1" applyFont="1" applyBorder="1" applyAlignment="1">
      <alignment horizontal="center" vertical="center"/>
    </xf>
    <xf numFmtId="164" fontId="15" fillId="0" borderId="20" xfId="0" applyNumberFormat="1" applyFont="1" applyBorder="1" applyAlignment="1">
      <alignment horizontal="center" vertical="center"/>
    </xf>
    <xf numFmtId="0" fontId="13" fillId="5" borderId="80" xfId="0" applyFont="1" applyFill="1" applyBorder="1" applyAlignment="1">
      <alignment horizontal="right" vertical="center"/>
    </xf>
    <xf numFmtId="0" fontId="11" fillId="10" borderId="80" xfId="0" applyFont="1" applyFill="1" applyBorder="1" applyAlignment="1">
      <alignment horizontal="right" vertical="center"/>
    </xf>
    <xf numFmtId="0" fontId="11" fillId="10" borderId="0" xfId="0" applyFont="1" applyFill="1" applyAlignment="1">
      <alignment horizontal="right" vertical="center"/>
    </xf>
    <xf numFmtId="0" fontId="11" fillId="10" borderId="19" xfId="0" applyFont="1" applyFill="1" applyBorder="1" applyAlignment="1">
      <alignment horizontal="right" vertical="center"/>
    </xf>
    <xf numFmtId="164" fontId="27" fillId="6" borderId="80" xfId="0" applyNumberFormat="1" applyFont="1" applyFill="1" applyBorder="1" applyAlignment="1">
      <alignment horizontal="center" vertical="center"/>
    </xf>
    <xf numFmtId="164" fontId="27" fillId="6" borderId="0" xfId="0" applyNumberFormat="1" applyFont="1" applyFill="1" applyAlignment="1">
      <alignment horizontal="center" vertical="center"/>
    </xf>
    <xf numFmtId="164" fontId="27" fillId="6" borderId="19" xfId="0" applyNumberFormat="1" applyFont="1" applyFill="1" applyBorder="1" applyAlignment="1">
      <alignment horizontal="center" vertical="center"/>
    </xf>
    <xf numFmtId="0" fontId="41" fillId="5" borderId="73" xfId="0" applyFont="1" applyFill="1" applyBorder="1" applyAlignment="1">
      <alignment horizontal="center" vertical="center"/>
    </xf>
    <xf numFmtId="0" fontId="41" fillId="5" borderId="41" xfId="0" applyFont="1" applyFill="1" applyBorder="1" applyAlignment="1">
      <alignment horizontal="center" vertical="center"/>
    </xf>
    <xf numFmtId="0" fontId="41" fillId="5" borderId="74" xfId="0" applyFont="1" applyFill="1" applyBorder="1" applyAlignment="1">
      <alignment horizontal="center" vertical="center"/>
    </xf>
    <xf numFmtId="164" fontId="68" fillId="6" borderId="77" xfId="0" applyNumberFormat="1" applyFont="1" applyFill="1" applyBorder="1" applyAlignment="1">
      <alignment horizontal="center" vertical="center"/>
    </xf>
    <xf numFmtId="164" fontId="68" fillId="6" borderId="72" xfId="0" applyNumberFormat="1" applyFont="1" applyFill="1" applyBorder="1" applyAlignment="1">
      <alignment horizontal="center" vertical="center"/>
    </xf>
    <xf numFmtId="164" fontId="68" fillId="6" borderId="86" xfId="0" applyNumberFormat="1" applyFont="1" applyFill="1" applyBorder="1" applyAlignment="1">
      <alignment horizontal="center" vertical="center"/>
    </xf>
    <xf numFmtId="164" fontId="15" fillId="6" borderId="10" xfId="0" applyNumberFormat="1" applyFont="1" applyFill="1" applyBorder="1" applyAlignment="1">
      <alignment horizontal="center" vertical="center"/>
    </xf>
    <xf numFmtId="0" fontId="11" fillId="10" borderId="0" xfId="0" applyFont="1" applyFill="1" applyAlignment="1">
      <alignment horizontal="right" wrapText="1"/>
    </xf>
    <xf numFmtId="0" fontId="50" fillId="5" borderId="77" xfId="0" applyFont="1" applyFill="1" applyBorder="1" applyAlignment="1">
      <alignment horizontal="right"/>
    </xf>
    <xf numFmtId="0" fontId="50" fillId="5" borderId="72" xfId="0" applyFont="1" applyFill="1" applyBorder="1" applyAlignment="1">
      <alignment horizontal="right"/>
    </xf>
    <xf numFmtId="0" fontId="50" fillId="5" borderId="86" xfId="0" applyFont="1" applyFill="1" applyBorder="1" applyAlignment="1">
      <alignment horizontal="right"/>
    </xf>
    <xf numFmtId="0" fontId="49" fillId="5" borderId="21" xfId="0" applyFont="1" applyFill="1" applyBorder="1" applyAlignment="1">
      <alignment horizontal="center"/>
    </xf>
    <xf numFmtId="0" fontId="49" fillId="5" borderId="17" xfId="0" applyFont="1" applyFill="1" applyBorder="1" applyAlignment="1">
      <alignment horizontal="center"/>
    </xf>
    <xf numFmtId="0" fontId="49" fillId="5" borderId="20" xfId="0" applyFont="1" applyFill="1" applyBorder="1" applyAlignment="1">
      <alignment horizontal="center"/>
    </xf>
    <xf numFmtId="0" fontId="50" fillId="5" borderId="0" xfId="0" applyFont="1" applyFill="1" applyAlignment="1">
      <alignment horizontal="right"/>
    </xf>
    <xf numFmtId="0" fontId="50" fillId="5" borderId="80" xfId="0" applyFont="1" applyFill="1" applyBorder="1" applyAlignment="1">
      <alignment horizontal="right"/>
    </xf>
    <xf numFmtId="0" fontId="50" fillId="5" borderId="19" xfId="0" applyFont="1" applyFill="1" applyBorder="1" applyAlignment="1">
      <alignment horizontal="right"/>
    </xf>
    <xf numFmtId="0" fontId="9" fillId="10" borderId="0" xfId="0" applyFont="1" applyFill="1" applyAlignment="1">
      <alignment horizontal="center"/>
    </xf>
    <xf numFmtId="0" fontId="0" fillId="15" borderId="10" xfId="0" applyFill="1" applyBorder="1" applyAlignment="1">
      <alignment horizontal="center" vertical="center"/>
    </xf>
    <xf numFmtId="0" fontId="0" fillId="0" borderId="10" xfId="0" applyBorder="1" applyAlignment="1">
      <alignment horizontal="center" vertical="center"/>
    </xf>
  </cellXfs>
  <cellStyles count="3">
    <cellStyle name="Hyperlink" xfId="2" builtinId="8"/>
    <cellStyle name="Normal" xfId="0" builtinId="0"/>
    <cellStyle name="Percent" xfId="1" builtinId="5"/>
  </cellStyles>
  <dxfs count="2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0000"/>
        </patternFill>
      </fill>
    </dxf>
  </dxfs>
  <tableStyles count="0" defaultTableStyle="TableStyleMedium2" defaultPivotStyle="PivotStyleLight16"/>
  <colors>
    <mruColors>
      <color rgb="FF272360"/>
      <color rgb="FFEA6B14"/>
      <color rgb="FF314D1F"/>
      <color rgb="FF69033D"/>
      <color rgb="FFD05F12"/>
      <color rgb="FFBC8F00"/>
      <color rgb="FF233917"/>
      <color rgb="FF1C2C12"/>
      <color rgb="FF2033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31750</xdr:colOff>
      <xdr:row>0</xdr:row>
      <xdr:rowOff>336550</xdr:rowOff>
    </xdr:from>
    <xdr:to>
      <xdr:col>12</xdr:col>
      <xdr:colOff>98181</xdr:colOff>
      <xdr:row>4</xdr:row>
      <xdr:rowOff>263525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30200" y="336550"/>
          <a:ext cx="1907931" cy="1158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0</xdr:row>
      <xdr:rowOff>323850</xdr:rowOff>
    </xdr:from>
    <xdr:to>
      <xdr:col>12</xdr:col>
      <xdr:colOff>117231</xdr:colOff>
      <xdr:row>4</xdr:row>
      <xdr:rowOff>247650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42900" y="323850"/>
          <a:ext cx="1879356" cy="1143000"/>
        </a:xfrm>
        <a:prstGeom prst="rect">
          <a:avLst/>
        </a:prstGeom>
      </xdr:spPr>
    </xdr:pic>
    <xdr:clientData/>
  </xdr:twoCellAnchor>
  <xdr:oneCellAnchor>
    <xdr:from>
      <xdr:col>2</xdr:col>
      <xdr:colOff>31750</xdr:colOff>
      <xdr:row>0</xdr:row>
      <xdr:rowOff>336550</xdr:rowOff>
    </xdr:from>
    <xdr:ext cx="1876181" cy="1146175"/>
    <xdr:pic>
      <xdr:nvPicPr>
        <xdr:cNvPr id="3" name="Picture 2">
          <a:extLst>
            <a:ext uri="{FF2B5EF4-FFF2-40B4-BE49-F238E27FC236}">
              <a16:creationId xmlns:a16="http://schemas.microsoft.com/office/drawing/2014/main" id="{252EA501-04E2-459E-9050-3E40CE5CEA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27025" y="336550"/>
          <a:ext cx="1876181" cy="1146175"/>
        </a:xfrm>
        <a:prstGeom prst="rect">
          <a:avLst/>
        </a:prstGeom>
      </xdr:spPr>
    </xdr:pic>
    <xdr:clientData/>
  </xdr:oneCellAnchor>
  <xdr:twoCellAnchor editAs="oneCell">
    <xdr:from>
      <xdr:col>2</xdr:col>
      <xdr:colOff>31750</xdr:colOff>
      <xdr:row>0</xdr:row>
      <xdr:rowOff>336550</xdr:rowOff>
    </xdr:from>
    <xdr:to>
      <xdr:col>12</xdr:col>
      <xdr:colOff>98181</xdr:colOff>
      <xdr:row>4</xdr:row>
      <xdr:rowOff>263525</xdr:rowOff>
    </xdr:to>
    <xdr:pic>
      <xdr:nvPicPr>
        <xdr:cNvPr id="5" name="Picture 4">
          <a:extLst>
            <a:ext uri="{FF2B5EF4-FFF2-40B4-BE49-F238E27FC236}">
              <a16:creationId xmlns:a16="http://schemas.microsoft.com/office/drawing/2014/main" id="{771D286D-3AB5-403C-961C-2795F3309A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27025" y="336550"/>
          <a:ext cx="1876181" cy="1146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9523</xdr:colOff>
      <xdr:row>0</xdr:row>
      <xdr:rowOff>19049</xdr:rowOff>
    </xdr:from>
    <xdr:to>
      <xdr:col>3</xdr:col>
      <xdr:colOff>609599</xdr:colOff>
      <xdr:row>80</xdr:row>
      <xdr:rowOff>38100</xdr:rowOff>
    </xdr:to>
    <xdr:sp macro="" textlink="">
      <xdr:nvSpPr>
        <xdr:cNvPr id="3" name="TextBox 2">
          <a:extLst>
            <a:ext uri="{FF2B5EF4-FFF2-40B4-BE49-F238E27FC236}">
              <a16:creationId xmlns:a16="http://schemas.microsoft.com/office/drawing/2014/main" id="{12944B71-6B8F-3F8C-DDA1-BB1586E6F1EC}"/>
            </a:ext>
          </a:extLst>
        </xdr:cNvPr>
        <xdr:cNvSpPr txBox="1"/>
      </xdr:nvSpPr>
      <xdr:spPr>
        <a:xfrm>
          <a:off x="9523" y="19049"/>
          <a:ext cx="13668376" cy="12973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solidFill>
                <a:schemeClr val="dk1"/>
              </a:solidFill>
              <a:effectLst/>
              <a:latin typeface="+mn-lt"/>
              <a:ea typeface="+mn-ea"/>
              <a:cs typeface="+mn-cs"/>
            </a:rPr>
            <a:t>Terms and conditions</a:t>
          </a:r>
          <a:endParaRPr lang="en-AU" sz="1400">
            <a:solidFill>
              <a:schemeClr val="dk1"/>
            </a:solidFill>
            <a:effectLst/>
            <a:latin typeface="+mn-lt"/>
            <a:ea typeface="+mn-ea"/>
            <a:cs typeface="+mn-cs"/>
          </a:endParaRPr>
        </a:p>
        <a:p>
          <a:r>
            <a:rPr lang="en-AU" sz="1100">
              <a:solidFill>
                <a:schemeClr val="dk1"/>
              </a:solidFill>
              <a:effectLst/>
              <a:latin typeface="+mn-lt"/>
              <a:ea typeface="+mn-ea"/>
              <a:cs typeface="+mn-cs"/>
            </a:rPr>
            <a:t>All orders are subject to the following terms and conditions. Please indicate on your order form that you agree to them.</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Pollination and maturity</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Information on our order forms has been collated from our suppliers, staff and other sources, and may not reflect your local conditions. We make no guarantees as to its accuracy and it should be used as a guide only. </a:t>
          </a:r>
          <a:r>
            <a:rPr lang="en-AU" sz="1100" b="1">
              <a:solidFill>
                <a:schemeClr val="dk1"/>
              </a:solidFill>
              <a:effectLst/>
              <a:latin typeface="+mn-lt"/>
              <a:ea typeface="+mn-ea"/>
              <a:cs typeface="+mn-cs"/>
            </a:rPr>
            <a:t>Pollination:</a:t>
          </a:r>
          <a:r>
            <a:rPr lang="en-AU" sz="1100">
              <a:solidFill>
                <a:schemeClr val="dk1"/>
              </a:solidFill>
              <a:effectLst/>
              <a:latin typeface="+mn-lt"/>
              <a:ea typeface="+mn-ea"/>
              <a:cs typeface="+mn-cs"/>
            </a:rPr>
            <a:t> For trees that aren't self-fertile, to produce fruit they'll need at least one other compatible variety for cross-pollination. The list of pollinators for each tree is based on the varieties that we sell and isn't comprehensive. If you've got other varieties planted nearby, these may well produce viable pollen for cross-pollination. </a:t>
          </a:r>
          <a:r>
            <a:rPr lang="en-AU" sz="1100" b="1">
              <a:solidFill>
                <a:schemeClr val="dk1"/>
              </a:solidFill>
              <a:effectLst/>
              <a:latin typeface="+mn-lt"/>
              <a:ea typeface="+mn-ea"/>
              <a:cs typeface="+mn-cs"/>
            </a:rPr>
            <a:t>Triploid apple varieties:</a:t>
          </a:r>
          <a:r>
            <a:rPr lang="en-AU" sz="1100">
              <a:solidFill>
                <a:schemeClr val="dk1"/>
              </a:solidFill>
              <a:effectLst/>
              <a:latin typeface="+mn-lt"/>
              <a:ea typeface="+mn-ea"/>
              <a:cs typeface="+mn-cs"/>
            </a:rPr>
            <a:t> Triploid apples don't produce viable pollen to cross-pollinate other apple trees. It's recommended that you plant two or more other compatible varieties with triploids for best results. </a:t>
          </a:r>
          <a:r>
            <a:rPr lang="en-AU" sz="1100" b="1">
              <a:solidFill>
                <a:schemeClr val="dk1"/>
              </a:solidFill>
              <a:effectLst/>
              <a:latin typeface="+mn-lt"/>
              <a:ea typeface="+mn-ea"/>
              <a:cs typeface="+mn-cs"/>
            </a:rPr>
            <a:t>Partially self-fertile:</a:t>
          </a:r>
          <a:r>
            <a:rPr lang="en-AU" sz="1100">
              <a:solidFill>
                <a:schemeClr val="dk1"/>
              </a:solidFill>
              <a:effectLst/>
              <a:latin typeface="+mn-lt"/>
              <a:ea typeface="+mn-ea"/>
              <a:cs typeface="+mn-cs"/>
            </a:rPr>
            <a:t> These varieties will produce some fruit on their own but a cross-pollinator is recommended for a larger crop.</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Ordering and deposit</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To place an order, email the completed form in </a:t>
          </a:r>
          <a:r>
            <a:rPr lang="en-AU" sz="1100" b="1">
              <a:solidFill>
                <a:schemeClr val="dk1"/>
              </a:solidFill>
              <a:effectLst/>
              <a:latin typeface="+mn-lt"/>
              <a:ea typeface="+mn-ea"/>
              <a:cs typeface="+mn-cs"/>
            </a:rPr>
            <a:t>Excel format</a:t>
          </a:r>
          <a:r>
            <a:rPr lang="en-AU" sz="1100">
              <a:solidFill>
                <a:schemeClr val="dk1"/>
              </a:solidFill>
              <a:effectLst/>
              <a:latin typeface="+mn-lt"/>
              <a:ea typeface="+mn-ea"/>
              <a:cs typeface="+mn-cs"/>
            </a:rPr>
            <a:t> to </a:t>
          </a:r>
          <a:r>
            <a:rPr lang="en-AU" sz="1100" b="1" u="sng">
              <a:solidFill>
                <a:schemeClr val="dk1"/>
              </a:solidFill>
              <a:effectLst/>
              <a:latin typeface="+mn-lt"/>
              <a:ea typeface="+mn-ea"/>
              <a:cs typeface="+mn-cs"/>
            </a:rPr>
            <a:t>sales@greenhillnursery.com.au</a:t>
          </a:r>
          <a:r>
            <a:rPr lang="en-AU" sz="1100">
              <a:solidFill>
                <a:schemeClr val="dk1"/>
              </a:solidFill>
              <a:effectLst/>
              <a:latin typeface="+mn-lt"/>
              <a:ea typeface="+mn-ea"/>
              <a:cs typeface="+mn-cs"/>
            </a:rPr>
            <a:t>, or print it and return to Greenhill Nursery, or call (03) 6239 6850. Once we've confirmed your order, you'll need to pay a non-refundable deposit to reserve your fruit trees (credited on payment and collection). Deposit amounts are as follows:</a:t>
          </a:r>
        </a:p>
        <a:p>
          <a:pPr lvl="0"/>
          <a:r>
            <a:rPr lang="en-AU" sz="1100" b="1">
              <a:solidFill>
                <a:schemeClr val="dk1"/>
              </a:solidFill>
              <a:effectLst/>
              <a:latin typeface="+mn-lt"/>
              <a:ea typeface="+mn-ea"/>
              <a:cs typeface="+mn-cs"/>
            </a:rPr>
            <a:t>- $20</a:t>
          </a:r>
          <a:r>
            <a:rPr lang="en-AU" sz="1100">
              <a:solidFill>
                <a:schemeClr val="dk1"/>
              </a:solidFill>
              <a:effectLst/>
              <a:latin typeface="+mn-lt"/>
              <a:ea typeface="+mn-ea"/>
              <a:cs typeface="+mn-cs"/>
            </a:rPr>
            <a:t> for orders less than $200 that don't include 5 or more of a single variety.</a:t>
          </a:r>
        </a:p>
        <a:p>
          <a:pPr lvl="0"/>
          <a:r>
            <a:rPr lang="en-AU" sz="1100" b="1">
              <a:solidFill>
                <a:schemeClr val="dk1"/>
              </a:solidFill>
              <a:effectLst/>
              <a:latin typeface="+mn-lt"/>
              <a:ea typeface="+mn-ea"/>
              <a:cs typeface="+mn-cs"/>
            </a:rPr>
            <a:t>- 25% of order value</a:t>
          </a:r>
          <a:r>
            <a:rPr lang="en-AU" sz="1100">
              <a:solidFill>
                <a:schemeClr val="dk1"/>
              </a:solidFill>
              <a:effectLst/>
              <a:latin typeface="+mn-lt"/>
              <a:ea typeface="+mn-ea"/>
              <a:cs typeface="+mn-cs"/>
            </a:rPr>
            <a:t> for orders over $200, or that include 5 or more of a single variety.</a:t>
          </a:r>
        </a:p>
        <a:p>
          <a:r>
            <a:rPr lang="en-AU" sz="1100">
              <a:solidFill>
                <a:schemeClr val="dk1"/>
              </a:solidFill>
              <a:effectLst/>
              <a:latin typeface="+mn-lt"/>
              <a:ea typeface="+mn-ea"/>
              <a:cs typeface="+mn-cs"/>
            </a:rPr>
            <a:t>Deposit can be paid with a Visa or MasterCard by calling 03 6239 6850, in person at Greenhill Nursery, or EFT to our bank acount. Bank details will be supplied on confirmation.</a:t>
          </a:r>
        </a:p>
        <a:p>
          <a:r>
            <a:rPr lang="en-AU" sz="1100">
              <a:solidFill>
                <a:schemeClr val="dk1"/>
              </a:solidFill>
              <a:effectLst/>
              <a:latin typeface="+mn-lt"/>
              <a:ea typeface="+mn-ea"/>
              <a:cs typeface="+mn-cs"/>
            </a:rPr>
            <a:t>*</a:t>
          </a:r>
          <a:r>
            <a:rPr lang="en-AU" sz="1100" u="sng">
              <a:solidFill>
                <a:schemeClr val="dk1"/>
              </a:solidFill>
              <a:effectLst/>
              <a:latin typeface="+mn-lt"/>
              <a:ea typeface="+mn-ea"/>
              <a:cs typeface="+mn-cs"/>
            </a:rPr>
            <a:t>Please note</a:t>
          </a:r>
          <a:r>
            <a:rPr lang="en-AU" sz="1100">
              <a:solidFill>
                <a:schemeClr val="dk1"/>
              </a:solidFill>
              <a:effectLst/>
              <a:latin typeface="+mn-lt"/>
              <a:ea typeface="+mn-ea"/>
              <a:cs typeface="+mn-cs"/>
            </a:rPr>
            <a:t>: For orders after 1 June 2023, full payment may be required on placing your order.</a:t>
          </a:r>
        </a:p>
        <a:p>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Admin</a:t>
          </a:r>
          <a:r>
            <a:rPr lang="en-AU" sz="1100" b="1" baseline="0">
              <a:solidFill>
                <a:schemeClr val="dk1"/>
              </a:solidFill>
              <a:effectLst/>
              <a:latin typeface="+mn-lt"/>
              <a:ea typeface="+mn-ea"/>
              <a:cs typeface="+mn-cs"/>
            </a:rPr>
            <a:t> Fee</a:t>
          </a:r>
        </a:p>
        <a:p>
          <a:r>
            <a:rPr lang="en-AU" sz="1100" baseline="0">
              <a:solidFill>
                <a:schemeClr val="dk1"/>
              </a:solidFill>
              <a:effectLst/>
              <a:latin typeface="+mn-lt"/>
              <a:ea typeface="+mn-ea"/>
              <a:cs typeface="+mn-cs"/>
            </a:rPr>
            <a:t>A $10 admin fee applies to all orders of less than 3 trees.</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Order changes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If you only need to add more items to your order, please fill out a new order form and follow the process above for placing a new order.</a:t>
          </a:r>
        </a:p>
        <a:p>
          <a:r>
            <a:rPr lang="en-AU" sz="1100">
              <a:solidFill>
                <a:schemeClr val="dk1"/>
              </a:solidFill>
              <a:effectLst/>
              <a:latin typeface="+mn-lt"/>
              <a:ea typeface="+mn-ea"/>
              <a:cs typeface="+mn-cs"/>
            </a:rPr>
            <a:t>Please note that a minimum $11 admin fee applies if we need to amend an existing order, and in some circumstances order changes may not be possible. This is due to the complexities of administering changes and managing ordered quantities with our suppliers.</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Supply, availability and pricing</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Order fulfilment is subject to availability with our suppliers, as well as factors outside of our control (eg. damage during transit, crop failure, weather events, etc.). If we become aware of any issues affecting fulfilment of your order, we'll notify you as soon as possible.  </a:t>
          </a:r>
        </a:p>
        <a:p>
          <a:r>
            <a:rPr lang="en-AU" sz="1100">
              <a:solidFill>
                <a:schemeClr val="dk1"/>
              </a:solidFill>
              <a:effectLst/>
              <a:latin typeface="+mn-lt"/>
              <a:ea typeface="+mn-ea"/>
              <a:cs typeface="+mn-cs"/>
            </a:rPr>
            <a:t>Pricing is also subject to change in situations where supply constraints mean we need to switch suppliers for an item/s you've ordered. We'll let you know if there are any significant changes to your order total.</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Collection and payment</a:t>
          </a:r>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We'll notify you by phone, SMS or email when your order is ready for collection. Plants need to be collected within 2 weeks of notification, unless prior arrangements have been agreed to with Greenhill Nursery. Most orders will be available for collection after these dates:</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 Extra Large (XL) Fruit Trees - from</a:t>
          </a:r>
          <a:r>
            <a:rPr lang="en-AU" sz="1100" baseline="0">
              <a:solidFill>
                <a:schemeClr val="dk1"/>
              </a:solidFill>
              <a:effectLst/>
              <a:latin typeface="+mn-lt"/>
              <a:ea typeface="+mn-ea"/>
              <a:cs typeface="+mn-cs"/>
            </a:rPr>
            <a:t> February onwards</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 Potted fruit trees - mid May</a:t>
          </a:r>
        </a:p>
        <a:p>
          <a:pPr lvl="0"/>
          <a:r>
            <a:rPr lang="en-AU" sz="1100">
              <a:solidFill>
                <a:schemeClr val="dk1"/>
              </a:solidFill>
              <a:effectLst/>
              <a:latin typeface="+mn-lt"/>
              <a:ea typeface="+mn-ea"/>
              <a:cs typeface="+mn-cs"/>
            </a:rPr>
            <a:t>- Bare root fruit tree orders - 28 June</a:t>
          </a:r>
        </a:p>
        <a:p>
          <a:pPr lvl="0"/>
          <a:r>
            <a:rPr lang="en-AU" sz="1100">
              <a:solidFill>
                <a:schemeClr val="dk1"/>
              </a:solidFill>
              <a:effectLst/>
              <a:latin typeface="+mn-lt"/>
              <a:ea typeface="+mn-ea"/>
              <a:cs typeface="+mn-cs"/>
            </a:rPr>
            <a:t>- Bare root ornamental tree orders - 28 June</a:t>
          </a: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Where no prior arrangements have been agreed to with Greenhill Nursery, orders not collected and fully paid within 2 weeks of notification may result in loss of deposit, and stock will be returned for sale.</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Pruning</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Bare root trees need to be pruned appropriately prior to planting in order to stimulate growth, to ensure the trees root system can support it's canopy, and to ensure the tree is well balanced and shaped. All trees will be pruned prior to collection unless you select 'No' on your form. Please make sure you let us know if you intend to espallier any of your trees, or use them in a duo or trio planting (ie. two or three bare root fruit trees planted in the same hole). </a:t>
          </a:r>
        </a:p>
        <a:p>
          <a:r>
            <a:rPr lang="en-AU" sz="1100">
              <a:solidFill>
                <a:schemeClr val="dk1"/>
              </a:solidFill>
              <a:effectLst/>
              <a:latin typeface="+mn-lt"/>
              <a:ea typeface="+mn-ea"/>
              <a:cs typeface="+mn-cs"/>
            </a:rPr>
            <a:t>*</a:t>
          </a:r>
          <a:r>
            <a:rPr lang="en-AU" sz="1100" u="sng">
              <a:solidFill>
                <a:schemeClr val="dk1"/>
              </a:solidFill>
              <a:effectLst/>
              <a:latin typeface="+mn-lt"/>
              <a:ea typeface="+mn-ea"/>
              <a:cs typeface="+mn-cs"/>
            </a:rPr>
            <a:t>Please note</a:t>
          </a:r>
          <a:r>
            <a:rPr lang="en-AU" sz="1100">
              <a:solidFill>
                <a:schemeClr val="dk1"/>
              </a:solidFill>
              <a:effectLst/>
              <a:latin typeface="+mn-lt"/>
              <a:ea typeface="+mn-ea"/>
              <a:cs typeface="+mn-cs"/>
            </a:rPr>
            <a:t>: an additional pruning fee may apply to some large orders of ornamental trees.</a:t>
          </a:r>
          <a:br>
            <a:rPr lang="en-AU" sz="1100">
              <a:solidFill>
                <a:schemeClr val="dk1"/>
              </a:solidFill>
              <a:effectLst/>
              <a:latin typeface="+mn-lt"/>
              <a:ea typeface="+mn-ea"/>
              <a:cs typeface="+mn-cs"/>
            </a:rPr>
          </a:br>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Delivery</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It's preferable and most cost effective to collect your trees from the nursery or arrange for someone to collect on your behalf, but we can deliver to most places within Tasmania and interstate for an additional cost. Bare root trees generally don’t take up huge amounts of space (especially after pruning) and small orders will easily fit in most cars.</a:t>
          </a:r>
        </a:p>
        <a:p>
          <a:br>
            <a:rPr lang="en-AU" sz="1100" b="1">
              <a:solidFill>
                <a:schemeClr val="dk1"/>
              </a:solidFill>
              <a:effectLst/>
              <a:latin typeface="+mn-lt"/>
              <a:ea typeface="+mn-ea"/>
              <a:cs typeface="+mn-cs"/>
            </a:rPr>
          </a:br>
          <a:r>
            <a:rPr lang="en-AU" sz="1100" b="1">
              <a:solidFill>
                <a:schemeClr val="dk1"/>
              </a:solidFill>
              <a:effectLst/>
              <a:latin typeface="+mn-lt"/>
              <a:ea typeface="+mn-ea"/>
              <a:cs typeface="+mn-cs"/>
            </a:rPr>
            <a:t>Planting and caring for bare root trees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When you collect your trees we're happy to answer any questions you've got about planting and caring for them, and you're also welcome to call us if you need any help. Provided you've adequately cared for your bare root trees, in most cases they'll break dormancy in spring, but it's not uncommon that they'll show few signs of life until as late as December and sometimes into January. If you think a tree you've purchased from us has died, please don't remove it from the ground and instead call us on (03) 6239 6850.</a:t>
          </a:r>
        </a:p>
        <a:p>
          <a:br>
            <a:rPr lang="en-AU" sz="1100" b="1">
              <a:solidFill>
                <a:schemeClr val="dk1"/>
              </a:solidFill>
              <a:effectLst/>
              <a:latin typeface="+mn-lt"/>
              <a:ea typeface="+mn-ea"/>
              <a:cs typeface="+mn-cs"/>
            </a:rPr>
          </a:br>
          <a:r>
            <a:rPr lang="en-AU" sz="1100" b="1">
              <a:solidFill>
                <a:schemeClr val="dk1"/>
              </a:solidFill>
              <a:effectLst/>
              <a:latin typeface="+mn-lt"/>
              <a:ea typeface="+mn-ea"/>
              <a:cs typeface="+mn-cs"/>
            </a:rPr>
            <a:t>Refunds, returns and exchanges</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Greenhill Nursery and its suppliers take great care to ensure we supply you with healthy and hardy bare root trees, and we use the same stock in the nursery with overall failure rates of less than 1%! However, bare root plantings in the field are far less controlled and failure rates of up to 10% (or even higher with certain varieties such as oaks) are to be expected. </a:t>
          </a:r>
        </a:p>
        <a:p>
          <a:r>
            <a:rPr lang="en-AU" sz="1100">
              <a:solidFill>
                <a:schemeClr val="dk1"/>
              </a:solidFill>
              <a:effectLst/>
              <a:latin typeface="+mn-lt"/>
              <a:ea typeface="+mn-ea"/>
              <a:cs typeface="+mn-cs"/>
            </a:rPr>
            <a:t>Once bare root trees leave the nursery, some of the factors that can contribute to them failing to break dormancy include the drying out of roots; delays in planting; incorrect pruning; under and over watering; amount and type of fertilisers used; soil type and condition; pests including insects and animals; air, soil and waterborne diseases; and other environmental and climatic conditions. </a:t>
          </a:r>
        </a:p>
        <a:p>
          <a:r>
            <a:rPr lang="en-AU" sz="1100">
              <a:solidFill>
                <a:schemeClr val="dk1"/>
              </a:solidFill>
              <a:effectLst/>
              <a:latin typeface="+mn-lt"/>
              <a:ea typeface="+mn-ea"/>
              <a:cs typeface="+mn-cs"/>
            </a:rPr>
            <a:t>The cheaper pricing of bare root trees when compared to containerised stock also indicates an assumed risk that some of your trees may not survive transplanting and will fail to grow. If you’d like a more assured product then we recommend buying trees in bags and pots.</a:t>
          </a:r>
        </a:p>
        <a:p>
          <a:r>
            <a:rPr lang="en-AU" sz="1100">
              <a:solidFill>
                <a:schemeClr val="dk1"/>
              </a:solidFill>
              <a:effectLst/>
              <a:latin typeface="+mn-lt"/>
              <a:ea typeface="+mn-ea"/>
              <a:cs typeface="+mn-cs"/>
            </a:rPr>
            <a:t>For these reasons we don't offer refunds, returns or exchanges on bare root stock, except where we've determined stock to be defective, or in accordance with Australian consumer law. If you experience any issues with your bare root trees, please phone us on (03) 6239 6850.</a:t>
          </a:r>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07476-B1CA-425E-9FFE-6E1FC5FB6396}">
  <sheetPr codeName="Sheet1">
    <pageSetUpPr fitToPage="1"/>
  </sheetPr>
  <dimension ref="A1:BZ732"/>
  <sheetViews>
    <sheetView showGridLines="0" tabSelected="1" zoomScaleNormal="100" workbookViewId="0">
      <pane ySplit="12" topLeftCell="A13" activePane="bottomLeft" state="frozen"/>
      <selection pane="bottomLeft"/>
    </sheetView>
  </sheetViews>
  <sheetFormatPr defaultColWidth="9.140625" defaultRowHeight="12.75" outlineLevelRow="1" x14ac:dyDescent="0.2"/>
  <cols>
    <col min="1" max="1" width="1.7109375" style="116" customWidth="1"/>
    <col min="2" max="7" width="2.7109375" style="15" customWidth="1"/>
    <col min="8" max="8" width="2.7109375" style="18" customWidth="1"/>
    <col min="9" max="9" width="2.7109375" style="15" customWidth="1"/>
    <col min="10" max="11" width="2.7109375" style="19" customWidth="1"/>
    <col min="12" max="18" width="2.7109375" style="15" customWidth="1"/>
    <col min="19" max="19" width="2.7109375" style="18" customWidth="1"/>
    <col min="20" max="20" width="2.7109375" style="77" customWidth="1"/>
    <col min="21" max="22" width="2.7109375" style="44" customWidth="1"/>
    <col min="23" max="51" width="2.7109375" style="15" customWidth="1"/>
    <col min="52" max="52" width="2.140625" style="116" customWidth="1"/>
    <col min="53" max="53" width="9.7109375" style="15" hidden="1" customWidth="1"/>
    <col min="54" max="54" width="27.7109375" style="15" hidden="1" customWidth="1"/>
    <col min="55" max="55" width="22.5703125" style="15" hidden="1" customWidth="1"/>
    <col min="56" max="56" width="12.28515625" style="15" hidden="1" customWidth="1"/>
    <col min="57" max="57" width="9.140625" style="15" hidden="1" customWidth="1"/>
    <col min="58" max="58" width="12.140625" style="15" hidden="1" customWidth="1"/>
    <col min="59" max="59" width="11.140625" style="15" hidden="1" customWidth="1"/>
    <col min="60" max="60" width="14.85546875" style="15" hidden="1" customWidth="1"/>
    <col min="61" max="61" width="8.42578125" style="15" hidden="1" customWidth="1"/>
    <col min="62" max="62" width="9" style="15" hidden="1" customWidth="1"/>
    <col min="63" max="63" width="13.85546875" style="15" hidden="1" customWidth="1"/>
    <col min="64" max="64" width="21" style="15" hidden="1" customWidth="1"/>
    <col min="65" max="65" width="20.28515625" style="15" hidden="1" customWidth="1"/>
    <col min="66" max="68" width="9.140625" style="15" hidden="1" customWidth="1"/>
    <col min="69" max="69" width="11.140625" style="15" hidden="1" customWidth="1"/>
    <col min="70" max="70" width="14.85546875" style="15" hidden="1" customWidth="1"/>
    <col min="71" max="72" width="9.140625" style="15" hidden="1" customWidth="1"/>
    <col min="73" max="75" width="9.140625" style="15" customWidth="1"/>
    <col min="76" max="16384" width="9.140625" style="15"/>
  </cols>
  <sheetData>
    <row r="1" spans="2:72" ht="30.75" customHeight="1" thickBot="1" x14ac:dyDescent="0.25">
      <c r="B1" s="727" t="s">
        <v>2385</v>
      </c>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9"/>
    </row>
    <row r="2" spans="2:72" ht="21.95" customHeight="1" thickBot="1" x14ac:dyDescent="0.35">
      <c r="B2" s="265"/>
      <c r="C2" s="266"/>
      <c r="D2" s="266"/>
      <c r="E2" s="266"/>
      <c r="F2" s="266"/>
      <c r="G2" s="266"/>
      <c r="H2" s="266"/>
      <c r="I2" s="266"/>
      <c r="J2" s="266"/>
      <c r="K2" s="266"/>
      <c r="L2" s="266"/>
      <c r="M2" s="266"/>
      <c r="N2" s="266"/>
      <c r="O2" s="954" t="s">
        <v>441</v>
      </c>
      <c r="P2" s="954"/>
      <c r="Q2" s="954"/>
      <c r="R2" s="954"/>
      <c r="S2" s="954"/>
      <c r="T2" s="954"/>
      <c r="U2" s="964"/>
      <c r="V2" s="965"/>
      <c r="W2" s="965"/>
      <c r="X2" s="965"/>
      <c r="Y2" s="965"/>
      <c r="Z2" s="965"/>
      <c r="AA2" s="965"/>
      <c r="AB2" s="965"/>
      <c r="AC2" s="965"/>
      <c r="AD2" s="965"/>
      <c r="AE2" s="965"/>
      <c r="AF2" s="966"/>
      <c r="AG2" s="954" t="s">
        <v>442</v>
      </c>
      <c r="AH2" s="954"/>
      <c r="AI2" s="954"/>
      <c r="AJ2" s="954"/>
      <c r="AK2" s="1018"/>
      <c r="AL2" s="1019"/>
      <c r="AM2" s="1019"/>
      <c r="AN2" s="1019"/>
      <c r="AO2" s="1019"/>
      <c r="AP2" s="1019"/>
      <c r="AQ2" s="1019"/>
      <c r="AR2" s="1019"/>
      <c r="AS2" s="1019"/>
      <c r="AT2" s="1019"/>
      <c r="AU2" s="1019"/>
      <c r="AV2" s="1019"/>
      <c r="AW2" s="1019"/>
      <c r="AX2" s="1020"/>
      <c r="AY2" s="732"/>
      <c r="BA2" s="174"/>
      <c r="BB2" s="175"/>
      <c r="BC2" s="175"/>
      <c r="BD2" s="176"/>
      <c r="BE2" s="176"/>
      <c r="BF2" s="176"/>
      <c r="BG2" s="176"/>
      <c r="BH2" s="177"/>
      <c r="BI2" s="176"/>
      <c r="BJ2" s="176"/>
      <c r="BK2" s="175"/>
      <c r="BL2" s="175"/>
      <c r="BM2" s="175"/>
      <c r="BN2" s="176"/>
      <c r="BO2" s="175"/>
      <c r="BP2" s="175"/>
      <c r="BQ2" s="175"/>
      <c r="BR2" s="174"/>
      <c r="BS2" s="174"/>
      <c r="BT2" s="174"/>
    </row>
    <row r="3" spans="2:72" ht="21.95" customHeight="1" thickBot="1" x14ac:dyDescent="0.35">
      <c r="B3" s="265"/>
      <c r="C3" s="266"/>
      <c r="D3" s="266"/>
      <c r="E3" s="266"/>
      <c r="F3" s="266"/>
      <c r="G3" s="266"/>
      <c r="H3" s="266"/>
      <c r="I3" s="266"/>
      <c r="J3" s="266"/>
      <c r="K3" s="266"/>
      <c r="L3" s="266"/>
      <c r="M3" s="266"/>
      <c r="N3" s="266"/>
      <c r="O3" s="954" t="s">
        <v>4</v>
      </c>
      <c r="P3" s="954"/>
      <c r="Q3" s="954"/>
      <c r="R3" s="954"/>
      <c r="S3" s="954"/>
      <c r="T3" s="954"/>
      <c r="U3" s="964"/>
      <c r="V3" s="965"/>
      <c r="W3" s="965"/>
      <c r="X3" s="965"/>
      <c r="Y3" s="965"/>
      <c r="Z3" s="965"/>
      <c r="AA3" s="965"/>
      <c r="AB3" s="965"/>
      <c r="AC3" s="965"/>
      <c r="AD3" s="965"/>
      <c r="AE3" s="965"/>
      <c r="AF3" s="966"/>
      <c r="AG3" s="986" t="s">
        <v>1833</v>
      </c>
      <c r="AH3" s="986"/>
      <c r="AI3" s="986"/>
      <c r="AJ3" s="986"/>
      <c r="AK3" s="989" t="s">
        <v>1841</v>
      </c>
      <c r="AL3" s="990"/>
      <c r="AM3" s="991"/>
      <c r="AN3" s="987" t="s">
        <v>1832</v>
      </c>
      <c r="AO3" s="988"/>
      <c r="AP3" s="988"/>
      <c r="AQ3" s="988"/>
      <c r="AR3" s="988"/>
      <c r="AS3" s="988"/>
      <c r="AT3" s="988"/>
      <c r="AU3" s="988"/>
      <c r="AV3" s="1009" t="s">
        <v>1842</v>
      </c>
      <c r="AW3" s="1010"/>
      <c r="AX3" s="1011"/>
      <c r="AY3" s="732"/>
      <c r="BB3" s="39"/>
      <c r="BC3" s="39"/>
      <c r="BD3" s="40"/>
      <c r="BE3" s="40"/>
      <c r="BF3" s="40"/>
      <c r="BG3" s="40"/>
      <c r="BH3" s="68"/>
      <c r="BI3" s="40"/>
      <c r="BJ3" s="40"/>
      <c r="BK3" s="39"/>
      <c r="BL3" s="39"/>
      <c r="BM3" s="39"/>
      <c r="BN3" s="40"/>
      <c r="BO3" s="39"/>
      <c r="BP3" s="39"/>
      <c r="BQ3" s="39"/>
    </row>
    <row r="4" spans="2:72" ht="21.95" customHeight="1" thickBot="1" x14ac:dyDescent="0.35">
      <c r="B4" s="265"/>
      <c r="C4" s="266"/>
      <c r="D4" s="266"/>
      <c r="E4" s="266"/>
      <c r="F4" s="266"/>
      <c r="G4" s="266"/>
      <c r="H4" s="266"/>
      <c r="I4" s="266"/>
      <c r="J4" s="266"/>
      <c r="K4" s="266"/>
      <c r="L4" s="266"/>
      <c r="M4" s="266"/>
      <c r="N4" s="266"/>
      <c r="O4" s="954" t="s">
        <v>5</v>
      </c>
      <c r="P4" s="954"/>
      <c r="Q4" s="954"/>
      <c r="R4" s="954"/>
      <c r="S4" s="954"/>
      <c r="T4" s="954"/>
      <c r="U4" s="985"/>
      <c r="V4" s="965"/>
      <c r="W4" s="965"/>
      <c r="X4" s="965"/>
      <c r="Y4" s="965"/>
      <c r="Z4" s="965"/>
      <c r="AA4" s="965"/>
      <c r="AB4" s="965"/>
      <c r="AC4" s="965"/>
      <c r="AD4" s="965"/>
      <c r="AE4" s="965"/>
      <c r="AF4" s="965"/>
      <c r="AG4" s="965"/>
      <c r="AH4" s="965"/>
      <c r="AI4" s="965"/>
      <c r="AJ4" s="965"/>
      <c r="AK4" s="965"/>
      <c r="AL4" s="966"/>
      <c r="AM4" s="984" t="s">
        <v>1836</v>
      </c>
      <c r="AN4" s="984"/>
      <c r="AO4" s="984"/>
      <c r="AP4" s="984"/>
      <c r="AQ4" s="984"/>
      <c r="AR4" s="984"/>
      <c r="AS4" s="984"/>
      <c r="AT4" s="984"/>
      <c r="AU4" s="984"/>
      <c r="AV4" s="1012"/>
      <c r="AW4" s="1013"/>
      <c r="AX4" s="1014"/>
      <c r="AY4" s="732"/>
      <c r="BB4" s="39"/>
      <c r="BC4" s="39"/>
      <c r="BD4" s="40"/>
      <c r="BE4" s="40"/>
      <c r="BF4" s="40"/>
      <c r="BG4" s="40"/>
      <c r="BH4" s="68"/>
      <c r="BI4" s="40"/>
      <c r="BJ4" s="40"/>
      <c r="BK4" s="39"/>
      <c r="BL4" s="39"/>
      <c r="BM4" s="39"/>
      <c r="BN4" s="40"/>
      <c r="BO4" s="39"/>
      <c r="BP4" s="39"/>
      <c r="BQ4" s="39"/>
    </row>
    <row r="5" spans="2:72" ht="21.95" customHeight="1" thickBot="1" x14ac:dyDescent="0.35">
      <c r="B5" s="265"/>
      <c r="C5" s="266"/>
      <c r="D5" s="266"/>
      <c r="E5" s="266"/>
      <c r="F5" s="266"/>
      <c r="G5" s="266"/>
      <c r="H5" s="266"/>
      <c r="I5" s="266"/>
      <c r="J5" s="266"/>
      <c r="K5" s="266"/>
      <c r="L5" s="266"/>
      <c r="M5" s="266"/>
      <c r="N5" s="266"/>
      <c r="O5" s="954" t="s">
        <v>6</v>
      </c>
      <c r="P5" s="954"/>
      <c r="Q5" s="954"/>
      <c r="R5" s="954"/>
      <c r="S5" s="954"/>
      <c r="T5" s="954"/>
      <c r="U5" s="964"/>
      <c r="V5" s="965"/>
      <c r="W5" s="965"/>
      <c r="X5" s="965"/>
      <c r="Y5" s="965"/>
      <c r="Z5" s="965"/>
      <c r="AA5" s="965"/>
      <c r="AB5" s="965"/>
      <c r="AC5" s="965"/>
      <c r="AD5" s="965"/>
      <c r="AE5" s="965"/>
      <c r="AF5" s="966"/>
      <c r="AG5" s="992" t="s">
        <v>1834</v>
      </c>
      <c r="AH5" s="992"/>
      <c r="AI5" s="992"/>
      <c r="AJ5" s="992"/>
      <c r="AK5" s="948"/>
      <c r="AL5" s="949"/>
      <c r="AM5" s="950"/>
      <c r="AN5" s="950"/>
      <c r="AO5" s="950"/>
      <c r="AP5" s="950"/>
      <c r="AQ5" s="951"/>
      <c r="AR5" s="993" t="s">
        <v>1835</v>
      </c>
      <c r="AS5" s="993"/>
      <c r="AT5" s="993"/>
      <c r="AU5" s="993"/>
      <c r="AV5" s="1015"/>
      <c r="AW5" s="1016"/>
      <c r="AX5" s="1017"/>
      <c r="AY5" s="732"/>
      <c r="BB5" s="39"/>
      <c r="BC5" s="39"/>
      <c r="BD5" s="190" t="s">
        <v>1693</v>
      </c>
      <c r="BE5" s="191"/>
      <c r="BF5" s="179" t="s">
        <v>1698</v>
      </c>
      <c r="BG5" s="40"/>
      <c r="BH5" s="68"/>
      <c r="BI5" s="40"/>
      <c r="BJ5" s="40"/>
      <c r="BK5" s="39"/>
      <c r="BL5" s="39"/>
      <c r="BM5" s="39"/>
      <c r="BN5" s="40"/>
      <c r="BO5" s="39"/>
      <c r="BP5" s="39"/>
      <c r="BQ5" s="39"/>
    </row>
    <row r="6" spans="2:72" ht="21" customHeight="1" thickBot="1" x14ac:dyDescent="0.25">
      <c r="B6" s="945" t="s">
        <v>1518</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946"/>
      <c r="AL6" s="946"/>
      <c r="AM6" s="946"/>
      <c r="AN6" s="946"/>
      <c r="AO6" s="946"/>
      <c r="AP6" s="946"/>
      <c r="AQ6" s="946"/>
      <c r="AR6" s="946"/>
      <c r="AS6" s="946"/>
      <c r="AT6" s="946"/>
      <c r="AU6" s="946"/>
      <c r="AV6" s="946"/>
      <c r="AW6" s="946"/>
      <c r="AX6" s="946"/>
      <c r="AY6" s="947"/>
      <c r="BD6" s="155" t="s">
        <v>1685</v>
      </c>
      <c r="BE6" s="60">
        <f>SUMIFS(BE22:BE1462,BA22:BA1462,"*PFT*", BF22:BF1462,"&gt;49.95")+ SUMIFS(BO585:BO627,BK585:BK627,"*PFT*", BP585:BP627,"&gt;49.95")</f>
        <v>0</v>
      </c>
      <c r="BF6" s="60">
        <f>SUMIFS(BE22:BE1462,BA22:BA1462,"*PFT*")+SUMIFS(BO585:BO629,BK585:BK629,"*PFT*")</f>
        <v>0</v>
      </c>
    </row>
    <row r="7" spans="2:72" ht="6.75" customHeight="1" thickBot="1" x14ac:dyDescent="0.25">
      <c r="B7" s="967"/>
      <c r="C7" s="967"/>
      <c r="D7" s="967"/>
      <c r="E7" s="967"/>
      <c r="F7" s="967"/>
      <c r="G7" s="967"/>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7"/>
      <c r="AI7" s="967"/>
      <c r="AJ7" s="967"/>
      <c r="AK7" s="967"/>
      <c r="AL7" s="967"/>
      <c r="AM7" s="967"/>
      <c r="AN7" s="967"/>
      <c r="AO7" s="967"/>
      <c r="AP7" s="967"/>
      <c r="AQ7" s="967"/>
      <c r="AR7" s="967"/>
      <c r="AS7" s="967"/>
      <c r="AT7" s="967"/>
      <c r="AU7" s="967"/>
      <c r="AV7" s="967"/>
      <c r="AW7" s="967"/>
      <c r="AX7" s="967"/>
      <c r="AY7" s="967"/>
    </row>
    <row r="8" spans="2:72" ht="4.5" customHeight="1" outlineLevel="1" thickBot="1" x14ac:dyDescent="0.25">
      <c r="B8" s="2"/>
      <c r="C8" s="3"/>
      <c r="D8" s="3"/>
      <c r="E8" s="3"/>
      <c r="F8" s="3"/>
      <c r="G8" s="3"/>
      <c r="H8" s="3"/>
      <c r="I8" s="3"/>
      <c r="J8" s="3"/>
      <c r="K8" s="3"/>
      <c r="L8" s="3"/>
      <c r="M8" s="3"/>
      <c r="N8" s="3"/>
      <c r="O8" s="3"/>
      <c r="P8" s="3"/>
      <c r="Q8" s="8"/>
      <c r="R8" s="8"/>
      <c r="S8" s="8"/>
      <c r="T8" s="41"/>
      <c r="U8" s="41"/>
      <c r="V8" s="41"/>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9"/>
    </row>
    <row r="9" spans="2:72" ht="15.75" customHeight="1" outlineLevel="1" thickBot="1" x14ac:dyDescent="0.3">
      <c r="B9" s="6"/>
      <c r="C9" s="998" t="s">
        <v>603</v>
      </c>
      <c r="D9" s="998"/>
      <c r="E9" s="998"/>
      <c r="F9" s="998"/>
      <c r="G9" s="998"/>
      <c r="H9" s="998"/>
      <c r="I9" s="998"/>
      <c r="J9" s="956" t="str">
        <f>IF(SUM(BJ22:BJ732)+SUM(BT587:BT627)=0,"",(SUM(BJ22:BJ732)+SUM(BT587:BT627)+W10))</f>
        <v/>
      </c>
      <c r="K9" s="957"/>
      <c r="L9" s="957"/>
      <c r="M9" s="957"/>
      <c r="N9" s="958"/>
      <c r="O9" s="129"/>
      <c r="P9" s="354" t="s">
        <v>2633</v>
      </c>
      <c r="Q9" s="354"/>
      <c r="R9" s="354"/>
      <c r="S9" s="354"/>
      <c r="T9" s="354"/>
      <c r="U9" s="354"/>
      <c r="V9" s="355"/>
      <c r="W9" s="358" t="str">
        <f>IF(J9="","",IF(OR(BE9="Yes",J9&gt;200),J9*0.25,20))</f>
        <v/>
      </c>
      <c r="X9" s="359"/>
      <c r="Y9" s="359"/>
      <c r="Z9" s="359"/>
      <c r="AA9" s="360"/>
      <c r="AB9" s="129"/>
      <c r="AC9" s="129"/>
      <c r="AD9" s="356" t="s">
        <v>604</v>
      </c>
      <c r="AE9" s="356"/>
      <c r="AF9" s="356"/>
      <c r="AG9" s="356"/>
      <c r="AH9" s="356"/>
      <c r="AI9" s="357"/>
      <c r="AJ9" s="358" t="str">
        <f>IF(J9="","",SUM(BI22:BI732)+SUM(BS587:BS627))</f>
        <v/>
      </c>
      <c r="AK9" s="359"/>
      <c r="AL9" s="359"/>
      <c r="AM9" s="359"/>
      <c r="AN9" s="360"/>
      <c r="AO9" s="132"/>
      <c r="AP9" s="983" t="s">
        <v>794</v>
      </c>
      <c r="AQ9" s="983"/>
      <c r="AR9" s="983"/>
      <c r="AS9" s="983"/>
      <c r="AT9" s="983"/>
      <c r="AU9" s="977" t="str">
        <f>IF(BE10=0,"",BE10)</f>
        <v/>
      </c>
      <c r="AV9" s="978"/>
      <c r="AW9" s="979"/>
      <c r="AX9" s="10"/>
      <c r="AY9" s="11"/>
      <c r="BC9" s="190" t="s">
        <v>1687</v>
      </c>
      <c r="BD9" s="191"/>
      <c r="BE9" s="186" t="str">
        <f>IF(OR(COUNTIF(BE22:BE1462,"&gt;4")&gt;0,COUNTIF(BO587:BO627,"&gt;4")&gt;0),"Yes","No")</f>
        <v>No</v>
      </c>
      <c r="BF9" s="188" t="s">
        <v>1694</v>
      </c>
      <c r="BG9" s="189"/>
    </row>
    <row r="10" spans="2:72" ht="15.75" customHeight="1" outlineLevel="1" thickBot="1" x14ac:dyDescent="0.3">
      <c r="B10" s="6"/>
      <c r="C10" s="998"/>
      <c r="D10" s="998"/>
      <c r="E10" s="998"/>
      <c r="F10" s="998"/>
      <c r="G10" s="998"/>
      <c r="H10" s="998"/>
      <c r="I10" s="998"/>
      <c r="J10" s="959"/>
      <c r="K10" s="960"/>
      <c r="L10" s="960"/>
      <c r="M10" s="960"/>
      <c r="N10" s="961"/>
      <c r="O10" s="129"/>
      <c r="P10" s="129"/>
      <c r="Q10" s="354" t="s">
        <v>1818</v>
      </c>
      <c r="R10" s="354"/>
      <c r="S10" s="354"/>
      <c r="T10" s="354"/>
      <c r="U10" s="354"/>
      <c r="V10" s="355"/>
      <c r="W10" s="361" t="str">
        <f>IF(AU9="","",IF(OR(AU9=1,AU9=2),10,0))</f>
        <v/>
      </c>
      <c r="X10" s="362"/>
      <c r="Y10" s="362"/>
      <c r="Z10" s="362"/>
      <c r="AA10" s="363"/>
      <c r="AB10" s="129"/>
      <c r="AC10" s="129"/>
      <c r="AD10" s="356" t="s">
        <v>605</v>
      </c>
      <c r="AE10" s="356"/>
      <c r="AF10" s="356"/>
      <c r="AG10" s="356"/>
      <c r="AH10" s="356"/>
      <c r="AI10" s="357"/>
      <c r="AJ10" s="361" t="str">
        <f>IF(J9="","",IF(OR(J9=AJ9,AU9=1,AU9=2),"NA",J9-AJ9))</f>
        <v/>
      </c>
      <c r="AK10" s="362"/>
      <c r="AL10" s="362"/>
      <c r="AM10" s="362"/>
      <c r="AN10" s="363"/>
      <c r="AO10" s="132"/>
      <c r="AP10" s="983"/>
      <c r="AQ10" s="983"/>
      <c r="AR10" s="983"/>
      <c r="AS10" s="983"/>
      <c r="AT10" s="983"/>
      <c r="AU10" s="980"/>
      <c r="AV10" s="981"/>
      <c r="AW10" s="982"/>
      <c r="AX10" s="10"/>
      <c r="AY10" s="11"/>
      <c r="BD10" s="156" t="s">
        <v>794</v>
      </c>
      <c r="BE10" s="60">
        <f>SUM(BE22:BE1462)+SUM(BO585:BO629)</f>
        <v>0</v>
      </c>
      <c r="BF10" s="172" t="s">
        <v>740</v>
      </c>
      <c r="BG10" s="173">
        <f>SUM(BG22:BG1462)+SUM(BQ587:BQ629)</f>
        <v>0</v>
      </c>
    </row>
    <row r="11" spans="2:72" ht="4.5" customHeight="1" outlineLevel="1" thickBot="1" x14ac:dyDescent="0.25">
      <c r="B11" s="4"/>
      <c r="C11" s="5"/>
      <c r="D11" s="5"/>
      <c r="E11" s="5"/>
      <c r="F11" s="5"/>
      <c r="G11" s="5"/>
      <c r="H11" s="5"/>
      <c r="I11" s="5"/>
      <c r="J11" s="5"/>
      <c r="K11" s="5"/>
      <c r="L11" s="5"/>
      <c r="M11" s="5"/>
      <c r="N11" s="5"/>
      <c r="O11" s="5"/>
      <c r="P11" s="5"/>
      <c r="Q11" s="12"/>
      <c r="R11" s="12"/>
      <c r="S11" s="12"/>
      <c r="T11" s="42"/>
      <c r="U11" s="42"/>
      <c r="V11" s="42"/>
      <c r="W11" s="12"/>
      <c r="X11" s="12"/>
      <c r="Y11" s="12"/>
      <c r="Z11" s="12"/>
      <c r="AA11" s="12"/>
      <c r="AB11" s="12"/>
      <c r="AC11" s="12"/>
      <c r="AD11" s="12"/>
      <c r="AE11" s="12"/>
      <c r="AF11" s="128"/>
      <c r="AG11" s="128"/>
      <c r="AH11" s="128"/>
      <c r="AI11" s="128"/>
      <c r="AJ11" s="12"/>
      <c r="AK11" s="12"/>
      <c r="AL11" s="12"/>
      <c r="AM11" s="12"/>
      <c r="AN11" s="12"/>
      <c r="AO11" s="12"/>
      <c r="AP11" s="12"/>
      <c r="AQ11" s="12"/>
      <c r="AR11" s="12"/>
      <c r="AS11" s="12"/>
      <c r="AT11" s="12"/>
      <c r="AU11" s="12"/>
      <c r="AV11" s="12"/>
      <c r="AW11" s="12"/>
      <c r="AX11" s="12"/>
      <c r="AY11" s="13"/>
    </row>
    <row r="12" spans="2:72" ht="6.75" customHeight="1" outlineLevel="1" thickBot="1" x14ac:dyDescent="0.25">
      <c r="B12" s="967"/>
      <c r="C12" s="967"/>
      <c r="D12" s="967"/>
      <c r="E12" s="967"/>
      <c r="F12" s="967"/>
      <c r="G12" s="967"/>
      <c r="H12" s="967"/>
      <c r="I12" s="967"/>
      <c r="J12" s="967"/>
      <c r="K12" s="967"/>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7"/>
      <c r="AI12" s="967"/>
      <c r="AJ12" s="967"/>
      <c r="AK12" s="967"/>
      <c r="AL12" s="967"/>
      <c r="AM12" s="967"/>
      <c r="AN12" s="967"/>
      <c r="AO12" s="967"/>
      <c r="AP12" s="967"/>
      <c r="AQ12" s="967"/>
      <c r="AR12" s="967"/>
      <c r="AS12" s="967"/>
      <c r="AT12" s="967"/>
      <c r="AU12" s="967"/>
      <c r="AV12" s="967"/>
      <c r="AW12" s="967"/>
      <c r="AX12" s="967"/>
      <c r="AY12" s="967"/>
    </row>
    <row r="13" spans="2:72" ht="9" customHeight="1" outlineLevel="1" x14ac:dyDescent="0.2">
      <c r="B13" s="968" t="s">
        <v>2631</v>
      </c>
      <c r="C13" s="969"/>
      <c r="D13" s="969"/>
      <c r="E13" s="969"/>
      <c r="F13" s="969"/>
      <c r="G13" s="969"/>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69"/>
      <c r="AK13" s="969"/>
      <c r="AL13" s="969"/>
      <c r="AM13" s="969"/>
      <c r="AN13" s="969"/>
      <c r="AO13" s="969"/>
      <c r="AP13" s="969"/>
      <c r="AQ13" s="969"/>
      <c r="AR13" s="969"/>
      <c r="AS13" s="969"/>
      <c r="AT13" s="969"/>
      <c r="AU13" s="969"/>
      <c r="AV13" s="969"/>
      <c r="AW13" s="969"/>
      <c r="AX13" s="969"/>
      <c r="AY13" s="970"/>
    </row>
    <row r="14" spans="2:72" ht="9" customHeight="1" outlineLevel="1" x14ac:dyDescent="0.2">
      <c r="B14" s="971"/>
      <c r="C14" s="972"/>
      <c r="D14" s="972"/>
      <c r="E14" s="972"/>
      <c r="F14" s="972"/>
      <c r="G14" s="972"/>
      <c r="H14" s="972"/>
      <c r="I14" s="972"/>
      <c r="J14" s="972"/>
      <c r="K14" s="972"/>
      <c r="L14" s="972"/>
      <c r="M14" s="972"/>
      <c r="N14" s="972"/>
      <c r="O14" s="972"/>
      <c r="P14" s="972"/>
      <c r="Q14" s="972"/>
      <c r="R14" s="972"/>
      <c r="S14" s="972"/>
      <c r="T14" s="972"/>
      <c r="U14" s="972"/>
      <c r="V14" s="972"/>
      <c r="W14" s="972"/>
      <c r="X14" s="972"/>
      <c r="Y14" s="972"/>
      <c r="Z14" s="972"/>
      <c r="AA14" s="972"/>
      <c r="AB14" s="972"/>
      <c r="AC14" s="972"/>
      <c r="AD14" s="972"/>
      <c r="AE14" s="972"/>
      <c r="AF14" s="972"/>
      <c r="AG14" s="972"/>
      <c r="AH14" s="972"/>
      <c r="AI14" s="972"/>
      <c r="AJ14" s="972"/>
      <c r="AK14" s="972"/>
      <c r="AL14" s="972"/>
      <c r="AM14" s="972"/>
      <c r="AN14" s="972"/>
      <c r="AO14" s="972"/>
      <c r="AP14" s="972"/>
      <c r="AQ14" s="972"/>
      <c r="AR14" s="972"/>
      <c r="AS14" s="972"/>
      <c r="AT14" s="972"/>
      <c r="AU14" s="972"/>
      <c r="AV14" s="972"/>
      <c r="AW14" s="972"/>
      <c r="AX14" s="972"/>
      <c r="AY14" s="973"/>
    </row>
    <row r="15" spans="2:72" ht="9" customHeight="1" outlineLevel="1" x14ac:dyDescent="0.2">
      <c r="B15" s="971"/>
      <c r="C15" s="972"/>
      <c r="D15" s="972"/>
      <c r="E15" s="972"/>
      <c r="F15" s="972"/>
      <c r="G15" s="972"/>
      <c r="H15" s="972"/>
      <c r="I15" s="972"/>
      <c r="J15" s="972"/>
      <c r="K15" s="972"/>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2"/>
      <c r="AI15" s="972"/>
      <c r="AJ15" s="972"/>
      <c r="AK15" s="972"/>
      <c r="AL15" s="972"/>
      <c r="AM15" s="972"/>
      <c r="AN15" s="972"/>
      <c r="AO15" s="972"/>
      <c r="AP15" s="972"/>
      <c r="AQ15" s="972"/>
      <c r="AR15" s="972"/>
      <c r="AS15" s="972"/>
      <c r="AT15" s="972"/>
      <c r="AU15" s="972"/>
      <c r="AV15" s="972"/>
      <c r="AW15" s="972"/>
      <c r="AX15" s="972"/>
      <c r="AY15" s="973"/>
    </row>
    <row r="16" spans="2:72" ht="9" customHeight="1" outlineLevel="1" x14ac:dyDescent="0.2">
      <c r="B16" s="971"/>
      <c r="C16" s="972"/>
      <c r="D16" s="972"/>
      <c r="E16" s="972"/>
      <c r="F16" s="972"/>
      <c r="G16" s="972"/>
      <c r="H16" s="972"/>
      <c r="I16" s="972"/>
      <c r="J16" s="972"/>
      <c r="K16" s="972"/>
      <c r="L16" s="972"/>
      <c r="M16" s="972"/>
      <c r="N16" s="972"/>
      <c r="O16" s="972"/>
      <c r="P16" s="972"/>
      <c r="Q16" s="972"/>
      <c r="R16" s="972"/>
      <c r="S16" s="972"/>
      <c r="T16" s="972"/>
      <c r="U16" s="972"/>
      <c r="V16" s="972"/>
      <c r="W16" s="972"/>
      <c r="X16" s="972"/>
      <c r="Y16" s="972"/>
      <c r="Z16" s="972"/>
      <c r="AA16" s="972"/>
      <c r="AB16" s="972"/>
      <c r="AC16" s="972"/>
      <c r="AD16" s="972"/>
      <c r="AE16" s="972"/>
      <c r="AF16" s="972"/>
      <c r="AG16" s="972"/>
      <c r="AH16" s="972"/>
      <c r="AI16" s="972"/>
      <c r="AJ16" s="972"/>
      <c r="AK16" s="972"/>
      <c r="AL16" s="972"/>
      <c r="AM16" s="972"/>
      <c r="AN16" s="972"/>
      <c r="AO16" s="972"/>
      <c r="AP16" s="972"/>
      <c r="AQ16" s="972"/>
      <c r="AR16" s="972"/>
      <c r="AS16" s="972"/>
      <c r="AT16" s="972"/>
      <c r="AU16" s="972"/>
      <c r="AV16" s="972"/>
      <c r="AW16" s="972"/>
      <c r="AX16" s="972"/>
      <c r="AY16" s="973"/>
    </row>
    <row r="17" spans="1:62" ht="27" customHeight="1" outlineLevel="1" thickBot="1" x14ac:dyDescent="0.25">
      <c r="B17" s="974"/>
      <c r="C17" s="975"/>
      <c r="D17" s="975"/>
      <c r="E17" s="975"/>
      <c r="F17" s="975"/>
      <c r="G17" s="975"/>
      <c r="H17" s="975"/>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5"/>
      <c r="AG17" s="975"/>
      <c r="AH17" s="975"/>
      <c r="AI17" s="975"/>
      <c r="AJ17" s="975"/>
      <c r="AK17" s="975"/>
      <c r="AL17" s="975"/>
      <c r="AM17" s="975"/>
      <c r="AN17" s="975"/>
      <c r="AO17" s="975"/>
      <c r="AP17" s="975"/>
      <c r="AQ17" s="975"/>
      <c r="AR17" s="975"/>
      <c r="AS17" s="975"/>
      <c r="AT17" s="975"/>
      <c r="AU17" s="975"/>
      <c r="AV17" s="975"/>
      <c r="AW17" s="975"/>
      <c r="AX17" s="975"/>
      <c r="AY17" s="976"/>
    </row>
    <row r="18" spans="1:62" ht="13.5" customHeight="1" thickBot="1" x14ac:dyDescent="0.25">
      <c r="A18" s="15"/>
      <c r="B18" s="955"/>
      <c r="C18" s="955"/>
      <c r="D18" s="955"/>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955"/>
      <c r="AN18" s="955"/>
      <c r="AO18" s="955"/>
      <c r="AP18" s="955"/>
      <c r="AQ18" s="955"/>
      <c r="AR18" s="955"/>
      <c r="AS18" s="955"/>
      <c r="AT18" s="955"/>
      <c r="AU18" s="955"/>
      <c r="AV18" s="955"/>
      <c r="AW18" s="955"/>
      <c r="AX18" s="955"/>
      <c r="AY18" s="955"/>
      <c r="AZ18" s="15"/>
    </row>
    <row r="19" spans="1:62" ht="35.25" customHeight="1" thickBot="1" x14ac:dyDescent="0.25">
      <c r="B19" s="649" t="s">
        <v>1679</v>
      </c>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0"/>
      <c r="AN19" s="650"/>
      <c r="AO19" s="650"/>
      <c r="AP19" s="650"/>
      <c r="AQ19" s="650"/>
      <c r="AR19" s="650"/>
      <c r="AS19" s="650"/>
      <c r="AT19" s="650"/>
      <c r="AU19" s="650"/>
      <c r="AV19" s="650"/>
      <c r="AW19" s="650"/>
      <c r="AX19" s="650"/>
      <c r="AY19" s="651"/>
    </row>
    <row r="20" spans="1:62" ht="13.5" customHeight="1" thickBot="1" x14ac:dyDescent="0.25">
      <c r="A20" s="15"/>
      <c r="B20" s="955"/>
      <c r="C20" s="955"/>
      <c r="D20" s="955"/>
      <c r="E20" s="955"/>
      <c r="F20" s="955"/>
      <c r="G20" s="955"/>
      <c r="H20" s="955"/>
      <c r="I20" s="955"/>
      <c r="J20" s="955"/>
      <c r="K20" s="955"/>
      <c r="L20" s="955"/>
      <c r="M20" s="955"/>
      <c r="N20" s="955"/>
      <c r="O20" s="955"/>
      <c r="P20" s="955"/>
      <c r="Q20" s="955"/>
      <c r="R20" s="955"/>
      <c r="S20" s="955"/>
      <c r="T20" s="955"/>
      <c r="U20" s="955"/>
      <c r="V20" s="955"/>
      <c r="W20" s="955"/>
      <c r="X20" s="955"/>
      <c r="Y20" s="955"/>
      <c r="Z20" s="955"/>
      <c r="AA20" s="955"/>
      <c r="AB20" s="955"/>
      <c r="AC20" s="955"/>
      <c r="AD20" s="955"/>
      <c r="AE20" s="955"/>
      <c r="AF20" s="955"/>
      <c r="AG20" s="955"/>
      <c r="AH20" s="955"/>
      <c r="AI20" s="955"/>
      <c r="AJ20" s="955"/>
      <c r="AK20" s="955"/>
      <c r="AL20" s="955"/>
      <c r="AM20" s="955"/>
      <c r="AN20" s="955"/>
      <c r="AO20" s="955"/>
      <c r="AP20" s="955"/>
      <c r="AQ20" s="955"/>
      <c r="AR20" s="955"/>
      <c r="AS20" s="955"/>
      <c r="AT20" s="955"/>
      <c r="AU20" s="955"/>
      <c r="AV20" s="955"/>
      <c r="AW20" s="955"/>
      <c r="AX20" s="955"/>
      <c r="AY20" s="955"/>
      <c r="AZ20" s="15"/>
    </row>
    <row r="21" spans="1:62" ht="18.75" customHeight="1" x14ac:dyDescent="0.3">
      <c r="B21" s="755" t="s">
        <v>7</v>
      </c>
      <c r="C21" s="756"/>
      <c r="D21" s="756"/>
      <c r="E21" s="756"/>
      <c r="F21" s="756"/>
      <c r="G21" s="756"/>
      <c r="H21" s="756"/>
      <c r="I21" s="756"/>
      <c r="J21" s="756"/>
      <c r="K21" s="756"/>
      <c r="L21" s="756"/>
      <c r="M21" s="756"/>
      <c r="N21" s="756"/>
      <c r="O21" s="756"/>
      <c r="P21" s="756"/>
      <c r="Q21" s="675" t="s">
        <v>1</v>
      </c>
      <c r="R21" s="675"/>
      <c r="S21" s="675"/>
      <c r="T21" s="425" t="s">
        <v>0</v>
      </c>
      <c r="U21" s="425"/>
      <c r="V21" s="425"/>
      <c r="W21" s="423" t="s">
        <v>8</v>
      </c>
      <c r="X21" s="423"/>
      <c r="Y21" s="423"/>
      <c r="Z21" s="423"/>
      <c r="AA21" s="423"/>
      <c r="AB21" s="426" t="s">
        <v>9</v>
      </c>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7"/>
      <c r="BA21" s="79" t="s">
        <v>719</v>
      </c>
      <c r="BB21" s="80" t="s">
        <v>725</v>
      </c>
      <c r="BC21" s="80" t="s">
        <v>726</v>
      </c>
      <c r="BD21" s="81" t="s">
        <v>413</v>
      </c>
      <c r="BE21" s="81" t="s">
        <v>0</v>
      </c>
      <c r="BF21" s="81" t="s">
        <v>1</v>
      </c>
      <c r="BG21" s="81" t="s">
        <v>742</v>
      </c>
      <c r="BH21" s="82" t="s">
        <v>750</v>
      </c>
      <c r="BI21" s="81" t="s">
        <v>741</v>
      </c>
      <c r="BJ21" s="83" t="s">
        <v>611</v>
      </c>
    </row>
    <row r="22" spans="1:62" ht="18.75" customHeight="1" x14ac:dyDescent="0.25">
      <c r="A22" s="15"/>
      <c r="B22" s="276" t="s">
        <v>2632</v>
      </c>
      <c r="C22" s="277"/>
      <c r="D22" s="277"/>
      <c r="E22" s="277"/>
      <c r="F22" s="277"/>
      <c r="G22" s="277"/>
      <c r="H22" s="277"/>
      <c r="I22" s="277"/>
      <c r="J22" s="277"/>
      <c r="K22" s="277"/>
      <c r="L22" s="277"/>
      <c r="M22" s="277"/>
      <c r="N22" s="277"/>
      <c r="O22" s="277"/>
      <c r="P22" s="704"/>
      <c r="Q22" s="453">
        <v>44.95</v>
      </c>
      <c r="R22" s="281"/>
      <c r="S22" s="454"/>
      <c r="T22" s="452"/>
      <c r="U22" s="284"/>
      <c r="V22" s="369"/>
      <c r="W22" s="371" t="s">
        <v>11</v>
      </c>
      <c r="X22" s="371"/>
      <c r="Y22" s="371"/>
      <c r="Z22" s="371"/>
      <c r="AA22" s="440"/>
      <c r="AB22" s="417" t="s">
        <v>12</v>
      </c>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336"/>
      <c r="AZ22" s="15"/>
      <c r="BA22" s="84" t="s">
        <v>816</v>
      </c>
      <c r="BB22" s="39" t="s">
        <v>10</v>
      </c>
      <c r="BC22" s="39" t="str">
        <f>B22</f>
        <v>All-in-One cv Zaoine (Self Pollinating Almond)</v>
      </c>
      <c r="BD22" s="85" t="s">
        <v>745</v>
      </c>
      <c r="BE22" s="40" t="str">
        <f>IF(ISNUMBER(T22),T22,"")</f>
        <v/>
      </c>
      <c r="BF22" s="40">
        <f>IF(ISNUMBER(Q22),Q22,"")</f>
        <v>44.95</v>
      </c>
      <c r="BG22" s="40" t="str">
        <f>IF(AND(ISNUMBER(T22),BD22="Yes"),T22,"")</f>
        <v/>
      </c>
      <c r="BH22" s="139">
        <f>IF(BB22="","",IF(AND(BD22="Yes",Admin!$F$6&gt;0),Admin!$F$6,Admin!$F$5))</f>
        <v>0</v>
      </c>
      <c r="BI22" s="140" t="str">
        <f>IF(AND(ISNUMBER(T22),T22&gt;0,ISNUMBER(Q22)),Q22*T22,"")</f>
        <v/>
      </c>
      <c r="BJ22" s="141" t="str">
        <f>IF(BI22="","",BI22-(BI22*BH22))</f>
        <v/>
      </c>
    </row>
    <row r="23" spans="1:62" ht="18.75" customHeight="1" x14ac:dyDescent="0.25">
      <c r="B23" s="413" t="s">
        <v>1050</v>
      </c>
      <c r="C23" s="414"/>
      <c r="D23" s="414"/>
      <c r="E23" s="414"/>
      <c r="F23" s="414"/>
      <c r="G23" s="414"/>
      <c r="H23" s="414"/>
      <c r="I23" s="414"/>
      <c r="J23" s="414"/>
      <c r="K23" s="414"/>
      <c r="L23" s="414"/>
      <c r="M23" s="414"/>
      <c r="N23" s="414"/>
      <c r="O23" s="414"/>
      <c r="P23" s="414"/>
      <c r="Q23" s="418"/>
      <c r="R23" s="418"/>
      <c r="S23" s="418"/>
      <c r="T23" s="448"/>
      <c r="U23" s="448"/>
      <c r="V23" s="448"/>
      <c r="W23" s="670"/>
      <c r="X23" s="670"/>
      <c r="Y23" s="670"/>
      <c r="Z23" s="670"/>
      <c r="AA23" s="670"/>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65"/>
      <c r="AZ23" s="15"/>
      <c r="BA23" s="84"/>
      <c r="BB23" s="39"/>
      <c r="BC23" s="39"/>
      <c r="BD23" s="85"/>
      <c r="BE23" s="78"/>
      <c r="BF23" s="78"/>
      <c r="BG23" s="78"/>
      <c r="BH23" s="86" t="str">
        <f>IF(BB23="","",IF(AND(BD23="Yes",Admin!$F$6&gt;0),Admin!$F$6,Admin!$F$5))</f>
        <v/>
      </c>
      <c r="BI23" s="87"/>
      <c r="BJ23" s="88"/>
    </row>
    <row r="24" spans="1:62" ht="18.75" customHeight="1" thickBot="1" x14ac:dyDescent="0.3">
      <c r="A24" s="15"/>
      <c r="B24" s="269" t="s">
        <v>1051</v>
      </c>
      <c r="C24" s="270"/>
      <c r="D24" s="270"/>
      <c r="E24" s="270"/>
      <c r="F24" s="270"/>
      <c r="G24" s="270"/>
      <c r="H24" s="270"/>
      <c r="I24" s="270"/>
      <c r="J24" s="270"/>
      <c r="K24" s="270"/>
      <c r="L24" s="270"/>
      <c r="M24" s="270"/>
      <c r="N24" s="994"/>
      <c r="O24" s="994"/>
      <c r="P24" s="995"/>
      <c r="Q24" s="632">
        <v>49.95</v>
      </c>
      <c r="R24" s="308"/>
      <c r="S24" s="633"/>
      <c r="T24" s="736"/>
      <c r="U24" s="274"/>
      <c r="V24" s="647"/>
      <c r="W24" s="428" t="s">
        <v>22</v>
      </c>
      <c r="X24" s="428"/>
      <c r="Y24" s="428"/>
      <c r="Z24" s="428"/>
      <c r="AA24" s="429"/>
      <c r="AB24" s="517" t="s">
        <v>12</v>
      </c>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518"/>
      <c r="AZ24" s="15"/>
      <c r="BA24" s="84" t="s">
        <v>1823</v>
      </c>
      <c r="BB24" s="39" t="s">
        <v>1048</v>
      </c>
      <c r="BC24" s="39" t="s">
        <v>1049</v>
      </c>
      <c r="BD24" s="85" t="s">
        <v>745</v>
      </c>
      <c r="BE24" s="40" t="str">
        <f t="shared" ref="BE24:BE108" si="0">IF(ISNUMBER(T24),T24,"")</f>
        <v/>
      </c>
      <c r="BF24" s="40">
        <f t="shared" ref="BF24:BF108" si="1">IF(ISNUMBER(Q24),Q24,"")</f>
        <v>49.95</v>
      </c>
      <c r="BG24" s="40" t="str">
        <f t="shared" ref="BG24:BG108" si="2">IF(AND(ISNUMBER(T24),BD24="Yes"),T24,"")</f>
        <v/>
      </c>
      <c r="BH24" s="139">
        <f>IF(BB24="","",IF(AND(BD24="Yes",Admin!$F$6&gt;0),Admin!$F$6,Admin!$F$5))</f>
        <v>0</v>
      </c>
      <c r="BI24" s="140" t="str">
        <f t="shared" ref="BI24:BI108" si="3">IF(AND(ISNUMBER(T24),T24&gt;0,ISNUMBER(Q24)),Q24*T24,"")</f>
        <v/>
      </c>
      <c r="BJ24" s="141" t="str">
        <f>IF(BI24="","",BI24-(BI24*BH24))</f>
        <v/>
      </c>
    </row>
    <row r="25" spans="1:62" ht="18.75" customHeight="1" thickBot="1" x14ac:dyDescent="0.3">
      <c r="B25" s="455"/>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15"/>
      <c r="BA25" s="84" t="s">
        <v>792</v>
      </c>
      <c r="BB25" s="39"/>
      <c r="BC25" s="39"/>
      <c r="BD25" s="85"/>
      <c r="BE25" s="78" t="str">
        <f t="shared" si="0"/>
        <v/>
      </c>
      <c r="BF25" s="78" t="str">
        <f t="shared" si="1"/>
        <v/>
      </c>
      <c r="BG25" s="78" t="str">
        <f t="shared" si="2"/>
        <v/>
      </c>
      <c r="BH25" s="86" t="str">
        <f>IF(BB25="","",IF(AND(BD25="Yes",Admin!$F$6&gt;0),Admin!$F$6,Admin!$F$5))</f>
        <v/>
      </c>
      <c r="BI25" s="87" t="str">
        <f t="shared" si="3"/>
        <v/>
      </c>
      <c r="BJ25" s="88" t="str">
        <f t="shared" ref="BJ25:BJ138" si="4">IF(BI25="","",BI25-(BI25*BH25))</f>
        <v/>
      </c>
    </row>
    <row r="26" spans="1:62" ht="18.75" customHeight="1" x14ac:dyDescent="0.3">
      <c r="B26" s="661" t="s">
        <v>13</v>
      </c>
      <c r="C26" s="662"/>
      <c r="D26" s="662"/>
      <c r="E26" s="662"/>
      <c r="F26" s="662"/>
      <c r="G26" s="662"/>
      <c r="H26" s="662"/>
      <c r="I26" s="662"/>
      <c r="J26" s="662"/>
      <c r="K26" s="662"/>
      <c r="L26" s="662"/>
      <c r="M26" s="662"/>
      <c r="N26" s="662"/>
      <c r="O26" s="662"/>
      <c r="P26" s="662"/>
      <c r="Q26" s="669" t="s">
        <v>1</v>
      </c>
      <c r="R26" s="669"/>
      <c r="S26" s="669"/>
      <c r="T26" s="679" t="s">
        <v>0</v>
      </c>
      <c r="U26" s="679"/>
      <c r="V26" s="679"/>
      <c r="W26" s="686" t="s">
        <v>8</v>
      </c>
      <c r="X26" s="686"/>
      <c r="Y26" s="686"/>
      <c r="Z26" s="686"/>
      <c r="AA26" s="686"/>
      <c r="AB26" s="680" t="s">
        <v>9</v>
      </c>
      <c r="AC26" s="680"/>
      <c r="AD26" s="680"/>
      <c r="AE26" s="680"/>
      <c r="AF26" s="680"/>
      <c r="AG26" s="680"/>
      <c r="AH26" s="680"/>
      <c r="AI26" s="680"/>
      <c r="AJ26" s="680"/>
      <c r="AK26" s="680"/>
      <c r="AL26" s="680"/>
      <c r="AM26" s="680"/>
      <c r="AN26" s="680"/>
      <c r="AO26" s="680"/>
      <c r="AP26" s="680"/>
      <c r="AQ26" s="680"/>
      <c r="AR26" s="680"/>
      <c r="AS26" s="680"/>
      <c r="AT26" s="680"/>
      <c r="AU26" s="680"/>
      <c r="AV26" s="680"/>
      <c r="AW26" s="680"/>
      <c r="AX26" s="680"/>
      <c r="AY26" s="681"/>
      <c r="AZ26" s="15"/>
      <c r="BA26" s="84" t="s">
        <v>792</v>
      </c>
      <c r="BB26" s="39"/>
      <c r="BC26" s="39"/>
      <c r="BD26" s="85"/>
      <c r="BE26" s="78" t="str">
        <f t="shared" si="0"/>
        <v/>
      </c>
      <c r="BF26" s="78" t="str">
        <f t="shared" si="1"/>
        <v/>
      </c>
      <c r="BG26" s="78" t="str">
        <f t="shared" si="2"/>
        <v/>
      </c>
      <c r="BH26" s="86" t="str">
        <f>IF(BB26="","",IF(AND(BD26="Yes",Admin!$F$6&gt;0),Admin!$F$6,Admin!$F$5))</f>
        <v/>
      </c>
      <c r="BI26" s="87" t="str">
        <f t="shared" si="3"/>
        <v/>
      </c>
      <c r="BJ26" s="88" t="str">
        <f t="shared" si="4"/>
        <v/>
      </c>
    </row>
    <row r="27" spans="1:62" ht="18.75" hidden="1" customHeight="1" x14ac:dyDescent="0.25">
      <c r="A27" s="15"/>
      <c r="B27" s="694" t="s">
        <v>15</v>
      </c>
      <c r="C27" s="411"/>
      <c r="D27" s="411"/>
      <c r="E27" s="411"/>
      <c r="F27" s="411"/>
      <c r="G27" s="411"/>
      <c r="H27" s="411"/>
      <c r="I27" s="411"/>
      <c r="J27" s="411"/>
      <c r="K27" s="411"/>
      <c r="L27" s="411"/>
      <c r="M27" s="411"/>
      <c r="N27" s="996"/>
      <c r="O27" s="996"/>
      <c r="P27" s="997"/>
      <c r="Q27" s="472" t="s">
        <v>393</v>
      </c>
      <c r="R27" s="402"/>
      <c r="S27" s="473"/>
      <c r="T27" s="724" t="s">
        <v>2</v>
      </c>
      <c r="U27" s="405"/>
      <c r="V27" s="406"/>
      <c r="W27" s="844" t="s">
        <v>11</v>
      </c>
      <c r="X27" s="844"/>
      <c r="Y27" s="844"/>
      <c r="Z27" s="844"/>
      <c r="AA27" s="1002"/>
      <c r="AB27" s="1006" t="s">
        <v>16</v>
      </c>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2"/>
      <c r="AZ27" s="15"/>
      <c r="BA27" s="84" t="s">
        <v>817</v>
      </c>
      <c r="BB27" s="39" t="s">
        <v>14</v>
      </c>
      <c r="BC27" s="39" t="str">
        <f t="shared" ref="BC27:BC68" si="5">B27</f>
        <v>Akane</v>
      </c>
      <c r="BD27" s="85" t="s">
        <v>745</v>
      </c>
      <c r="BE27" s="40" t="str">
        <f t="shared" si="0"/>
        <v/>
      </c>
      <c r="BF27" s="40" t="str">
        <f t="shared" si="1"/>
        <v/>
      </c>
      <c r="BG27" s="40" t="str">
        <f t="shared" si="2"/>
        <v/>
      </c>
      <c r="BH27" s="139">
        <f>IF(BB27="","",IF(AND(BD27="Yes",Admin!$F$6&gt;0),Admin!$F$6,Admin!$F$5))</f>
        <v>0</v>
      </c>
      <c r="BI27" s="140" t="str">
        <f t="shared" si="3"/>
        <v/>
      </c>
      <c r="BJ27" s="141" t="str">
        <f t="shared" si="4"/>
        <v/>
      </c>
    </row>
    <row r="28" spans="1:62" ht="18.75" customHeight="1" x14ac:dyDescent="0.25">
      <c r="A28" s="15"/>
      <c r="B28" s="276" t="s">
        <v>17</v>
      </c>
      <c r="C28" s="277"/>
      <c r="D28" s="277"/>
      <c r="E28" s="277"/>
      <c r="F28" s="277"/>
      <c r="G28" s="277"/>
      <c r="H28" s="277"/>
      <c r="I28" s="277"/>
      <c r="J28" s="277"/>
      <c r="K28" s="277"/>
      <c r="L28" s="277"/>
      <c r="M28" s="277"/>
      <c r="N28" s="952" t="s">
        <v>18</v>
      </c>
      <c r="O28" s="952"/>
      <c r="P28" s="953"/>
      <c r="Q28" s="453">
        <v>42.95</v>
      </c>
      <c r="R28" s="281"/>
      <c r="S28" s="454"/>
      <c r="T28" s="452"/>
      <c r="U28" s="284"/>
      <c r="V28" s="369"/>
      <c r="W28" s="371" t="s">
        <v>19</v>
      </c>
      <c r="X28" s="371"/>
      <c r="Y28" s="371"/>
      <c r="Z28" s="371"/>
      <c r="AA28" s="440"/>
      <c r="AB28" s="999" t="s">
        <v>20</v>
      </c>
      <c r="AC28" s="1000"/>
      <c r="AD28" s="1000"/>
      <c r="AE28" s="1000"/>
      <c r="AF28" s="1000"/>
      <c r="AG28" s="1000"/>
      <c r="AH28" s="1000"/>
      <c r="AI28" s="1000"/>
      <c r="AJ28" s="1000"/>
      <c r="AK28" s="1000"/>
      <c r="AL28" s="1000"/>
      <c r="AM28" s="1000"/>
      <c r="AN28" s="1000"/>
      <c r="AO28" s="1000"/>
      <c r="AP28" s="1000"/>
      <c r="AQ28" s="1000"/>
      <c r="AR28" s="1000"/>
      <c r="AS28" s="1000"/>
      <c r="AT28" s="1000"/>
      <c r="AU28" s="1000"/>
      <c r="AV28" s="1000"/>
      <c r="AW28" s="1000"/>
      <c r="AX28" s="1000"/>
      <c r="AY28" s="1001"/>
      <c r="AZ28" s="15"/>
      <c r="BA28" s="84" t="s">
        <v>818</v>
      </c>
      <c r="BB28" s="39" t="s">
        <v>14</v>
      </c>
      <c r="BC28" s="39" t="str">
        <f t="shared" si="5"/>
        <v>Bramley</v>
      </c>
      <c r="BD28" s="85" t="s">
        <v>745</v>
      </c>
      <c r="BE28" s="40" t="str">
        <f t="shared" si="0"/>
        <v/>
      </c>
      <c r="BF28" s="40">
        <f t="shared" si="1"/>
        <v>42.95</v>
      </c>
      <c r="BG28" s="40" t="str">
        <f t="shared" si="2"/>
        <v/>
      </c>
      <c r="BH28" s="139">
        <f>IF(BB28="","",IF(AND(BD28="Yes",Admin!$F$6&gt;0),Admin!$F$6,Admin!$F$5))</f>
        <v>0</v>
      </c>
      <c r="BI28" s="140" t="str">
        <f t="shared" si="3"/>
        <v/>
      </c>
      <c r="BJ28" s="141" t="str">
        <f t="shared" si="4"/>
        <v/>
      </c>
    </row>
    <row r="29" spans="1:62" ht="18.75" customHeight="1" x14ac:dyDescent="0.25">
      <c r="A29" s="15"/>
      <c r="B29" s="276" t="s">
        <v>2546</v>
      </c>
      <c r="C29" s="277"/>
      <c r="D29" s="277"/>
      <c r="E29" s="277"/>
      <c r="F29" s="277"/>
      <c r="G29" s="277"/>
      <c r="H29" s="277"/>
      <c r="I29" s="277"/>
      <c r="J29" s="277"/>
      <c r="K29" s="277"/>
      <c r="L29" s="277"/>
      <c r="M29" s="277"/>
      <c r="N29" s="952" t="s">
        <v>18</v>
      </c>
      <c r="O29" s="952"/>
      <c r="P29" s="953"/>
      <c r="Q29" s="468">
        <v>57.95</v>
      </c>
      <c r="R29" s="397"/>
      <c r="S29" s="469"/>
      <c r="T29" s="452"/>
      <c r="U29" s="284"/>
      <c r="V29" s="369"/>
      <c r="W29" s="371" t="s">
        <v>19</v>
      </c>
      <c r="X29" s="371"/>
      <c r="Y29" s="371"/>
      <c r="Z29" s="371"/>
      <c r="AA29" s="440"/>
      <c r="AB29" s="999" t="s">
        <v>20</v>
      </c>
      <c r="AC29" s="1000"/>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0"/>
      <c r="AY29" s="1001"/>
      <c r="AZ29" s="15"/>
      <c r="BA29" s="84" t="s">
        <v>2528</v>
      </c>
      <c r="BB29" s="39" t="s">
        <v>14</v>
      </c>
      <c r="BC29" s="39" t="str">
        <f t="shared" ref="BC29" si="6">B29</f>
        <v>Bramley (Extra Large*)</v>
      </c>
      <c r="BD29" s="85" t="s">
        <v>745</v>
      </c>
      <c r="BE29" s="40" t="str">
        <f t="shared" ref="BE29" si="7">IF(ISNUMBER(T29),T29,"")</f>
        <v/>
      </c>
      <c r="BF29" s="40">
        <f t="shared" ref="BF29" si="8">IF(ISNUMBER(Q29),Q29,"")</f>
        <v>57.95</v>
      </c>
      <c r="BG29" s="40" t="str">
        <f t="shared" ref="BG29" si="9">IF(AND(ISNUMBER(T29),BD29="Yes"),T29,"")</f>
        <v/>
      </c>
      <c r="BH29" s="254">
        <f>IF(BB29="","",0)</f>
        <v>0</v>
      </c>
      <c r="BI29" s="140" t="str">
        <f t="shared" ref="BI29" si="10">IF(AND(ISNUMBER(T29),T29&gt;0,ISNUMBER(Q29)),Q29*T29,"")</f>
        <v/>
      </c>
      <c r="BJ29" s="141" t="str">
        <f t="shared" ref="BJ29" si="11">IF(BI29="","",BI29-(BI29*BH29))</f>
        <v/>
      </c>
    </row>
    <row r="30" spans="1:62" ht="18.75" customHeight="1" x14ac:dyDescent="0.25">
      <c r="A30" s="15"/>
      <c r="B30" s="276" t="s">
        <v>21</v>
      </c>
      <c r="C30" s="277"/>
      <c r="D30" s="277"/>
      <c r="E30" s="277"/>
      <c r="F30" s="277"/>
      <c r="G30" s="277"/>
      <c r="H30" s="277"/>
      <c r="I30" s="277"/>
      <c r="J30" s="277"/>
      <c r="K30" s="277"/>
      <c r="L30" s="277"/>
      <c r="M30" s="277"/>
      <c r="N30" s="466"/>
      <c r="O30" s="466"/>
      <c r="P30" s="467"/>
      <c r="Q30" s="468">
        <v>42.95</v>
      </c>
      <c r="R30" s="397"/>
      <c r="S30" s="469"/>
      <c r="T30" s="452"/>
      <c r="U30" s="284"/>
      <c r="V30" s="369"/>
      <c r="W30" s="371" t="s">
        <v>22</v>
      </c>
      <c r="X30" s="371"/>
      <c r="Y30" s="371"/>
      <c r="Z30" s="371"/>
      <c r="AA30" s="440"/>
      <c r="AB30" s="477" t="s">
        <v>23</v>
      </c>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8"/>
      <c r="AY30" s="479"/>
      <c r="AZ30" s="15"/>
      <c r="BA30" s="84" t="s">
        <v>819</v>
      </c>
      <c r="BB30" s="39" t="s">
        <v>14</v>
      </c>
      <c r="BC30" s="39" t="str">
        <f t="shared" si="5"/>
        <v>Cox's Orange Pippin</v>
      </c>
      <c r="BD30" s="85" t="s">
        <v>745</v>
      </c>
      <c r="BE30" s="40" t="str">
        <f t="shared" si="0"/>
        <v/>
      </c>
      <c r="BF30" s="40">
        <f t="shared" si="1"/>
        <v>42.95</v>
      </c>
      <c r="BG30" s="40" t="str">
        <f t="shared" si="2"/>
        <v/>
      </c>
      <c r="BH30" s="139">
        <f>IF(BB30="","",IF(AND(BD30="Yes",Admin!$F$6&gt;0),Admin!$F$6,Admin!$F$5))</f>
        <v>0</v>
      </c>
      <c r="BI30" s="140" t="str">
        <f t="shared" si="3"/>
        <v/>
      </c>
      <c r="BJ30" s="141" t="str">
        <f t="shared" si="4"/>
        <v/>
      </c>
    </row>
    <row r="31" spans="1:62" ht="18.75" customHeight="1" x14ac:dyDescent="0.25">
      <c r="A31" s="15"/>
      <c r="B31" s="276" t="s">
        <v>2478</v>
      </c>
      <c r="C31" s="277"/>
      <c r="D31" s="277"/>
      <c r="E31" s="277"/>
      <c r="F31" s="277"/>
      <c r="G31" s="277"/>
      <c r="H31" s="277"/>
      <c r="I31" s="277"/>
      <c r="J31" s="277"/>
      <c r="K31" s="277"/>
      <c r="L31" s="277"/>
      <c r="M31" s="277"/>
      <c r="N31" s="466"/>
      <c r="O31" s="466"/>
      <c r="P31" s="467"/>
      <c r="Q31" s="468">
        <v>57.95</v>
      </c>
      <c r="R31" s="397"/>
      <c r="S31" s="469"/>
      <c r="T31" s="452"/>
      <c r="U31" s="284"/>
      <c r="V31" s="369"/>
      <c r="W31" s="371" t="s">
        <v>22</v>
      </c>
      <c r="X31" s="371"/>
      <c r="Y31" s="371"/>
      <c r="Z31" s="371"/>
      <c r="AA31" s="440"/>
      <c r="AB31" s="477" t="s">
        <v>23</v>
      </c>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8"/>
      <c r="AY31" s="479"/>
      <c r="AZ31" s="15"/>
      <c r="BA31" s="84" t="s">
        <v>2479</v>
      </c>
      <c r="BB31" s="39" t="s">
        <v>14</v>
      </c>
      <c r="BC31" s="39" t="str">
        <f t="shared" ref="BC31:BC33" si="12">B31</f>
        <v>Cox's Orange Pippin (Extra Large*)</v>
      </c>
      <c r="BD31" s="85" t="s">
        <v>745</v>
      </c>
      <c r="BE31" s="40" t="str">
        <f t="shared" ref="BE31:BE33" si="13">IF(ISNUMBER(T31),T31,"")</f>
        <v/>
      </c>
      <c r="BF31" s="40">
        <f t="shared" ref="BF31:BF33" si="14">IF(ISNUMBER(Q31),Q31,"")</f>
        <v>57.95</v>
      </c>
      <c r="BG31" s="40" t="str">
        <f t="shared" ref="BG31:BG33" si="15">IF(AND(ISNUMBER(T31),BD31="Yes"),T31,"")</f>
        <v/>
      </c>
      <c r="BH31" s="254">
        <f>IF(BB31="","",0)</f>
        <v>0</v>
      </c>
      <c r="BI31" s="140" t="str">
        <f t="shared" ref="BI31:BI33" si="16">IF(AND(ISNUMBER(T31),T31&gt;0,ISNUMBER(Q31)),Q31*T31,"")</f>
        <v/>
      </c>
      <c r="BJ31" s="141" t="str">
        <f t="shared" ref="BJ31:BJ33" si="17">IF(BI31="","",BI31-(BI31*BH31))</f>
        <v/>
      </c>
    </row>
    <row r="32" spans="1:62" ht="18.75" hidden="1" customHeight="1" x14ac:dyDescent="0.25">
      <c r="A32" s="15"/>
      <c r="B32" s="381" t="s">
        <v>24</v>
      </c>
      <c r="C32" s="382"/>
      <c r="D32" s="382"/>
      <c r="E32" s="382"/>
      <c r="F32" s="382"/>
      <c r="G32" s="382"/>
      <c r="H32" s="382"/>
      <c r="I32" s="382"/>
      <c r="J32" s="382"/>
      <c r="K32" s="382"/>
      <c r="L32" s="382"/>
      <c r="M32" s="382"/>
      <c r="N32" s="470"/>
      <c r="O32" s="470"/>
      <c r="P32" s="471"/>
      <c r="Q32" s="472">
        <v>42.95</v>
      </c>
      <c r="R32" s="402"/>
      <c r="S32" s="473"/>
      <c r="T32" s="422" t="s">
        <v>2</v>
      </c>
      <c r="U32" s="388"/>
      <c r="V32" s="389"/>
      <c r="W32" s="330" t="s">
        <v>22</v>
      </c>
      <c r="X32" s="330"/>
      <c r="Y32" s="330"/>
      <c r="Z32" s="330"/>
      <c r="AA32" s="331"/>
      <c r="AB32" s="480" t="s">
        <v>25</v>
      </c>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92"/>
      <c r="AZ32" s="15"/>
      <c r="BA32" s="84" t="s">
        <v>820</v>
      </c>
      <c r="BB32" s="39" t="s">
        <v>14</v>
      </c>
      <c r="BC32" s="39" t="str">
        <f>B32</f>
        <v>Crofton</v>
      </c>
      <c r="BD32" s="85" t="s">
        <v>745</v>
      </c>
      <c r="BE32" s="40" t="str">
        <f>IF(ISNUMBER(T32),T32,"")</f>
        <v/>
      </c>
      <c r="BF32" s="40">
        <f>IF(ISNUMBER(Q32),Q32,"")</f>
        <v>42.95</v>
      </c>
      <c r="BG32" s="40" t="str">
        <f>IF(AND(ISNUMBER(T32),BD32="Yes"),T32,"")</f>
        <v/>
      </c>
      <c r="BH32" s="139">
        <f>IF(BB32="","",IF(AND(BD32="Yes",Admin!$F$6&gt;0),Admin!$F$6,Admin!$F$5))</f>
        <v>0</v>
      </c>
      <c r="BI32" s="140" t="str">
        <f>IF(AND(ISNUMBER(T32),T32&gt;0,ISNUMBER(Q32)),Q32*T32,"")</f>
        <v/>
      </c>
      <c r="BJ32" s="141" t="str">
        <f>IF(BI32="","",BI32-(BI32*BH32))</f>
        <v/>
      </c>
    </row>
    <row r="33" spans="1:62" ht="18.75" customHeight="1" x14ac:dyDescent="0.25">
      <c r="A33" s="15"/>
      <c r="B33" s="276" t="s">
        <v>2481</v>
      </c>
      <c r="C33" s="277"/>
      <c r="D33" s="277"/>
      <c r="E33" s="277"/>
      <c r="F33" s="277"/>
      <c r="G33" s="277"/>
      <c r="H33" s="277"/>
      <c r="I33" s="277"/>
      <c r="J33" s="277"/>
      <c r="K33" s="277"/>
      <c r="L33" s="277"/>
      <c r="M33" s="277"/>
      <c r="N33" s="466"/>
      <c r="O33" s="466"/>
      <c r="P33" s="467"/>
      <c r="Q33" s="468">
        <v>69.95</v>
      </c>
      <c r="R33" s="397"/>
      <c r="S33" s="469"/>
      <c r="T33" s="452"/>
      <c r="U33" s="284"/>
      <c r="V33" s="369"/>
      <c r="W33" s="371" t="s">
        <v>22</v>
      </c>
      <c r="X33" s="371"/>
      <c r="Y33" s="371"/>
      <c r="Z33" s="371"/>
      <c r="AA33" s="440"/>
      <c r="AB33" s="417" t="s">
        <v>25</v>
      </c>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336"/>
      <c r="AZ33" s="15"/>
      <c r="BA33" s="84" t="s">
        <v>2480</v>
      </c>
      <c r="BB33" s="39" t="s">
        <v>14</v>
      </c>
      <c r="BC33" s="39" t="str">
        <f t="shared" si="12"/>
        <v>Crofton (Extra Large*)</v>
      </c>
      <c r="BD33" s="85" t="s">
        <v>745</v>
      </c>
      <c r="BE33" s="40" t="str">
        <f t="shared" si="13"/>
        <v/>
      </c>
      <c r="BF33" s="40">
        <f t="shared" si="14"/>
        <v>69.95</v>
      </c>
      <c r="BG33" s="40" t="str">
        <f t="shared" si="15"/>
        <v/>
      </c>
      <c r="BH33" s="254">
        <f>IF(BB33="","",0)</f>
        <v>0</v>
      </c>
      <c r="BI33" s="140" t="str">
        <f t="shared" si="16"/>
        <v/>
      </c>
      <c r="BJ33" s="141" t="str">
        <f t="shared" si="17"/>
        <v/>
      </c>
    </row>
    <row r="34" spans="1:62" ht="18.75" hidden="1" customHeight="1" x14ac:dyDescent="0.25">
      <c r="A34" s="15"/>
      <c r="B34" s="381" t="s">
        <v>26</v>
      </c>
      <c r="C34" s="382"/>
      <c r="D34" s="382"/>
      <c r="E34" s="382"/>
      <c r="F34" s="382"/>
      <c r="G34" s="382"/>
      <c r="H34" s="382"/>
      <c r="I34" s="382"/>
      <c r="J34" s="382"/>
      <c r="K34" s="382"/>
      <c r="L34" s="382"/>
      <c r="M34" s="382"/>
      <c r="N34" s="382"/>
      <c r="O34" s="382"/>
      <c r="P34" s="709"/>
      <c r="Q34" s="419" t="s">
        <v>393</v>
      </c>
      <c r="R34" s="420"/>
      <c r="S34" s="421"/>
      <c r="T34" s="422" t="s">
        <v>2</v>
      </c>
      <c r="U34" s="388"/>
      <c r="V34" s="389"/>
      <c r="W34" s="330" t="s">
        <v>27</v>
      </c>
      <c r="X34" s="330"/>
      <c r="Y34" s="330"/>
      <c r="Z34" s="330"/>
      <c r="AA34" s="331"/>
      <c r="AB34" s="474" t="s">
        <v>28</v>
      </c>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6"/>
      <c r="AZ34" s="15"/>
      <c r="BA34" s="84" t="s">
        <v>821</v>
      </c>
      <c r="BB34" s="39" t="s">
        <v>14</v>
      </c>
      <c r="BC34" s="39" t="str">
        <f t="shared" si="5"/>
        <v>Five Crown</v>
      </c>
      <c r="BD34" s="85" t="s">
        <v>745</v>
      </c>
      <c r="BE34" s="40" t="str">
        <f t="shared" si="0"/>
        <v/>
      </c>
      <c r="BF34" s="40" t="str">
        <f t="shared" si="1"/>
        <v/>
      </c>
      <c r="BG34" s="40" t="str">
        <f t="shared" si="2"/>
        <v/>
      </c>
      <c r="BH34" s="139">
        <f>IF(BB34="","",IF(AND(BD34="Yes",Admin!$F$6&gt;0),Admin!$F$6,Admin!$F$5))</f>
        <v>0</v>
      </c>
      <c r="BI34" s="140" t="str">
        <f t="shared" si="3"/>
        <v/>
      </c>
      <c r="BJ34" s="141" t="str">
        <f t="shared" si="4"/>
        <v/>
      </c>
    </row>
    <row r="35" spans="1:62" ht="18.75" hidden="1" customHeight="1" x14ac:dyDescent="0.25">
      <c r="A35" s="15"/>
      <c r="B35" s="381" t="s">
        <v>29</v>
      </c>
      <c r="C35" s="382"/>
      <c r="D35" s="382"/>
      <c r="E35" s="382"/>
      <c r="F35" s="382"/>
      <c r="G35" s="382"/>
      <c r="H35" s="382"/>
      <c r="I35" s="382"/>
      <c r="J35" s="382"/>
      <c r="K35" s="382"/>
      <c r="L35" s="382"/>
      <c r="M35" s="382"/>
      <c r="N35" s="470"/>
      <c r="O35" s="470"/>
      <c r="P35" s="471"/>
      <c r="Q35" s="472">
        <v>42.95</v>
      </c>
      <c r="R35" s="402"/>
      <c r="S35" s="473"/>
      <c r="T35" s="422" t="s">
        <v>2</v>
      </c>
      <c r="U35" s="388"/>
      <c r="V35" s="389"/>
      <c r="W35" s="330" t="s">
        <v>30</v>
      </c>
      <c r="X35" s="330"/>
      <c r="Y35" s="330"/>
      <c r="Z35" s="330"/>
      <c r="AA35" s="331"/>
      <c r="AB35" s="480" t="s">
        <v>697</v>
      </c>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92"/>
      <c r="AZ35" s="15"/>
      <c r="BA35" s="84" t="s">
        <v>840</v>
      </c>
      <c r="BB35" s="39" t="s">
        <v>14</v>
      </c>
      <c r="BC35" s="39" t="str">
        <f t="shared" si="5"/>
        <v>Gala</v>
      </c>
      <c r="BD35" s="85" t="s">
        <v>745</v>
      </c>
      <c r="BE35" s="40" t="str">
        <f t="shared" si="0"/>
        <v/>
      </c>
      <c r="BF35" s="40">
        <f t="shared" si="1"/>
        <v>42.95</v>
      </c>
      <c r="BG35" s="40" t="str">
        <f t="shared" si="2"/>
        <v/>
      </c>
      <c r="BH35" s="139">
        <f>IF(BB35="","",IF(AND(BD35="Yes",Admin!$F$6&gt;0),Admin!$F$6,Admin!$F$5))</f>
        <v>0</v>
      </c>
      <c r="BI35" s="140" t="str">
        <f t="shared" si="3"/>
        <v/>
      </c>
      <c r="BJ35" s="141" t="str">
        <f t="shared" ref="BJ35" si="18">IF(BI35="","",BI35-(BI35*BH35))</f>
        <v/>
      </c>
    </row>
    <row r="36" spans="1:62" ht="18.75" customHeight="1" x14ac:dyDescent="0.25">
      <c r="A36" s="15"/>
      <c r="B36" s="276" t="s">
        <v>2532</v>
      </c>
      <c r="C36" s="277"/>
      <c r="D36" s="277"/>
      <c r="E36" s="277"/>
      <c r="F36" s="277"/>
      <c r="G36" s="277"/>
      <c r="H36" s="277"/>
      <c r="I36" s="277"/>
      <c r="J36" s="277"/>
      <c r="K36" s="277"/>
      <c r="L36" s="277"/>
      <c r="M36" s="277"/>
      <c r="N36" s="466"/>
      <c r="O36" s="466"/>
      <c r="P36" s="467"/>
      <c r="Q36" s="468">
        <v>57.95</v>
      </c>
      <c r="R36" s="397"/>
      <c r="S36" s="469"/>
      <c r="T36" s="452"/>
      <c r="U36" s="284"/>
      <c r="V36" s="369"/>
      <c r="W36" s="371" t="s">
        <v>30</v>
      </c>
      <c r="X36" s="371"/>
      <c r="Y36" s="371"/>
      <c r="Z36" s="371"/>
      <c r="AA36" s="440"/>
      <c r="AB36" s="417" t="s">
        <v>697</v>
      </c>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336"/>
      <c r="AZ36" s="15"/>
      <c r="BA36" s="84" t="s">
        <v>2482</v>
      </c>
      <c r="BB36" s="39" t="s">
        <v>14</v>
      </c>
      <c r="BC36" s="39" t="str">
        <f t="shared" ref="BC36" si="19">B36</f>
        <v>Gala (Extra Large*)</v>
      </c>
      <c r="BD36" s="85" t="s">
        <v>745</v>
      </c>
      <c r="BE36" s="40" t="str">
        <f t="shared" ref="BE36" si="20">IF(ISNUMBER(T36),T36,"")</f>
        <v/>
      </c>
      <c r="BF36" s="40">
        <f t="shared" ref="BF36" si="21">IF(ISNUMBER(Q36),Q36,"")</f>
        <v>57.95</v>
      </c>
      <c r="BG36" s="40" t="str">
        <f t="shared" ref="BG36" si="22">IF(AND(ISNUMBER(T36),BD36="Yes"),T36,"")</f>
        <v/>
      </c>
      <c r="BH36" s="254">
        <f>IF(BB36="","",0)</f>
        <v>0</v>
      </c>
      <c r="BI36" s="140" t="str">
        <f t="shared" ref="BI36" si="23">IF(AND(ISNUMBER(T36),T36&gt;0,ISNUMBER(Q36)),Q36*T36,"")</f>
        <v/>
      </c>
      <c r="BJ36" s="141" t="str">
        <f t="shared" ref="BJ36" si="24">IF(BI36="","",BI36-(BI36*BH36))</f>
        <v/>
      </c>
    </row>
    <row r="37" spans="1:62" ht="18.75" customHeight="1" x14ac:dyDescent="0.25">
      <c r="A37" s="15"/>
      <c r="B37" s="276" t="s">
        <v>29</v>
      </c>
      <c r="C37" s="277"/>
      <c r="D37" s="277"/>
      <c r="E37" s="277"/>
      <c r="F37" s="277"/>
      <c r="G37" s="277"/>
      <c r="H37" s="277"/>
      <c r="I37" s="277"/>
      <c r="J37" s="277"/>
      <c r="K37" s="277"/>
      <c r="L37" s="277"/>
      <c r="M37" s="277"/>
      <c r="N37" s="466"/>
      <c r="O37" s="466"/>
      <c r="P37" s="467"/>
      <c r="Q37" s="468">
        <v>42.95</v>
      </c>
      <c r="R37" s="397"/>
      <c r="S37" s="469"/>
      <c r="T37" s="452"/>
      <c r="U37" s="284"/>
      <c r="V37" s="369"/>
      <c r="W37" s="371" t="s">
        <v>30</v>
      </c>
      <c r="X37" s="371"/>
      <c r="Y37" s="371"/>
      <c r="Z37" s="371"/>
      <c r="AA37" s="440"/>
      <c r="AB37" s="417" t="s">
        <v>697</v>
      </c>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336"/>
      <c r="AZ37" s="15"/>
      <c r="BA37" s="84" t="s">
        <v>2237</v>
      </c>
      <c r="BB37" s="39" t="s">
        <v>14</v>
      </c>
      <c r="BC37" s="39" t="str">
        <f t="shared" si="5"/>
        <v>Gala</v>
      </c>
      <c r="BD37" s="85" t="s">
        <v>745</v>
      </c>
      <c r="BE37" s="40" t="str">
        <f t="shared" si="0"/>
        <v/>
      </c>
      <c r="BF37" s="40">
        <f t="shared" si="1"/>
        <v>42.95</v>
      </c>
      <c r="BG37" s="40" t="str">
        <f t="shared" si="2"/>
        <v/>
      </c>
      <c r="BH37" s="139">
        <f>IF(BB37="","",IF(AND(BD37="Yes",Admin!$F$6&gt;0),Admin!$F$6,Admin!$F$5))</f>
        <v>0</v>
      </c>
      <c r="BI37" s="140" t="str">
        <f t="shared" si="3"/>
        <v/>
      </c>
      <c r="BJ37" s="141" t="str">
        <f t="shared" si="4"/>
        <v/>
      </c>
    </row>
    <row r="38" spans="1:62" ht="18.75" customHeight="1" x14ac:dyDescent="0.25">
      <c r="A38" s="15"/>
      <c r="B38" s="276" t="s">
        <v>2477</v>
      </c>
      <c r="C38" s="277"/>
      <c r="D38" s="277"/>
      <c r="E38" s="277"/>
      <c r="F38" s="277"/>
      <c r="G38" s="277"/>
      <c r="H38" s="277"/>
      <c r="I38" s="277"/>
      <c r="J38" s="277"/>
      <c r="K38" s="277"/>
      <c r="L38" s="277"/>
      <c r="M38" s="277"/>
      <c r="N38" s="277"/>
      <c r="O38" s="277"/>
      <c r="P38" s="704"/>
      <c r="Q38" s="453">
        <v>69.95</v>
      </c>
      <c r="R38" s="281"/>
      <c r="S38" s="454"/>
      <c r="T38" s="452"/>
      <c r="U38" s="284"/>
      <c r="V38" s="369"/>
      <c r="W38" s="370" t="s">
        <v>22</v>
      </c>
      <c r="X38" s="371"/>
      <c r="Y38" s="371"/>
      <c r="Z38" s="371"/>
      <c r="AA38" s="440"/>
      <c r="AB38" s="417" t="s">
        <v>31</v>
      </c>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336"/>
      <c r="AZ38" s="15"/>
      <c r="BA38" s="84" t="s">
        <v>2476</v>
      </c>
      <c r="BB38" s="39" t="s">
        <v>14</v>
      </c>
      <c r="BC38" s="39" t="str">
        <f t="shared" si="5"/>
        <v>Geeveston Fanny (Extra Large*)</v>
      </c>
      <c r="BD38" s="85" t="s">
        <v>745</v>
      </c>
      <c r="BE38" s="40" t="str">
        <f t="shared" si="0"/>
        <v/>
      </c>
      <c r="BF38" s="40">
        <f t="shared" si="1"/>
        <v>69.95</v>
      </c>
      <c r="BG38" s="40" t="str">
        <f t="shared" si="2"/>
        <v/>
      </c>
      <c r="BH38" s="254">
        <f>IF(BB38="","",0)</f>
        <v>0</v>
      </c>
      <c r="BI38" s="140" t="str">
        <f t="shared" si="3"/>
        <v/>
      </c>
      <c r="BJ38" s="141" t="str">
        <f t="shared" si="4"/>
        <v/>
      </c>
    </row>
    <row r="39" spans="1:62" ht="18.75" hidden="1" customHeight="1" x14ac:dyDescent="0.25">
      <c r="A39" s="15"/>
      <c r="B39" s="381" t="s">
        <v>32</v>
      </c>
      <c r="C39" s="382"/>
      <c r="D39" s="382"/>
      <c r="E39" s="382"/>
      <c r="F39" s="382"/>
      <c r="G39" s="382"/>
      <c r="H39" s="382"/>
      <c r="I39" s="382"/>
      <c r="J39" s="382"/>
      <c r="K39" s="382"/>
      <c r="L39" s="382"/>
      <c r="M39" s="382"/>
      <c r="N39" s="470"/>
      <c r="O39" s="470"/>
      <c r="P39" s="471"/>
      <c r="Q39" s="472">
        <v>42.95</v>
      </c>
      <c r="R39" s="402"/>
      <c r="S39" s="473"/>
      <c r="T39" s="422" t="s">
        <v>2</v>
      </c>
      <c r="U39" s="388"/>
      <c r="V39" s="389"/>
      <c r="W39" s="330" t="s">
        <v>22</v>
      </c>
      <c r="X39" s="330"/>
      <c r="Y39" s="330"/>
      <c r="Z39" s="330"/>
      <c r="AA39" s="331"/>
      <c r="AB39" s="474" t="s">
        <v>698</v>
      </c>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6"/>
      <c r="AZ39" s="15"/>
      <c r="BA39" s="84" t="s">
        <v>822</v>
      </c>
      <c r="BB39" s="39" t="s">
        <v>14</v>
      </c>
      <c r="BC39" s="39" t="str">
        <f t="shared" si="5"/>
        <v>Golden Delicious</v>
      </c>
      <c r="BD39" s="85" t="s">
        <v>745</v>
      </c>
      <c r="BE39" s="40" t="str">
        <f t="shared" si="0"/>
        <v/>
      </c>
      <c r="BF39" s="40">
        <f t="shared" si="1"/>
        <v>42.95</v>
      </c>
      <c r="BG39" s="40" t="str">
        <f t="shared" si="2"/>
        <v/>
      </c>
      <c r="BH39" s="139">
        <f>IF(BB39="","",IF(AND(BD39="Yes",Admin!$F$6&gt;0),Admin!$F$6,Admin!$F$5))</f>
        <v>0</v>
      </c>
      <c r="BI39" s="140" t="str">
        <f t="shared" si="3"/>
        <v/>
      </c>
      <c r="BJ39" s="141" t="str">
        <f t="shared" ref="BJ39" si="25">IF(BI39="","",BI39-(BI39*BH39))</f>
        <v/>
      </c>
    </row>
    <row r="40" spans="1:62" ht="18.75" customHeight="1" x14ac:dyDescent="0.25">
      <c r="A40" s="15"/>
      <c r="B40" s="276" t="s">
        <v>32</v>
      </c>
      <c r="C40" s="277"/>
      <c r="D40" s="277"/>
      <c r="E40" s="277"/>
      <c r="F40" s="277"/>
      <c r="G40" s="277"/>
      <c r="H40" s="277"/>
      <c r="I40" s="277"/>
      <c r="J40" s="277"/>
      <c r="K40" s="277"/>
      <c r="L40" s="277"/>
      <c r="M40" s="277"/>
      <c r="N40" s="466"/>
      <c r="O40" s="466"/>
      <c r="P40" s="467"/>
      <c r="Q40" s="468">
        <v>42.95</v>
      </c>
      <c r="R40" s="397"/>
      <c r="S40" s="469"/>
      <c r="T40" s="452"/>
      <c r="U40" s="284"/>
      <c r="V40" s="369"/>
      <c r="W40" s="371" t="s">
        <v>22</v>
      </c>
      <c r="X40" s="371"/>
      <c r="Y40" s="371"/>
      <c r="Z40" s="371"/>
      <c r="AA40" s="440"/>
      <c r="AB40" s="477" t="s">
        <v>698</v>
      </c>
      <c r="AC40" s="478"/>
      <c r="AD40" s="478"/>
      <c r="AE40" s="478"/>
      <c r="AF40" s="478"/>
      <c r="AG40" s="478"/>
      <c r="AH40" s="478"/>
      <c r="AI40" s="478"/>
      <c r="AJ40" s="478"/>
      <c r="AK40" s="478"/>
      <c r="AL40" s="478"/>
      <c r="AM40" s="478"/>
      <c r="AN40" s="478"/>
      <c r="AO40" s="478"/>
      <c r="AP40" s="478"/>
      <c r="AQ40" s="478"/>
      <c r="AR40" s="478"/>
      <c r="AS40" s="478"/>
      <c r="AT40" s="478"/>
      <c r="AU40" s="478"/>
      <c r="AV40" s="478"/>
      <c r="AW40" s="478"/>
      <c r="AX40" s="478"/>
      <c r="AY40" s="479"/>
      <c r="AZ40" s="15"/>
      <c r="BA40" s="84" t="s">
        <v>2238</v>
      </c>
      <c r="BB40" s="39" t="s">
        <v>14</v>
      </c>
      <c r="BC40" s="39" t="str">
        <f t="shared" si="5"/>
        <v>Golden Delicious</v>
      </c>
      <c r="BD40" s="85" t="s">
        <v>745</v>
      </c>
      <c r="BE40" s="40" t="str">
        <f t="shared" si="0"/>
        <v/>
      </c>
      <c r="BF40" s="40">
        <f t="shared" si="1"/>
        <v>42.95</v>
      </c>
      <c r="BG40" s="40" t="str">
        <f t="shared" si="2"/>
        <v/>
      </c>
      <c r="BH40" s="139">
        <f>IF(BB40="","",IF(AND(BD40="Yes",Admin!$F$6&gt;0),Admin!$F$6,Admin!$F$5))</f>
        <v>0</v>
      </c>
      <c r="BI40" s="140" t="str">
        <f t="shared" si="3"/>
        <v/>
      </c>
      <c r="BJ40" s="141" t="str">
        <f t="shared" si="4"/>
        <v/>
      </c>
    </row>
    <row r="41" spans="1:62" ht="18.75" customHeight="1" x14ac:dyDescent="0.25">
      <c r="A41" s="15"/>
      <c r="B41" s="276" t="s">
        <v>2483</v>
      </c>
      <c r="C41" s="277"/>
      <c r="D41" s="277"/>
      <c r="E41" s="277"/>
      <c r="F41" s="277"/>
      <c r="G41" s="277"/>
      <c r="H41" s="277"/>
      <c r="I41" s="277"/>
      <c r="J41" s="277"/>
      <c r="K41" s="277"/>
      <c r="L41" s="277"/>
      <c r="M41" s="277"/>
      <c r="N41" s="466"/>
      <c r="O41" s="466"/>
      <c r="P41" s="467"/>
      <c r="Q41" s="468">
        <v>52.95</v>
      </c>
      <c r="R41" s="397"/>
      <c r="S41" s="469"/>
      <c r="T41" s="452"/>
      <c r="U41" s="284"/>
      <c r="V41" s="369"/>
      <c r="W41" s="371" t="s">
        <v>22</v>
      </c>
      <c r="X41" s="371"/>
      <c r="Y41" s="371"/>
      <c r="Z41" s="371"/>
      <c r="AA41" s="440"/>
      <c r="AB41" s="477" t="s">
        <v>698</v>
      </c>
      <c r="AC41" s="478"/>
      <c r="AD41" s="478"/>
      <c r="AE41" s="478"/>
      <c r="AF41" s="478"/>
      <c r="AG41" s="478"/>
      <c r="AH41" s="478"/>
      <c r="AI41" s="478"/>
      <c r="AJ41" s="478"/>
      <c r="AK41" s="478"/>
      <c r="AL41" s="478"/>
      <c r="AM41" s="478"/>
      <c r="AN41" s="478"/>
      <c r="AO41" s="478"/>
      <c r="AP41" s="478"/>
      <c r="AQ41" s="478"/>
      <c r="AR41" s="478"/>
      <c r="AS41" s="478"/>
      <c r="AT41" s="478"/>
      <c r="AU41" s="478"/>
      <c r="AV41" s="478"/>
      <c r="AW41" s="478"/>
      <c r="AX41" s="478"/>
      <c r="AY41" s="479"/>
      <c r="AZ41" s="15"/>
      <c r="BA41" s="84" t="s">
        <v>2484</v>
      </c>
      <c r="BB41" s="39" t="s">
        <v>14</v>
      </c>
      <c r="BC41" s="39" t="str">
        <f t="shared" ref="BC41" si="26">B41</f>
        <v>Golden Delicious (Extra Large*)</v>
      </c>
      <c r="BD41" s="85" t="s">
        <v>745</v>
      </c>
      <c r="BE41" s="40" t="str">
        <f t="shared" ref="BE41" si="27">IF(ISNUMBER(T41),T41,"")</f>
        <v/>
      </c>
      <c r="BF41" s="40">
        <f t="shared" ref="BF41" si="28">IF(ISNUMBER(Q41),Q41,"")</f>
        <v>52.95</v>
      </c>
      <c r="BG41" s="40" t="str">
        <f t="shared" ref="BG41" si="29">IF(AND(ISNUMBER(T41),BD41="Yes"),T41,"")</f>
        <v/>
      </c>
      <c r="BH41" s="254">
        <f>IF(BB41="","",0)</f>
        <v>0</v>
      </c>
      <c r="BI41" s="140" t="str">
        <f t="shared" ref="BI41" si="30">IF(AND(ISNUMBER(T41),T41&gt;0,ISNUMBER(Q41)),Q41*T41,"")</f>
        <v/>
      </c>
      <c r="BJ41" s="141" t="str">
        <f t="shared" si="4"/>
        <v/>
      </c>
    </row>
    <row r="42" spans="1:62" ht="18.75" hidden="1" customHeight="1" x14ac:dyDescent="0.25">
      <c r="A42" s="15"/>
      <c r="B42" s="381" t="s">
        <v>33</v>
      </c>
      <c r="C42" s="382"/>
      <c r="D42" s="382"/>
      <c r="E42" s="382"/>
      <c r="F42" s="382"/>
      <c r="G42" s="382"/>
      <c r="H42" s="382"/>
      <c r="I42" s="382"/>
      <c r="J42" s="382"/>
      <c r="K42" s="382"/>
      <c r="L42" s="382"/>
      <c r="M42" s="382"/>
      <c r="N42" s="470"/>
      <c r="O42" s="470"/>
      <c r="P42" s="471"/>
      <c r="Q42" s="472">
        <v>42.95</v>
      </c>
      <c r="R42" s="402"/>
      <c r="S42" s="473"/>
      <c r="T42" s="422" t="s">
        <v>2</v>
      </c>
      <c r="U42" s="388"/>
      <c r="V42" s="389"/>
      <c r="W42" s="330" t="s">
        <v>27</v>
      </c>
      <c r="X42" s="330"/>
      <c r="Y42" s="330"/>
      <c r="Z42" s="330"/>
      <c r="AA42" s="331"/>
      <c r="AB42" s="480" t="s">
        <v>34</v>
      </c>
      <c r="AC42" s="382"/>
      <c r="AD42" s="382"/>
      <c r="AE42" s="382"/>
      <c r="AF42" s="382"/>
      <c r="AG42" s="382"/>
      <c r="AH42" s="382"/>
      <c r="AI42" s="382"/>
      <c r="AJ42" s="382"/>
      <c r="AK42" s="382"/>
      <c r="AL42" s="382"/>
      <c r="AM42" s="382"/>
      <c r="AN42" s="382"/>
      <c r="AO42" s="382"/>
      <c r="AP42" s="382"/>
      <c r="AQ42" s="382"/>
      <c r="AR42" s="382"/>
      <c r="AS42" s="382"/>
      <c r="AT42" s="382"/>
      <c r="AU42" s="382"/>
      <c r="AV42" s="382"/>
      <c r="AW42" s="382"/>
      <c r="AX42" s="382"/>
      <c r="AY42" s="392"/>
      <c r="AZ42" s="15"/>
      <c r="BA42" s="84" t="s">
        <v>2137</v>
      </c>
      <c r="BB42" s="39" t="s">
        <v>14</v>
      </c>
      <c r="BC42" s="39" t="str">
        <f t="shared" si="5"/>
        <v>Granny Smith</v>
      </c>
      <c r="BD42" s="85" t="s">
        <v>745</v>
      </c>
      <c r="BE42" s="40" t="str">
        <f t="shared" si="0"/>
        <v/>
      </c>
      <c r="BF42" s="40">
        <f t="shared" si="1"/>
        <v>42.95</v>
      </c>
      <c r="BG42" s="40" t="str">
        <f t="shared" si="2"/>
        <v/>
      </c>
      <c r="BH42" s="139">
        <f>IF(BB42="","",IF(AND(BD42="Yes",Admin!$F$6&gt;0),Admin!$F$6,Admin!$F$5))</f>
        <v>0</v>
      </c>
      <c r="BI42" s="140" t="str">
        <f t="shared" si="3"/>
        <v/>
      </c>
      <c r="BJ42" s="141" t="str">
        <f t="shared" ref="BJ42" si="31">IF(BI42="","",BI42-(BI42*BH42))</f>
        <v/>
      </c>
    </row>
    <row r="43" spans="1:62" ht="18.75" customHeight="1" x14ac:dyDescent="0.25">
      <c r="A43" s="15"/>
      <c r="B43" s="276" t="s">
        <v>33</v>
      </c>
      <c r="C43" s="277"/>
      <c r="D43" s="277"/>
      <c r="E43" s="277"/>
      <c r="F43" s="277"/>
      <c r="G43" s="277"/>
      <c r="H43" s="277"/>
      <c r="I43" s="277"/>
      <c r="J43" s="277"/>
      <c r="K43" s="277"/>
      <c r="L43" s="277"/>
      <c r="M43" s="277"/>
      <c r="N43" s="466"/>
      <c r="O43" s="466"/>
      <c r="P43" s="467"/>
      <c r="Q43" s="468">
        <v>42.95</v>
      </c>
      <c r="R43" s="397"/>
      <c r="S43" s="469"/>
      <c r="T43" s="452"/>
      <c r="U43" s="284"/>
      <c r="V43" s="369"/>
      <c r="W43" s="371" t="s">
        <v>27</v>
      </c>
      <c r="X43" s="371"/>
      <c r="Y43" s="371"/>
      <c r="Z43" s="371"/>
      <c r="AA43" s="440"/>
      <c r="AB43" s="417" t="s">
        <v>34</v>
      </c>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336"/>
      <c r="AZ43" s="15"/>
      <c r="BA43" s="84" t="s">
        <v>2239</v>
      </c>
      <c r="BB43" s="39" t="s">
        <v>14</v>
      </c>
      <c r="BC43" s="39" t="str">
        <f t="shared" si="5"/>
        <v>Granny Smith</v>
      </c>
      <c r="BD43" s="85" t="s">
        <v>745</v>
      </c>
      <c r="BE43" s="40" t="str">
        <f t="shared" si="0"/>
        <v/>
      </c>
      <c r="BF43" s="40">
        <f t="shared" si="1"/>
        <v>42.95</v>
      </c>
      <c r="BG43" s="40" t="str">
        <f t="shared" si="2"/>
        <v/>
      </c>
      <c r="BH43" s="139">
        <f>IF(BB43="","",IF(AND(BD43="Yes",Admin!$F$6&gt;0),Admin!$F$6,Admin!$F$5))</f>
        <v>0</v>
      </c>
      <c r="BI43" s="140" t="str">
        <f t="shared" si="3"/>
        <v/>
      </c>
      <c r="BJ43" s="141" t="str">
        <f t="shared" si="4"/>
        <v/>
      </c>
    </row>
    <row r="44" spans="1:62" ht="18.75" customHeight="1" x14ac:dyDescent="0.25">
      <c r="A44" s="15"/>
      <c r="B44" s="276" t="s">
        <v>2489</v>
      </c>
      <c r="C44" s="277"/>
      <c r="D44" s="277"/>
      <c r="E44" s="277"/>
      <c r="F44" s="277"/>
      <c r="G44" s="277"/>
      <c r="H44" s="277"/>
      <c r="I44" s="277"/>
      <c r="J44" s="277"/>
      <c r="K44" s="277"/>
      <c r="L44" s="277"/>
      <c r="M44" s="277"/>
      <c r="N44" s="466"/>
      <c r="O44" s="466"/>
      <c r="P44" s="467"/>
      <c r="Q44" s="468">
        <v>57.95</v>
      </c>
      <c r="R44" s="397"/>
      <c r="S44" s="469"/>
      <c r="T44" s="452"/>
      <c r="U44" s="284"/>
      <c r="V44" s="369"/>
      <c r="W44" s="371" t="s">
        <v>27</v>
      </c>
      <c r="X44" s="371"/>
      <c r="Y44" s="371"/>
      <c r="Z44" s="371"/>
      <c r="AA44" s="440"/>
      <c r="AB44" s="417" t="s">
        <v>34</v>
      </c>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336"/>
      <c r="AZ44" s="15"/>
      <c r="BA44" s="84" t="s">
        <v>2485</v>
      </c>
      <c r="BB44" s="39" t="s">
        <v>14</v>
      </c>
      <c r="BC44" s="39" t="str">
        <f t="shared" ref="BC44" si="32">B44</f>
        <v>Granny Smith (Extra Large*)</v>
      </c>
      <c r="BD44" s="85" t="s">
        <v>745</v>
      </c>
      <c r="BE44" s="40" t="str">
        <f t="shared" ref="BE44" si="33">IF(ISNUMBER(T44),T44,"")</f>
        <v/>
      </c>
      <c r="BF44" s="40">
        <f t="shared" ref="BF44" si="34">IF(ISNUMBER(Q44),Q44,"")</f>
        <v>57.95</v>
      </c>
      <c r="BG44" s="40" t="str">
        <f t="shared" ref="BG44" si="35">IF(AND(ISNUMBER(T44),BD44="Yes"),T44,"")</f>
        <v/>
      </c>
      <c r="BH44" s="254">
        <f>IF(BB44="","",0)</f>
        <v>0</v>
      </c>
      <c r="BI44" s="140" t="str">
        <f t="shared" ref="BI44" si="36">IF(AND(ISNUMBER(T44),T44&gt;0,ISNUMBER(Q44)),Q44*T44,"")</f>
        <v/>
      </c>
      <c r="BJ44" s="141" t="str">
        <f t="shared" si="4"/>
        <v/>
      </c>
    </row>
    <row r="45" spans="1:62" ht="18.75" hidden="1" customHeight="1" x14ac:dyDescent="0.25">
      <c r="A45" s="15"/>
      <c r="B45" s="381" t="s">
        <v>35</v>
      </c>
      <c r="C45" s="382"/>
      <c r="D45" s="382"/>
      <c r="E45" s="382"/>
      <c r="F45" s="382"/>
      <c r="G45" s="382"/>
      <c r="H45" s="382"/>
      <c r="I45" s="382"/>
      <c r="J45" s="382"/>
      <c r="K45" s="382"/>
      <c r="L45" s="382"/>
      <c r="M45" s="382"/>
      <c r="N45" s="714" t="s">
        <v>18</v>
      </c>
      <c r="O45" s="714"/>
      <c r="P45" s="715"/>
      <c r="Q45" s="472">
        <v>42.95</v>
      </c>
      <c r="R45" s="402"/>
      <c r="S45" s="473"/>
      <c r="T45" s="422" t="s">
        <v>2</v>
      </c>
      <c r="U45" s="388"/>
      <c r="V45" s="389"/>
      <c r="W45" s="330" t="s">
        <v>11</v>
      </c>
      <c r="X45" s="330"/>
      <c r="Y45" s="330"/>
      <c r="Z45" s="330"/>
      <c r="AA45" s="331"/>
      <c r="AB45" s="934" t="s">
        <v>36</v>
      </c>
      <c r="AC45" s="935"/>
      <c r="AD45" s="935"/>
      <c r="AE45" s="935"/>
      <c r="AF45" s="935"/>
      <c r="AG45" s="935"/>
      <c r="AH45" s="935"/>
      <c r="AI45" s="935"/>
      <c r="AJ45" s="935"/>
      <c r="AK45" s="935"/>
      <c r="AL45" s="935"/>
      <c r="AM45" s="935"/>
      <c r="AN45" s="935"/>
      <c r="AO45" s="935"/>
      <c r="AP45" s="935"/>
      <c r="AQ45" s="935"/>
      <c r="AR45" s="935"/>
      <c r="AS45" s="935"/>
      <c r="AT45" s="935"/>
      <c r="AU45" s="935"/>
      <c r="AV45" s="935"/>
      <c r="AW45" s="935"/>
      <c r="AX45" s="935"/>
      <c r="AY45" s="936"/>
      <c r="AZ45" s="15"/>
      <c r="BA45" s="84" t="s">
        <v>823</v>
      </c>
      <c r="BB45" s="39" t="s">
        <v>14</v>
      </c>
      <c r="BC45" s="39" t="str">
        <f t="shared" si="5"/>
        <v>Gravenstein</v>
      </c>
      <c r="BD45" s="85" t="s">
        <v>745</v>
      </c>
      <c r="BE45" s="40" t="str">
        <f t="shared" si="0"/>
        <v/>
      </c>
      <c r="BF45" s="40">
        <f t="shared" si="1"/>
        <v>42.95</v>
      </c>
      <c r="BG45" s="40" t="str">
        <f t="shared" si="2"/>
        <v/>
      </c>
      <c r="BH45" s="139">
        <f>IF(BB45="","",IF(AND(BD45="Yes",Admin!$F$6&gt;0),Admin!$F$6,Admin!$F$5))</f>
        <v>0</v>
      </c>
      <c r="BI45" s="140" t="str">
        <f t="shared" si="3"/>
        <v/>
      </c>
      <c r="BJ45" s="141" t="str">
        <f t="shared" si="4"/>
        <v/>
      </c>
    </row>
    <row r="46" spans="1:62" ht="18.75" customHeight="1" x14ac:dyDescent="0.25">
      <c r="A46" s="15"/>
      <c r="B46" s="276" t="s">
        <v>2531</v>
      </c>
      <c r="C46" s="277"/>
      <c r="D46" s="277"/>
      <c r="E46" s="277"/>
      <c r="F46" s="277"/>
      <c r="G46" s="277"/>
      <c r="H46" s="277"/>
      <c r="I46" s="277"/>
      <c r="J46" s="277"/>
      <c r="K46" s="277"/>
      <c r="L46" s="277"/>
      <c r="M46" s="277"/>
      <c r="N46" s="952" t="s">
        <v>18</v>
      </c>
      <c r="O46" s="952"/>
      <c r="P46" s="953"/>
      <c r="Q46" s="468">
        <v>57.95</v>
      </c>
      <c r="R46" s="397"/>
      <c r="S46" s="469"/>
      <c r="T46" s="452"/>
      <c r="U46" s="284"/>
      <c r="V46" s="369"/>
      <c r="W46" s="371" t="s">
        <v>11</v>
      </c>
      <c r="X46" s="371"/>
      <c r="Y46" s="371"/>
      <c r="Z46" s="371"/>
      <c r="AA46" s="440"/>
      <c r="AB46" s="999" t="s">
        <v>36</v>
      </c>
      <c r="AC46" s="1000"/>
      <c r="AD46" s="1000"/>
      <c r="AE46" s="1000"/>
      <c r="AF46" s="1000"/>
      <c r="AG46" s="1000"/>
      <c r="AH46" s="1000"/>
      <c r="AI46" s="1000"/>
      <c r="AJ46" s="1000"/>
      <c r="AK46" s="1000"/>
      <c r="AL46" s="1000"/>
      <c r="AM46" s="1000"/>
      <c r="AN46" s="1000"/>
      <c r="AO46" s="1000"/>
      <c r="AP46" s="1000"/>
      <c r="AQ46" s="1000"/>
      <c r="AR46" s="1000"/>
      <c r="AS46" s="1000"/>
      <c r="AT46" s="1000"/>
      <c r="AU46" s="1000"/>
      <c r="AV46" s="1000"/>
      <c r="AW46" s="1000"/>
      <c r="AX46" s="1000"/>
      <c r="AY46" s="1001"/>
      <c r="AZ46" s="15"/>
      <c r="BA46" s="84" t="s">
        <v>2529</v>
      </c>
      <c r="BB46" s="39" t="s">
        <v>14</v>
      </c>
      <c r="BC46" s="39" t="str">
        <f t="shared" ref="BC46" si="37">B46</f>
        <v>Gravenstein (Extra Large*)</v>
      </c>
      <c r="BD46" s="85" t="s">
        <v>745</v>
      </c>
      <c r="BE46" s="40" t="str">
        <f t="shared" ref="BE46" si="38">IF(ISNUMBER(T46),T46,"")</f>
        <v/>
      </c>
      <c r="BF46" s="40">
        <f t="shared" ref="BF46" si="39">IF(ISNUMBER(Q46),Q46,"")</f>
        <v>57.95</v>
      </c>
      <c r="BG46" s="40" t="str">
        <f t="shared" ref="BG46" si="40">IF(AND(ISNUMBER(T46),BD46="Yes"),T46,"")</f>
        <v/>
      </c>
      <c r="BH46" s="254">
        <f>IF(BB46="","",0)</f>
        <v>0</v>
      </c>
      <c r="BI46" s="140" t="str">
        <f t="shared" ref="BI46" si="41">IF(AND(ISNUMBER(T46),T46&gt;0,ISNUMBER(Q46)),Q46*T46,"")</f>
        <v/>
      </c>
      <c r="BJ46" s="141" t="str">
        <f t="shared" ref="BJ46" si="42">IF(BI46="","",BI46-(BI46*BH46))</f>
        <v/>
      </c>
    </row>
    <row r="47" spans="1:62" ht="18.75" hidden="1" customHeight="1" x14ac:dyDescent="0.25">
      <c r="A47" s="15"/>
      <c r="B47" s="381" t="s">
        <v>37</v>
      </c>
      <c r="C47" s="382"/>
      <c r="D47" s="382"/>
      <c r="E47" s="382"/>
      <c r="F47" s="382"/>
      <c r="G47" s="382"/>
      <c r="H47" s="382"/>
      <c r="I47" s="382"/>
      <c r="J47" s="382"/>
      <c r="K47" s="382"/>
      <c r="L47" s="382"/>
      <c r="M47" s="382"/>
      <c r="N47" s="714" t="s">
        <v>18</v>
      </c>
      <c r="O47" s="714"/>
      <c r="P47" s="715"/>
      <c r="Q47" s="472">
        <v>42.95</v>
      </c>
      <c r="R47" s="402"/>
      <c r="S47" s="473"/>
      <c r="T47" s="422" t="s">
        <v>2</v>
      </c>
      <c r="U47" s="388"/>
      <c r="V47" s="389"/>
      <c r="W47" s="330" t="s">
        <v>22</v>
      </c>
      <c r="X47" s="330"/>
      <c r="Y47" s="330"/>
      <c r="Z47" s="330"/>
      <c r="AA47" s="331"/>
      <c r="AB47" s="943" t="s">
        <v>38</v>
      </c>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944"/>
      <c r="AZ47" s="15"/>
      <c r="BA47" s="84" t="s">
        <v>824</v>
      </c>
      <c r="BB47" s="39" t="s">
        <v>14</v>
      </c>
      <c r="BC47" s="39" t="str">
        <f t="shared" si="5"/>
        <v>Jonagold</v>
      </c>
      <c r="BD47" s="85" t="s">
        <v>745</v>
      </c>
      <c r="BE47" s="40" t="str">
        <f t="shared" si="0"/>
        <v/>
      </c>
      <c r="BF47" s="40">
        <f t="shared" si="1"/>
        <v>42.95</v>
      </c>
      <c r="BG47" s="40" t="str">
        <f t="shared" si="2"/>
        <v/>
      </c>
      <c r="BH47" s="139">
        <f>IF(BB47="","",IF(AND(BD47="Yes",Admin!$F$6&gt;0),Admin!$F$6,Admin!$F$5))</f>
        <v>0</v>
      </c>
      <c r="BI47" s="140" t="str">
        <f t="shared" si="3"/>
        <v/>
      </c>
      <c r="BJ47" s="141" t="str">
        <f t="shared" si="4"/>
        <v/>
      </c>
    </row>
    <row r="48" spans="1:62" ht="18.75" customHeight="1" x14ac:dyDescent="0.25">
      <c r="A48" s="15"/>
      <c r="B48" s="276" t="s">
        <v>2490</v>
      </c>
      <c r="C48" s="277"/>
      <c r="D48" s="277"/>
      <c r="E48" s="277"/>
      <c r="F48" s="277"/>
      <c r="G48" s="277"/>
      <c r="H48" s="277"/>
      <c r="I48" s="277"/>
      <c r="J48" s="277"/>
      <c r="K48" s="277"/>
      <c r="L48" s="277"/>
      <c r="M48" s="277"/>
      <c r="N48" s="952" t="s">
        <v>18</v>
      </c>
      <c r="O48" s="952"/>
      <c r="P48" s="953"/>
      <c r="Q48" s="468">
        <v>57.95</v>
      </c>
      <c r="R48" s="397"/>
      <c r="S48" s="469"/>
      <c r="T48" s="452"/>
      <c r="U48" s="284"/>
      <c r="V48" s="369"/>
      <c r="W48" s="371" t="s">
        <v>22</v>
      </c>
      <c r="X48" s="371"/>
      <c r="Y48" s="371"/>
      <c r="Z48" s="371"/>
      <c r="AA48" s="440"/>
      <c r="AB48" s="962" t="s">
        <v>38</v>
      </c>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963"/>
      <c r="AZ48" s="15"/>
      <c r="BA48" s="84" t="s">
        <v>2486</v>
      </c>
      <c r="BB48" s="39" t="s">
        <v>14</v>
      </c>
      <c r="BC48" s="39" t="str">
        <f t="shared" ref="BC48" si="43">B48</f>
        <v>Jonagold (Extra Large*)</v>
      </c>
      <c r="BD48" s="85" t="s">
        <v>745</v>
      </c>
      <c r="BE48" s="40" t="str">
        <f t="shared" ref="BE48" si="44">IF(ISNUMBER(T48),T48,"")</f>
        <v/>
      </c>
      <c r="BF48" s="40">
        <f t="shared" ref="BF48" si="45">IF(ISNUMBER(Q48),Q48,"")</f>
        <v>57.95</v>
      </c>
      <c r="BG48" s="40" t="str">
        <f t="shared" ref="BG48" si="46">IF(AND(ISNUMBER(T48),BD48="Yes"),T48,"")</f>
        <v/>
      </c>
      <c r="BH48" s="254">
        <f>IF(BB48="","",0)</f>
        <v>0</v>
      </c>
      <c r="BI48" s="140" t="str">
        <f t="shared" ref="BI48" si="47">IF(AND(ISNUMBER(T48),T48&gt;0,ISNUMBER(Q48)),Q48*T48,"")</f>
        <v/>
      </c>
      <c r="BJ48" s="141" t="str">
        <f t="shared" ref="BJ48" si="48">IF(BI48="","",BI48-(BI48*BH48))</f>
        <v/>
      </c>
    </row>
    <row r="49" spans="1:62" ht="18.75" customHeight="1" x14ac:dyDescent="0.25">
      <c r="A49" s="15"/>
      <c r="B49" s="276" t="s">
        <v>39</v>
      </c>
      <c r="C49" s="277"/>
      <c r="D49" s="277"/>
      <c r="E49" s="277"/>
      <c r="F49" s="277"/>
      <c r="G49" s="277"/>
      <c r="H49" s="277"/>
      <c r="I49" s="277"/>
      <c r="J49" s="277"/>
      <c r="K49" s="277"/>
      <c r="L49" s="277"/>
      <c r="M49" s="277"/>
      <c r="N49" s="466"/>
      <c r="O49" s="466"/>
      <c r="P49" s="467"/>
      <c r="Q49" s="468">
        <v>42.95</v>
      </c>
      <c r="R49" s="397"/>
      <c r="S49" s="469"/>
      <c r="T49" s="452"/>
      <c r="U49" s="284"/>
      <c r="V49" s="369"/>
      <c r="W49" s="371" t="s">
        <v>22</v>
      </c>
      <c r="X49" s="371"/>
      <c r="Y49" s="371"/>
      <c r="Z49" s="371"/>
      <c r="AA49" s="440"/>
      <c r="AB49" s="417" t="s">
        <v>40</v>
      </c>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336"/>
      <c r="AZ49" s="15"/>
      <c r="BA49" s="84" t="s">
        <v>2240</v>
      </c>
      <c r="BB49" s="39" t="s">
        <v>14</v>
      </c>
      <c r="BC49" s="39" t="str">
        <f t="shared" si="5"/>
        <v>Jonathon</v>
      </c>
      <c r="BD49" s="85" t="s">
        <v>745</v>
      </c>
      <c r="BE49" s="40" t="str">
        <f t="shared" si="0"/>
        <v/>
      </c>
      <c r="BF49" s="40">
        <f t="shared" si="1"/>
        <v>42.95</v>
      </c>
      <c r="BG49" s="40" t="str">
        <f t="shared" si="2"/>
        <v/>
      </c>
      <c r="BH49" s="139">
        <f>IF(BB49="","",IF(AND(BD49="Yes",Admin!$F$6&gt;0),Admin!$F$6,Admin!$F$5))</f>
        <v>0</v>
      </c>
      <c r="BI49" s="140" t="str">
        <f t="shared" si="3"/>
        <v/>
      </c>
      <c r="BJ49" s="141" t="str">
        <f t="shared" si="4"/>
        <v/>
      </c>
    </row>
    <row r="50" spans="1:62" ht="18.75" customHeight="1" x14ac:dyDescent="0.25">
      <c r="A50" s="15"/>
      <c r="B50" s="276" t="s">
        <v>2491</v>
      </c>
      <c r="C50" s="277"/>
      <c r="D50" s="277"/>
      <c r="E50" s="277"/>
      <c r="F50" s="277"/>
      <c r="G50" s="277"/>
      <c r="H50" s="277"/>
      <c r="I50" s="277"/>
      <c r="J50" s="277"/>
      <c r="K50" s="277"/>
      <c r="L50" s="277"/>
      <c r="M50" s="277"/>
      <c r="N50" s="466"/>
      <c r="O50" s="466"/>
      <c r="P50" s="467"/>
      <c r="Q50" s="468">
        <v>57.95</v>
      </c>
      <c r="R50" s="397"/>
      <c r="S50" s="469"/>
      <c r="T50" s="452"/>
      <c r="U50" s="284"/>
      <c r="V50" s="369"/>
      <c r="W50" s="371" t="s">
        <v>22</v>
      </c>
      <c r="X50" s="371"/>
      <c r="Y50" s="371"/>
      <c r="Z50" s="371"/>
      <c r="AA50" s="440"/>
      <c r="AB50" s="417" t="s">
        <v>40</v>
      </c>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336"/>
      <c r="AZ50" s="15"/>
      <c r="BA50" s="84" t="s">
        <v>2487</v>
      </c>
      <c r="BB50" s="39" t="s">
        <v>14</v>
      </c>
      <c r="BC50" s="39" t="str">
        <f t="shared" ref="BC50" si="49">B50</f>
        <v>Jonathon (Extra Large*)</v>
      </c>
      <c r="BD50" s="85" t="s">
        <v>745</v>
      </c>
      <c r="BE50" s="40" t="str">
        <f t="shared" ref="BE50" si="50">IF(ISNUMBER(T50),T50,"")</f>
        <v/>
      </c>
      <c r="BF50" s="40">
        <f t="shared" ref="BF50" si="51">IF(ISNUMBER(Q50),Q50,"")</f>
        <v>57.95</v>
      </c>
      <c r="BG50" s="40" t="str">
        <f t="shared" ref="BG50" si="52">IF(AND(ISNUMBER(T50),BD50="Yes"),T50,"")</f>
        <v/>
      </c>
      <c r="BH50" s="254">
        <f>IF(BB50="","",0)</f>
        <v>0</v>
      </c>
      <c r="BI50" s="140" t="str">
        <f t="shared" ref="BI50" si="53">IF(AND(ISNUMBER(T50),T50&gt;0,ISNUMBER(Q50)),Q50*T50,"")</f>
        <v/>
      </c>
      <c r="BJ50" s="141" t="str">
        <f t="shared" ref="BJ50" si="54">IF(BI50="","",BI50-(BI50*BH50))</f>
        <v/>
      </c>
    </row>
    <row r="51" spans="1:62" ht="18.75" hidden="1" customHeight="1" x14ac:dyDescent="0.25">
      <c r="A51" s="15"/>
      <c r="B51" s="381" t="s">
        <v>41</v>
      </c>
      <c r="C51" s="382"/>
      <c r="D51" s="382"/>
      <c r="E51" s="382"/>
      <c r="F51" s="382"/>
      <c r="G51" s="382"/>
      <c r="H51" s="382"/>
      <c r="I51" s="382"/>
      <c r="J51" s="382"/>
      <c r="K51" s="382"/>
      <c r="L51" s="382"/>
      <c r="M51" s="382"/>
      <c r="N51" s="470"/>
      <c r="O51" s="470"/>
      <c r="P51" s="471"/>
      <c r="Q51" s="472">
        <v>42.95</v>
      </c>
      <c r="R51" s="402"/>
      <c r="S51" s="473"/>
      <c r="T51" s="422" t="s">
        <v>2</v>
      </c>
      <c r="U51" s="388"/>
      <c r="V51" s="389"/>
      <c r="W51" s="330" t="s">
        <v>27</v>
      </c>
      <c r="X51" s="330"/>
      <c r="Y51" s="330"/>
      <c r="Z51" s="330"/>
      <c r="AA51" s="331"/>
      <c r="AB51" s="480" t="s">
        <v>42</v>
      </c>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92"/>
      <c r="AZ51" s="15"/>
      <c r="BA51" s="84" t="s">
        <v>825</v>
      </c>
      <c r="BB51" s="39" t="s">
        <v>14</v>
      </c>
      <c r="BC51" s="39" t="str">
        <f t="shared" si="5"/>
        <v>Lady In The Snow (Pomme de Neige)</v>
      </c>
      <c r="BD51" s="85" t="s">
        <v>745</v>
      </c>
      <c r="BE51" s="40" t="str">
        <f t="shared" si="0"/>
        <v/>
      </c>
      <c r="BF51" s="40">
        <f t="shared" si="1"/>
        <v>42.95</v>
      </c>
      <c r="BG51" s="40" t="str">
        <f t="shared" si="2"/>
        <v/>
      </c>
      <c r="BH51" s="139">
        <f>IF(BB51="","",IF(AND(BD51="Yes",Admin!$F$6&gt;0),Admin!$F$6,Admin!$F$5))</f>
        <v>0</v>
      </c>
      <c r="BI51" s="140" t="str">
        <f t="shared" si="3"/>
        <v/>
      </c>
      <c r="BJ51" s="141" t="str">
        <f t="shared" si="4"/>
        <v/>
      </c>
    </row>
    <row r="52" spans="1:62" ht="18.75" customHeight="1" x14ac:dyDescent="0.25">
      <c r="A52" s="15"/>
      <c r="B52" s="276" t="s">
        <v>2534</v>
      </c>
      <c r="C52" s="277"/>
      <c r="D52" s="277"/>
      <c r="E52" s="277"/>
      <c r="F52" s="277"/>
      <c r="G52" s="277"/>
      <c r="H52" s="277"/>
      <c r="I52" s="277"/>
      <c r="J52" s="277"/>
      <c r="K52" s="277"/>
      <c r="L52" s="277"/>
      <c r="M52" s="277"/>
      <c r="N52" s="466"/>
      <c r="O52" s="466"/>
      <c r="P52" s="467"/>
      <c r="Q52" s="468">
        <v>57.95</v>
      </c>
      <c r="R52" s="397"/>
      <c r="S52" s="469"/>
      <c r="T52" s="452"/>
      <c r="U52" s="284"/>
      <c r="V52" s="369"/>
      <c r="W52" s="371" t="s">
        <v>27</v>
      </c>
      <c r="X52" s="371"/>
      <c r="Y52" s="371"/>
      <c r="Z52" s="371"/>
      <c r="AA52" s="440"/>
      <c r="AB52" s="417" t="s">
        <v>42</v>
      </c>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336"/>
      <c r="AZ52" s="15"/>
      <c r="BA52" s="84" t="s">
        <v>2535</v>
      </c>
      <c r="BB52" s="39" t="s">
        <v>14</v>
      </c>
      <c r="BC52" s="39" t="str">
        <f t="shared" ref="BC52" si="55">B52</f>
        <v>Lady In The Snow (Extra Large*)</v>
      </c>
      <c r="BD52" s="85" t="s">
        <v>745</v>
      </c>
      <c r="BE52" s="40" t="str">
        <f t="shared" ref="BE52" si="56">IF(ISNUMBER(T52),T52,"")</f>
        <v/>
      </c>
      <c r="BF52" s="40">
        <f t="shared" ref="BF52" si="57">IF(ISNUMBER(Q52),Q52,"")</f>
        <v>57.95</v>
      </c>
      <c r="BG52" s="40" t="str">
        <f t="shared" ref="BG52" si="58">IF(AND(ISNUMBER(T52),BD52="Yes"),T52,"")</f>
        <v/>
      </c>
      <c r="BH52" s="254">
        <f>IF(BB52="","",0)</f>
        <v>0</v>
      </c>
      <c r="BI52" s="140" t="str">
        <f t="shared" ref="BI52" si="59">IF(AND(ISNUMBER(T52),T52&gt;0,ISNUMBER(Q52)),Q52*T52,"")</f>
        <v/>
      </c>
      <c r="BJ52" s="141" t="str">
        <f t="shared" ref="BJ52" si="60">IF(BI52="","",BI52-(BI52*BH52))</f>
        <v/>
      </c>
    </row>
    <row r="53" spans="1:62" ht="18.75" customHeight="1" x14ac:dyDescent="0.25">
      <c r="A53" s="15"/>
      <c r="B53" s="276" t="s">
        <v>43</v>
      </c>
      <c r="C53" s="277"/>
      <c r="D53" s="277"/>
      <c r="E53" s="277"/>
      <c r="F53" s="277"/>
      <c r="G53" s="277"/>
      <c r="H53" s="277"/>
      <c r="I53" s="277"/>
      <c r="J53" s="277"/>
      <c r="K53" s="277"/>
      <c r="L53" s="277"/>
      <c r="M53" s="277"/>
      <c r="N53" s="952" t="s">
        <v>18</v>
      </c>
      <c r="O53" s="952"/>
      <c r="P53" s="953"/>
      <c r="Q53" s="468">
        <v>42.95</v>
      </c>
      <c r="R53" s="397"/>
      <c r="S53" s="469"/>
      <c r="T53" s="452"/>
      <c r="U53" s="284"/>
      <c r="V53" s="369"/>
      <c r="W53" s="371" t="s">
        <v>22</v>
      </c>
      <c r="X53" s="371"/>
      <c r="Y53" s="371"/>
      <c r="Z53" s="371"/>
      <c r="AA53" s="440"/>
      <c r="AB53" s="999" t="s">
        <v>44</v>
      </c>
      <c r="AC53" s="1000"/>
      <c r="AD53" s="1000"/>
      <c r="AE53" s="1000"/>
      <c r="AF53" s="1000"/>
      <c r="AG53" s="1000"/>
      <c r="AH53" s="1000"/>
      <c r="AI53" s="1000"/>
      <c r="AJ53" s="1000"/>
      <c r="AK53" s="1000"/>
      <c r="AL53" s="1000"/>
      <c r="AM53" s="1000"/>
      <c r="AN53" s="1000"/>
      <c r="AO53" s="1000"/>
      <c r="AP53" s="1000"/>
      <c r="AQ53" s="1000"/>
      <c r="AR53" s="1000"/>
      <c r="AS53" s="1000"/>
      <c r="AT53" s="1000"/>
      <c r="AU53" s="1000"/>
      <c r="AV53" s="1000"/>
      <c r="AW53" s="1000"/>
      <c r="AX53" s="1000"/>
      <c r="AY53" s="1001"/>
      <c r="AZ53" s="15"/>
      <c r="BA53" s="84" t="s">
        <v>826</v>
      </c>
      <c r="BB53" s="39" t="s">
        <v>14</v>
      </c>
      <c r="BC53" s="39" t="str">
        <f t="shared" si="5"/>
        <v>Mutsu</v>
      </c>
      <c r="BD53" s="85" t="s">
        <v>745</v>
      </c>
      <c r="BE53" s="40" t="str">
        <f t="shared" si="0"/>
        <v/>
      </c>
      <c r="BF53" s="40">
        <f t="shared" si="1"/>
        <v>42.95</v>
      </c>
      <c r="BG53" s="40" t="str">
        <f t="shared" si="2"/>
        <v/>
      </c>
      <c r="BH53" s="139">
        <f>IF(BB53="","",IF(AND(BD53="Yes",Admin!$F$6&gt;0),Admin!$F$6,Admin!$F$5))</f>
        <v>0</v>
      </c>
      <c r="BI53" s="140" t="str">
        <f t="shared" si="3"/>
        <v/>
      </c>
      <c r="BJ53" s="141" t="str">
        <f t="shared" si="4"/>
        <v/>
      </c>
    </row>
    <row r="54" spans="1:62" ht="18.75" customHeight="1" x14ac:dyDescent="0.25">
      <c r="A54" s="15"/>
      <c r="B54" s="276" t="s">
        <v>2492</v>
      </c>
      <c r="C54" s="277"/>
      <c r="D54" s="277"/>
      <c r="E54" s="277"/>
      <c r="F54" s="277"/>
      <c r="G54" s="277"/>
      <c r="H54" s="277"/>
      <c r="I54" s="277"/>
      <c r="J54" s="277"/>
      <c r="K54" s="277"/>
      <c r="L54" s="277"/>
      <c r="M54" s="277"/>
      <c r="N54" s="952" t="s">
        <v>18</v>
      </c>
      <c r="O54" s="952"/>
      <c r="P54" s="953"/>
      <c r="Q54" s="468">
        <v>57.95</v>
      </c>
      <c r="R54" s="397"/>
      <c r="S54" s="469"/>
      <c r="T54" s="452"/>
      <c r="U54" s="284"/>
      <c r="V54" s="369"/>
      <c r="W54" s="371" t="s">
        <v>22</v>
      </c>
      <c r="X54" s="371"/>
      <c r="Y54" s="371"/>
      <c r="Z54" s="371"/>
      <c r="AA54" s="440"/>
      <c r="AB54" s="999" t="s">
        <v>44</v>
      </c>
      <c r="AC54" s="1000"/>
      <c r="AD54" s="1000"/>
      <c r="AE54" s="1000"/>
      <c r="AF54" s="1000"/>
      <c r="AG54" s="1000"/>
      <c r="AH54" s="1000"/>
      <c r="AI54" s="1000"/>
      <c r="AJ54" s="1000"/>
      <c r="AK54" s="1000"/>
      <c r="AL54" s="1000"/>
      <c r="AM54" s="1000"/>
      <c r="AN54" s="1000"/>
      <c r="AO54" s="1000"/>
      <c r="AP54" s="1000"/>
      <c r="AQ54" s="1000"/>
      <c r="AR54" s="1000"/>
      <c r="AS54" s="1000"/>
      <c r="AT54" s="1000"/>
      <c r="AU54" s="1000"/>
      <c r="AV54" s="1000"/>
      <c r="AW54" s="1000"/>
      <c r="AX54" s="1000"/>
      <c r="AY54" s="1001"/>
      <c r="AZ54" s="15"/>
      <c r="BA54" s="84" t="s">
        <v>2488</v>
      </c>
      <c r="BB54" s="39" t="s">
        <v>14</v>
      </c>
      <c r="BC54" s="39" t="str">
        <f t="shared" ref="BC54" si="61">B54</f>
        <v>Mutsu (Extra Large*)</v>
      </c>
      <c r="BD54" s="85" t="s">
        <v>745</v>
      </c>
      <c r="BE54" s="40" t="str">
        <f t="shared" ref="BE54" si="62">IF(ISNUMBER(T54),T54,"")</f>
        <v/>
      </c>
      <c r="BF54" s="40">
        <f t="shared" ref="BF54" si="63">IF(ISNUMBER(Q54),Q54,"")</f>
        <v>57.95</v>
      </c>
      <c r="BG54" s="40" t="str">
        <f t="shared" ref="BG54" si="64">IF(AND(ISNUMBER(T54),BD54="Yes"),T54,"")</f>
        <v/>
      </c>
      <c r="BH54" s="254">
        <f>IF(BB54="","",0)</f>
        <v>0</v>
      </c>
      <c r="BI54" s="140" t="str">
        <f t="shared" ref="BI54" si="65">IF(AND(ISNUMBER(T54),T54&gt;0,ISNUMBER(Q54)),Q54*T54,"")</f>
        <v/>
      </c>
      <c r="BJ54" s="141" t="str">
        <f t="shared" ref="BJ54" si="66">IF(BI54="","",BI54-(BI54*BH54))</f>
        <v/>
      </c>
    </row>
    <row r="55" spans="1:62" ht="18.75" hidden="1" customHeight="1" x14ac:dyDescent="0.25">
      <c r="A55" s="15"/>
      <c r="B55" s="381" t="s">
        <v>45</v>
      </c>
      <c r="C55" s="382"/>
      <c r="D55" s="382"/>
      <c r="E55" s="382"/>
      <c r="F55" s="382"/>
      <c r="G55" s="382"/>
      <c r="H55" s="382"/>
      <c r="I55" s="382"/>
      <c r="J55" s="382"/>
      <c r="K55" s="382"/>
      <c r="L55" s="382"/>
      <c r="M55" s="382"/>
      <c r="N55" s="470"/>
      <c r="O55" s="470"/>
      <c r="P55" s="471"/>
      <c r="Q55" s="472">
        <v>42.95</v>
      </c>
      <c r="R55" s="402"/>
      <c r="S55" s="473"/>
      <c r="T55" s="422" t="s">
        <v>2</v>
      </c>
      <c r="U55" s="388"/>
      <c r="V55" s="389"/>
      <c r="W55" s="330" t="s">
        <v>22</v>
      </c>
      <c r="X55" s="330"/>
      <c r="Y55" s="330"/>
      <c r="Z55" s="330"/>
      <c r="AA55" s="331"/>
      <c r="AB55" s="480" t="s">
        <v>46</v>
      </c>
      <c r="AC55" s="382"/>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92"/>
      <c r="AZ55" s="15"/>
      <c r="BA55" s="84" t="s">
        <v>841</v>
      </c>
      <c r="BB55" s="39" t="s">
        <v>14</v>
      </c>
      <c r="BC55" s="39" t="str">
        <f t="shared" si="5"/>
        <v>Pink Lady</v>
      </c>
      <c r="BD55" s="85" t="s">
        <v>745</v>
      </c>
      <c r="BE55" s="40" t="str">
        <f t="shared" si="0"/>
        <v/>
      </c>
      <c r="BF55" s="40">
        <f t="shared" si="1"/>
        <v>42.95</v>
      </c>
      <c r="BG55" s="40" t="str">
        <f t="shared" si="2"/>
        <v/>
      </c>
      <c r="BH55" s="139">
        <f>IF(BB55="","",IF(AND(BD55="Yes",Admin!$F$6&gt;0),Admin!$F$6,Admin!$F$5))</f>
        <v>0</v>
      </c>
      <c r="BI55" s="140" t="str">
        <f t="shared" si="3"/>
        <v/>
      </c>
      <c r="BJ55" s="141" t="str">
        <f t="shared" ref="BJ55" si="67">IF(BI55="","",BI55-(BI55*BH55))</f>
        <v/>
      </c>
    </row>
    <row r="56" spans="1:62" ht="18.75" customHeight="1" x14ac:dyDescent="0.25">
      <c r="A56" s="15"/>
      <c r="B56" s="276" t="s">
        <v>45</v>
      </c>
      <c r="C56" s="277"/>
      <c r="D56" s="277"/>
      <c r="E56" s="277"/>
      <c r="F56" s="277"/>
      <c r="G56" s="277"/>
      <c r="H56" s="277"/>
      <c r="I56" s="277"/>
      <c r="J56" s="277"/>
      <c r="K56" s="277"/>
      <c r="L56" s="277"/>
      <c r="M56" s="277"/>
      <c r="N56" s="466"/>
      <c r="O56" s="466"/>
      <c r="P56" s="467"/>
      <c r="Q56" s="468">
        <v>42.95</v>
      </c>
      <c r="R56" s="397"/>
      <c r="S56" s="469"/>
      <c r="T56" s="452"/>
      <c r="U56" s="284"/>
      <c r="V56" s="369"/>
      <c r="W56" s="371" t="s">
        <v>22</v>
      </c>
      <c r="X56" s="371"/>
      <c r="Y56" s="371"/>
      <c r="Z56" s="371"/>
      <c r="AA56" s="440"/>
      <c r="AB56" s="417" t="s">
        <v>46</v>
      </c>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336"/>
      <c r="AZ56" s="15"/>
      <c r="BA56" s="84" t="s">
        <v>2241</v>
      </c>
      <c r="BB56" s="39" t="s">
        <v>14</v>
      </c>
      <c r="BC56" s="39" t="str">
        <f t="shared" si="5"/>
        <v>Pink Lady</v>
      </c>
      <c r="BD56" s="85" t="s">
        <v>745</v>
      </c>
      <c r="BE56" s="40" t="str">
        <f t="shared" si="0"/>
        <v/>
      </c>
      <c r="BF56" s="40">
        <f t="shared" si="1"/>
        <v>42.95</v>
      </c>
      <c r="BG56" s="40" t="str">
        <f t="shared" si="2"/>
        <v/>
      </c>
      <c r="BH56" s="139">
        <f>IF(BB56="","",IF(AND(BD56="Yes",Admin!$F$6&gt;0),Admin!$F$6,Admin!$F$5))</f>
        <v>0</v>
      </c>
      <c r="BI56" s="140" t="str">
        <f t="shared" si="3"/>
        <v/>
      </c>
      <c r="BJ56" s="141" t="str">
        <f t="shared" si="4"/>
        <v/>
      </c>
    </row>
    <row r="57" spans="1:62" ht="18.75" customHeight="1" x14ac:dyDescent="0.25">
      <c r="A57" s="15"/>
      <c r="B57" s="276" t="s">
        <v>2493</v>
      </c>
      <c r="C57" s="277"/>
      <c r="D57" s="277"/>
      <c r="E57" s="277"/>
      <c r="F57" s="277"/>
      <c r="G57" s="277"/>
      <c r="H57" s="277"/>
      <c r="I57" s="277"/>
      <c r="J57" s="277"/>
      <c r="K57" s="277"/>
      <c r="L57" s="277"/>
      <c r="M57" s="277"/>
      <c r="N57" s="466"/>
      <c r="O57" s="466"/>
      <c r="P57" s="467"/>
      <c r="Q57" s="468">
        <v>57.95</v>
      </c>
      <c r="R57" s="397"/>
      <c r="S57" s="469"/>
      <c r="T57" s="452"/>
      <c r="U57" s="284"/>
      <c r="V57" s="369"/>
      <c r="W57" s="371" t="s">
        <v>22</v>
      </c>
      <c r="X57" s="371"/>
      <c r="Y57" s="371"/>
      <c r="Z57" s="371"/>
      <c r="AA57" s="440"/>
      <c r="AB57" s="417" t="s">
        <v>46</v>
      </c>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336"/>
      <c r="AZ57" s="15"/>
      <c r="BA57" s="84" t="s">
        <v>2494</v>
      </c>
      <c r="BB57" s="39" t="s">
        <v>14</v>
      </c>
      <c r="BC57" s="39" t="str">
        <f t="shared" ref="BC57" si="68">B57</f>
        <v>Pink Lady (Extra Large*)</v>
      </c>
      <c r="BD57" s="85" t="s">
        <v>745</v>
      </c>
      <c r="BE57" s="40" t="str">
        <f t="shared" ref="BE57" si="69">IF(ISNUMBER(T57),T57,"")</f>
        <v/>
      </c>
      <c r="BF57" s="40">
        <f t="shared" ref="BF57" si="70">IF(ISNUMBER(Q57),Q57,"")</f>
        <v>57.95</v>
      </c>
      <c r="BG57" s="40" t="str">
        <f t="shared" ref="BG57" si="71">IF(AND(ISNUMBER(T57),BD57="Yes"),T57,"")</f>
        <v/>
      </c>
      <c r="BH57" s="254">
        <f>IF(BB57="","",0)</f>
        <v>0</v>
      </c>
      <c r="BI57" s="140" t="str">
        <f t="shared" ref="BI57" si="72">IF(AND(ISNUMBER(T57),T57&gt;0,ISNUMBER(Q57)),Q57*T57,"")</f>
        <v/>
      </c>
      <c r="BJ57" s="141" t="str">
        <f t="shared" si="4"/>
        <v/>
      </c>
    </row>
    <row r="58" spans="1:62" ht="18.75" hidden="1" customHeight="1" x14ac:dyDescent="0.25">
      <c r="A58" s="15"/>
      <c r="B58" s="381" t="s">
        <v>47</v>
      </c>
      <c r="C58" s="382"/>
      <c r="D58" s="382"/>
      <c r="E58" s="382"/>
      <c r="F58" s="382"/>
      <c r="G58" s="382"/>
      <c r="H58" s="382"/>
      <c r="I58" s="382"/>
      <c r="J58" s="382"/>
      <c r="K58" s="382"/>
      <c r="L58" s="382"/>
      <c r="M58" s="382"/>
      <c r="N58" s="470"/>
      <c r="O58" s="470"/>
      <c r="P58" s="471"/>
      <c r="Q58" s="472" t="s">
        <v>393</v>
      </c>
      <c r="R58" s="402"/>
      <c r="S58" s="473"/>
      <c r="T58" s="422" t="s">
        <v>2</v>
      </c>
      <c r="U58" s="388"/>
      <c r="V58" s="389"/>
      <c r="W58" s="330" t="s">
        <v>22</v>
      </c>
      <c r="X58" s="330"/>
      <c r="Y58" s="330"/>
      <c r="Z58" s="330"/>
      <c r="AA58" s="331"/>
      <c r="AB58" s="480" t="s">
        <v>48</v>
      </c>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92"/>
      <c r="AZ58" s="15"/>
      <c r="BA58" s="84" t="s">
        <v>827</v>
      </c>
      <c r="BB58" s="39" t="s">
        <v>14</v>
      </c>
      <c r="BC58" s="39" t="str">
        <f t="shared" si="5"/>
        <v>Red Braeburn</v>
      </c>
      <c r="BD58" s="85" t="s">
        <v>745</v>
      </c>
      <c r="BE58" s="40" t="str">
        <f t="shared" si="0"/>
        <v/>
      </c>
      <c r="BF58" s="40" t="str">
        <f t="shared" si="1"/>
        <v/>
      </c>
      <c r="BG58" s="40" t="str">
        <f t="shared" si="2"/>
        <v/>
      </c>
      <c r="BH58" s="139">
        <f>IF(BB58="","",IF(AND(BD58="Yes",Admin!$F$6&gt;0),Admin!$F$6,Admin!$F$5))</f>
        <v>0</v>
      </c>
      <c r="BI58" s="140" t="str">
        <f t="shared" si="3"/>
        <v/>
      </c>
      <c r="BJ58" s="141" t="str">
        <f t="shared" si="4"/>
        <v/>
      </c>
    </row>
    <row r="59" spans="1:62" ht="18.75" customHeight="1" x14ac:dyDescent="0.25">
      <c r="A59" s="15"/>
      <c r="B59" s="276" t="s">
        <v>2530</v>
      </c>
      <c r="C59" s="277"/>
      <c r="D59" s="277"/>
      <c r="E59" s="277"/>
      <c r="F59" s="277"/>
      <c r="G59" s="277"/>
      <c r="H59" s="277"/>
      <c r="I59" s="277"/>
      <c r="J59" s="277"/>
      <c r="K59" s="277"/>
      <c r="L59" s="277"/>
      <c r="M59" s="277"/>
      <c r="N59" s="466"/>
      <c r="O59" s="466"/>
      <c r="P59" s="467"/>
      <c r="Q59" s="468">
        <v>57.95</v>
      </c>
      <c r="R59" s="397"/>
      <c r="S59" s="469"/>
      <c r="T59" s="452"/>
      <c r="U59" s="284"/>
      <c r="V59" s="369"/>
      <c r="W59" s="371" t="s">
        <v>22</v>
      </c>
      <c r="X59" s="371"/>
      <c r="Y59" s="371"/>
      <c r="Z59" s="371"/>
      <c r="AA59" s="440"/>
      <c r="AB59" s="417" t="s">
        <v>48</v>
      </c>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336"/>
      <c r="AZ59" s="15"/>
      <c r="BA59" s="84" t="s">
        <v>2533</v>
      </c>
      <c r="BB59" s="39" t="s">
        <v>14</v>
      </c>
      <c r="BC59" s="39" t="str">
        <f t="shared" ref="BC59" si="73">B59</f>
        <v>Red Braeburn (Extra Large*)</v>
      </c>
      <c r="BD59" s="85" t="s">
        <v>745</v>
      </c>
      <c r="BE59" s="40" t="str">
        <f t="shared" ref="BE59" si="74">IF(ISNUMBER(T59),T59,"")</f>
        <v/>
      </c>
      <c r="BF59" s="40">
        <f t="shared" ref="BF59" si="75">IF(ISNUMBER(Q59),Q59,"")</f>
        <v>57.95</v>
      </c>
      <c r="BG59" s="40" t="str">
        <f t="shared" ref="BG59" si="76">IF(AND(ISNUMBER(T59),BD59="Yes"),T59,"")</f>
        <v/>
      </c>
      <c r="BH59" s="254">
        <f>IF(BB59="","",0)</f>
        <v>0</v>
      </c>
      <c r="BI59" s="140" t="str">
        <f t="shared" ref="BI59" si="77">IF(AND(ISNUMBER(T59),T59&gt;0,ISNUMBER(Q59)),Q59*T59,"")</f>
        <v/>
      </c>
      <c r="BJ59" s="141" t="str">
        <f t="shared" ref="BJ59" si="78">IF(BI59="","",BI59-(BI59*BH59))</f>
        <v/>
      </c>
    </row>
    <row r="60" spans="1:62" ht="18.75" customHeight="1" x14ac:dyDescent="0.25">
      <c r="A60" s="15"/>
      <c r="B60" s="276" t="s">
        <v>49</v>
      </c>
      <c r="C60" s="277"/>
      <c r="D60" s="277"/>
      <c r="E60" s="277"/>
      <c r="F60" s="277"/>
      <c r="G60" s="277"/>
      <c r="H60" s="277"/>
      <c r="I60" s="277"/>
      <c r="J60" s="277"/>
      <c r="K60" s="277"/>
      <c r="L60" s="277"/>
      <c r="M60" s="277"/>
      <c r="N60" s="466"/>
      <c r="O60" s="466"/>
      <c r="P60" s="467"/>
      <c r="Q60" s="468">
        <v>42.95</v>
      </c>
      <c r="R60" s="397"/>
      <c r="S60" s="469"/>
      <c r="T60" s="452"/>
      <c r="U60" s="284"/>
      <c r="V60" s="369"/>
      <c r="W60" s="371" t="s">
        <v>22</v>
      </c>
      <c r="X60" s="371"/>
      <c r="Y60" s="371"/>
      <c r="Z60" s="371"/>
      <c r="AA60" s="440"/>
      <c r="AB60" s="417" t="s">
        <v>50</v>
      </c>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336"/>
      <c r="AZ60" s="15"/>
      <c r="BA60" s="84" t="s">
        <v>2242</v>
      </c>
      <c r="BB60" s="39" t="s">
        <v>14</v>
      </c>
      <c r="BC60" s="39" t="str">
        <f t="shared" si="5"/>
        <v>Red Delicious</v>
      </c>
      <c r="BD60" s="85" t="s">
        <v>745</v>
      </c>
      <c r="BE60" s="40" t="str">
        <f t="shared" si="0"/>
        <v/>
      </c>
      <c r="BF60" s="40">
        <f t="shared" si="1"/>
        <v>42.95</v>
      </c>
      <c r="BG60" s="40" t="str">
        <f t="shared" si="2"/>
        <v/>
      </c>
      <c r="BH60" s="139">
        <f>IF(BB60="","",IF(AND(BD60="Yes",Admin!$F$6&gt;0),Admin!$F$6,Admin!$F$5))</f>
        <v>0</v>
      </c>
      <c r="BI60" s="140" t="str">
        <f t="shared" si="3"/>
        <v/>
      </c>
      <c r="BJ60" s="141" t="str">
        <f t="shared" si="4"/>
        <v/>
      </c>
    </row>
    <row r="61" spans="1:62" ht="18.75" customHeight="1" x14ac:dyDescent="0.25">
      <c r="A61" s="15"/>
      <c r="B61" s="276" t="s">
        <v>2495</v>
      </c>
      <c r="C61" s="277"/>
      <c r="D61" s="277"/>
      <c r="E61" s="277"/>
      <c r="F61" s="277"/>
      <c r="G61" s="277"/>
      <c r="H61" s="277"/>
      <c r="I61" s="277"/>
      <c r="J61" s="277"/>
      <c r="K61" s="277"/>
      <c r="L61" s="277"/>
      <c r="M61" s="277"/>
      <c r="N61" s="466"/>
      <c r="O61" s="466"/>
      <c r="P61" s="467"/>
      <c r="Q61" s="468">
        <v>57.95</v>
      </c>
      <c r="R61" s="397"/>
      <c r="S61" s="469"/>
      <c r="T61" s="452"/>
      <c r="U61" s="284"/>
      <c r="V61" s="369"/>
      <c r="W61" s="371" t="s">
        <v>22</v>
      </c>
      <c r="X61" s="371"/>
      <c r="Y61" s="371"/>
      <c r="Z61" s="371"/>
      <c r="AA61" s="440"/>
      <c r="AB61" s="417" t="s">
        <v>50</v>
      </c>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336"/>
      <c r="AZ61" s="15"/>
      <c r="BA61" s="84" t="s">
        <v>2496</v>
      </c>
      <c r="BB61" s="39" t="s">
        <v>14</v>
      </c>
      <c r="BC61" s="39" t="str">
        <f t="shared" ref="BC61" si="79">B61</f>
        <v>Red Delicious (Extra Large*)</v>
      </c>
      <c r="BD61" s="85" t="s">
        <v>745</v>
      </c>
      <c r="BE61" s="40" t="str">
        <f t="shared" ref="BE61" si="80">IF(ISNUMBER(T61),T61,"")</f>
        <v/>
      </c>
      <c r="BF61" s="40">
        <f t="shared" ref="BF61" si="81">IF(ISNUMBER(Q61),Q61,"")</f>
        <v>57.95</v>
      </c>
      <c r="BG61" s="40" t="str">
        <f t="shared" ref="BG61" si="82">IF(AND(ISNUMBER(T61),BD61="Yes"),T61,"")</f>
        <v/>
      </c>
      <c r="BH61" s="254">
        <f>IF(BB61="","",0)</f>
        <v>0</v>
      </c>
      <c r="BI61" s="140" t="str">
        <f t="shared" ref="BI61" si="83">IF(AND(ISNUMBER(T61),T61&gt;0,ISNUMBER(Q61)),Q61*T61,"")</f>
        <v/>
      </c>
      <c r="BJ61" s="141" t="str">
        <f t="shared" ref="BJ61" si="84">IF(BI61="","",BI61-(BI61*BH61))</f>
        <v/>
      </c>
    </row>
    <row r="62" spans="1:62" ht="18.75" hidden="1" customHeight="1" x14ac:dyDescent="0.25">
      <c r="A62" s="15"/>
      <c r="B62" s="381" t="s">
        <v>51</v>
      </c>
      <c r="C62" s="382"/>
      <c r="D62" s="382"/>
      <c r="E62" s="382"/>
      <c r="F62" s="382"/>
      <c r="G62" s="382"/>
      <c r="H62" s="382"/>
      <c r="I62" s="382"/>
      <c r="J62" s="382"/>
      <c r="K62" s="382"/>
      <c r="L62" s="382"/>
      <c r="M62" s="382"/>
      <c r="N62" s="470"/>
      <c r="O62" s="470"/>
      <c r="P62" s="471"/>
      <c r="Q62" s="472">
        <v>42.95</v>
      </c>
      <c r="R62" s="402"/>
      <c r="S62" s="473"/>
      <c r="T62" s="422" t="s">
        <v>2</v>
      </c>
      <c r="U62" s="388"/>
      <c r="V62" s="389"/>
      <c r="W62" s="330" t="s">
        <v>22</v>
      </c>
      <c r="X62" s="330"/>
      <c r="Y62" s="330"/>
      <c r="Z62" s="330"/>
      <c r="AA62" s="331"/>
      <c r="AB62" s="480" t="s">
        <v>52</v>
      </c>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92"/>
      <c r="AZ62" s="15"/>
      <c r="BA62" s="84" t="s">
        <v>2224</v>
      </c>
      <c r="BB62" s="39" t="s">
        <v>14</v>
      </c>
      <c r="BC62" s="39" t="str">
        <f t="shared" si="5"/>
        <v>Red Fuji Naga Fu 2</v>
      </c>
      <c r="BD62" s="85" t="s">
        <v>745</v>
      </c>
      <c r="BE62" s="40" t="str">
        <f t="shared" si="0"/>
        <v/>
      </c>
      <c r="BF62" s="40">
        <f t="shared" si="1"/>
        <v>42.95</v>
      </c>
      <c r="BG62" s="40" t="str">
        <f t="shared" si="2"/>
        <v/>
      </c>
      <c r="BH62" s="139">
        <f>IF(BB62="","",IF(AND(BD62="Yes",Admin!$F$6&gt;0),Admin!$F$6,Admin!$F$5))</f>
        <v>0</v>
      </c>
      <c r="BI62" s="140" t="str">
        <f t="shared" si="3"/>
        <v/>
      </c>
      <c r="BJ62" s="141" t="str">
        <f t="shared" ref="BJ62" si="85">IF(BI62="","",BI62-(BI62*BH62))</f>
        <v/>
      </c>
    </row>
    <row r="63" spans="1:62" ht="18.75" customHeight="1" x14ac:dyDescent="0.25">
      <c r="A63" s="15"/>
      <c r="B63" s="276" t="s">
        <v>51</v>
      </c>
      <c r="C63" s="277"/>
      <c r="D63" s="277"/>
      <c r="E63" s="277"/>
      <c r="F63" s="277"/>
      <c r="G63" s="277"/>
      <c r="H63" s="277"/>
      <c r="I63" s="277"/>
      <c r="J63" s="277"/>
      <c r="K63" s="277"/>
      <c r="L63" s="277"/>
      <c r="M63" s="277"/>
      <c r="N63" s="466"/>
      <c r="O63" s="466"/>
      <c r="P63" s="467"/>
      <c r="Q63" s="468">
        <v>36.950000000000003</v>
      </c>
      <c r="R63" s="397"/>
      <c r="S63" s="469"/>
      <c r="T63" s="452"/>
      <c r="U63" s="284"/>
      <c r="V63" s="369"/>
      <c r="W63" s="371" t="s">
        <v>22</v>
      </c>
      <c r="X63" s="371"/>
      <c r="Y63" s="371"/>
      <c r="Z63" s="371"/>
      <c r="AA63" s="440"/>
      <c r="AB63" s="417" t="s">
        <v>52</v>
      </c>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336"/>
      <c r="AZ63" s="15"/>
      <c r="BA63" s="84" t="s">
        <v>2135</v>
      </c>
      <c r="BB63" s="39" t="s">
        <v>14</v>
      </c>
      <c r="BC63" s="39" t="str">
        <f t="shared" si="5"/>
        <v>Red Fuji Naga Fu 2</v>
      </c>
      <c r="BD63" s="85" t="s">
        <v>745</v>
      </c>
      <c r="BE63" s="40" t="str">
        <f t="shared" si="0"/>
        <v/>
      </c>
      <c r="BF63" s="40">
        <f t="shared" si="1"/>
        <v>36.950000000000003</v>
      </c>
      <c r="BG63" s="40" t="str">
        <f t="shared" si="2"/>
        <v/>
      </c>
      <c r="BH63" s="139">
        <f>IF(BB63="","",IF(AND(BD63="Yes",Admin!$F$6&gt;0),Admin!$F$6,Admin!$F$5))</f>
        <v>0</v>
      </c>
      <c r="BI63" s="140" t="str">
        <f t="shared" si="3"/>
        <v/>
      </c>
      <c r="BJ63" s="141" t="str">
        <f t="shared" si="4"/>
        <v/>
      </c>
    </row>
    <row r="64" spans="1:62" ht="18.75" customHeight="1" x14ac:dyDescent="0.25">
      <c r="A64" s="15"/>
      <c r="B64" s="276" t="s">
        <v>2497</v>
      </c>
      <c r="C64" s="277"/>
      <c r="D64" s="277"/>
      <c r="E64" s="277"/>
      <c r="F64" s="277"/>
      <c r="G64" s="277"/>
      <c r="H64" s="277"/>
      <c r="I64" s="277"/>
      <c r="J64" s="277"/>
      <c r="K64" s="277"/>
      <c r="L64" s="277"/>
      <c r="M64" s="277"/>
      <c r="N64" s="466"/>
      <c r="O64" s="466"/>
      <c r="P64" s="467"/>
      <c r="Q64" s="468">
        <v>57.95</v>
      </c>
      <c r="R64" s="397"/>
      <c r="S64" s="469"/>
      <c r="T64" s="452"/>
      <c r="U64" s="284"/>
      <c r="V64" s="369"/>
      <c r="W64" s="371" t="s">
        <v>22</v>
      </c>
      <c r="X64" s="371"/>
      <c r="Y64" s="371"/>
      <c r="Z64" s="371"/>
      <c r="AA64" s="440"/>
      <c r="AB64" s="417" t="s">
        <v>52</v>
      </c>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336"/>
      <c r="AZ64" s="15"/>
      <c r="BA64" s="84" t="s">
        <v>2498</v>
      </c>
      <c r="BB64" s="39" t="s">
        <v>14</v>
      </c>
      <c r="BC64" s="39" t="str">
        <f t="shared" ref="BC64" si="86">B64</f>
        <v>Red Fuji Naga Fu 2 (Extra Large*)</v>
      </c>
      <c r="BD64" s="85" t="s">
        <v>745</v>
      </c>
      <c r="BE64" s="40" t="str">
        <f t="shared" ref="BE64" si="87">IF(ISNUMBER(T64),T64,"")</f>
        <v/>
      </c>
      <c r="BF64" s="40">
        <f t="shared" ref="BF64" si="88">IF(ISNUMBER(Q64),Q64,"")</f>
        <v>57.95</v>
      </c>
      <c r="BG64" s="40" t="str">
        <f t="shared" ref="BG64" si="89">IF(AND(ISNUMBER(T64),BD64="Yes"),T64,"")</f>
        <v/>
      </c>
      <c r="BH64" s="254">
        <f>IF(BB64="","",0)</f>
        <v>0</v>
      </c>
      <c r="BI64" s="140" t="str">
        <f t="shared" ref="BI64" si="90">IF(AND(ISNUMBER(T64),T64&gt;0,ISNUMBER(Q64)),Q64*T64,"")</f>
        <v/>
      </c>
      <c r="BJ64" s="141" t="str">
        <f t="shared" si="4"/>
        <v/>
      </c>
    </row>
    <row r="65" spans="1:62" ht="18.75" hidden="1" customHeight="1" x14ac:dyDescent="0.25">
      <c r="A65" s="15"/>
      <c r="B65" s="381" t="s">
        <v>53</v>
      </c>
      <c r="C65" s="382"/>
      <c r="D65" s="382"/>
      <c r="E65" s="382"/>
      <c r="F65" s="382"/>
      <c r="G65" s="382"/>
      <c r="H65" s="382"/>
      <c r="I65" s="382"/>
      <c r="J65" s="382"/>
      <c r="K65" s="382"/>
      <c r="L65" s="382"/>
      <c r="M65" s="382"/>
      <c r="N65" s="470"/>
      <c r="O65" s="470"/>
      <c r="P65" s="471"/>
      <c r="Q65" s="472">
        <v>42.95</v>
      </c>
      <c r="R65" s="402"/>
      <c r="S65" s="473"/>
      <c r="T65" s="422" t="s">
        <v>2</v>
      </c>
      <c r="U65" s="388"/>
      <c r="V65" s="389"/>
      <c r="W65" s="330" t="s">
        <v>27</v>
      </c>
      <c r="X65" s="330"/>
      <c r="Y65" s="330"/>
      <c r="Z65" s="330"/>
      <c r="AA65" s="331"/>
      <c r="AB65" s="480" t="s">
        <v>54</v>
      </c>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92"/>
      <c r="AZ65" s="15"/>
      <c r="BA65" s="84" t="s">
        <v>828</v>
      </c>
      <c r="BB65" s="39" t="s">
        <v>14</v>
      </c>
      <c r="BC65" s="39" t="str">
        <f t="shared" si="5"/>
        <v>Sturmer Pippin</v>
      </c>
      <c r="BD65" s="85" t="s">
        <v>745</v>
      </c>
      <c r="BE65" s="40" t="str">
        <f t="shared" si="0"/>
        <v/>
      </c>
      <c r="BF65" s="40">
        <f t="shared" si="1"/>
        <v>42.95</v>
      </c>
      <c r="BG65" s="40" t="str">
        <f t="shared" si="2"/>
        <v/>
      </c>
      <c r="BH65" s="139">
        <f>IF(BB65="","",IF(AND(BD65="Yes",Admin!$F$6&gt;0),Admin!$F$6,Admin!$F$5))</f>
        <v>0</v>
      </c>
      <c r="BI65" s="140" t="str">
        <f t="shared" si="3"/>
        <v/>
      </c>
      <c r="BJ65" s="141" t="str">
        <f t="shared" si="4"/>
        <v/>
      </c>
    </row>
    <row r="66" spans="1:62" ht="18.75" customHeight="1" x14ac:dyDescent="0.25">
      <c r="A66" s="15"/>
      <c r="B66" s="276" t="s">
        <v>2499</v>
      </c>
      <c r="C66" s="277"/>
      <c r="D66" s="277"/>
      <c r="E66" s="277"/>
      <c r="F66" s="277"/>
      <c r="G66" s="277"/>
      <c r="H66" s="277"/>
      <c r="I66" s="277"/>
      <c r="J66" s="277"/>
      <c r="K66" s="277"/>
      <c r="L66" s="277"/>
      <c r="M66" s="277"/>
      <c r="N66" s="466"/>
      <c r="O66" s="466"/>
      <c r="P66" s="467"/>
      <c r="Q66" s="468">
        <v>57.95</v>
      </c>
      <c r="R66" s="397"/>
      <c r="S66" s="469"/>
      <c r="T66" s="452"/>
      <c r="U66" s="284"/>
      <c r="V66" s="369"/>
      <c r="W66" s="371" t="s">
        <v>27</v>
      </c>
      <c r="X66" s="371"/>
      <c r="Y66" s="371"/>
      <c r="Z66" s="371"/>
      <c r="AA66" s="440"/>
      <c r="AB66" s="417" t="s">
        <v>54</v>
      </c>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7"/>
      <c r="AY66" s="336"/>
      <c r="AZ66" s="15"/>
      <c r="BA66" s="84" t="s">
        <v>2500</v>
      </c>
      <c r="BB66" s="39" t="s">
        <v>14</v>
      </c>
      <c r="BC66" s="39" t="str">
        <f t="shared" ref="BC66" si="91">B66</f>
        <v>Sturmer Pippin (Extra Large*)</v>
      </c>
      <c r="BD66" s="85" t="s">
        <v>745</v>
      </c>
      <c r="BE66" s="40" t="str">
        <f t="shared" ref="BE66" si="92">IF(ISNUMBER(T66),T66,"")</f>
        <v/>
      </c>
      <c r="BF66" s="40">
        <f t="shared" ref="BF66" si="93">IF(ISNUMBER(Q66),Q66,"")</f>
        <v>57.95</v>
      </c>
      <c r="BG66" s="40" t="str">
        <f t="shared" ref="BG66" si="94">IF(AND(ISNUMBER(T66),BD66="Yes"),T66,"")</f>
        <v/>
      </c>
      <c r="BH66" s="254">
        <f>IF(BB66="","",0)</f>
        <v>0</v>
      </c>
      <c r="BI66" s="140" t="str">
        <f t="shared" ref="BI66" si="95">IF(AND(ISNUMBER(T66),T66&gt;0,ISNUMBER(Q66)),Q66*T66,"")</f>
        <v/>
      </c>
      <c r="BJ66" s="141" t="str">
        <f t="shared" ref="BJ66" si="96">IF(BI66="","",BI66-(BI66*BH66))</f>
        <v/>
      </c>
    </row>
    <row r="67" spans="1:62" ht="18.75" hidden="1" customHeight="1" x14ac:dyDescent="0.25">
      <c r="A67" s="15"/>
      <c r="B67" s="381" t="s">
        <v>55</v>
      </c>
      <c r="C67" s="382"/>
      <c r="D67" s="382"/>
      <c r="E67" s="382"/>
      <c r="F67" s="382"/>
      <c r="G67" s="382"/>
      <c r="H67" s="382"/>
      <c r="I67" s="382"/>
      <c r="J67" s="382"/>
      <c r="K67" s="382"/>
      <c r="L67" s="382"/>
      <c r="M67" s="382"/>
      <c r="N67" s="470"/>
      <c r="O67" s="470"/>
      <c r="P67" s="471"/>
      <c r="Q67" s="472">
        <v>42.95</v>
      </c>
      <c r="R67" s="402"/>
      <c r="S67" s="473"/>
      <c r="T67" s="422" t="s">
        <v>2</v>
      </c>
      <c r="U67" s="388"/>
      <c r="V67" s="389"/>
      <c r="W67" s="330" t="s">
        <v>11</v>
      </c>
      <c r="X67" s="330"/>
      <c r="Y67" s="330"/>
      <c r="Z67" s="330"/>
      <c r="AA67" s="331"/>
      <c r="AB67" s="480" t="s">
        <v>373</v>
      </c>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92"/>
      <c r="AZ67" s="15"/>
      <c r="BA67" s="84" t="s">
        <v>829</v>
      </c>
      <c r="BB67" s="39" t="s">
        <v>14</v>
      </c>
      <c r="BC67" s="39" t="str">
        <f t="shared" si="5"/>
        <v>Sugaroo</v>
      </c>
      <c r="BD67" s="85" t="s">
        <v>745</v>
      </c>
      <c r="BE67" s="40" t="str">
        <f t="shared" si="0"/>
        <v/>
      </c>
      <c r="BF67" s="40">
        <f t="shared" si="1"/>
        <v>42.95</v>
      </c>
      <c r="BG67" s="40" t="str">
        <f t="shared" si="2"/>
        <v/>
      </c>
      <c r="BH67" s="139">
        <f>IF(BB67="","",IF(AND(BD67="Yes",Admin!$F$6&gt;0),Admin!$F$6,Admin!$F$5))</f>
        <v>0</v>
      </c>
      <c r="BI67" s="140" t="str">
        <f t="shared" si="3"/>
        <v/>
      </c>
      <c r="BJ67" s="141" t="str">
        <f t="shared" si="4"/>
        <v/>
      </c>
    </row>
    <row r="68" spans="1:62" ht="18.75" hidden="1" customHeight="1" x14ac:dyDescent="0.25">
      <c r="A68" s="15"/>
      <c r="B68" s="381" t="s">
        <v>56</v>
      </c>
      <c r="C68" s="382"/>
      <c r="D68" s="382"/>
      <c r="E68" s="382"/>
      <c r="F68" s="382"/>
      <c r="G68" s="382"/>
      <c r="H68" s="382"/>
      <c r="I68" s="382"/>
      <c r="J68" s="382"/>
      <c r="K68" s="382"/>
      <c r="L68" s="382"/>
      <c r="M68" s="382"/>
      <c r="N68" s="470"/>
      <c r="O68" s="470"/>
      <c r="P68" s="471"/>
      <c r="Q68" s="472" t="s">
        <v>393</v>
      </c>
      <c r="R68" s="402"/>
      <c r="S68" s="473"/>
      <c r="T68" s="422" t="s">
        <v>2</v>
      </c>
      <c r="U68" s="388"/>
      <c r="V68" s="389"/>
      <c r="W68" s="330" t="s">
        <v>27</v>
      </c>
      <c r="X68" s="330"/>
      <c r="Y68" s="330"/>
      <c r="Z68" s="330"/>
      <c r="AA68" s="331"/>
      <c r="AB68" s="480" t="s">
        <v>57</v>
      </c>
      <c r="AC68" s="382"/>
      <c r="AD68" s="382"/>
      <c r="AE68" s="382"/>
      <c r="AF68" s="382"/>
      <c r="AG68" s="382"/>
      <c r="AH68" s="382"/>
      <c r="AI68" s="382"/>
      <c r="AJ68" s="382"/>
      <c r="AK68" s="382"/>
      <c r="AL68" s="382"/>
      <c r="AM68" s="382"/>
      <c r="AN68" s="382"/>
      <c r="AO68" s="382"/>
      <c r="AP68" s="382"/>
      <c r="AQ68" s="382"/>
      <c r="AR68" s="382"/>
      <c r="AS68" s="382"/>
      <c r="AT68" s="382"/>
      <c r="AU68" s="382"/>
      <c r="AV68" s="382"/>
      <c r="AW68" s="382"/>
      <c r="AX68" s="382"/>
      <c r="AY68" s="392"/>
      <c r="AZ68" s="15"/>
      <c r="BA68" s="84" t="s">
        <v>842</v>
      </c>
      <c r="BB68" s="39" t="s">
        <v>14</v>
      </c>
      <c r="BC68" s="39" t="str">
        <f t="shared" si="5"/>
        <v>Sundowner</v>
      </c>
      <c r="BD68" s="85" t="s">
        <v>745</v>
      </c>
      <c r="BE68" s="40" t="str">
        <f t="shared" si="0"/>
        <v/>
      </c>
      <c r="BF68" s="40" t="str">
        <f t="shared" si="1"/>
        <v/>
      </c>
      <c r="BG68" s="40" t="str">
        <f t="shared" si="2"/>
        <v/>
      </c>
      <c r="BH68" s="139">
        <f>IF(BB68="","",IF(AND(BD68="Yes",Admin!$F$6&gt;0),Admin!$F$6,Admin!$F$5))</f>
        <v>0</v>
      </c>
      <c r="BI68" s="140" t="str">
        <f t="shared" si="3"/>
        <v/>
      </c>
      <c r="BJ68" s="141" t="str">
        <f t="shared" si="4"/>
        <v/>
      </c>
    </row>
    <row r="69" spans="1:62" ht="18.75" customHeight="1" x14ac:dyDescent="0.25">
      <c r="B69" s="413" t="s">
        <v>58</v>
      </c>
      <c r="C69" s="414"/>
      <c r="D69" s="414"/>
      <c r="E69" s="414"/>
      <c r="F69" s="414"/>
      <c r="G69" s="414"/>
      <c r="H69" s="414"/>
      <c r="I69" s="414"/>
      <c r="J69" s="414"/>
      <c r="K69" s="414"/>
      <c r="L69" s="414"/>
      <c r="M69" s="414"/>
      <c r="N69" s="414"/>
      <c r="O69" s="414"/>
      <c r="P69" s="414"/>
      <c r="Q69" s="418" t="s">
        <v>1</v>
      </c>
      <c r="R69" s="418"/>
      <c r="S69" s="418"/>
      <c r="T69" s="448" t="s">
        <v>0</v>
      </c>
      <c r="U69" s="448"/>
      <c r="V69" s="448"/>
      <c r="W69" s="670" t="s">
        <v>8</v>
      </c>
      <c r="X69" s="670"/>
      <c r="Y69" s="670"/>
      <c r="Z69" s="670"/>
      <c r="AA69" s="670"/>
      <c r="AB69" s="414" t="s">
        <v>9</v>
      </c>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65"/>
      <c r="AZ69" s="15"/>
      <c r="BA69" s="84" t="s">
        <v>792</v>
      </c>
      <c r="BB69" s="39"/>
      <c r="BC69" s="39"/>
      <c r="BD69" s="85"/>
      <c r="BE69" s="78" t="str">
        <f t="shared" si="0"/>
        <v/>
      </c>
      <c r="BF69" s="78" t="str">
        <f t="shared" si="1"/>
        <v/>
      </c>
      <c r="BG69" s="78" t="str">
        <f t="shared" si="2"/>
        <v/>
      </c>
      <c r="BH69" s="86" t="str">
        <f>IF(BB69="","",IF(AND(BD69="Yes",Admin!$F$6&gt;0),Admin!$F$6,Admin!$F$5))</f>
        <v/>
      </c>
      <c r="BI69" s="87" t="str">
        <f t="shared" si="3"/>
        <v/>
      </c>
      <c r="BJ69" s="88" t="str">
        <f t="shared" si="4"/>
        <v/>
      </c>
    </row>
    <row r="70" spans="1:62" ht="18.75" hidden="1" customHeight="1" x14ac:dyDescent="0.25">
      <c r="A70" s="15"/>
      <c r="B70" s="381" t="s">
        <v>59</v>
      </c>
      <c r="C70" s="382"/>
      <c r="D70" s="382"/>
      <c r="E70" s="382"/>
      <c r="F70" s="382"/>
      <c r="G70" s="382"/>
      <c r="H70" s="382"/>
      <c r="I70" s="382"/>
      <c r="J70" s="382"/>
      <c r="K70" s="382"/>
      <c r="L70" s="382"/>
      <c r="M70" s="382"/>
      <c r="N70" s="714" t="s">
        <v>18</v>
      </c>
      <c r="O70" s="714"/>
      <c r="P70" s="715"/>
      <c r="Q70" s="472" t="s">
        <v>393</v>
      </c>
      <c r="R70" s="402"/>
      <c r="S70" s="473"/>
      <c r="T70" s="706" t="s">
        <v>2</v>
      </c>
      <c r="U70" s="707"/>
      <c r="V70" s="708"/>
      <c r="W70" s="330" t="s">
        <v>11</v>
      </c>
      <c r="X70" s="330"/>
      <c r="Y70" s="330"/>
      <c r="Z70" s="330"/>
      <c r="AA70" s="331"/>
      <c r="AB70" s="943" t="s">
        <v>60</v>
      </c>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944"/>
      <c r="AZ70" s="15"/>
      <c r="BA70" s="84" t="s">
        <v>843</v>
      </c>
      <c r="BB70" s="39" t="s">
        <v>763</v>
      </c>
      <c r="BC70" s="39" t="str">
        <f t="shared" ref="BC70:BC79" si="97">B70</f>
        <v>Bulmer's Norman</v>
      </c>
      <c r="BD70" s="85" t="s">
        <v>745</v>
      </c>
      <c r="BE70" s="40" t="str">
        <f t="shared" si="0"/>
        <v/>
      </c>
      <c r="BF70" s="40" t="str">
        <f t="shared" si="1"/>
        <v/>
      </c>
      <c r="BG70" s="40" t="str">
        <f t="shared" si="2"/>
        <v/>
      </c>
      <c r="BH70" s="139">
        <f>IF(BB70="","",IF(AND(BD70="Yes",Admin!$F$6&gt;0),Admin!$F$6,Admin!$F$5))</f>
        <v>0</v>
      </c>
      <c r="BI70" s="140" t="str">
        <f t="shared" si="3"/>
        <v/>
      </c>
      <c r="BJ70" s="141" t="str">
        <f t="shared" si="4"/>
        <v/>
      </c>
    </row>
    <row r="71" spans="1:62" ht="18.75" customHeight="1" x14ac:dyDescent="0.25">
      <c r="A71" s="15"/>
      <c r="B71" s="276" t="s">
        <v>2537</v>
      </c>
      <c r="C71" s="277"/>
      <c r="D71" s="277"/>
      <c r="E71" s="277"/>
      <c r="F71" s="277"/>
      <c r="G71" s="277"/>
      <c r="H71" s="277"/>
      <c r="I71" s="277"/>
      <c r="J71" s="277"/>
      <c r="K71" s="277"/>
      <c r="L71" s="277"/>
      <c r="M71" s="277"/>
      <c r="N71" s="952" t="s">
        <v>18</v>
      </c>
      <c r="O71" s="952"/>
      <c r="P71" s="953"/>
      <c r="Q71" s="468">
        <v>57.95</v>
      </c>
      <c r="R71" s="397"/>
      <c r="S71" s="469"/>
      <c r="T71" s="452"/>
      <c r="U71" s="284"/>
      <c r="V71" s="369"/>
      <c r="W71" s="371" t="s">
        <v>11</v>
      </c>
      <c r="X71" s="371"/>
      <c r="Y71" s="371"/>
      <c r="Z71" s="371"/>
      <c r="AA71" s="440"/>
      <c r="AB71" s="962" t="s">
        <v>60</v>
      </c>
      <c r="AC71" s="466"/>
      <c r="AD71" s="466"/>
      <c r="AE71" s="466"/>
      <c r="AF71" s="466"/>
      <c r="AG71" s="466"/>
      <c r="AH71" s="466"/>
      <c r="AI71" s="466"/>
      <c r="AJ71" s="466"/>
      <c r="AK71" s="466"/>
      <c r="AL71" s="466"/>
      <c r="AM71" s="466"/>
      <c r="AN71" s="466"/>
      <c r="AO71" s="466"/>
      <c r="AP71" s="466"/>
      <c r="AQ71" s="466"/>
      <c r="AR71" s="466"/>
      <c r="AS71" s="466"/>
      <c r="AT71" s="466"/>
      <c r="AU71" s="466"/>
      <c r="AV71" s="466"/>
      <c r="AW71" s="466"/>
      <c r="AX71" s="466"/>
      <c r="AY71" s="963"/>
      <c r="AZ71" s="15"/>
      <c r="BA71" s="84" t="s">
        <v>2536</v>
      </c>
      <c r="BB71" s="39" t="s">
        <v>763</v>
      </c>
      <c r="BC71" s="39" t="str">
        <f t="shared" ref="BC71" si="98">B71</f>
        <v>Bulmer's Norman (Extra Large*)</v>
      </c>
      <c r="BD71" s="85" t="s">
        <v>745</v>
      </c>
      <c r="BE71" s="40" t="str">
        <f t="shared" ref="BE71" si="99">IF(ISNUMBER(T71),T71,"")</f>
        <v/>
      </c>
      <c r="BF71" s="40">
        <f t="shared" ref="BF71" si="100">IF(ISNUMBER(Q71),Q71,"")</f>
        <v>57.95</v>
      </c>
      <c r="BG71" s="40" t="str">
        <f t="shared" ref="BG71" si="101">IF(AND(ISNUMBER(T71),BD71="Yes"),T71,"")</f>
        <v/>
      </c>
      <c r="BH71" s="254">
        <f>IF(BB71="","",0)</f>
        <v>0</v>
      </c>
      <c r="BI71" s="140" t="str">
        <f t="shared" ref="BI71" si="102">IF(AND(ISNUMBER(T71),T71&gt;0,ISNUMBER(Q71)),Q71*T71,"")</f>
        <v/>
      </c>
      <c r="BJ71" s="141" t="str">
        <f t="shared" ref="BJ71" si="103">IF(BI71="","",BI71-(BI71*BH71))</f>
        <v/>
      </c>
    </row>
    <row r="72" spans="1:62" ht="18.75" hidden="1" customHeight="1" x14ac:dyDescent="0.25">
      <c r="A72" s="15"/>
      <c r="B72" s="381" t="s">
        <v>61</v>
      </c>
      <c r="C72" s="382"/>
      <c r="D72" s="382"/>
      <c r="E72" s="382"/>
      <c r="F72" s="382"/>
      <c r="G72" s="382"/>
      <c r="H72" s="382"/>
      <c r="I72" s="382"/>
      <c r="J72" s="382"/>
      <c r="K72" s="382"/>
      <c r="L72" s="382"/>
      <c r="M72" s="382"/>
      <c r="N72" s="470"/>
      <c r="O72" s="470"/>
      <c r="P72" s="471"/>
      <c r="Q72" s="472" t="s">
        <v>393</v>
      </c>
      <c r="R72" s="402"/>
      <c r="S72" s="473"/>
      <c r="T72" s="422" t="s">
        <v>2</v>
      </c>
      <c r="U72" s="388"/>
      <c r="V72" s="389"/>
      <c r="W72" s="330" t="s">
        <v>11</v>
      </c>
      <c r="X72" s="330"/>
      <c r="Y72" s="330"/>
      <c r="Z72" s="330"/>
      <c r="AA72" s="331"/>
      <c r="AB72" s="480" t="s">
        <v>62</v>
      </c>
      <c r="AC72" s="382"/>
      <c r="AD72" s="382"/>
      <c r="AE72" s="382"/>
      <c r="AF72" s="382"/>
      <c r="AG72" s="382"/>
      <c r="AH72" s="382"/>
      <c r="AI72" s="382"/>
      <c r="AJ72" s="382"/>
      <c r="AK72" s="382"/>
      <c r="AL72" s="382"/>
      <c r="AM72" s="382"/>
      <c r="AN72" s="382"/>
      <c r="AO72" s="382"/>
      <c r="AP72" s="382"/>
      <c r="AQ72" s="382"/>
      <c r="AR72" s="382"/>
      <c r="AS72" s="382"/>
      <c r="AT72" s="382"/>
      <c r="AU72" s="382"/>
      <c r="AV72" s="382"/>
      <c r="AW72" s="382"/>
      <c r="AX72" s="382"/>
      <c r="AY72" s="392"/>
      <c r="AZ72" s="15"/>
      <c r="BA72" s="84" t="s">
        <v>830</v>
      </c>
      <c r="BB72" s="39" t="s">
        <v>763</v>
      </c>
      <c r="BC72" s="39" t="str">
        <f t="shared" si="97"/>
        <v>Improved Foxwhelp</v>
      </c>
      <c r="BD72" s="85" t="s">
        <v>745</v>
      </c>
      <c r="BE72" s="40" t="str">
        <f t="shared" si="0"/>
        <v/>
      </c>
      <c r="BF72" s="40" t="str">
        <f t="shared" si="1"/>
        <v/>
      </c>
      <c r="BG72" s="40" t="str">
        <f t="shared" si="2"/>
        <v/>
      </c>
      <c r="BH72" s="139">
        <f>IF(BB72="","",IF(AND(BD72="Yes",Admin!$F$6&gt;0),Admin!$F$6,Admin!$F$5))</f>
        <v>0</v>
      </c>
      <c r="BI72" s="140" t="str">
        <f t="shared" si="3"/>
        <v/>
      </c>
      <c r="BJ72" s="141" t="str">
        <f t="shared" si="4"/>
        <v/>
      </c>
    </row>
    <row r="73" spans="1:62" ht="18.75" hidden="1" customHeight="1" x14ac:dyDescent="0.25">
      <c r="A73" s="15"/>
      <c r="B73" s="381" t="s">
        <v>63</v>
      </c>
      <c r="C73" s="382"/>
      <c r="D73" s="382"/>
      <c r="E73" s="382"/>
      <c r="F73" s="382"/>
      <c r="G73" s="382"/>
      <c r="H73" s="382"/>
      <c r="I73" s="382"/>
      <c r="J73" s="382"/>
      <c r="K73" s="382"/>
      <c r="L73" s="382"/>
      <c r="M73" s="382"/>
      <c r="N73" s="470"/>
      <c r="O73" s="470"/>
      <c r="P73" s="471"/>
      <c r="Q73" s="419" t="s">
        <v>393</v>
      </c>
      <c r="R73" s="420"/>
      <c r="S73" s="421"/>
      <c r="T73" s="422" t="s">
        <v>2</v>
      </c>
      <c r="U73" s="388"/>
      <c r="V73" s="389"/>
      <c r="W73" s="329" t="s">
        <v>64</v>
      </c>
      <c r="X73" s="330"/>
      <c r="Y73" s="330"/>
      <c r="Z73" s="330"/>
      <c r="AA73" s="331"/>
      <c r="AB73" s="480" t="s">
        <v>65</v>
      </c>
      <c r="AC73" s="382"/>
      <c r="AD73" s="382"/>
      <c r="AE73" s="382"/>
      <c r="AF73" s="382"/>
      <c r="AG73" s="382"/>
      <c r="AH73" s="382"/>
      <c r="AI73" s="382"/>
      <c r="AJ73" s="382"/>
      <c r="AK73" s="382"/>
      <c r="AL73" s="382"/>
      <c r="AM73" s="382"/>
      <c r="AN73" s="382"/>
      <c r="AO73" s="382"/>
      <c r="AP73" s="382"/>
      <c r="AQ73" s="382"/>
      <c r="AR73" s="382"/>
      <c r="AS73" s="382"/>
      <c r="AT73" s="382"/>
      <c r="AU73" s="382"/>
      <c r="AV73" s="382"/>
      <c r="AW73" s="382"/>
      <c r="AX73" s="382"/>
      <c r="AY73" s="392"/>
      <c r="AZ73" s="15"/>
      <c r="BA73" s="84" t="s">
        <v>844</v>
      </c>
      <c r="BB73" s="39" t="s">
        <v>763</v>
      </c>
      <c r="BC73" s="39" t="str">
        <f t="shared" si="97"/>
        <v>King David</v>
      </c>
      <c r="BD73" s="85" t="s">
        <v>745</v>
      </c>
      <c r="BE73" s="40" t="str">
        <f t="shared" si="0"/>
        <v/>
      </c>
      <c r="BF73" s="40" t="str">
        <f t="shared" si="1"/>
        <v/>
      </c>
      <c r="BG73" s="40" t="str">
        <f t="shared" si="2"/>
        <v/>
      </c>
      <c r="BH73" s="139">
        <f>IF(BB73="","",IF(AND(BD73="Yes",Admin!$F$6&gt;0),Admin!$F$6,Admin!$F$5))</f>
        <v>0</v>
      </c>
      <c r="BI73" s="140" t="str">
        <f t="shared" si="3"/>
        <v/>
      </c>
      <c r="BJ73" s="141" t="str">
        <f t="shared" si="4"/>
        <v/>
      </c>
    </row>
    <row r="74" spans="1:62" ht="18.75" customHeight="1" x14ac:dyDescent="0.25">
      <c r="A74" s="15"/>
      <c r="B74" s="276" t="s">
        <v>2542</v>
      </c>
      <c r="C74" s="277"/>
      <c r="D74" s="277"/>
      <c r="E74" s="277"/>
      <c r="F74" s="277"/>
      <c r="G74" s="277"/>
      <c r="H74" s="277"/>
      <c r="I74" s="277"/>
      <c r="J74" s="277"/>
      <c r="K74" s="277"/>
      <c r="L74" s="277"/>
      <c r="M74" s="277"/>
      <c r="N74" s="466"/>
      <c r="O74" s="466"/>
      <c r="P74" s="467"/>
      <c r="Q74" s="453">
        <v>57.95</v>
      </c>
      <c r="R74" s="281"/>
      <c r="S74" s="454"/>
      <c r="T74" s="452"/>
      <c r="U74" s="284"/>
      <c r="V74" s="369"/>
      <c r="W74" s="370" t="s">
        <v>64</v>
      </c>
      <c r="X74" s="371"/>
      <c r="Y74" s="371"/>
      <c r="Z74" s="371"/>
      <c r="AA74" s="440"/>
      <c r="AB74" s="417" t="s">
        <v>65</v>
      </c>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336"/>
      <c r="AZ74" s="15"/>
      <c r="BA74" s="84" t="s">
        <v>2543</v>
      </c>
      <c r="BB74" s="39" t="s">
        <v>763</v>
      </c>
      <c r="BC74" s="39" t="str">
        <f t="shared" ref="BC74" si="104">B74</f>
        <v>King David (Extra Large*)</v>
      </c>
      <c r="BD74" s="85" t="s">
        <v>745</v>
      </c>
      <c r="BE74" s="40" t="str">
        <f t="shared" ref="BE74" si="105">IF(ISNUMBER(T74),T74,"")</f>
        <v/>
      </c>
      <c r="BF74" s="40">
        <f t="shared" ref="BF74" si="106">IF(ISNUMBER(Q74),Q74,"")</f>
        <v>57.95</v>
      </c>
      <c r="BG74" s="40" t="str">
        <f t="shared" ref="BG74" si="107">IF(AND(ISNUMBER(T74),BD74="Yes"),T74,"")</f>
        <v/>
      </c>
      <c r="BH74" s="254">
        <f>IF(BB74="","",0)</f>
        <v>0</v>
      </c>
      <c r="BI74" s="140" t="str">
        <f t="shared" ref="BI74" si="108">IF(AND(ISNUMBER(T74),T74&gt;0,ISNUMBER(Q74)),Q74*T74,"")</f>
        <v/>
      </c>
      <c r="BJ74" s="141" t="str">
        <f t="shared" ref="BJ74" si="109">IF(BI74="","",BI74-(BI74*BH74))</f>
        <v/>
      </c>
    </row>
    <row r="75" spans="1:62" ht="18.75" hidden="1" customHeight="1" x14ac:dyDescent="0.25">
      <c r="A75" s="15"/>
      <c r="B75" s="381" t="s">
        <v>370</v>
      </c>
      <c r="C75" s="382"/>
      <c r="D75" s="382"/>
      <c r="E75" s="382"/>
      <c r="F75" s="382"/>
      <c r="G75" s="382"/>
      <c r="H75" s="382"/>
      <c r="I75" s="382"/>
      <c r="J75" s="382"/>
      <c r="K75" s="382"/>
      <c r="L75" s="382"/>
      <c r="M75" s="382"/>
      <c r="N75" s="470"/>
      <c r="O75" s="470"/>
      <c r="P75" s="471"/>
      <c r="Q75" s="472" t="s">
        <v>393</v>
      </c>
      <c r="R75" s="402"/>
      <c r="S75" s="473"/>
      <c r="T75" s="422" t="s">
        <v>2</v>
      </c>
      <c r="U75" s="388"/>
      <c r="V75" s="389"/>
      <c r="W75" s="330" t="s">
        <v>22</v>
      </c>
      <c r="X75" s="330"/>
      <c r="Y75" s="330"/>
      <c r="Z75" s="330"/>
      <c r="AA75" s="331"/>
      <c r="AB75" s="480" t="s">
        <v>374</v>
      </c>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2"/>
      <c r="AY75" s="392"/>
      <c r="AZ75" s="15"/>
      <c r="BA75" s="84" t="s">
        <v>845</v>
      </c>
      <c r="BB75" s="39" t="s">
        <v>763</v>
      </c>
      <c r="BC75" s="39" t="str">
        <f t="shared" si="97"/>
        <v>Michulon</v>
      </c>
      <c r="BD75" s="85" t="s">
        <v>745</v>
      </c>
      <c r="BE75" s="40" t="str">
        <f t="shared" si="0"/>
        <v/>
      </c>
      <c r="BF75" s="40" t="str">
        <f t="shared" si="1"/>
        <v/>
      </c>
      <c r="BG75" s="40" t="str">
        <f t="shared" si="2"/>
        <v/>
      </c>
      <c r="BH75" s="139">
        <f>IF(BB75="","",IF(AND(BD75="Yes",Admin!$F$6&gt;0),Admin!$F$6,Admin!$F$5))</f>
        <v>0</v>
      </c>
      <c r="BI75" s="140" t="str">
        <f t="shared" si="3"/>
        <v/>
      </c>
      <c r="BJ75" s="141" t="str">
        <f t="shared" si="4"/>
        <v/>
      </c>
    </row>
    <row r="76" spans="1:62" ht="18.75" customHeight="1" x14ac:dyDescent="0.25">
      <c r="A76" s="15"/>
      <c r="B76" s="276" t="s">
        <v>2540</v>
      </c>
      <c r="C76" s="277"/>
      <c r="D76" s="277"/>
      <c r="E76" s="277"/>
      <c r="F76" s="277"/>
      <c r="G76" s="277"/>
      <c r="H76" s="277"/>
      <c r="I76" s="277"/>
      <c r="J76" s="277"/>
      <c r="K76" s="277"/>
      <c r="L76" s="277"/>
      <c r="M76" s="277"/>
      <c r="N76" s="466"/>
      <c r="O76" s="466"/>
      <c r="P76" s="467"/>
      <c r="Q76" s="468">
        <v>57.95</v>
      </c>
      <c r="R76" s="397"/>
      <c r="S76" s="469"/>
      <c r="T76" s="452"/>
      <c r="U76" s="284"/>
      <c r="V76" s="369"/>
      <c r="W76" s="371" t="s">
        <v>22</v>
      </c>
      <c r="X76" s="371"/>
      <c r="Y76" s="371"/>
      <c r="Z76" s="371"/>
      <c r="AA76" s="440"/>
      <c r="AB76" s="417" t="s">
        <v>374</v>
      </c>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336"/>
      <c r="AZ76" s="15"/>
      <c r="BA76" s="84" t="s">
        <v>2541</v>
      </c>
      <c r="BB76" s="39" t="s">
        <v>763</v>
      </c>
      <c r="BC76" s="39" t="str">
        <f t="shared" ref="BC76" si="110">B76</f>
        <v>Michulon (Extra Large*)</v>
      </c>
      <c r="BD76" s="85" t="s">
        <v>745</v>
      </c>
      <c r="BE76" s="40" t="str">
        <f t="shared" ref="BE76" si="111">IF(ISNUMBER(T76),T76,"")</f>
        <v/>
      </c>
      <c r="BF76" s="40">
        <f t="shared" ref="BF76" si="112">IF(ISNUMBER(Q76),Q76,"")</f>
        <v>57.95</v>
      </c>
      <c r="BG76" s="40" t="str">
        <f t="shared" ref="BG76" si="113">IF(AND(ISNUMBER(T76),BD76="Yes"),T76,"")</f>
        <v/>
      </c>
      <c r="BH76" s="254">
        <f>IF(BB76="","",0)</f>
        <v>0</v>
      </c>
      <c r="BI76" s="140" t="str">
        <f t="shared" ref="BI76" si="114">IF(AND(ISNUMBER(T76),T76&gt;0,ISNUMBER(Q76)),Q76*T76,"")</f>
        <v/>
      </c>
      <c r="BJ76" s="141" t="str">
        <f t="shared" ref="BJ76" si="115">IF(BI76="","",BI76-(BI76*BH76))</f>
        <v/>
      </c>
    </row>
    <row r="77" spans="1:62" ht="18.75" hidden="1" customHeight="1" x14ac:dyDescent="0.25">
      <c r="A77" s="15"/>
      <c r="B77" s="381" t="s">
        <v>66</v>
      </c>
      <c r="C77" s="382"/>
      <c r="D77" s="382"/>
      <c r="E77" s="382"/>
      <c r="F77" s="382"/>
      <c r="G77" s="382"/>
      <c r="H77" s="382"/>
      <c r="I77" s="382"/>
      <c r="J77" s="382"/>
      <c r="K77" s="382"/>
      <c r="L77" s="382"/>
      <c r="M77" s="382"/>
      <c r="N77" s="470"/>
      <c r="O77" s="470"/>
      <c r="P77" s="471"/>
      <c r="Q77" s="472" t="s">
        <v>393</v>
      </c>
      <c r="R77" s="402"/>
      <c r="S77" s="473"/>
      <c r="T77" s="422" t="s">
        <v>2</v>
      </c>
      <c r="U77" s="388"/>
      <c r="V77" s="389"/>
      <c r="W77" s="330" t="s">
        <v>19</v>
      </c>
      <c r="X77" s="330"/>
      <c r="Y77" s="330"/>
      <c r="Z77" s="330"/>
      <c r="AA77" s="331"/>
      <c r="AB77" s="480" t="s">
        <v>67</v>
      </c>
      <c r="AC77" s="382"/>
      <c r="AD77" s="382"/>
      <c r="AE77" s="382"/>
      <c r="AF77" s="382"/>
      <c r="AG77" s="382"/>
      <c r="AH77" s="382"/>
      <c r="AI77" s="382"/>
      <c r="AJ77" s="382"/>
      <c r="AK77" s="382"/>
      <c r="AL77" s="382"/>
      <c r="AM77" s="382"/>
      <c r="AN77" s="382"/>
      <c r="AO77" s="382"/>
      <c r="AP77" s="382"/>
      <c r="AQ77" s="382"/>
      <c r="AR77" s="382"/>
      <c r="AS77" s="382"/>
      <c r="AT77" s="382"/>
      <c r="AU77" s="382"/>
      <c r="AV77" s="382"/>
      <c r="AW77" s="382"/>
      <c r="AX77" s="382"/>
      <c r="AY77" s="392"/>
      <c r="AZ77" s="15"/>
      <c r="BA77" s="84" t="s">
        <v>831</v>
      </c>
      <c r="BB77" s="39" t="s">
        <v>763</v>
      </c>
      <c r="BC77" s="39" t="str">
        <f t="shared" ref="BC77" si="116">B77</f>
        <v>Stoke Red</v>
      </c>
      <c r="BD77" s="85" t="s">
        <v>745</v>
      </c>
      <c r="BE77" s="40" t="str">
        <f t="shared" ref="BE77" si="117">IF(ISNUMBER(T77),T77,"")</f>
        <v/>
      </c>
      <c r="BF77" s="40" t="str">
        <f t="shared" ref="BF77" si="118">IF(ISNUMBER(Q77),Q77,"")</f>
        <v/>
      </c>
      <c r="BG77" s="40" t="str">
        <f t="shared" ref="BG77" si="119">IF(AND(ISNUMBER(T77),BD77="Yes"),T77,"")</f>
        <v/>
      </c>
      <c r="BH77" s="139">
        <f>IF(BB77="","",IF(AND(BD77="Yes",Admin!$F$6&gt;0),Admin!$F$6,Admin!$F$5))</f>
        <v>0</v>
      </c>
      <c r="BI77" s="140" t="str">
        <f t="shared" ref="BI77" si="120">IF(AND(ISNUMBER(T77),T77&gt;0,ISNUMBER(Q77)),Q77*T77,"")</f>
        <v/>
      </c>
      <c r="BJ77" s="141" t="str">
        <f t="shared" ref="BJ77" si="121">IF(BI77="","",BI77-(BI77*BH77))</f>
        <v/>
      </c>
    </row>
    <row r="78" spans="1:62" ht="18.75" customHeight="1" x14ac:dyDescent="0.25">
      <c r="A78" s="15"/>
      <c r="B78" s="276" t="s">
        <v>2538</v>
      </c>
      <c r="C78" s="277"/>
      <c r="D78" s="277"/>
      <c r="E78" s="277"/>
      <c r="F78" s="277"/>
      <c r="G78" s="277"/>
      <c r="H78" s="277"/>
      <c r="I78" s="277"/>
      <c r="J78" s="277"/>
      <c r="K78" s="277"/>
      <c r="L78" s="277"/>
      <c r="M78" s="277"/>
      <c r="N78" s="466"/>
      <c r="O78" s="466"/>
      <c r="P78" s="467"/>
      <c r="Q78" s="468">
        <v>57.95</v>
      </c>
      <c r="R78" s="397"/>
      <c r="S78" s="469"/>
      <c r="T78" s="452"/>
      <c r="U78" s="284"/>
      <c r="V78" s="369"/>
      <c r="W78" s="371" t="s">
        <v>19</v>
      </c>
      <c r="X78" s="371"/>
      <c r="Y78" s="371"/>
      <c r="Z78" s="371"/>
      <c r="AA78" s="440"/>
      <c r="AB78" s="417" t="s">
        <v>67</v>
      </c>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336"/>
      <c r="AZ78" s="15"/>
      <c r="BA78" s="84" t="s">
        <v>2539</v>
      </c>
      <c r="BB78" s="39" t="s">
        <v>763</v>
      </c>
      <c r="BC78" s="39" t="str">
        <f t="shared" si="97"/>
        <v>Stoke Red (Extra Large*)</v>
      </c>
      <c r="BD78" s="85" t="s">
        <v>745</v>
      </c>
      <c r="BE78" s="40" t="str">
        <f t="shared" si="0"/>
        <v/>
      </c>
      <c r="BF78" s="40">
        <f t="shared" si="1"/>
        <v>57.95</v>
      </c>
      <c r="BG78" s="40" t="str">
        <f t="shared" si="2"/>
        <v/>
      </c>
      <c r="BH78" s="254">
        <f>IF(BB78="","",0)</f>
        <v>0</v>
      </c>
      <c r="BI78" s="140" t="str">
        <f t="shared" si="3"/>
        <v/>
      </c>
      <c r="BJ78" s="141" t="str">
        <f t="shared" si="4"/>
        <v/>
      </c>
    </row>
    <row r="79" spans="1:62" ht="18.75" hidden="1" customHeight="1" x14ac:dyDescent="0.25">
      <c r="A79" s="15"/>
      <c r="B79" s="381" t="s">
        <v>68</v>
      </c>
      <c r="C79" s="382"/>
      <c r="D79" s="382"/>
      <c r="E79" s="382"/>
      <c r="F79" s="382"/>
      <c r="G79" s="382"/>
      <c r="H79" s="382"/>
      <c r="I79" s="382"/>
      <c r="J79" s="382"/>
      <c r="K79" s="382"/>
      <c r="L79" s="382"/>
      <c r="M79" s="382"/>
      <c r="N79" s="470"/>
      <c r="O79" s="470"/>
      <c r="P79" s="471"/>
      <c r="Q79" s="472" t="s">
        <v>393</v>
      </c>
      <c r="R79" s="402"/>
      <c r="S79" s="473"/>
      <c r="T79" s="422" t="s">
        <v>2</v>
      </c>
      <c r="U79" s="388"/>
      <c r="V79" s="389"/>
      <c r="W79" s="330" t="s">
        <v>27</v>
      </c>
      <c r="X79" s="330"/>
      <c r="Y79" s="330"/>
      <c r="Z79" s="330"/>
      <c r="AA79" s="331"/>
      <c r="AB79" s="474" t="s">
        <v>69</v>
      </c>
      <c r="AC79" s="475"/>
      <c r="AD79" s="475"/>
      <c r="AE79" s="475"/>
      <c r="AF79" s="475"/>
      <c r="AG79" s="475"/>
      <c r="AH79" s="475"/>
      <c r="AI79" s="475"/>
      <c r="AJ79" s="475"/>
      <c r="AK79" s="475"/>
      <c r="AL79" s="475"/>
      <c r="AM79" s="475"/>
      <c r="AN79" s="475"/>
      <c r="AO79" s="475"/>
      <c r="AP79" s="475"/>
      <c r="AQ79" s="475"/>
      <c r="AR79" s="475"/>
      <c r="AS79" s="475"/>
      <c r="AT79" s="475"/>
      <c r="AU79" s="475"/>
      <c r="AV79" s="475"/>
      <c r="AW79" s="475"/>
      <c r="AX79" s="475"/>
      <c r="AY79" s="476"/>
      <c r="AZ79" s="15"/>
      <c r="BA79" s="84" t="s">
        <v>832</v>
      </c>
      <c r="BB79" s="39" t="s">
        <v>763</v>
      </c>
      <c r="BC79" s="39" t="str">
        <f t="shared" si="97"/>
        <v>Yarlington Mill</v>
      </c>
      <c r="BD79" s="85" t="s">
        <v>745</v>
      </c>
      <c r="BE79" s="40" t="str">
        <f t="shared" si="0"/>
        <v/>
      </c>
      <c r="BF79" s="40" t="str">
        <f t="shared" si="1"/>
        <v/>
      </c>
      <c r="BG79" s="40" t="str">
        <f t="shared" si="2"/>
        <v/>
      </c>
      <c r="BH79" s="139">
        <f>IF(BB79="","",IF(AND(BD79="Yes",Admin!$F$6&gt;0),Admin!$F$6,Admin!$F$5))</f>
        <v>0</v>
      </c>
      <c r="BI79" s="140" t="str">
        <f t="shared" si="3"/>
        <v/>
      </c>
      <c r="BJ79" s="141" t="str">
        <f t="shared" si="4"/>
        <v/>
      </c>
    </row>
    <row r="80" spans="1:62" ht="18.75" customHeight="1" x14ac:dyDescent="0.25">
      <c r="B80" s="413" t="s">
        <v>2320</v>
      </c>
      <c r="C80" s="414"/>
      <c r="D80" s="414"/>
      <c r="E80" s="414"/>
      <c r="F80" s="414"/>
      <c r="G80" s="414"/>
      <c r="H80" s="414"/>
      <c r="I80" s="414"/>
      <c r="J80" s="414"/>
      <c r="K80" s="414"/>
      <c r="L80" s="414"/>
      <c r="M80" s="414"/>
      <c r="N80" s="414"/>
      <c r="O80" s="414"/>
      <c r="P80" s="414"/>
      <c r="Q80" s="418" t="s">
        <v>1</v>
      </c>
      <c r="R80" s="418"/>
      <c r="S80" s="418"/>
      <c r="T80" s="448" t="s">
        <v>0</v>
      </c>
      <c r="U80" s="448"/>
      <c r="V80" s="448"/>
      <c r="W80" s="670" t="s">
        <v>8</v>
      </c>
      <c r="X80" s="670"/>
      <c r="Y80" s="670"/>
      <c r="Z80" s="670"/>
      <c r="AA80" s="670"/>
      <c r="AB80" s="414" t="s">
        <v>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4"/>
      <c r="AY80" s="465"/>
      <c r="AZ80" s="15"/>
      <c r="BA80" s="84" t="s">
        <v>792</v>
      </c>
      <c r="BB80" s="39"/>
      <c r="BC80" s="39"/>
      <c r="BD80" s="85"/>
      <c r="BE80" s="78" t="str">
        <f t="shared" si="0"/>
        <v/>
      </c>
      <c r="BF80" s="78" t="str">
        <f t="shared" si="1"/>
        <v/>
      </c>
      <c r="BG80" s="78" t="str">
        <f t="shared" si="2"/>
        <v/>
      </c>
      <c r="BH80" s="86" t="str">
        <f>IF(BB80="","",IF(AND(BD80="Yes",Admin!$F$6&gt;0),Admin!$F$6,Admin!$F$5))</f>
        <v/>
      </c>
      <c r="BI80" s="87" t="str">
        <f t="shared" si="3"/>
        <v/>
      </c>
      <c r="BJ80" s="88" t="str">
        <f t="shared" ref="BJ80" si="122">IF(BI80="","",BI80-(BI80*BH80))</f>
        <v/>
      </c>
    </row>
    <row r="81" spans="1:62" ht="18.75" customHeight="1" x14ac:dyDescent="0.25">
      <c r="A81" s="15"/>
      <c r="B81" s="276" t="s">
        <v>21</v>
      </c>
      <c r="C81" s="277"/>
      <c r="D81" s="277"/>
      <c r="E81" s="277"/>
      <c r="F81" s="277"/>
      <c r="G81" s="277"/>
      <c r="H81" s="277"/>
      <c r="I81" s="277"/>
      <c r="J81" s="277"/>
      <c r="K81" s="277"/>
      <c r="L81" s="277"/>
      <c r="M81" s="277"/>
      <c r="N81" s="466"/>
      <c r="O81" s="466"/>
      <c r="P81" s="467"/>
      <c r="Q81" s="468">
        <v>42.95</v>
      </c>
      <c r="R81" s="397"/>
      <c r="S81" s="469"/>
      <c r="T81" s="452"/>
      <c r="U81" s="284"/>
      <c r="V81" s="369"/>
      <c r="W81" s="371" t="s">
        <v>22</v>
      </c>
      <c r="X81" s="371"/>
      <c r="Y81" s="371"/>
      <c r="Z81" s="371"/>
      <c r="AA81" s="440"/>
      <c r="AB81" s="477" t="s">
        <v>23</v>
      </c>
      <c r="AC81" s="478"/>
      <c r="AD81" s="478"/>
      <c r="AE81" s="478"/>
      <c r="AF81" s="478"/>
      <c r="AG81" s="478"/>
      <c r="AH81" s="478"/>
      <c r="AI81" s="478"/>
      <c r="AJ81" s="478"/>
      <c r="AK81" s="478"/>
      <c r="AL81" s="478"/>
      <c r="AM81" s="478"/>
      <c r="AN81" s="478"/>
      <c r="AO81" s="478"/>
      <c r="AP81" s="478"/>
      <c r="AQ81" s="478"/>
      <c r="AR81" s="478"/>
      <c r="AS81" s="478"/>
      <c r="AT81" s="478"/>
      <c r="AU81" s="478"/>
      <c r="AV81" s="478"/>
      <c r="AW81" s="478"/>
      <c r="AX81" s="478"/>
      <c r="AY81" s="479"/>
      <c r="AZ81" s="15"/>
      <c r="BA81" s="84" t="s">
        <v>1941</v>
      </c>
      <c r="BB81" s="39" t="s">
        <v>764</v>
      </c>
      <c r="BC81" s="39" t="str">
        <f t="shared" ref="BC81:BC95" si="123">B81</f>
        <v>Cox's Orange Pippin</v>
      </c>
      <c r="BD81" s="85" t="s">
        <v>745</v>
      </c>
      <c r="BE81" s="40" t="str">
        <f t="shared" si="0"/>
        <v/>
      </c>
      <c r="BF81" s="40">
        <f t="shared" si="1"/>
        <v>42.95</v>
      </c>
      <c r="BG81" s="40" t="str">
        <f t="shared" si="2"/>
        <v/>
      </c>
      <c r="BH81" s="139">
        <f>IF(BB81="","",IF(AND(BD81="Yes",Admin!$F$6&gt;0),Admin!$F$6,Admin!$F$5))</f>
        <v>0</v>
      </c>
      <c r="BI81" s="140" t="str">
        <f t="shared" si="3"/>
        <v/>
      </c>
      <c r="BJ81" s="141" t="str">
        <f t="shared" ref="BJ81" si="124">IF(BI81="","",BI81-(BI81*BH81))</f>
        <v/>
      </c>
    </row>
    <row r="82" spans="1:62" ht="18.75" customHeight="1" x14ac:dyDescent="0.25">
      <c r="A82" s="15"/>
      <c r="B82" s="276" t="s">
        <v>29</v>
      </c>
      <c r="C82" s="277"/>
      <c r="D82" s="277"/>
      <c r="E82" s="277"/>
      <c r="F82" s="277"/>
      <c r="G82" s="277"/>
      <c r="H82" s="277"/>
      <c r="I82" s="277"/>
      <c r="J82" s="277"/>
      <c r="K82" s="277"/>
      <c r="L82" s="277"/>
      <c r="M82" s="277"/>
      <c r="N82" s="466"/>
      <c r="O82" s="466"/>
      <c r="P82" s="467"/>
      <c r="Q82" s="468">
        <v>42.95</v>
      </c>
      <c r="R82" s="397"/>
      <c r="S82" s="469"/>
      <c r="T82" s="452"/>
      <c r="U82" s="284"/>
      <c r="V82" s="369"/>
      <c r="W82" s="371" t="s">
        <v>30</v>
      </c>
      <c r="X82" s="371"/>
      <c r="Y82" s="371"/>
      <c r="Z82" s="371"/>
      <c r="AA82" s="440"/>
      <c r="AB82" s="417" t="s">
        <v>697</v>
      </c>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336"/>
      <c r="AZ82" s="15"/>
      <c r="BA82" s="84" t="s">
        <v>2243</v>
      </c>
      <c r="BB82" s="39" t="s">
        <v>764</v>
      </c>
      <c r="BC82" s="39" t="str">
        <f t="shared" si="123"/>
        <v>Gala</v>
      </c>
      <c r="BD82" s="85" t="s">
        <v>745</v>
      </c>
      <c r="BE82" s="40" t="str">
        <f t="shared" si="0"/>
        <v/>
      </c>
      <c r="BF82" s="40">
        <f t="shared" si="1"/>
        <v>42.95</v>
      </c>
      <c r="BG82" s="40" t="str">
        <f t="shared" si="2"/>
        <v/>
      </c>
      <c r="BH82" s="139">
        <f>IF(BB82="","",IF(AND(BD82="Yes",Admin!$F$6&gt;0),Admin!$F$6,Admin!$F$5))</f>
        <v>0</v>
      </c>
      <c r="BI82" s="140" t="str">
        <f t="shared" si="3"/>
        <v/>
      </c>
      <c r="BJ82" s="141" t="str">
        <f>IF(BI82="","",BI82-(BI82*BH82))</f>
        <v/>
      </c>
    </row>
    <row r="83" spans="1:62" ht="18.75" hidden="1" customHeight="1" x14ac:dyDescent="0.25">
      <c r="A83" s="15"/>
      <c r="B83" s="276" t="s">
        <v>29</v>
      </c>
      <c r="C83" s="277"/>
      <c r="D83" s="277"/>
      <c r="E83" s="277"/>
      <c r="F83" s="277"/>
      <c r="G83" s="277"/>
      <c r="H83" s="277"/>
      <c r="I83" s="277"/>
      <c r="J83" s="277"/>
      <c r="K83" s="277"/>
      <c r="L83" s="277"/>
      <c r="M83" s="277"/>
      <c r="N83" s="466"/>
      <c r="O83" s="466"/>
      <c r="P83" s="467"/>
      <c r="Q83" s="468">
        <v>42.95</v>
      </c>
      <c r="R83" s="397"/>
      <c r="S83" s="469"/>
      <c r="T83" s="452"/>
      <c r="U83" s="284"/>
      <c r="V83" s="369"/>
      <c r="W83" s="371" t="s">
        <v>30</v>
      </c>
      <c r="X83" s="371"/>
      <c r="Y83" s="371"/>
      <c r="Z83" s="371"/>
      <c r="AA83" s="440"/>
      <c r="AB83" s="417" t="s">
        <v>697</v>
      </c>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7"/>
      <c r="AY83" s="336"/>
      <c r="AZ83" s="15"/>
      <c r="BA83" s="84" t="s">
        <v>2150</v>
      </c>
      <c r="BB83" s="39" t="s">
        <v>764</v>
      </c>
      <c r="BC83" s="39" t="str">
        <f t="shared" si="123"/>
        <v>Gala</v>
      </c>
      <c r="BD83" s="85" t="s">
        <v>745</v>
      </c>
      <c r="BE83" s="40" t="str">
        <f t="shared" si="0"/>
        <v/>
      </c>
      <c r="BF83" s="40">
        <f t="shared" si="1"/>
        <v>42.95</v>
      </c>
      <c r="BG83" s="40" t="str">
        <f t="shared" si="2"/>
        <v/>
      </c>
      <c r="BH83" s="139">
        <f>IF(BB83="","",IF(AND(BD83="Yes",Admin!$F$6&gt;0),Admin!$F$6,Admin!$F$5))</f>
        <v>0</v>
      </c>
      <c r="BI83" s="140" t="str">
        <f t="shared" si="3"/>
        <v/>
      </c>
      <c r="BJ83" s="141" t="str">
        <f t="shared" ref="BJ83:BJ95" si="125">IF(BI83="","",BI83-(BI83*BH83))</f>
        <v/>
      </c>
    </row>
    <row r="84" spans="1:62" ht="18.75" customHeight="1" x14ac:dyDescent="0.25">
      <c r="A84" s="15"/>
      <c r="B84" s="276" t="s">
        <v>32</v>
      </c>
      <c r="C84" s="277"/>
      <c r="D84" s="277"/>
      <c r="E84" s="277"/>
      <c r="F84" s="277"/>
      <c r="G84" s="277"/>
      <c r="H84" s="277"/>
      <c r="I84" s="277"/>
      <c r="J84" s="277"/>
      <c r="K84" s="277"/>
      <c r="L84" s="277"/>
      <c r="M84" s="277"/>
      <c r="N84" s="466"/>
      <c r="O84" s="466"/>
      <c r="P84" s="467"/>
      <c r="Q84" s="468">
        <v>42.95</v>
      </c>
      <c r="R84" s="397"/>
      <c r="S84" s="469"/>
      <c r="T84" s="452"/>
      <c r="U84" s="284"/>
      <c r="V84" s="369"/>
      <c r="W84" s="371" t="s">
        <v>22</v>
      </c>
      <c r="X84" s="371"/>
      <c r="Y84" s="371"/>
      <c r="Z84" s="371"/>
      <c r="AA84" s="440"/>
      <c r="AB84" s="477" t="s">
        <v>699</v>
      </c>
      <c r="AC84" s="478"/>
      <c r="AD84" s="478"/>
      <c r="AE84" s="478"/>
      <c r="AF84" s="478"/>
      <c r="AG84" s="478"/>
      <c r="AH84" s="478"/>
      <c r="AI84" s="478"/>
      <c r="AJ84" s="478"/>
      <c r="AK84" s="478"/>
      <c r="AL84" s="478"/>
      <c r="AM84" s="478"/>
      <c r="AN84" s="478"/>
      <c r="AO84" s="478"/>
      <c r="AP84" s="478"/>
      <c r="AQ84" s="478"/>
      <c r="AR84" s="478"/>
      <c r="AS84" s="478"/>
      <c r="AT84" s="478"/>
      <c r="AU84" s="478"/>
      <c r="AV84" s="478"/>
      <c r="AW84" s="478"/>
      <c r="AX84" s="478"/>
      <c r="AY84" s="479"/>
      <c r="AZ84" s="15"/>
      <c r="BA84" s="84" t="s">
        <v>2244</v>
      </c>
      <c r="BB84" s="39" t="s">
        <v>764</v>
      </c>
      <c r="BC84" s="39" t="str">
        <f t="shared" si="123"/>
        <v>Golden Delicious</v>
      </c>
      <c r="BD84" s="85" t="s">
        <v>745</v>
      </c>
      <c r="BE84" s="40" t="str">
        <f t="shared" si="0"/>
        <v/>
      </c>
      <c r="BF84" s="40">
        <f t="shared" si="1"/>
        <v>42.95</v>
      </c>
      <c r="BG84" s="40" t="str">
        <f t="shared" si="2"/>
        <v/>
      </c>
      <c r="BH84" s="139">
        <f>IF(BB84="","",IF(AND(BD84="Yes",Admin!$F$6&gt;0),Admin!$F$6,Admin!$F$5))</f>
        <v>0</v>
      </c>
      <c r="BI84" s="140" t="str">
        <f t="shared" si="3"/>
        <v/>
      </c>
      <c r="BJ84" s="141" t="str">
        <f>IF(BI84="","",BI84-(BI84*BH84))</f>
        <v/>
      </c>
    </row>
    <row r="85" spans="1:62" ht="18.75" hidden="1" customHeight="1" x14ac:dyDescent="0.25">
      <c r="A85" s="15"/>
      <c r="B85" s="381" t="s">
        <v>32</v>
      </c>
      <c r="C85" s="382"/>
      <c r="D85" s="382"/>
      <c r="E85" s="382"/>
      <c r="F85" s="382"/>
      <c r="G85" s="382"/>
      <c r="H85" s="382"/>
      <c r="I85" s="382"/>
      <c r="J85" s="382"/>
      <c r="K85" s="382"/>
      <c r="L85" s="382"/>
      <c r="M85" s="382"/>
      <c r="N85" s="470"/>
      <c r="O85" s="470"/>
      <c r="P85" s="471"/>
      <c r="Q85" s="472">
        <v>42.95</v>
      </c>
      <c r="R85" s="402"/>
      <c r="S85" s="473"/>
      <c r="T85" s="422"/>
      <c r="U85" s="388"/>
      <c r="V85" s="389"/>
      <c r="W85" s="330" t="s">
        <v>22</v>
      </c>
      <c r="X85" s="330"/>
      <c r="Y85" s="330"/>
      <c r="Z85" s="330"/>
      <c r="AA85" s="331"/>
      <c r="AB85" s="474" t="s">
        <v>698</v>
      </c>
      <c r="AC85" s="475"/>
      <c r="AD85" s="475"/>
      <c r="AE85" s="475"/>
      <c r="AF85" s="475"/>
      <c r="AG85" s="475"/>
      <c r="AH85" s="475"/>
      <c r="AI85" s="475"/>
      <c r="AJ85" s="475"/>
      <c r="AK85" s="475"/>
      <c r="AL85" s="475"/>
      <c r="AM85" s="475"/>
      <c r="AN85" s="475"/>
      <c r="AO85" s="475"/>
      <c r="AP85" s="475"/>
      <c r="AQ85" s="475"/>
      <c r="AR85" s="475"/>
      <c r="AS85" s="475"/>
      <c r="AT85" s="475"/>
      <c r="AU85" s="475"/>
      <c r="AV85" s="475"/>
      <c r="AW85" s="475"/>
      <c r="AX85" s="475"/>
      <c r="AY85" s="476"/>
      <c r="AZ85" s="15"/>
      <c r="BA85" s="84" t="s">
        <v>2151</v>
      </c>
      <c r="BB85" s="39" t="s">
        <v>764</v>
      </c>
      <c r="BC85" s="39" t="str">
        <f t="shared" si="123"/>
        <v>Golden Delicious</v>
      </c>
      <c r="BD85" s="85" t="s">
        <v>745</v>
      </c>
      <c r="BE85" s="40" t="str">
        <f t="shared" si="0"/>
        <v/>
      </c>
      <c r="BF85" s="40">
        <f t="shared" si="1"/>
        <v>42.95</v>
      </c>
      <c r="BG85" s="40" t="str">
        <f t="shared" si="2"/>
        <v/>
      </c>
      <c r="BH85" s="139">
        <f>IF(BB85="","",IF(AND(BD85="Yes",Admin!$F$6&gt;0),Admin!$F$6,Admin!$F$5))</f>
        <v>0</v>
      </c>
      <c r="BI85" s="140" t="str">
        <f t="shared" si="3"/>
        <v/>
      </c>
      <c r="BJ85" s="141" t="str">
        <f t="shared" si="125"/>
        <v/>
      </c>
    </row>
    <row r="86" spans="1:62" ht="18.75" customHeight="1" x14ac:dyDescent="0.25">
      <c r="A86" s="15"/>
      <c r="B86" s="276" t="s">
        <v>33</v>
      </c>
      <c r="C86" s="277"/>
      <c r="D86" s="277"/>
      <c r="E86" s="277"/>
      <c r="F86" s="277"/>
      <c r="G86" s="277"/>
      <c r="H86" s="277"/>
      <c r="I86" s="277"/>
      <c r="J86" s="277"/>
      <c r="K86" s="277"/>
      <c r="L86" s="277"/>
      <c r="M86" s="277"/>
      <c r="N86" s="466"/>
      <c r="O86" s="466"/>
      <c r="P86" s="467"/>
      <c r="Q86" s="468">
        <v>42.95</v>
      </c>
      <c r="R86" s="397"/>
      <c r="S86" s="469"/>
      <c r="T86" s="452"/>
      <c r="U86" s="284"/>
      <c r="V86" s="369"/>
      <c r="W86" s="371" t="s">
        <v>27</v>
      </c>
      <c r="X86" s="371"/>
      <c r="Y86" s="371"/>
      <c r="Z86" s="371"/>
      <c r="AA86" s="440"/>
      <c r="AB86" s="417" t="s">
        <v>34</v>
      </c>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336"/>
      <c r="AZ86" s="15"/>
      <c r="BA86" s="84" t="s">
        <v>2245</v>
      </c>
      <c r="BB86" s="39" t="s">
        <v>764</v>
      </c>
      <c r="BC86" s="39" t="str">
        <f t="shared" si="123"/>
        <v>Granny Smith</v>
      </c>
      <c r="BD86" s="85" t="s">
        <v>745</v>
      </c>
      <c r="BE86" s="40" t="str">
        <f t="shared" si="0"/>
        <v/>
      </c>
      <c r="BF86" s="40">
        <f t="shared" si="1"/>
        <v>42.95</v>
      </c>
      <c r="BG86" s="40" t="str">
        <f t="shared" si="2"/>
        <v/>
      </c>
      <c r="BH86" s="139">
        <f>IF(BB86="","",IF(AND(BD86="Yes",Admin!$F$6&gt;0),Admin!$F$6,Admin!$F$5))</f>
        <v>0</v>
      </c>
      <c r="BI86" s="140" t="str">
        <f t="shared" si="3"/>
        <v/>
      </c>
      <c r="BJ86" s="141" t="str">
        <f>IF(BI86="","",BI86-(BI86*BH86))</f>
        <v/>
      </c>
    </row>
    <row r="87" spans="1:62" ht="18.75" hidden="1" customHeight="1" x14ac:dyDescent="0.25">
      <c r="A87" s="15"/>
      <c r="B87" s="381" t="s">
        <v>33</v>
      </c>
      <c r="C87" s="382"/>
      <c r="D87" s="382"/>
      <c r="E87" s="382"/>
      <c r="F87" s="382"/>
      <c r="G87" s="382"/>
      <c r="H87" s="382"/>
      <c r="I87" s="382"/>
      <c r="J87" s="382"/>
      <c r="K87" s="382"/>
      <c r="L87" s="382"/>
      <c r="M87" s="382"/>
      <c r="N87" s="470"/>
      <c r="O87" s="470"/>
      <c r="P87" s="471"/>
      <c r="Q87" s="472">
        <v>42.95</v>
      </c>
      <c r="R87" s="402"/>
      <c r="S87" s="473"/>
      <c r="T87" s="422"/>
      <c r="U87" s="388"/>
      <c r="V87" s="389"/>
      <c r="W87" s="330" t="s">
        <v>27</v>
      </c>
      <c r="X87" s="330"/>
      <c r="Y87" s="330"/>
      <c r="Z87" s="330"/>
      <c r="AA87" s="331"/>
      <c r="AB87" s="480" t="s">
        <v>34</v>
      </c>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92"/>
      <c r="AZ87" s="15"/>
      <c r="BA87" s="84" t="s">
        <v>2152</v>
      </c>
      <c r="BB87" s="39" t="s">
        <v>764</v>
      </c>
      <c r="BC87" s="39" t="str">
        <f t="shared" si="123"/>
        <v>Granny Smith</v>
      </c>
      <c r="BD87" s="85" t="s">
        <v>745</v>
      </c>
      <c r="BE87" s="40" t="str">
        <f t="shared" si="0"/>
        <v/>
      </c>
      <c r="BF87" s="40">
        <f t="shared" si="1"/>
        <v>42.95</v>
      </c>
      <c r="BG87" s="40" t="str">
        <f t="shared" si="2"/>
        <v/>
      </c>
      <c r="BH87" s="139">
        <f>IF(BB87="","",IF(AND(BD87="Yes",Admin!$F$6&gt;0),Admin!$F$6,Admin!$F$5))</f>
        <v>0</v>
      </c>
      <c r="BI87" s="140" t="str">
        <f t="shared" si="3"/>
        <v/>
      </c>
      <c r="BJ87" s="141" t="str">
        <f t="shared" si="125"/>
        <v/>
      </c>
    </row>
    <row r="88" spans="1:62" ht="18.75" customHeight="1" x14ac:dyDescent="0.25">
      <c r="A88" s="15"/>
      <c r="B88" s="276" t="s">
        <v>39</v>
      </c>
      <c r="C88" s="277"/>
      <c r="D88" s="277"/>
      <c r="E88" s="277"/>
      <c r="F88" s="277"/>
      <c r="G88" s="277"/>
      <c r="H88" s="277"/>
      <c r="I88" s="277"/>
      <c r="J88" s="277"/>
      <c r="K88" s="277"/>
      <c r="L88" s="277"/>
      <c r="M88" s="277"/>
      <c r="N88" s="466"/>
      <c r="O88" s="466"/>
      <c r="P88" s="467"/>
      <c r="Q88" s="468">
        <v>42.95</v>
      </c>
      <c r="R88" s="397"/>
      <c r="S88" s="469"/>
      <c r="T88" s="452"/>
      <c r="U88" s="284"/>
      <c r="V88" s="369"/>
      <c r="W88" s="371" t="s">
        <v>22</v>
      </c>
      <c r="X88" s="371"/>
      <c r="Y88" s="371"/>
      <c r="Z88" s="371"/>
      <c r="AA88" s="440"/>
      <c r="AB88" s="417" t="s">
        <v>40</v>
      </c>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336"/>
      <c r="AZ88" s="15"/>
      <c r="BA88" s="84" t="s">
        <v>2153</v>
      </c>
      <c r="BB88" s="39" t="s">
        <v>764</v>
      </c>
      <c r="BC88" s="39" t="str">
        <f t="shared" si="123"/>
        <v>Jonathon</v>
      </c>
      <c r="BD88" s="85" t="s">
        <v>745</v>
      </c>
      <c r="BE88" s="40" t="str">
        <f t="shared" si="0"/>
        <v/>
      </c>
      <c r="BF88" s="40">
        <f t="shared" si="1"/>
        <v>42.95</v>
      </c>
      <c r="BG88" s="40" t="str">
        <f t="shared" si="2"/>
        <v/>
      </c>
      <c r="BH88" s="139">
        <f>IF(BB88="","",IF(AND(BD88="Yes",Admin!$F$6&gt;0),Admin!$F$6,Admin!$F$5))</f>
        <v>0</v>
      </c>
      <c r="BI88" s="140" t="str">
        <f t="shared" si="3"/>
        <v/>
      </c>
      <c r="BJ88" s="141" t="str">
        <f t="shared" ref="BJ88:BJ93" si="126">IF(BI88="","",BI88-(BI88*BH88))</f>
        <v/>
      </c>
    </row>
    <row r="89" spans="1:62" ht="18.75" customHeight="1" x14ac:dyDescent="0.25">
      <c r="A89" s="15"/>
      <c r="B89" s="276" t="s">
        <v>45</v>
      </c>
      <c r="C89" s="277"/>
      <c r="D89" s="277"/>
      <c r="E89" s="277"/>
      <c r="F89" s="277"/>
      <c r="G89" s="277"/>
      <c r="H89" s="277"/>
      <c r="I89" s="277"/>
      <c r="J89" s="277"/>
      <c r="K89" s="277"/>
      <c r="L89" s="277"/>
      <c r="M89" s="277"/>
      <c r="N89" s="466"/>
      <c r="O89" s="466"/>
      <c r="P89" s="467"/>
      <c r="Q89" s="453">
        <v>42.95</v>
      </c>
      <c r="R89" s="281"/>
      <c r="S89" s="454"/>
      <c r="T89" s="452"/>
      <c r="U89" s="284"/>
      <c r="V89" s="369"/>
      <c r="W89" s="371" t="s">
        <v>22</v>
      </c>
      <c r="X89" s="371"/>
      <c r="Y89" s="371"/>
      <c r="Z89" s="371"/>
      <c r="AA89" s="440"/>
      <c r="AB89" s="417" t="s">
        <v>46</v>
      </c>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336"/>
      <c r="AZ89" s="15"/>
      <c r="BA89" s="84" t="s">
        <v>2246</v>
      </c>
      <c r="BB89" s="39" t="s">
        <v>764</v>
      </c>
      <c r="BC89" s="39" t="str">
        <f t="shared" si="123"/>
        <v>Pink Lady</v>
      </c>
      <c r="BD89" s="85" t="s">
        <v>745</v>
      </c>
      <c r="BE89" s="40" t="str">
        <f t="shared" si="0"/>
        <v/>
      </c>
      <c r="BF89" s="40">
        <f t="shared" si="1"/>
        <v>42.95</v>
      </c>
      <c r="BG89" s="40" t="str">
        <f t="shared" si="2"/>
        <v/>
      </c>
      <c r="BH89" s="139">
        <f>IF(BB89="","",IF(AND(BD89="Yes",Admin!$F$6&gt;0),Admin!$F$6,Admin!$F$5))</f>
        <v>0</v>
      </c>
      <c r="BI89" s="140" t="str">
        <f t="shared" si="3"/>
        <v/>
      </c>
      <c r="BJ89" s="141" t="str">
        <f>IF(BI89="","",BI89-(BI89*BH89))</f>
        <v/>
      </c>
    </row>
    <row r="90" spans="1:62" ht="18.75" hidden="1" customHeight="1" x14ac:dyDescent="0.25">
      <c r="A90" s="15"/>
      <c r="B90" s="381" t="s">
        <v>45</v>
      </c>
      <c r="C90" s="382"/>
      <c r="D90" s="382"/>
      <c r="E90" s="382"/>
      <c r="F90" s="382"/>
      <c r="G90" s="382"/>
      <c r="H90" s="382"/>
      <c r="I90" s="382"/>
      <c r="J90" s="382"/>
      <c r="K90" s="382"/>
      <c r="L90" s="382"/>
      <c r="M90" s="382"/>
      <c r="N90" s="470"/>
      <c r="O90" s="470"/>
      <c r="P90" s="471"/>
      <c r="Q90" s="419">
        <v>42.95</v>
      </c>
      <c r="R90" s="420"/>
      <c r="S90" s="421"/>
      <c r="T90" s="422"/>
      <c r="U90" s="388"/>
      <c r="V90" s="389"/>
      <c r="W90" s="330" t="s">
        <v>22</v>
      </c>
      <c r="X90" s="330"/>
      <c r="Y90" s="330"/>
      <c r="Z90" s="330"/>
      <c r="AA90" s="331"/>
      <c r="AB90" s="480" t="s">
        <v>46</v>
      </c>
      <c r="AC90" s="382"/>
      <c r="AD90" s="382"/>
      <c r="AE90" s="382"/>
      <c r="AF90" s="382"/>
      <c r="AG90" s="382"/>
      <c r="AH90" s="382"/>
      <c r="AI90" s="382"/>
      <c r="AJ90" s="382"/>
      <c r="AK90" s="382"/>
      <c r="AL90" s="382"/>
      <c r="AM90" s="382"/>
      <c r="AN90" s="382"/>
      <c r="AO90" s="382"/>
      <c r="AP90" s="382"/>
      <c r="AQ90" s="382"/>
      <c r="AR90" s="382"/>
      <c r="AS90" s="382"/>
      <c r="AT90" s="382"/>
      <c r="AU90" s="382"/>
      <c r="AV90" s="382"/>
      <c r="AW90" s="382"/>
      <c r="AX90" s="382"/>
      <c r="AY90" s="392"/>
      <c r="AZ90" s="15"/>
      <c r="BA90" s="84" t="s">
        <v>2154</v>
      </c>
      <c r="BB90" s="39" t="s">
        <v>764</v>
      </c>
      <c r="BC90" s="39" t="str">
        <f t="shared" si="123"/>
        <v>Pink Lady</v>
      </c>
      <c r="BD90" s="85" t="s">
        <v>745</v>
      </c>
      <c r="BE90" s="40" t="str">
        <f t="shared" si="0"/>
        <v/>
      </c>
      <c r="BF90" s="40">
        <f t="shared" si="1"/>
        <v>42.95</v>
      </c>
      <c r="BG90" s="40" t="str">
        <f t="shared" si="2"/>
        <v/>
      </c>
      <c r="BH90" s="139">
        <f>IF(BB90="","",IF(AND(BD90="Yes",Admin!$F$6&gt;0),Admin!$F$6,Admin!$F$5))</f>
        <v>0</v>
      </c>
      <c r="BI90" s="140" t="str">
        <f t="shared" si="3"/>
        <v/>
      </c>
      <c r="BJ90" s="141" t="str">
        <f t="shared" ref="BJ90:BJ91" si="127">IF(BI90="","",BI90-(BI90*BH90))</f>
        <v/>
      </c>
    </row>
    <row r="91" spans="1:62" ht="18.75" customHeight="1" x14ac:dyDescent="0.25">
      <c r="A91" s="15"/>
      <c r="B91" s="276" t="s">
        <v>41</v>
      </c>
      <c r="C91" s="277"/>
      <c r="D91" s="277"/>
      <c r="E91" s="277"/>
      <c r="F91" s="277"/>
      <c r="G91" s="277"/>
      <c r="H91" s="277"/>
      <c r="I91" s="277"/>
      <c r="J91" s="277"/>
      <c r="K91" s="277"/>
      <c r="L91" s="277"/>
      <c r="M91" s="277"/>
      <c r="N91" s="466"/>
      <c r="O91" s="466"/>
      <c r="P91" s="467"/>
      <c r="Q91" s="453">
        <v>42.95</v>
      </c>
      <c r="R91" s="281"/>
      <c r="S91" s="454"/>
      <c r="T91" s="452"/>
      <c r="U91" s="284"/>
      <c r="V91" s="369"/>
      <c r="W91" s="370" t="s">
        <v>27</v>
      </c>
      <c r="X91" s="371"/>
      <c r="Y91" s="371"/>
      <c r="Z91" s="371"/>
      <c r="AA91" s="440"/>
      <c r="AB91" s="417" t="s">
        <v>42</v>
      </c>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336"/>
      <c r="AZ91" s="15"/>
      <c r="BA91" s="84" t="s">
        <v>2155</v>
      </c>
      <c r="BB91" s="39" t="s">
        <v>764</v>
      </c>
      <c r="BC91" s="39" t="str">
        <f>B91</f>
        <v>Lady In The Snow (Pomme de Neige)</v>
      </c>
      <c r="BD91" s="85" t="s">
        <v>745</v>
      </c>
      <c r="BE91" s="40" t="str">
        <f t="shared" si="0"/>
        <v/>
      </c>
      <c r="BF91" s="40">
        <f t="shared" si="1"/>
        <v>42.95</v>
      </c>
      <c r="BG91" s="40" t="str">
        <f t="shared" si="2"/>
        <v/>
      </c>
      <c r="BH91" s="139">
        <f>IF(BB91="","",IF(AND(BD91="Yes",Admin!$F$6&gt;0),Admin!$F$6,Admin!$F$5))</f>
        <v>0</v>
      </c>
      <c r="BI91" s="140" t="str">
        <f t="shared" si="3"/>
        <v/>
      </c>
      <c r="BJ91" s="141" t="str">
        <f t="shared" si="127"/>
        <v/>
      </c>
    </row>
    <row r="92" spans="1:62" ht="18.75" customHeight="1" x14ac:dyDescent="0.25">
      <c r="A92" s="15"/>
      <c r="B92" s="276" t="s">
        <v>2420</v>
      </c>
      <c r="C92" s="277"/>
      <c r="D92" s="277"/>
      <c r="E92" s="277"/>
      <c r="F92" s="277"/>
      <c r="G92" s="277"/>
      <c r="H92" s="277"/>
      <c r="I92" s="277"/>
      <c r="J92" s="277"/>
      <c r="K92" s="277"/>
      <c r="L92" s="277"/>
      <c r="M92" s="277"/>
      <c r="N92" s="466"/>
      <c r="O92" s="466"/>
      <c r="P92" s="467"/>
      <c r="Q92" s="468">
        <v>42.95</v>
      </c>
      <c r="R92" s="397"/>
      <c r="S92" s="469"/>
      <c r="T92" s="452"/>
      <c r="U92" s="284"/>
      <c r="V92" s="369"/>
      <c r="W92" s="370" t="s">
        <v>11</v>
      </c>
      <c r="X92" s="371"/>
      <c r="Y92" s="371"/>
      <c r="Z92" s="371"/>
      <c r="AA92" s="440"/>
      <c r="AB92" s="937" t="s">
        <v>2422</v>
      </c>
      <c r="AC92" s="478"/>
      <c r="AD92" s="478"/>
      <c r="AE92" s="478"/>
      <c r="AF92" s="478"/>
      <c r="AG92" s="478"/>
      <c r="AH92" s="478"/>
      <c r="AI92" s="478"/>
      <c r="AJ92" s="478"/>
      <c r="AK92" s="478"/>
      <c r="AL92" s="478"/>
      <c r="AM92" s="478"/>
      <c r="AN92" s="478"/>
      <c r="AO92" s="478"/>
      <c r="AP92" s="478"/>
      <c r="AQ92" s="478"/>
      <c r="AR92" s="478"/>
      <c r="AS92" s="478"/>
      <c r="AT92" s="478"/>
      <c r="AU92" s="478"/>
      <c r="AV92" s="478"/>
      <c r="AW92" s="478"/>
      <c r="AX92" s="478"/>
      <c r="AY92" s="479"/>
      <c r="AZ92" s="15"/>
      <c r="BA92" s="84" t="s">
        <v>2421</v>
      </c>
      <c r="BB92" s="39" t="s">
        <v>764</v>
      </c>
      <c r="BC92" s="39" t="str">
        <f t="shared" ref="BC92" si="128">B92</f>
        <v>Magnus Summer Surprise</v>
      </c>
      <c r="BD92" s="85" t="s">
        <v>745</v>
      </c>
      <c r="BE92" s="40" t="str">
        <f t="shared" ref="BE92" si="129">IF(ISNUMBER(T92),T92,"")</f>
        <v/>
      </c>
      <c r="BF92" s="40">
        <f t="shared" ref="BF92" si="130">IF(ISNUMBER(Q92),Q92,"")</f>
        <v>42.95</v>
      </c>
      <c r="BG92" s="40" t="str">
        <f t="shared" ref="BG92" si="131">IF(AND(ISNUMBER(T92),BD92="Yes"),T92,"")</f>
        <v/>
      </c>
      <c r="BH92" s="139">
        <f>IF(BB92="","",IF(AND(BD92="Yes",Admin!$F$6&gt;0),Admin!$F$6,Admin!$F$5))</f>
        <v>0</v>
      </c>
      <c r="BI92" s="140" t="str">
        <f t="shared" ref="BI92" si="132">IF(AND(ISNUMBER(T92),T92&gt;0,ISNUMBER(Q92)),Q92*T92,"")</f>
        <v/>
      </c>
      <c r="BJ92" s="141" t="str">
        <f t="shared" ref="BJ92" si="133">IF(BI92="","",BI92-(BI92*BH92))</f>
        <v/>
      </c>
    </row>
    <row r="93" spans="1:62" ht="18.75" customHeight="1" x14ac:dyDescent="0.25">
      <c r="A93" s="15"/>
      <c r="B93" s="276" t="s">
        <v>49</v>
      </c>
      <c r="C93" s="277"/>
      <c r="D93" s="277"/>
      <c r="E93" s="277"/>
      <c r="F93" s="277"/>
      <c r="G93" s="277"/>
      <c r="H93" s="277"/>
      <c r="I93" s="277"/>
      <c r="J93" s="277"/>
      <c r="K93" s="277"/>
      <c r="L93" s="277"/>
      <c r="M93" s="277"/>
      <c r="N93" s="466"/>
      <c r="O93" s="466"/>
      <c r="P93" s="467"/>
      <c r="Q93" s="468">
        <v>42.95</v>
      </c>
      <c r="R93" s="397"/>
      <c r="S93" s="469"/>
      <c r="T93" s="452"/>
      <c r="U93" s="284"/>
      <c r="V93" s="369"/>
      <c r="W93" s="371" t="s">
        <v>22</v>
      </c>
      <c r="X93" s="371"/>
      <c r="Y93" s="371"/>
      <c r="Z93" s="371"/>
      <c r="AA93" s="440"/>
      <c r="AB93" s="417" t="s">
        <v>50</v>
      </c>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336"/>
      <c r="AZ93" s="15"/>
      <c r="BA93" s="84" t="s">
        <v>2156</v>
      </c>
      <c r="BB93" s="39" t="s">
        <v>764</v>
      </c>
      <c r="BC93" s="39" t="str">
        <f t="shared" si="123"/>
        <v>Red Delicious</v>
      </c>
      <c r="BD93" s="85" t="s">
        <v>745</v>
      </c>
      <c r="BE93" s="40" t="str">
        <f t="shared" si="0"/>
        <v/>
      </c>
      <c r="BF93" s="40">
        <f t="shared" si="1"/>
        <v>42.95</v>
      </c>
      <c r="BG93" s="40" t="str">
        <f t="shared" si="2"/>
        <v/>
      </c>
      <c r="BH93" s="139">
        <f>IF(BB93="","",IF(AND(BD93="Yes",Admin!$F$6&gt;0),Admin!$F$6,Admin!$F$5))</f>
        <v>0</v>
      </c>
      <c r="BI93" s="140" t="str">
        <f t="shared" si="3"/>
        <v/>
      </c>
      <c r="BJ93" s="141" t="str">
        <f t="shared" si="126"/>
        <v/>
      </c>
    </row>
    <row r="94" spans="1:62" ht="18.75" customHeight="1" x14ac:dyDescent="0.25">
      <c r="A94" s="15"/>
      <c r="B94" s="276" t="s">
        <v>70</v>
      </c>
      <c r="C94" s="277"/>
      <c r="D94" s="277"/>
      <c r="E94" s="277"/>
      <c r="F94" s="277"/>
      <c r="G94" s="277"/>
      <c r="H94" s="277"/>
      <c r="I94" s="277"/>
      <c r="J94" s="277"/>
      <c r="K94" s="277"/>
      <c r="L94" s="277"/>
      <c r="M94" s="277"/>
      <c r="N94" s="466"/>
      <c r="O94" s="466"/>
      <c r="P94" s="467"/>
      <c r="Q94" s="468">
        <v>42.95</v>
      </c>
      <c r="R94" s="397"/>
      <c r="S94" s="469"/>
      <c r="T94" s="452"/>
      <c r="U94" s="284"/>
      <c r="V94" s="369"/>
      <c r="W94" s="371" t="s">
        <v>22</v>
      </c>
      <c r="X94" s="371"/>
      <c r="Y94" s="371"/>
      <c r="Z94" s="371"/>
      <c r="AA94" s="440"/>
      <c r="AB94" s="417" t="s">
        <v>52</v>
      </c>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336"/>
      <c r="AZ94" s="15"/>
      <c r="BA94" s="84" t="s">
        <v>2247</v>
      </c>
      <c r="BB94" s="39" t="s">
        <v>764</v>
      </c>
      <c r="BC94" s="39" t="str">
        <f t="shared" si="123"/>
        <v>Red Fuji</v>
      </c>
      <c r="BD94" s="85" t="s">
        <v>745</v>
      </c>
      <c r="BE94" s="40" t="str">
        <f t="shared" si="0"/>
        <v/>
      </c>
      <c r="BF94" s="40">
        <f t="shared" si="1"/>
        <v>42.95</v>
      </c>
      <c r="BG94" s="40" t="str">
        <f t="shared" si="2"/>
        <v/>
      </c>
      <c r="BH94" s="139">
        <f>IF(BB94="","",IF(AND(BD94="Yes",Admin!$F$6&gt;0),Admin!$F$6,Admin!$F$5))</f>
        <v>0</v>
      </c>
      <c r="BI94" s="140" t="str">
        <f t="shared" si="3"/>
        <v/>
      </c>
      <c r="BJ94" s="141" t="str">
        <f>IF(BI94="","",BI94-(BI94*BH94))</f>
        <v/>
      </c>
    </row>
    <row r="95" spans="1:62" ht="18.75" hidden="1" customHeight="1" x14ac:dyDescent="0.25">
      <c r="A95" s="15"/>
      <c r="B95" s="381" t="s">
        <v>70</v>
      </c>
      <c r="C95" s="382"/>
      <c r="D95" s="382"/>
      <c r="E95" s="382"/>
      <c r="F95" s="382"/>
      <c r="G95" s="382"/>
      <c r="H95" s="382"/>
      <c r="I95" s="382"/>
      <c r="J95" s="382"/>
      <c r="K95" s="382"/>
      <c r="L95" s="382"/>
      <c r="M95" s="382"/>
      <c r="N95" s="470"/>
      <c r="O95" s="470"/>
      <c r="P95" s="471"/>
      <c r="Q95" s="472">
        <v>42.95</v>
      </c>
      <c r="R95" s="402"/>
      <c r="S95" s="473"/>
      <c r="T95" s="422" t="s">
        <v>2</v>
      </c>
      <c r="U95" s="388"/>
      <c r="V95" s="389"/>
      <c r="W95" s="330" t="s">
        <v>22</v>
      </c>
      <c r="X95" s="330"/>
      <c r="Y95" s="330"/>
      <c r="Z95" s="330"/>
      <c r="AA95" s="331"/>
      <c r="AB95" s="480" t="s">
        <v>52</v>
      </c>
      <c r="AC95" s="382"/>
      <c r="AD95" s="382"/>
      <c r="AE95" s="382"/>
      <c r="AF95" s="382"/>
      <c r="AG95" s="382"/>
      <c r="AH95" s="382"/>
      <c r="AI95" s="382"/>
      <c r="AJ95" s="382"/>
      <c r="AK95" s="382"/>
      <c r="AL95" s="382"/>
      <c r="AM95" s="382"/>
      <c r="AN95" s="382"/>
      <c r="AO95" s="382"/>
      <c r="AP95" s="382"/>
      <c r="AQ95" s="382"/>
      <c r="AR95" s="382"/>
      <c r="AS95" s="382"/>
      <c r="AT95" s="382"/>
      <c r="AU95" s="382"/>
      <c r="AV95" s="382"/>
      <c r="AW95" s="382"/>
      <c r="AX95" s="382"/>
      <c r="AY95" s="392"/>
      <c r="AZ95" s="15"/>
      <c r="BA95" s="84" t="s">
        <v>2157</v>
      </c>
      <c r="BB95" s="39" t="s">
        <v>764</v>
      </c>
      <c r="BC95" s="39" t="str">
        <f t="shared" si="123"/>
        <v>Red Fuji</v>
      </c>
      <c r="BD95" s="85" t="s">
        <v>745</v>
      </c>
      <c r="BE95" s="40" t="str">
        <f t="shared" si="0"/>
        <v/>
      </c>
      <c r="BF95" s="40">
        <f t="shared" si="1"/>
        <v>42.95</v>
      </c>
      <c r="BG95" s="40" t="str">
        <f t="shared" si="2"/>
        <v/>
      </c>
      <c r="BH95" s="139">
        <f>IF(BB95="","",IF(AND(BD95="Yes",Admin!$F$6&gt;0),Admin!$F$6,Admin!$F$5))</f>
        <v>0</v>
      </c>
      <c r="BI95" s="140" t="str">
        <f t="shared" si="3"/>
        <v/>
      </c>
      <c r="BJ95" s="141" t="str">
        <f t="shared" si="125"/>
        <v/>
      </c>
    </row>
    <row r="96" spans="1:62" ht="18.75" customHeight="1" x14ac:dyDescent="0.25">
      <c r="B96" s="413" t="s">
        <v>2145</v>
      </c>
      <c r="C96" s="414"/>
      <c r="D96" s="414"/>
      <c r="E96" s="414"/>
      <c r="F96" s="414"/>
      <c r="G96" s="414"/>
      <c r="H96" s="414"/>
      <c r="I96" s="414"/>
      <c r="J96" s="414"/>
      <c r="K96" s="414"/>
      <c r="L96" s="414"/>
      <c r="M96" s="414"/>
      <c r="N96" s="414"/>
      <c r="O96" s="414"/>
      <c r="P96" s="414"/>
      <c r="Q96" s="418"/>
      <c r="R96" s="418"/>
      <c r="S96" s="418"/>
      <c r="T96" s="448"/>
      <c r="U96" s="448"/>
      <c r="V96" s="448"/>
      <c r="W96" s="670"/>
      <c r="X96" s="670"/>
      <c r="Y96" s="670"/>
      <c r="Z96" s="670"/>
      <c r="AA96" s="670"/>
      <c r="AB96" s="414"/>
      <c r="AC96" s="414"/>
      <c r="AD96" s="414"/>
      <c r="AE96" s="414"/>
      <c r="AF96" s="414"/>
      <c r="AG96" s="414"/>
      <c r="AH96" s="414"/>
      <c r="AI96" s="414"/>
      <c r="AJ96" s="414"/>
      <c r="AK96" s="414"/>
      <c r="AL96" s="414"/>
      <c r="AM96" s="414"/>
      <c r="AN96" s="414"/>
      <c r="AO96" s="414"/>
      <c r="AP96" s="414"/>
      <c r="AQ96" s="414"/>
      <c r="AR96" s="414"/>
      <c r="AS96" s="414"/>
      <c r="AT96" s="414"/>
      <c r="AU96" s="414"/>
      <c r="AV96" s="414"/>
      <c r="AW96" s="414"/>
      <c r="AX96" s="414"/>
      <c r="AY96" s="465"/>
      <c r="AZ96" s="15"/>
      <c r="BA96" s="84" t="s">
        <v>792</v>
      </c>
      <c r="BB96" s="39"/>
      <c r="BC96" s="39"/>
      <c r="BD96" s="85" t="s">
        <v>745</v>
      </c>
      <c r="BE96" s="78" t="str">
        <f t="shared" si="0"/>
        <v/>
      </c>
      <c r="BF96" s="78" t="str">
        <f t="shared" si="1"/>
        <v/>
      </c>
      <c r="BG96" s="78" t="str">
        <f t="shared" si="2"/>
        <v/>
      </c>
      <c r="BH96" s="86" t="str">
        <f>IF(BB96="","",IF(AND(BD96="Yes",Admin!$F$6&gt;0),Admin!$F$6,Admin!$F$5))</f>
        <v/>
      </c>
      <c r="BI96" s="87" t="str">
        <f t="shared" si="3"/>
        <v/>
      </c>
      <c r="BJ96" s="88" t="str">
        <f t="shared" ref="BJ96:BJ101" si="134">IF(BI96="","",BI96-(BI96*BH96))</f>
        <v/>
      </c>
    </row>
    <row r="97" spans="1:62" ht="18.75" customHeight="1" x14ac:dyDescent="0.25">
      <c r="A97" s="15"/>
      <c r="B97" s="276" t="s">
        <v>29</v>
      </c>
      <c r="C97" s="277"/>
      <c r="D97" s="277"/>
      <c r="E97" s="277"/>
      <c r="F97" s="277"/>
      <c r="G97" s="277"/>
      <c r="H97" s="277"/>
      <c r="I97" s="277"/>
      <c r="J97" s="277"/>
      <c r="K97" s="277"/>
      <c r="L97" s="277"/>
      <c r="M97" s="277"/>
      <c r="N97" s="277"/>
      <c r="O97" s="277"/>
      <c r="P97" s="704"/>
      <c r="Q97" s="453">
        <v>57.95</v>
      </c>
      <c r="R97" s="281"/>
      <c r="S97" s="454"/>
      <c r="T97" s="452"/>
      <c r="U97" s="284"/>
      <c r="V97" s="369"/>
      <c r="W97" s="371" t="s">
        <v>30</v>
      </c>
      <c r="X97" s="371"/>
      <c r="Y97" s="371"/>
      <c r="Z97" s="371"/>
      <c r="AA97" s="440"/>
      <c r="AB97" s="417" t="s">
        <v>697</v>
      </c>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336"/>
      <c r="AZ97" s="15"/>
      <c r="BA97" s="84" t="s">
        <v>2146</v>
      </c>
      <c r="BB97" s="39" t="s">
        <v>1110</v>
      </c>
      <c r="BC97" s="39" t="str">
        <f>B97</f>
        <v>Gala</v>
      </c>
      <c r="BD97" s="85" t="s">
        <v>745</v>
      </c>
      <c r="BE97" s="40" t="str">
        <f t="shared" si="0"/>
        <v/>
      </c>
      <c r="BF97" s="40">
        <f t="shared" si="1"/>
        <v>57.95</v>
      </c>
      <c r="BG97" s="40" t="str">
        <f t="shared" si="2"/>
        <v/>
      </c>
      <c r="BH97" s="139">
        <f>IF(BB97="","",IF(AND(BD97="Yes",Admin!$F$6&gt;0),Admin!$F$6,Admin!$F$5))</f>
        <v>0</v>
      </c>
      <c r="BI97" s="140" t="str">
        <f t="shared" si="3"/>
        <v/>
      </c>
      <c r="BJ97" s="141" t="str">
        <f t="shared" si="134"/>
        <v/>
      </c>
    </row>
    <row r="98" spans="1:62" ht="18.75" customHeight="1" x14ac:dyDescent="0.25">
      <c r="A98" s="15"/>
      <c r="B98" s="276" t="s">
        <v>32</v>
      </c>
      <c r="C98" s="277"/>
      <c r="D98" s="277"/>
      <c r="E98" s="277"/>
      <c r="F98" s="277"/>
      <c r="G98" s="277"/>
      <c r="H98" s="277"/>
      <c r="I98" s="277"/>
      <c r="J98" s="277"/>
      <c r="K98" s="277"/>
      <c r="L98" s="277"/>
      <c r="M98" s="277"/>
      <c r="N98" s="277"/>
      <c r="O98" s="277"/>
      <c r="P98" s="704"/>
      <c r="Q98" s="453">
        <v>57.95</v>
      </c>
      <c r="R98" s="281"/>
      <c r="S98" s="454"/>
      <c r="T98" s="452"/>
      <c r="U98" s="284"/>
      <c r="V98" s="369"/>
      <c r="W98" s="371" t="s">
        <v>22</v>
      </c>
      <c r="X98" s="371"/>
      <c r="Y98" s="371"/>
      <c r="Z98" s="371"/>
      <c r="AA98" s="440"/>
      <c r="AB98" s="477" t="s">
        <v>699</v>
      </c>
      <c r="AC98" s="478"/>
      <c r="AD98" s="478"/>
      <c r="AE98" s="478"/>
      <c r="AF98" s="478"/>
      <c r="AG98" s="478"/>
      <c r="AH98" s="478"/>
      <c r="AI98" s="478"/>
      <c r="AJ98" s="478"/>
      <c r="AK98" s="478"/>
      <c r="AL98" s="478"/>
      <c r="AM98" s="478"/>
      <c r="AN98" s="478"/>
      <c r="AO98" s="478"/>
      <c r="AP98" s="478"/>
      <c r="AQ98" s="478"/>
      <c r="AR98" s="478"/>
      <c r="AS98" s="478"/>
      <c r="AT98" s="478"/>
      <c r="AU98" s="478"/>
      <c r="AV98" s="478"/>
      <c r="AW98" s="478"/>
      <c r="AX98" s="478"/>
      <c r="AY98" s="479"/>
      <c r="AZ98" s="15"/>
      <c r="BA98" s="84" t="s">
        <v>2147</v>
      </c>
      <c r="BB98" s="39" t="s">
        <v>1110</v>
      </c>
      <c r="BC98" s="39" t="str">
        <f>B98</f>
        <v>Golden Delicious</v>
      </c>
      <c r="BD98" s="85" t="s">
        <v>745</v>
      </c>
      <c r="BE98" s="40" t="str">
        <f t="shared" si="0"/>
        <v/>
      </c>
      <c r="BF98" s="40">
        <f t="shared" si="1"/>
        <v>57.95</v>
      </c>
      <c r="BG98" s="40" t="str">
        <f t="shared" si="2"/>
        <v/>
      </c>
      <c r="BH98" s="139">
        <f>IF(BB98="","",IF(AND(BD98="Yes",Admin!$F$6&gt;0),Admin!$F$6,Admin!$F$5))</f>
        <v>0</v>
      </c>
      <c r="BI98" s="140" t="str">
        <f t="shared" si="3"/>
        <v/>
      </c>
      <c r="BJ98" s="141" t="str">
        <f t="shared" si="134"/>
        <v/>
      </c>
    </row>
    <row r="99" spans="1:62" ht="18.75" customHeight="1" x14ac:dyDescent="0.25">
      <c r="A99" s="15"/>
      <c r="B99" s="276" t="s">
        <v>70</v>
      </c>
      <c r="C99" s="277"/>
      <c r="D99" s="277"/>
      <c r="E99" s="277"/>
      <c r="F99" s="277"/>
      <c r="G99" s="277"/>
      <c r="H99" s="277"/>
      <c r="I99" s="277"/>
      <c r="J99" s="277"/>
      <c r="K99" s="277"/>
      <c r="L99" s="277"/>
      <c r="M99" s="277"/>
      <c r="N99" s="277"/>
      <c r="O99" s="277"/>
      <c r="P99" s="704"/>
      <c r="Q99" s="453">
        <v>57.95</v>
      </c>
      <c r="R99" s="281"/>
      <c r="S99" s="454"/>
      <c r="T99" s="452"/>
      <c r="U99" s="284"/>
      <c r="V99" s="369"/>
      <c r="W99" s="371" t="s">
        <v>22</v>
      </c>
      <c r="X99" s="371"/>
      <c r="Y99" s="371"/>
      <c r="Z99" s="371"/>
      <c r="AA99" s="440"/>
      <c r="AB99" s="417" t="s">
        <v>52</v>
      </c>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336"/>
      <c r="AZ99" s="15"/>
      <c r="BA99" s="84" t="s">
        <v>2148</v>
      </c>
      <c r="BB99" s="39" t="s">
        <v>1110</v>
      </c>
      <c r="BC99" s="39" t="str">
        <f>B99</f>
        <v>Red Fuji</v>
      </c>
      <c r="BD99" s="85" t="s">
        <v>745</v>
      </c>
      <c r="BE99" s="40" t="str">
        <f t="shared" si="0"/>
        <v/>
      </c>
      <c r="BF99" s="40">
        <f t="shared" si="1"/>
        <v>57.95</v>
      </c>
      <c r="BG99" s="40" t="str">
        <f t="shared" si="2"/>
        <v/>
      </c>
      <c r="BH99" s="139">
        <f>IF(BB99="","",IF(AND(BD99="Yes",Admin!$F$6&gt;0),Admin!$F$6,Admin!$F$5))</f>
        <v>0</v>
      </c>
      <c r="BI99" s="140" t="str">
        <f t="shared" si="3"/>
        <v/>
      </c>
      <c r="BJ99" s="141" t="str">
        <f t="shared" si="134"/>
        <v/>
      </c>
    </row>
    <row r="100" spans="1:62" ht="18.75" hidden="1" customHeight="1" x14ac:dyDescent="0.25">
      <c r="A100" s="15"/>
      <c r="B100" s="381" t="s">
        <v>1111</v>
      </c>
      <c r="C100" s="382"/>
      <c r="D100" s="382"/>
      <c r="E100" s="382"/>
      <c r="F100" s="382"/>
      <c r="G100" s="382"/>
      <c r="H100" s="382"/>
      <c r="I100" s="382"/>
      <c r="J100" s="382"/>
      <c r="K100" s="382"/>
      <c r="L100" s="382"/>
      <c r="M100" s="382"/>
      <c r="N100" s="382"/>
      <c r="O100" s="382"/>
      <c r="P100" s="709"/>
      <c r="Q100" s="419" t="s">
        <v>393</v>
      </c>
      <c r="R100" s="420"/>
      <c r="S100" s="421"/>
      <c r="T100" s="422" t="s">
        <v>2</v>
      </c>
      <c r="U100" s="388"/>
      <c r="V100" s="389"/>
      <c r="W100" s="330" t="s">
        <v>73</v>
      </c>
      <c r="X100" s="330"/>
      <c r="Y100" s="330"/>
      <c r="Z100" s="330"/>
      <c r="AA100" s="331"/>
      <c r="AB100" s="480" t="s">
        <v>1115</v>
      </c>
      <c r="AC100" s="382"/>
      <c r="AD100" s="382"/>
      <c r="AE100" s="382"/>
      <c r="AF100" s="382"/>
      <c r="AG100" s="382"/>
      <c r="AH100" s="382"/>
      <c r="AI100" s="382"/>
      <c r="AJ100" s="382"/>
      <c r="AK100" s="382"/>
      <c r="AL100" s="382"/>
      <c r="AM100" s="382"/>
      <c r="AN100" s="382"/>
      <c r="AO100" s="382"/>
      <c r="AP100" s="382"/>
      <c r="AQ100" s="382"/>
      <c r="AR100" s="382"/>
      <c r="AS100" s="382"/>
      <c r="AT100" s="382"/>
      <c r="AU100" s="382"/>
      <c r="AV100" s="382"/>
      <c r="AW100" s="382"/>
      <c r="AX100" s="382"/>
      <c r="AY100" s="392"/>
      <c r="AZ100" s="15"/>
      <c r="BA100" s="84" t="s">
        <v>1113</v>
      </c>
      <c r="BB100" s="39" t="s">
        <v>1110</v>
      </c>
      <c r="BC100" s="39" t="str">
        <f>B100</f>
        <v>Trixzie Gala</v>
      </c>
      <c r="BD100" s="85" t="s">
        <v>745</v>
      </c>
      <c r="BE100" s="40" t="str">
        <f t="shared" si="0"/>
        <v/>
      </c>
      <c r="BF100" s="40" t="str">
        <f t="shared" si="1"/>
        <v/>
      </c>
      <c r="BG100" s="40" t="str">
        <f t="shared" si="2"/>
        <v/>
      </c>
      <c r="BH100" s="139">
        <f>IF(BB100="","",IF(AND(BD100="Yes",Admin!$F$6&gt;0),Admin!$F$6,Admin!$F$5))</f>
        <v>0</v>
      </c>
      <c r="BI100" s="140" t="str">
        <f t="shared" si="3"/>
        <v/>
      </c>
      <c r="BJ100" s="141" t="str">
        <f t="shared" si="134"/>
        <v/>
      </c>
    </row>
    <row r="101" spans="1:62" ht="18.75" hidden="1" customHeight="1" x14ac:dyDescent="0.25">
      <c r="A101" s="15"/>
      <c r="B101" s="381" t="s">
        <v>1112</v>
      </c>
      <c r="C101" s="382"/>
      <c r="D101" s="382"/>
      <c r="E101" s="382"/>
      <c r="F101" s="382"/>
      <c r="G101" s="382"/>
      <c r="H101" s="382"/>
      <c r="I101" s="382"/>
      <c r="J101" s="382"/>
      <c r="K101" s="382"/>
      <c r="L101" s="382"/>
      <c r="M101" s="382"/>
      <c r="N101" s="382"/>
      <c r="O101" s="382"/>
      <c r="P101" s="709"/>
      <c r="Q101" s="419" t="s">
        <v>393</v>
      </c>
      <c r="R101" s="420"/>
      <c r="S101" s="421"/>
      <c r="T101" s="422" t="s">
        <v>2</v>
      </c>
      <c r="U101" s="388"/>
      <c r="V101" s="389"/>
      <c r="W101" s="330" t="s">
        <v>27</v>
      </c>
      <c r="X101" s="330"/>
      <c r="Y101" s="330"/>
      <c r="Z101" s="330"/>
      <c r="AA101" s="331"/>
      <c r="AB101" s="480" t="s">
        <v>46</v>
      </c>
      <c r="AC101" s="382"/>
      <c r="AD101" s="382"/>
      <c r="AE101" s="382"/>
      <c r="AF101" s="382"/>
      <c r="AG101" s="382"/>
      <c r="AH101" s="382"/>
      <c r="AI101" s="382"/>
      <c r="AJ101" s="382"/>
      <c r="AK101" s="382"/>
      <c r="AL101" s="382"/>
      <c r="AM101" s="382"/>
      <c r="AN101" s="382"/>
      <c r="AO101" s="382"/>
      <c r="AP101" s="382"/>
      <c r="AQ101" s="382"/>
      <c r="AR101" s="382"/>
      <c r="AS101" s="382"/>
      <c r="AT101" s="382"/>
      <c r="AU101" s="382"/>
      <c r="AV101" s="382"/>
      <c r="AW101" s="382"/>
      <c r="AX101" s="382"/>
      <c r="AY101" s="392"/>
      <c r="AZ101" s="15"/>
      <c r="BA101" s="84" t="s">
        <v>1114</v>
      </c>
      <c r="BB101" s="39" t="s">
        <v>1110</v>
      </c>
      <c r="BC101" s="39" t="str">
        <f>B101</f>
        <v>Trixzie Pink Lady</v>
      </c>
      <c r="BD101" s="85" t="s">
        <v>745</v>
      </c>
      <c r="BE101" s="40" t="str">
        <f t="shared" si="0"/>
        <v/>
      </c>
      <c r="BF101" s="40" t="str">
        <f t="shared" si="1"/>
        <v/>
      </c>
      <c r="BG101" s="40" t="str">
        <f t="shared" si="2"/>
        <v/>
      </c>
      <c r="BH101" s="139">
        <f>IF(BB101="","",IF(AND(BD101="Yes",Admin!$F$6&gt;0),Admin!$F$6,Admin!$F$5))</f>
        <v>0</v>
      </c>
      <c r="BI101" s="140" t="str">
        <f t="shared" si="3"/>
        <v/>
      </c>
      <c r="BJ101" s="141" t="str">
        <f t="shared" si="134"/>
        <v/>
      </c>
    </row>
    <row r="102" spans="1:62" ht="18.75" customHeight="1" x14ac:dyDescent="0.25">
      <c r="B102" s="413" t="s">
        <v>71</v>
      </c>
      <c r="C102" s="414"/>
      <c r="D102" s="414"/>
      <c r="E102" s="414"/>
      <c r="F102" s="414"/>
      <c r="G102" s="414"/>
      <c r="H102" s="414"/>
      <c r="I102" s="414"/>
      <c r="J102" s="414"/>
      <c r="K102" s="414"/>
      <c r="L102" s="414"/>
      <c r="M102" s="414"/>
      <c r="N102" s="414"/>
      <c r="O102" s="414"/>
      <c r="P102" s="414"/>
      <c r="Q102" s="418"/>
      <c r="R102" s="418"/>
      <c r="S102" s="418"/>
      <c r="T102" s="448"/>
      <c r="U102" s="448"/>
      <c r="V102" s="448"/>
      <c r="W102" s="670"/>
      <c r="X102" s="670"/>
      <c r="Y102" s="670"/>
      <c r="Z102" s="670"/>
      <c r="AA102" s="670"/>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c r="AY102" s="465"/>
      <c r="AZ102" s="15"/>
      <c r="BA102" s="84" t="s">
        <v>792</v>
      </c>
      <c r="BB102" s="39"/>
      <c r="BC102" s="39"/>
      <c r="BD102" s="85" t="s">
        <v>745</v>
      </c>
      <c r="BE102" s="78" t="str">
        <f t="shared" si="0"/>
        <v/>
      </c>
      <c r="BF102" s="78" t="str">
        <f t="shared" si="1"/>
        <v/>
      </c>
      <c r="BG102" s="78" t="str">
        <f t="shared" si="2"/>
        <v/>
      </c>
      <c r="BH102" s="86" t="str">
        <f>IF(BB102="","",IF(AND(BD102="Yes",Admin!$F$6&gt;0),Admin!$F$6,Admin!$F$5))</f>
        <v/>
      </c>
      <c r="BI102" s="87" t="str">
        <f t="shared" si="3"/>
        <v/>
      </c>
      <c r="BJ102" s="88" t="str">
        <f t="shared" si="4"/>
        <v/>
      </c>
    </row>
    <row r="103" spans="1:62" ht="18.75" hidden="1" customHeight="1" x14ac:dyDescent="0.25">
      <c r="A103" s="15"/>
      <c r="B103" s="381" t="s">
        <v>72</v>
      </c>
      <c r="C103" s="382"/>
      <c r="D103" s="382"/>
      <c r="E103" s="382"/>
      <c r="F103" s="382"/>
      <c r="G103" s="382"/>
      <c r="H103" s="382"/>
      <c r="I103" s="382"/>
      <c r="J103" s="382"/>
      <c r="K103" s="382"/>
      <c r="L103" s="382"/>
      <c r="M103" s="382"/>
      <c r="N103" s="382"/>
      <c r="O103" s="382"/>
      <c r="P103" s="709"/>
      <c r="Q103" s="419" t="s">
        <v>393</v>
      </c>
      <c r="R103" s="420"/>
      <c r="S103" s="421"/>
      <c r="T103" s="422" t="s">
        <v>2</v>
      </c>
      <c r="U103" s="388"/>
      <c r="V103" s="389"/>
      <c r="W103" s="330" t="s">
        <v>73</v>
      </c>
      <c r="X103" s="330"/>
      <c r="Y103" s="330"/>
      <c r="Z103" s="330"/>
      <c r="AA103" s="331"/>
      <c r="AB103" s="474" t="s">
        <v>74</v>
      </c>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5"/>
      <c r="AY103" s="476"/>
      <c r="AZ103" s="15"/>
      <c r="BA103" s="84" t="s">
        <v>846</v>
      </c>
      <c r="BB103" s="39" t="s">
        <v>765</v>
      </c>
      <c r="BC103" s="39" t="str">
        <f>B103</f>
        <v>Golden Hornet</v>
      </c>
      <c r="BD103" s="85" t="s">
        <v>745</v>
      </c>
      <c r="BE103" s="40" t="str">
        <f t="shared" si="0"/>
        <v/>
      </c>
      <c r="BF103" s="40" t="str">
        <f t="shared" si="1"/>
        <v/>
      </c>
      <c r="BG103" s="40" t="str">
        <f t="shared" si="2"/>
        <v/>
      </c>
      <c r="BH103" s="139">
        <f>IF(BB103="","",IF(AND(BD103="Yes",Admin!$F$6&gt;0),Admin!$F$6,Admin!$F$5))</f>
        <v>0</v>
      </c>
      <c r="BI103" s="140" t="str">
        <f t="shared" si="3"/>
        <v/>
      </c>
      <c r="BJ103" s="141" t="str">
        <f t="shared" si="4"/>
        <v/>
      </c>
    </row>
    <row r="104" spans="1:62" ht="18.75" hidden="1" customHeight="1" x14ac:dyDescent="0.25">
      <c r="A104" s="15"/>
      <c r="B104" s="381" t="s">
        <v>1568</v>
      </c>
      <c r="C104" s="382"/>
      <c r="D104" s="382"/>
      <c r="E104" s="382"/>
      <c r="F104" s="382"/>
      <c r="G104" s="382"/>
      <c r="H104" s="382"/>
      <c r="I104" s="382"/>
      <c r="J104" s="382" t="s">
        <v>357</v>
      </c>
      <c r="K104" s="382"/>
      <c r="L104" s="382"/>
      <c r="M104" s="382"/>
      <c r="N104" s="382"/>
      <c r="O104" s="382"/>
      <c r="P104" s="709"/>
      <c r="Q104" s="419" t="s">
        <v>393</v>
      </c>
      <c r="R104" s="420"/>
      <c r="S104" s="421"/>
      <c r="T104" s="422" t="s">
        <v>2</v>
      </c>
      <c r="U104" s="388"/>
      <c r="V104" s="389"/>
      <c r="W104" s="330" t="s">
        <v>75</v>
      </c>
      <c r="X104" s="330"/>
      <c r="Y104" s="330"/>
      <c r="Z104" s="330"/>
      <c r="AA104" s="331"/>
      <c r="AB104" s="474" t="s">
        <v>76</v>
      </c>
      <c r="AC104" s="475"/>
      <c r="AD104" s="475"/>
      <c r="AE104" s="475"/>
      <c r="AF104" s="475"/>
      <c r="AG104" s="475"/>
      <c r="AH104" s="475"/>
      <c r="AI104" s="475"/>
      <c r="AJ104" s="475"/>
      <c r="AK104" s="475"/>
      <c r="AL104" s="475"/>
      <c r="AM104" s="475"/>
      <c r="AN104" s="475"/>
      <c r="AO104" s="475"/>
      <c r="AP104" s="475"/>
      <c r="AQ104" s="475"/>
      <c r="AR104" s="475"/>
      <c r="AS104" s="475"/>
      <c r="AT104" s="475"/>
      <c r="AU104" s="475"/>
      <c r="AV104" s="475"/>
      <c r="AW104" s="475"/>
      <c r="AX104" s="475"/>
      <c r="AY104" s="476"/>
      <c r="AZ104" s="15"/>
      <c r="BA104" s="84" t="s">
        <v>847</v>
      </c>
      <c r="BB104" s="39" t="s">
        <v>765</v>
      </c>
      <c r="BC104" s="39" t="str">
        <f>B104</f>
        <v xml:space="preserve">Huon Crab Apple </v>
      </c>
      <c r="BD104" s="85" t="s">
        <v>745</v>
      </c>
      <c r="BE104" s="40" t="str">
        <f t="shared" si="0"/>
        <v/>
      </c>
      <c r="BF104" s="40" t="str">
        <f t="shared" si="1"/>
        <v/>
      </c>
      <c r="BG104" s="40" t="str">
        <f t="shared" si="2"/>
        <v/>
      </c>
      <c r="BH104" s="139">
        <f>IF(BB104="","",IF(AND(BD104="Yes",Admin!$F$6&gt;0),Admin!$F$6,Admin!$F$5))</f>
        <v>0</v>
      </c>
      <c r="BI104" s="140" t="str">
        <f t="shared" si="3"/>
        <v/>
      </c>
      <c r="BJ104" s="141" t="str">
        <f t="shared" si="4"/>
        <v/>
      </c>
    </row>
    <row r="105" spans="1:62" ht="18.75" customHeight="1" x14ac:dyDescent="0.25">
      <c r="A105" s="15"/>
      <c r="B105" s="276" t="s">
        <v>77</v>
      </c>
      <c r="C105" s="277"/>
      <c r="D105" s="277"/>
      <c r="E105" s="277"/>
      <c r="F105" s="277"/>
      <c r="G105" s="277"/>
      <c r="H105" s="277"/>
      <c r="I105" s="277"/>
      <c r="J105" s="277"/>
      <c r="K105" s="277"/>
      <c r="L105" s="277"/>
      <c r="M105" s="277"/>
      <c r="N105" s="277"/>
      <c r="O105" s="277"/>
      <c r="P105" s="704"/>
      <c r="Q105" s="453">
        <v>44.95</v>
      </c>
      <c r="R105" s="281"/>
      <c r="S105" s="454"/>
      <c r="T105" s="452"/>
      <c r="U105" s="284"/>
      <c r="V105" s="369"/>
      <c r="W105" s="371" t="s">
        <v>73</v>
      </c>
      <c r="X105" s="371"/>
      <c r="Y105" s="371"/>
      <c r="Z105" s="371"/>
      <c r="AA105" s="440"/>
      <c r="AB105" s="477" t="s">
        <v>74</v>
      </c>
      <c r="AC105" s="478"/>
      <c r="AD105" s="478"/>
      <c r="AE105" s="478"/>
      <c r="AF105" s="478"/>
      <c r="AG105" s="478"/>
      <c r="AH105" s="478"/>
      <c r="AI105" s="478"/>
      <c r="AJ105" s="478"/>
      <c r="AK105" s="478"/>
      <c r="AL105" s="478"/>
      <c r="AM105" s="478"/>
      <c r="AN105" s="478"/>
      <c r="AO105" s="478"/>
      <c r="AP105" s="478"/>
      <c r="AQ105" s="478"/>
      <c r="AR105" s="478"/>
      <c r="AS105" s="478"/>
      <c r="AT105" s="478"/>
      <c r="AU105" s="478"/>
      <c r="AV105" s="478"/>
      <c r="AW105" s="478"/>
      <c r="AX105" s="478"/>
      <c r="AY105" s="479"/>
      <c r="AZ105" s="15"/>
      <c r="BA105" s="84" t="s">
        <v>2179</v>
      </c>
      <c r="BB105" s="39" t="s">
        <v>765</v>
      </c>
      <c r="BC105" s="39" t="str">
        <f>B105</f>
        <v>Malus Gorgeous</v>
      </c>
      <c r="BD105" s="85" t="s">
        <v>745</v>
      </c>
      <c r="BE105" s="40" t="str">
        <f t="shared" si="0"/>
        <v/>
      </c>
      <c r="BF105" s="40">
        <f t="shared" si="1"/>
        <v>44.95</v>
      </c>
      <c r="BG105" s="40" t="str">
        <f t="shared" si="2"/>
        <v/>
      </c>
      <c r="BH105" s="139">
        <f>IF(BB105="","",IF(AND(BD105="Yes",Admin!$F$6&gt;0),Admin!$F$6,Admin!$F$5))</f>
        <v>0</v>
      </c>
      <c r="BI105" s="140" t="str">
        <f t="shared" si="3"/>
        <v/>
      </c>
      <c r="BJ105" s="141" t="str">
        <f t="shared" si="4"/>
        <v/>
      </c>
    </row>
    <row r="106" spans="1:62" ht="18.75" customHeight="1" x14ac:dyDescent="0.25">
      <c r="B106" s="413" t="s">
        <v>78</v>
      </c>
      <c r="C106" s="414"/>
      <c r="D106" s="414"/>
      <c r="E106" s="414"/>
      <c r="F106" s="414"/>
      <c r="G106" s="414"/>
      <c r="H106" s="414"/>
      <c r="I106" s="414"/>
      <c r="J106" s="414"/>
      <c r="K106" s="414"/>
      <c r="L106" s="414"/>
      <c r="M106" s="414"/>
      <c r="N106" s="414"/>
      <c r="O106" s="414"/>
      <c r="P106" s="414"/>
      <c r="Q106" s="418"/>
      <c r="R106" s="418"/>
      <c r="S106" s="418"/>
      <c r="T106" s="448"/>
      <c r="U106" s="448"/>
      <c r="V106" s="448"/>
      <c r="W106" s="670"/>
      <c r="X106" s="670"/>
      <c r="Y106" s="670"/>
      <c r="Z106" s="670"/>
      <c r="AA106" s="670"/>
      <c r="AB106" s="414"/>
      <c r="AC106" s="414"/>
      <c r="AD106" s="414"/>
      <c r="AE106" s="414"/>
      <c r="AF106" s="414"/>
      <c r="AG106" s="414"/>
      <c r="AH106" s="414"/>
      <c r="AI106" s="414"/>
      <c r="AJ106" s="414"/>
      <c r="AK106" s="414"/>
      <c r="AL106" s="414"/>
      <c r="AM106" s="414"/>
      <c r="AN106" s="414"/>
      <c r="AO106" s="414"/>
      <c r="AP106" s="414"/>
      <c r="AQ106" s="414"/>
      <c r="AR106" s="414"/>
      <c r="AS106" s="414"/>
      <c r="AT106" s="414"/>
      <c r="AU106" s="414"/>
      <c r="AV106" s="414"/>
      <c r="AW106" s="414"/>
      <c r="AX106" s="414"/>
      <c r="AY106" s="465"/>
      <c r="AZ106" s="15"/>
      <c r="BA106" s="84" t="s">
        <v>792</v>
      </c>
      <c r="BB106" s="39"/>
      <c r="BC106" s="39"/>
      <c r="BD106" s="85"/>
      <c r="BE106" s="78" t="str">
        <f t="shared" si="0"/>
        <v/>
      </c>
      <c r="BF106" s="78" t="str">
        <f t="shared" si="1"/>
        <v/>
      </c>
      <c r="BG106" s="78" t="str">
        <f t="shared" si="2"/>
        <v/>
      </c>
      <c r="BH106" s="86" t="str">
        <f>IF(BB106="","",IF(AND(BD106="Yes",Admin!$F$6&gt;0),Admin!$F$6,Admin!$F$5))</f>
        <v/>
      </c>
      <c r="BI106" s="87" t="str">
        <f t="shared" si="3"/>
        <v/>
      </c>
      <c r="BJ106" s="88" t="str">
        <f t="shared" si="4"/>
        <v/>
      </c>
    </row>
    <row r="107" spans="1:62" ht="18.75" hidden="1" customHeight="1" x14ac:dyDescent="0.25">
      <c r="A107" s="15"/>
      <c r="B107" s="938" t="s">
        <v>79</v>
      </c>
      <c r="C107" s="939"/>
      <c r="D107" s="939"/>
      <c r="E107" s="939"/>
      <c r="F107" s="939"/>
      <c r="G107" s="939"/>
      <c r="H107" s="939"/>
      <c r="I107" s="939"/>
      <c r="J107" s="939"/>
      <c r="K107" s="939"/>
      <c r="L107" s="939"/>
      <c r="M107" s="939"/>
      <c r="N107" s="939"/>
      <c r="O107" s="939"/>
      <c r="P107" s="940"/>
      <c r="Q107" s="419" t="s">
        <v>393</v>
      </c>
      <c r="R107" s="420"/>
      <c r="S107" s="421"/>
      <c r="T107" s="422" t="s">
        <v>2</v>
      </c>
      <c r="U107" s="388"/>
      <c r="V107" s="389"/>
      <c r="W107" s="330" t="s">
        <v>22</v>
      </c>
      <c r="X107" s="330"/>
      <c r="Y107" s="330"/>
      <c r="Z107" s="330"/>
      <c r="AA107" s="331"/>
      <c r="AB107" s="480" t="s">
        <v>80</v>
      </c>
      <c r="AC107" s="382"/>
      <c r="AD107" s="382"/>
      <c r="AE107" s="382"/>
      <c r="AF107" s="382"/>
      <c r="AG107" s="382"/>
      <c r="AH107" s="382"/>
      <c r="AI107" s="382"/>
      <c r="AJ107" s="382"/>
      <c r="AK107" s="382"/>
      <c r="AL107" s="382"/>
      <c r="AM107" s="382"/>
      <c r="AN107" s="382"/>
      <c r="AO107" s="382"/>
      <c r="AP107" s="382"/>
      <c r="AQ107" s="382"/>
      <c r="AR107" s="382"/>
      <c r="AS107" s="382"/>
      <c r="AT107" s="382"/>
      <c r="AU107" s="382"/>
      <c r="AV107" s="382"/>
      <c r="AW107" s="382"/>
      <c r="AX107" s="382"/>
      <c r="AY107" s="392"/>
      <c r="AZ107" s="15"/>
      <c r="BA107" s="84" t="s">
        <v>1088</v>
      </c>
      <c r="BB107" s="39" t="s">
        <v>766</v>
      </c>
      <c r="BC107" s="39" t="str">
        <f t="shared" ref="BC107:BC113" si="135">B107</f>
        <v>Charlotte' Apple - Ballerina</v>
      </c>
      <c r="BD107" s="85" t="s">
        <v>745</v>
      </c>
      <c r="BE107" s="40" t="str">
        <f t="shared" si="0"/>
        <v/>
      </c>
      <c r="BF107" s="40" t="str">
        <f t="shared" si="1"/>
        <v/>
      </c>
      <c r="BG107" s="40" t="str">
        <f t="shared" si="2"/>
        <v/>
      </c>
      <c r="BH107" s="139">
        <f>IF(BB107="","",IF(AND(BD107="Yes",Admin!$F$6&gt;0),Admin!$F$6,Admin!$F$5))</f>
        <v>0</v>
      </c>
      <c r="BI107" s="140" t="str">
        <f t="shared" si="3"/>
        <v/>
      </c>
      <c r="BJ107" s="141" t="str">
        <f t="shared" si="4"/>
        <v/>
      </c>
    </row>
    <row r="108" spans="1:62" ht="18.75" customHeight="1" x14ac:dyDescent="0.25">
      <c r="A108" s="15"/>
      <c r="B108" s="276" t="s">
        <v>81</v>
      </c>
      <c r="C108" s="277"/>
      <c r="D108" s="277"/>
      <c r="E108" s="277"/>
      <c r="F108" s="277"/>
      <c r="G108" s="277"/>
      <c r="H108" s="277"/>
      <c r="I108" s="277"/>
      <c r="J108" s="277"/>
      <c r="K108" s="277"/>
      <c r="L108" s="277"/>
      <c r="M108" s="277"/>
      <c r="N108" s="277"/>
      <c r="O108" s="277"/>
      <c r="P108" s="704"/>
      <c r="Q108" s="453">
        <v>49.95</v>
      </c>
      <c r="R108" s="281"/>
      <c r="S108" s="454"/>
      <c r="T108" s="452"/>
      <c r="U108" s="284"/>
      <c r="V108" s="369"/>
      <c r="W108" s="371" t="s">
        <v>22</v>
      </c>
      <c r="X108" s="371"/>
      <c r="Y108" s="371"/>
      <c r="Z108" s="371"/>
      <c r="AA108" s="440"/>
      <c r="AB108" s="417" t="s">
        <v>82</v>
      </c>
      <c r="AC108" s="277"/>
      <c r="AD108" s="277"/>
      <c r="AE108" s="277"/>
      <c r="AF108" s="277"/>
      <c r="AG108" s="277"/>
      <c r="AH108" s="277"/>
      <c r="AI108" s="277"/>
      <c r="AJ108" s="277"/>
      <c r="AK108" s="277"/>
      <c r="AL108" s="277"/>
      <c r="AM108" s="277"/>
      <c r="AN108" s="277"/>
      <c r="AO108" s="277"/>
      <c r="AP108" s="277"/>
      <c r="AQ108" s="277"/>
      <c r="AR108" s="277"/>
      <c r="AS108" s="277"/>
      <c r="AT108" s="277"/>
      <c r="AU108" s="277"/>
      <c r="AV108" s="277"/>
      <c r="AW108" s="277"/>
      <c r="AX108" s="277"/>
      <c r="AY108" s="336"/>
      <c r="AZ108" s="15"/>
      <c r="BA108" s="84" t="s">
        <v>1089</v>
      </c>
      <c r="BB108" s="39" t="s">
        <v>766</v>
      </c>
      <c r="BC108" s="39" t="str">
        <f t="shared" si="135"/>
        <v>Flamenco' Apple - Ballerina</v>
      </c>
      <c r="BD108" s="85" t="s">
        <v>745</v>
      </c>
      <c r="BE108" s="40" t="str">
        <f t="shared" si="0"/>
        <v/>
      </c>
      <c r="BF108" s="40">
        <f t="shared" si="1"/>
        <v>49.95</v>
      </c>
      <c r="BG108" s="40" t="str">
        <f t="shared" si="2"/>
        <v/>
      </c>
      <c r="BH108" s="139">
        <f>IF(BB108="","",IF(AND(BD108="Yes",Admin!$F$6&gt;0),Admin!$F$6,Admin!$F$5))</f>
        <v>0</v>
      </c>
      <c r="BI108" s="140" t="str">
        <f t="shared" si="3"/>
        <v/>
      </c>
      <c r="BJ108" s="141" t="str">
        <f t="shared" si="4"/>
        <v/>
      </c>
    </row>
    <row r="109" spans="1:62" ht="18.75" customHeight="1" x14ac:dyDescent="0.25">
      <c r="A109" s="15"/>
      <c r="B109" s="276" t="s">
        <v>2576</v>
      </c>
      <c r="C109" s="277"/>
      <c r="D109" s="277"/>
      <c r="E109" s="277"/>
      <c r="F109" s="277"/>
      <c r="G109" s="277"/>
      <c r="H109" s="277"/>
      <c r="I109" s="277"/>
      <c r="J109" s="277"/>
      <c r="K109" s="277"/>
      <c r="L109" s="277"/>
      <c r="M109" s="277"/>
      <c r="N109" s="277"/>
      <c r="O109" s="277"/>
      <c r="P109" s="704"/>
      <c r="Q109" s="453">
        <v>64.95</v>
      </c>
      <c r="R109" s="281"/>
      <c r="S109" s="454"/>
      <c r="T109" s="452"/>
      <c r="U109" s="284"/>
      <c r="V109" s="369"/>
      <c r="W109" s="371" t="s">
        <v>22</v>
      </c>
      <c r="X109" s="371"/>
      <c r="Y109" s="371"/>
      <c r="Z109" s="371"/>
      <c r="AA109" s="440"/>
      <c r="AB109" s="417" t="s">
        <v>82</v>
      </c>
      <c r="AC109" s="277"/>
      <c r="AD109" s="277"/>
      <c r="AE109" s="277"/>
      <c r="AF109" s="277"/>
      <c r="AG109" s="277"/>
      <c r="AH109" s="277"/>
      <c r="AI109" s="277"/>
      <c r="AJ109" s="277"/>
      <c r="AK109" s="277"/>
      <c r="AL109" s="277"/>
      <c r="AM109" s="277"/>
      <c r="AN109" s="277"/>
      <c r="AO109" s="277"/>
      <c r="AP109" s="277"/>
      <c r="AQ109" s="277"/>
      <c r="AR109" s="277"/>
      <c r="AS109" s="277"/>
      <c r="AT109" s="277"/>
      <c r="AU109" s="277"/>
      <c r="AV109" s="277"/>
      <c r="AW109" s="277"/>
      <c r="AX109" s="277"/>
      <c r="AY109" s="336"/>
      <c r="AZ109" s="15"/>
      <c r="BA109" s="84" t="s">
        <v>2577</v>
      </c>
      <c r="BB109" s="39" t="s">
        <v>766</v>
      </c>
      <c r="BC109" s="39" t="str">
        <f t="shared" si="135"/>
        <v>Flamenco' Apple - Ballerina (Extra Large*)</v>
      </c>
      <c r="BD109" s="85" t="s">
        <v>745</v>
      </c>
      <c r="BE109" s="40" t="str">
        <f t="shared" ref="BE109" si="136">IF(ISNUMBER(T109),T109,"")</f>
        <v/>
      </c>
      <c r="BF109" s="40">
        <f t="shared" ref="BF109" si="137">IF(ISNUMBER(Q109),Q109,"")</f>
        <v>64.95</v>
      </c>
      <c r="BG109" s="40" t="str">
        <f t="shared" ref="BG109" si="138">IF(AND(ISNUMBER(T109),BD109="Yes"),T109,"")</f>
        <v/>
      </c>
      <c r="BH109" s="254">
        <f>IF(BB109="","",0)</f>
        <v>0</v>
      </c>
      <c r="BI109" s="140" t="str">
        <f t="shared" ref="BI109" si="139">IF(AND(ISNUMBER(T109),T109&gt;0,ISNUMBER(Q109)),Q109*T109,"")</f>
        <v/>
      </c>
      <c r="BJ109" s="141" t="str">
        <f t="shared" ref="BJ109" si="140">IF(BI109="","",BI109-(BI109*BH109))</f>
        <v/>
      </c>
    </row>
    <row r="110" spans="1:62" ht="18.75" customHeight="1" x14ac:dyDescent="0.25">
      <c r="A110" s="15"/>
      <c r="B110" s="276" t="s">
        <v>83</v>
      </c>
      <c r="C110" s="277"/>
      <c r="D110" s="277"/>
      <c r="E110" s="277"/>
      <c r="F110" s="277"/>
      <c r="G110" s="277"/>
      <c r="H110" s="277"/>
      <c r="I110" s="277"/>
      <c r="J110" s="277"/>
      <c r="K110" s="277"/>
      <c r="L110" s="277"/>
      <c r="M110" s="277"/>
      <c r="N110" s="277"/>
      <c r="O110" s="277"/>
      <c r="P110" s="704"/>
      <c r="Q110" s="453">
        <v>49.95</v>
      </c>
      <c r="R110" s="281"/>
      <c r="S110" s="454"/>
      <c r="T110" s="452"/>
      <c r="U110" s="284"/>
      <c r="V110" s="369"/>
      <c r="W110" s="371" t="s">
        <v>22</v>
      </c>
      <c r="X110" s="371"/>
      <c r="Y110" s="371"/>
      <c r="Z110" s="371"/>
      <c r="AA110" s="440"/>
      <c r="AB110" s="417" t="s">
        <v>84</v>
      </c>
      <c r="AC110" s="277"/>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336"/>
      <c r="AZ110" s="15"/>
      <c r="BA110" s="84" t="s">
        <v>1090</v>
      </c>
      <c r="BB110" s="39" t="s">
        <v>766</v>
      </c>
      <c r="BC110" s="39" t="str">
        <f t="shared" si="135"/>
        <v>Polka' Apple - Ballerina</v>
      </c>
      <c r="BD110" s="85" t="s">
        <v>745</v>
      </c>
      <c r="BE110" s="40" t="str">
        <f t="shared" ref="BE110:BE179" si="141">IF(ISNUMBER(T110),T110,"")</f>
        <v/>
      </c>
      <c r="BF110" s="40">
        <f t="shared" ref="BF110:BF179" si="142">IF(ISNUMBER(Q110),Q110,"")</f>
        <v>49.95</v>
      </c>
      <c r="BG110" s="40" t="str">
        <f t="shared" ref="BG110:BG179" si="143">IF(AND(ISNUMBER(T110),BD110="Yes"),T110,"")</f>
        <v/>
      </c>
      <c r="BH110" s="139">
        <f>IF(BB110="","",IF(AND(BD110="Yes",Admin!$F$6&gt;0),Admin!$F$6,Admin!$F$5))</f>
        <v>0</v>
      </c>
      <c r="BI110" s="140" t="str">
        <f t="shared" ref="BI110:BI179" si="144">IF(AND(ISNUMBER(T110),T110&gt;0,ISNUMBER(Q110)),Q110*T110,"")</f>
        <v/>
      </c>
      <c r="BJ110" s="141" t="str">
        <f t="shared" si="4"/>
        <v/>
      </c>
    </row>
    <row r="111" spans="1:62" ht="18.75" customHeight="1" x14ac:dyDescent="0.25">
      <c r="A111" s="15"/>
      <c r="B111" s="276" t="s">
        <v>2573</v>
      </c>
      <c r="C111" s="277"/>
      <c r="D111" s="277"/>
      <c r="E111" s="277"/>
      <c r="F111" s="277"/>
      <c r="G111" s="277"/>
      <c r="H111" s="277"/>
      <c r="I111" s="277"/>
      <c r="J111" s="277"/>
      <c r="K111" s="277"/>
      <c r="L111" s="277"/>
      <c r="M111" s="277"/>
      <c r="N111" s="277"/>
      <c r="O111" s="277"/>
      <c r="P111" s="704"/>
      <c r="Q111" s="453">
        <v>64.95</v>
      </c>
      <c r="R111" s="281"/>
      <c r="S111" s="454"/>
      <c r="T111" s="452"/>
      <c r="U111" s="284"/>
      <c r="V111" s="369"/>
      <c r="W111" s="371" t="s">
        <v>22</v>
      </c>
      <c r="X111" s="371"/>
      <c r="Y111" s="371"/>
      <c r="Z111" s="371"/>
      <c r="AA111" s="440"/>
      <c r="AB111" s="417" t="s">
        <v>84</v>
      </c>
      <c r="AC111" s="277"/>
      <c r="AD111" s="277"/>
      <c r="AE111" s="277"/>
      <c r="AF111" s="277"/>
      <c r="AG111" s="277"/>
      <c r="AH111" s="277"/>
      <c r="AI111" s="277"/>
      <c r="AJ111" s="277"/>
      <c r="AK111" s="277"/>
      <c r="AL111" s="277"/>
      <c r="AM111" s="277"/>
      <c r="AN111" s="277"/>
      <c r="AO111" s="277"/>
      <c r="AP111" s="277"/>
      <c r="AQ111" s="277"/>
      <c r="AR111" s="277"/>
      <c r="AS111" s="277"/>
      <c r="AT111" s="277"/>
      <c r="AU111" s="277"/>
      <c r="AV111" s="277"/>
      <c r="AW111" s="277"/>
      <c r="AX111" s="277"/>
      <c r="AY111" s="336"/>
      <c r="AZ111" s="15"/>
      <c r="BA111" s="84" t="s">
        <v>2572</v>
      </c>
      <c r="BB111" s="39" t="s">
        <v>766</v>
      </c>
      <c r="BC111" s="39" t="str">
        <f t="shared" si="135"/>
        <v>Polka' Apple - Ballerina (Extra Large*)</v>
      </c>
      <c r="BD111" s="85" t="s">
        <v>745</v>
      </c>
      <c r="BE111" s="40" t="str">
        <f t="shared" ref="BE111:BE112" si="145">IF(ISNUMBER(T111),T111,"")</f>
        <v/>
      </c>
      <c r="BF111" s="40">
        <f t="shared" ref="BF111:BF112" si="146">IF(ISNUMBER(Q111),Q111,"")</f>
        <v>64.95</v>
      </c>
      <c r="BG111" s="40" t="str">
        <f t="shared" ref="BG111:BG112" si="147">IF(AND(ISNUMBER(T111),BD111="Yes"),T111,"")</f>
        <v/>
      </c>
      <c r="BH111" s="254">
        <f>IF(BB111="","",0)</f>
        <v>0</v>
      </c>
      <c r="BI111" s="140" t="str">
        <f t="shared" ref="BI111:BI112" si="148">IF(AND(ISNUMBER(T111),T111&gt;0,ISNUMBER(Q111)),Q111*T111,"")</f>
        <v/>
      </c>
      <c r="BJ111" s="141" t="str">
        <f t="shared" ref="BJ111:BJ112" si="149">IF(BI111="","",BI111-(BI111*BH111))</f>
        <v/>
      </c>
    </row>
    <row r="112" spans="1:62" ht="18.75" customHeight="1" x14ac:dyDescent="0.25">
      <c r="A112" s="15"/>
      <c r="B112" s="276" t="s">
        <v>85</v>
      </c>
      <c r="C112" s="277"/>
      <c r="D112" s="277"/>
      <c r="E112" s="277"/>
      <c r="F112" s="277"/>
      <c r="G112" s="277"/>
      <c r="H112" s="277"/>
      <c r="I112" s="277"/>
      <c r="J112" s="277"/>
      <c r="K112" s="277"/>
      <c r="L112" s="277"/>
      <c r="M112" s="277"/>
      <c r="N112" s="277"/>
      <c r="O112" s="277"/>
      <c r="P112" s="704"/>
      <c r="Q112" s="453">
        <v>49.95</v>
      </c>
      <c r="R112" s="281"/>
      <c r="S112" s="454"/>
      <c r="T112" s="452"/>
      <c r="U112" s="284"/>
      <c r="V112" s="369"/>
      <c r="W112" s="371" t="s">
        <v>22</v>
      </c>
      <c r="X112" s="371"/>
      <c r="Y112" s="371"/>
      <c r="Z112" s="371"/>
      <c r="AA112" s="440"/>
      <c r="AB112" s="417" t="s">
        <v>86</v>
      </c>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7"/>
      <c r="AY112" s="336"/>
      <c r="AZ112" s="15"/>
      <c r="BA112" s="84" t="s">
        <v>1091</v>
      </c>
      <c r="BB112" s="39" t="s">
        <v>766</v>
      </c>
      <c r="BC112" s="39" t="str">
        <f t="shared" si="135"/>
        <v>Waltz' Apple - Ballerina</v>
      </c>
      <c r="BD112" s="85" t="s">
        <v>745</v>
      </c>
      <c r="BE112" s="40" t="str">
        <f t="shared" si="145"/>
        <v/>
      </c>
      <c r="BF112" s="40">
        <f t="shared" si="146"/>
        <v>49.95</v>
      </c>
      <c r="BG112" s="40" t="str">
        <f t="shared" si="147"/>
        <v/>
      </c>
      <c r="BH112" s="139">
        <f>IF(BB112="","",IF(AND(BD112="Yes",Admin!$F$6&gt;0),Admin!$F$6,Admin!$F$5))</f>
        <v>0</v>
      </c>
      <c r="BI112" s="140" t="str">
        <f t="shared" si="148"/>
        <v/>
      </c>
      <c r="BJ112" s="141" t="str">
        <f t="shared" si="149"/>
        <v/>
      </c>
    </row>
    <row r="113" spans="1:62" ht="18.75" customHeight="1" x14ac:dyDescent="0.25">
      <c r="A113" s="15"/>
      <c r="B113" s="276" t="s">
        <v>2574</v>
      </c>
      <c r="C113" s="277"/>
      <c r="D113" s="277"/>
      <c r="E113" s="277"/>
      <c r="F113" s="277"/>
      <c r="G113" s="277"/>
      <c r="H113" s="277"/>
      <c r="I113" s="277"/>
      <c r="J113" s="277"/>
      <c r="K113" s="277"/>
      <c r="L113" s="277"/>
      <c r="M113" s="277"/>
      <c r="N113" s="277"/>
      <c r="O113" s="277"/>
      <c r="P113" s="704"/>
      <c r="Q113" s="453">
        <v>64.95</v>
      </c>
      <c r="R113" s="281"/>
      <c r="S113" s="454"/>
      <c r="T113" s="452"/>
      <c r="U113" s="284"/>
      <c r="V113" s="369"/>
      <c r="W113" s="371" t="s">
        <v>22</v>
      </c>
      <c r="X113" s="371"/>
      <c r="Y113" s="371"/>
      <c r="Z113" s="371"/>
      <c r="AA113" s="440"/>
      <c r="AB113" s="417" t="s">
        <v>86</v>
      </c>
      <c r="AC113" s="277"/>
      <c r="AD113" s="277"/>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336"/>
      <c r="AZ113" s="15"/>
      <c r="BA113" s="84" t="s">
        <v>2575</v>
      </c>
      <c r="BB113" s="39" t="s">
        <v>766</v>
      </c>
      <c r="BC113" s="39" t="str">
        <f t="shared" si="135"/>
        <v>Waltz' Apple - Ballerina (Extra Large*)</v>
      </c>
      <c r="BD113" s="85" t="s">
        <v>745</v>
      </c>
      <c r="BE113" s="40" t="str">
        <f t="shared" si="141"/>
        <v/>
      </c>
      <c r="BF113" s="40">
        <f t="shared" si="142"/>
        <v>64.95</v>
      </c>
      <c r="BG113" s="40" t="str">
        <f t="shared" si="143"/>
        <v/>
      </c>
      <c r="BH113" s="254">
        <f>IF(BB113="","",0)</f>
        <v>0</v>
      </c>
      <c r="BI113" s="140" t="str">
        <f t="shared" si="144"/>
        <v/>
      </c>
      <c r="BJ113" s="141" t="str">
        <f t="shared" si="4"/>
        <v/>
      </c>
    </row>
    <row r="114" spans="1:62" ht="18.75" customHeight="1" x14ac:dyDescent="0.25">
      <c r="B114" s="413" t="s">
        <v>87</v>
      </c>
      <c r="C114" s="414"/>
      <c r="D114" s="414"/>
      <c r="E114" s="414"/>
      <c r="F114" s="414"/>
      <c r="G114" s="414"/>
      <c r="H114" s="414"/>
      <c r="I114" s="414"/>
      <c r="J114" s="414"/>
      <c r="K114" s="414"/>
      <c r="L114" s="414"/>
      <c r="M114" s="414"/>
      <c r="N114" s="414"/>
      <c r="O114" s="414"/>
      <c r="P114" s="414"/>
      <c r="Q114" s="418"/>
      <c r="R114" s="418"/>
      <c r="S114" s="418"/>
      <c r="T114" s="448"/>
      <c r="U114" s="448"/>
      <c r="V114" s="448"/>
      <c r="W114" s="670"/>
      <c r="X114" s="670"/>
      <c r="Y114" s="670"/>
      <c r="Z114" s="670"/>
      <c r="AA114" s="670"/>
      <c r="AB114" s="414"/>
      <c r="AC114" s="414"/>
      <c r="AD114" s="414"/>
      <c r="AE114" s="414"/>
      <c r="AF114" s="414"/>
      <c r="AG114" s="414"/>
      <c r="AH114" s="414"/>
      <c r="AI114" s="414"/>
      <c r="AJ114" s="414"/>
      <c r="AK114" s="414"/>
      <c r="AL114" s="414"/>
      <c r="AM114" s="414"/>
      <c r="AN114" s="414"/>
      <c r="AO114" s="414"/>
      <c r="AP114" s="414"/>
      <c r="AQ114" s="414"/>
      <c r="AR114" s="414"/>
      <c r="AS114" s="414"/>
      <c r="AT114" s="414"/>
      <c r="AU114" s="414"/>
      <c r="AV114" s="414"/>
      <c r="AW114" s="414"/>
      <c r="AX114" s="414"/>
      <c r="AY114" s="465"/>
      <c r="AZ114" s="15"/>
      <c r="BA114" s="84" t="s">
        <v>792</v>
      </c>
      <c r="BB114" s="39"/>
      <c r="BC114" s="39"/>
      <c r="BD114" s="85"/>
      <c r="BE114" s="78" t="str">
        <f t="shared" si="141"/>
        <v/>
      </c>
      <c r="BF114" s="78" t="str">
        <f t="shared" si="142"/>
        <v/>
      </c>
      <c r="BG114" s="78" t="str">
        <f t="shared" si="143"/>
        <v/>
      </c>
      <c r="BH114" s="86" t="str">
        <f>IF(BB114="","",IF(AND(BD114="Yes",Admin!$F$6&gt;0),Admin!$F$6,Admin!$F$5))</f>
        <v/>
      </c>
      <c r="BI114" s="87" t="str">
        <f t="shared" si="144"/>
        <v/>
      </c>
      <c r="BJ114" s="88" t="str">
        <f t="shared" si="4"/>
        <v/>
      </c>
    </row>
    <row r="115" spans="1:62" ht="18.75" hidden="1" customHeight="1" x14ac:dyDescent="0.25">
      <c r="A115" s="15"/>
      <c r="B115" s="381" t="s">
        <v>88</v>
      </c>
      <c r="C115" s="382"/>
      <c r="D115" s="382"/>
      <c r="E115" s="382"/>
      <c r="F115" s="382"/>
      <c r="G115" s="382"/>
      <c r="H115" s="382"/>
      <c r="I115" s="382"/>
      <c r="J115" s="382"/>
      <c r="K115" s="382"/>
      <c r="L115" s="382"/>
      <c r="M115" s="382"/>
      <c r="N115" s="382"/>
      <c r="O115" s="382"/>
      <c r="P115" s="709"/>
      <c r="Q115" s="419" t="s">
        <v>393</v>
      </c>
      <c r="R115" s="420"/>
      <c r="S115" s="421"/>
      <c r="T115" s="422" t="s">
        <v>2</v>
      </c>
      <c r="U115" s="388"/>
      <c r="V115" s="389"/>
      <c r="W115" s="697" t="s">
        <v>89</v>
      </c>
      <c r="X115" s="698"/>
      <c r="Y115" s="698"/>
      <c r="Z115" s="698"/>
      <c r="AA115" s="719"/>
      <c r="AB115" s="480" t="s">
        <v>90</v>
      </c>
      <c r="AC115" s="382"/>
      <c r="AD115" s="382"/>
      <c r="AE115" s="382"/>
      <c r="AF115" s="382"/>
      <c r="AG115" s="382"/>
      <c r="AH115" s="382"/>
      <c r="AI115" s="382"/>
      <c r="AJ115" s="382"/>
      <c r="AK115" s="382"/>
      <c r="AL115" s="382"/>
      <c r="AM115" s="382"/>
      <c r="AN115" s="382"/>
      <c r="AO115" s="382"/>
      <c r="AP115" s="382"/>
      <c r="AQ115" s="382"/>
      <c r="AR115" s="382"/>
      <c r="AS115" s="382"/>
      <c r="AT115" s="382"/>
      <c r="AU115" s="382"/>
      <c r="AV115" s="382"/>
      <c r="AW115" s="382"/>
      <c r="AX115" s="382"/>
      <c r="AY115" s="392"/>
      <c r="AZ115" s="15"/>
      <c r="BA115" s="84" t="s">
        <v>848</v>
      </c>
      <c r="BB115" s="39" t="s">
        <v>767</v>
      </c>
      <c r="BC115" s="39" t="str">
        <f t="shared" ref="BC115:BC123" si="150">B115</f>
        <v>Gala &amp; Granny Smith</v>
      </c>
      <c r="BD115" s="85" t="s">
        <v>745</v>
      </c>
      <c r="BE115" s="40" t="str">
        <f t="shared" si="141"/>
        <v/>
      </c>
      <c r="BF115" s="40" t="str">
        <f t="shared" si="142"/>
        <v/>
      </c>
      <c r="BG115" s="40" t="str">
        <f t="shared" si="143"/>
        <v/>
      </c>
      <c r="BH115" s="139">
        <f>IF(BB115="","",IF(AND(BD115="Yes",Admin!$F$6&gt;0),Admin!$F$6,Admin!$F$5))</f>
        <v>0</v>
      </c>
      <c r="BI115" s="140" t="str">
        <f t="shared" si="144"/>
        <v/>
      </c>
      <c r="BJ115" s="141" t="str">
        <f t="shared" si="4"/>
        <v/>
      </c>
    </row>
    <row r="116" spans="1:62" ht="18.75" customHeight="1" x14ac:dyDescent="0.25">
      <c r="A116" s="15"/>
      <c r="B116" s="276" t="s">
        <v>1797</v>
      </c>
      <c r="C116" s="277"/>
      <c r="D116" s="277"/>
      <c r="E116" s="277"/>
      <c r="F116" s="277"/>
      <c r="G116" s="277"/>
      <c r="H116" s="277"/>
      <c r="I116" s="277"/>
      <c r="J116" s="277"/>
      <c r="K116" s="277"/>
      <c r="L116" s="277"/>
      <c r="M116" s="277"/>
      <c r="N116" s="277"/>
      <c r="O116" s="277"/>
      <c r="P116" s="704"/>
      <c r="Q116" s="453">
        <v>69.95</v>
      </c>
      <c r="R116" s="281"/>
      <c r="S116" s="454"/>
      <c r="T116" s="452"/>
      <c r="U116" s="284"/>
      <c r="V116" s="369"/>
      <c r="W116" s="716" t="s">
        <v>1798</v>
      </c>
      <c r="X116" s="717"/>
      <c r="Y116" s="717"/>
      <c r="Z116" s="717"/>
      <c r="AA116" s="718"/>
      <c r="AB116" s="417" t="s">
        <v>90</v>
      </c>
      <c r="AC116" s="277"/>
      <c r="AD116" s="277"/>
      <c r="AE116" s="277"/>
      <c r="AF116" s="277"/>
      <c r="AG116" s="277"/>
      <c r="AH116" s="277"/>
      <c r="AI116" s="277"/>
      <c r="AJ116" s="277"/>
      <c r="AK116" s="277"/>
      <c r="AL116" s="277"/>
      <c r="AM116" s="277"/>
      <c r="AN116" s="277"/>
      <c r="AO116" s="277"/>
      <c r="AP116" s="277"/>
      <c r="AQ116" s="277"/>
      <c r="AR116" s="277"/>
      <c r="AS116" s="277"/>
      <c r="AT116" s="277"/>
      <c r="AU116" s="277"/>
      <c r="AV116" s="277"/>
      <c r="AW116" s="277"/>
      <c r="AX116" s="277"/>
      <c r="AY116" s="336"/>
      <c r="AZ116" s="15"/>
      <c r="BA116" s="84" t="s">
        <v>1796</v>
      </c>
      <c r="BB116" s="39" t="s">
        <v>767</v>
      </c>
      <c r="BC116" s="39" t="str">
        <f t="shared" si="150"/>
        <v>Gala &amp; Red Delicious</v>
      </c>
      <c r="BD116" s="85" t="s">
        <v>745</v>
      </c>
      <c r="BE116" s="40" t="str">
        <f t="shared" si="141"/>
        <v/>
      </c>
      <c r="BF116" s="40">
        <f t="shared" si="142"/>
        <v>69.95</v>
      </c>
      <c r="BG116" s="40" t="str">
        <f t="shared" si="143"/>
        <v/>
      </c>
      <c r="BH116" s="139">
        <f>IF(BB116="","",IF(AND(BD116="Yes",Admin!$F$6&gt;0),Admin!$F$6,Admin!$F$5))</f>
        <v>0</v>
      </c>
      <c r="BI116" s="140" t="str">
        <f t="shared" si="144"/>
        <v/>
      </c>
      <c r="BJ116" s="141" t="str">
        <f t="shared" si="4"/>
        <v/>
      </c>
    </row>
    <row r="117" spans="1:62" ht="18.75" customHeight="1" x14ac:dyDescent="0.25">
      <c r="A117" s="15"/>
      <c r="B117" s="276" t="s">
        <v>2087</v>
      </c>
      <c r="C117" s="277"/>
      <c r="D117" s="277"/>
      <c r="E117" s="277"/>
      <c r="F117" s="277"/>
      <c r="G117" s="277"/>
      <c r="H117" s="277"/>
      <c r="I117" s="277"/>
      <c r="J117" s="277"/>
      <c r="K117" s="277"/>
      <c r="L117" s="277"/>
      <c r="M117" s="277"/>
      <c r="N117" s="277"/>
      <c r="O117" s="277"/>
      <c r="P117" s="704"/>
      <c r="Q117" s="453">
        <v>69.95</v>
      </c>
      <c r="R117" s="281"/>
      <c r="S117" s="454"/>
      <c r="T117" s="452"/>
      <c r="U117" s="284"/>
      <c r="V117" s="369"/>
      <c r="W117" s="716" t="s">
        <v>1798</v>
      </c>
      <c r="X117" s="717"/>
      <c r="Y117" s="717"/>
      <c r="Z117" s="717"/>
      <c r="AA117" s="718"/>
      <c r="AB117" s="417" t="s">
        <v>90</v>
      </c>
      <c r="AC117" s="277"/>
      <c r="AD117" s="277"/>
      <c r="AE117" s="277"/>
      <c r="AF117" s="277"/>
      <c r="AG117" s="277"/>
      <c r="AH117" s="277"/>
      <c r="AI117" s="277"/>
      <c r="AJ117" s="277"/>
      <c r="AK117" s="277"/>
      <c r="AL117" s="277"/>
      <c r="AM117" s="277"/>
      <c r="AN117" s="277"/>
      <c r="AO117" s="277"/>
      <c r="AP117" s="277"/>
      <c r="AQ117" s="277"/>
      <c r="AR117" s="277"/>
      <c r="AS117" s="277"/>
      <c r="AT117" s="277"/>
      <c r="AU117" s="277"/>
      <c r="AV117" s="277"/>
      <c r="AW117" s="277"/>
      <c r="AX117" s="277"/>
      <c r="AY117" s="336"/>
      <c r="AZ117" s="15"/>
      <c r="BA117" s="84" t="s">
        <v>2088</v>
      </c>
      <c r="BB117" s="39" t="s">
        <v>767</v>
      </c>
      <c r="BC117" s="39" t="str">
        <f t="shared" si="150"/>
        <v>Gala &amp; Red Fuji</v>
      </c>
      <c r="BD117" s="85" t="s">
        <v>745</v>
      </c>
      <c r="BE117" s="40" t="str">
        <f t="shared" si="141"/>
        <v/>
      </c>
      <c r="BF117" s="40">
        <f t="shared" si="142"/>
        <v>69.95</v>
      </c>
      <c r="BG117" s="40" t="str">
        <f t="shared" si="143"/>
        <v/>
      </c>
      <c r="BH117" s="139">
        <f>IF(BB117="","",IF(AND(BD117="Yes",Admin!$F$6&gt;0),Admin!$F$6,Admin!$F$5))</f>
        <v>0</v>
      </c>
      <c r="BI117" s="140" t="str">
        <f t="shared" si="144"/>
        <v/>
      </c>
      <c r="BJ117" s="141" t="str">
        <f t="shared" ref="BJ117" si="151">IF(BI117="","",BI117-(BI117*BH117))</f>
        <v/>
      </c>
    </row>
    <row r="118" spans="1:62" ht="18.75" hidden="1" customHeight="1" x14ac:dyDescent="0.25">
      <c r="A118" s="15"/>
      <c r="B118" s="381" t="s">
        <v>91</v>
      </c>
      <c r="C118" s="382"/>
      <c r="D118" s="382"/>
      <c r="E118" s="382"/>
      <c r="F118" s="382"/>
      <c r="G118" s="382"/>
      <c r="H118" s="382"/>
      <c r="I118" s="382"/>
      <c r="J118" s="382"/>
      <c r="K118" s="382"/>
      <c r="L118" s="382"/>
      <c r="M118" s="382"/>
      <c r="N118" s="382"/>
      <c r="O118" s="382"/>
      <c r="P118" s="709"/>
      <c r="Q118" s="419" t="s">
        <v>393</v>
      </c>
      <c r="R118" s="420"/>
      <c r="S118" s="421"/>
      <c r="T118" s="422" t="s">
        <v>2</v>
      </c>
      <c r="U118" s="388"/>
      <c r="V118" s="389"/>
      <c r="W118" s="329" t="s">
        <v>22</v>
      </c>
      <c r="X118" s="330"/>
      <c r="Y118" s="330"/>
      <c r="Z118" s="330"/>
      <c r="AA118" s="331"/>
      <c r="AB118" s="480" t="s">
        <v>90</v>
      </c>
      <c r="AC118" s="382"/>
      <c r="AD118" s="382"/>
      <c r="AE118" s="382"/>
      <c r="AF118" s="382"/>
      <c r="AG118" s="382"/>
      <c r="AH118" s="382"/>
      <c r="AI118" s="382"/>
      <c r="AJ118" s="382"/>
      <c r="AK118" s="382"/>
      <c r="AL118" s="382"/>
      <c r="AM118" s="382"/>
      <c r="AN118" s="382"/>
      <c r="AO118" s="382"/>
      <c r="AP118" s="382"/>
      <c r="AQ118" s="382"/>
      <c r="AR118" s="382"/>
      <c r="AS118" s="382"/>
      <c r="AT118" s="382"/>
      <c r="AU118" s="382"/>
      <c r="AV118" s="382"/>
      <c r="AW118" s="382"/>
      <c r="AX118" s="382"/>
      <c r="AY118" s="392"/>
      <c r="AZ118" s="15"/>
      <c r="BA118" s="84" t="s">
        <v>849</v>
      </c>
      <c r="BB118" s="39" t="s">
        <v>767</v>
      </c>
      <c r="BC118" s="39" t="str">
        <f t="shared" si="150"/>
        <v>Golden Delicious &amp; Cox's Orange Pippin</v>
      </c>
      <c r="BD118" s="85" t="s">
        <v>745</v>
      </c>
      <c r="BE118" s="40" t="str">
        <f t="shared" si="141"/>
        <v/>
      </c>
      <c r="BF118" s="40" t="str">
        <f t="shared" si="142"/>
        <v/>
      </c>
      <c r="BG118" s="40" t="str">
        <f t="shared" si="143"/>
        <v/>
      </c>
      <c r="BH118" s="139">
        <f>IF(BB118="","",IF(AND(BD118="Yes",Admin!$F$6&gt;0),Admin!$F$6,Admin!$F$5))</f>
        <v>0</v>
      </c>
      <c r="BI118" s="140" t="str">
        <f t="shared" si="144"/>
        <v/>
      </c>
      <c r="BJ118" s="141" t="str">
        <f t="shared" si="4"/>
        <v/>
      </c>
    </row>
    <row r="119" spans="1:62" ht="18.75" hidden="1" customHeight="1" x14ac:dyDescent="0.25">
      <c r="A119" s="15"/>
      <c r="B119" s="381" t="s">
        <v>92</v>
      </c>
      <c r="C119" s="382"/>
      <c r="D119" s="382"/>
      <c r="E119" s="382"/>
      <c r="F119" s="382"/>
      <c r="G119" s="382"/>
      <c r="H119" s="382"/>
      <c r="I119" s="382"/>
      <c r="J119" s="382"/>
      <c r="K119" s="382"/>
      <c r="L119" s="382"/>
      <c r="M119" s="382"/>
      <c r="N119" s="382"/>
      <c r="O119" s="382"/>
      <c r="P119" s="709"/>
      <c r="Q119" s="419" t="s">
        <v>393</v>
      </c>
      <c r="R119" s="420"/>
      <c r="S119" s="421"/>
      <c r="T119" s="422" t="s">
        <v>2</v>
      </c>
      <c r="U119" s="388"/>
      <c r="V119" s="389"/>
      <c r="W119" s="329" t="s">
        <v>93</v>
      </c>
      <c r="X119" s="330"/>
      <c r="Y119" s="330"/>
      <c r="Z119" s="330"/>
      <c r="AA119" s="331"/>
      <c r="AB119" s="480" t="s">
        <v>90</v>
      </c>
      <c r="AC119" s="382"/>
      <c r="AD119" s="382"/>
      <c r="AE119" s="382"/>
      <c r="AF119" s="382"/>
      <c r="AG119" s="382"/>
      <c r="AH119" s="382"/>
      <c r="AI119" s="382"/>
      <c r="AJ119" s="382"/>
      <c r="AK119" s="382"/>
      <c r="AL119" s="382"/>
      <c r="AM119" s="382"/>
      <c r="AN119" s="382"/>
      <c r="AO119" s="382"/>
      <c r="AP119" s="382"/>
      <c r="AQ119" s="382"/>
      <c r="AR119" s="382"/>
      <c r="AS119" s="382"/>
      <c r="AT119" s="382"/>
      <c r="AU119" s="382"/>
      <c r="AV119" s="382"/>
      <c r="AW119" s="382"/>
      <c r="AX119" s="382"/>
      <c r="AY119" s="392"/>
      <c r="AZ119" s="15"/>
      <c r="BA119" s="84" t="s">
        <v>1932</v>
      </c>
      <c r="BB119" s="39" t="s">
        <v>767</v>
      </c>
      <c r="BC119" s="39" t="str">
        <f t="shared" si="150"/>
        <v>Granny Smith &amp; Golden Delcious</v>
      </c>
      <c r="BD119" s="85" t="s">
        <v>745</v>
      </c>
      <c r="BE119" s="40" t="str">
        <f t="shared" si="141"/>
        <v/>
      </c>
      <c r="BF119" s="40" t="str">
        <f t="shared" si="142"/>
        <v/>
      </c>
      <c r="BG119" s="40" t="str">
        <f t="shared" si="143"/>
        <v/>
      </c>
      <c r="BH119" s="139">
        <f>IF(BB119="","",IF(AND(BD119="Yes",Admin!$F$6&gt;0),Admin!$F$6,Admin!$F$5))</f>
        <v>0</v>
      </c>
      <c r="BI119" s="140" t="str">
        <f t="shared" si="144"/>
        <v/>
      </c>
      <c r="BJ119" s="141" t="str">
        <f t="shared" ref="BJ119" si="152">IF(BI119="","",BI119-(BI119*BH119))</f>
        <v/>
      </c>
    </row>
    <row r="120" spans="1:62" ht="18.75" customHeight="1" x14ac:dyDescent="0.25">
      <c r="A120" s="15"/>
      <c r="B120" s="276" t="s">
        <v>92</v>
      </c>
      <c r="C120" s="277"/>
      <c r="D120" s="277"/>
      <c r="E120" s="277"/>
      <c r="F120" s="277"/>
      <c r="G120" s="277"/>
      <c r="H120" s="277"/>
      <c r="I120" s="277"/>
      <c r="J120" s="277"/>
      <c r="K120" s="277"/>
      <c r="L120" s="277"/>
      <c r="M120" s="277"/>
      <c r="N120" s="277"/>
      <c r="O120" s="277"/>
      <c r="P120" s="704"/>
      <c r="Q120" s="453">
        <v>69.95</v>
      </c>
      <c r="R120" s="281"/>
      <c r="S120" s="454"/>
      <c r="T120" s="452"/>
      <c r="U120" s="284"/>
      <c r="V120" s="369"/>
      <c r="W120" s="370" t="s">
        <v>93</v>
      </c>
      <c r="X120" s="371"/>
      <c r="Y120" s="371"/>
      <c r="Z120" s="371"/>
      <c r="AA120" s="440"/>
      <c r="AB120" s="417" t="s">
        <v>90</v>
      </c>
      <c r="AC120" s="277"/>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7"/>
      <c r="AY120" s="336"/>
      <c r="AZ120" s="15"/>
      <c r="BA120" s="84" t="s">
        <v>1784</v>
      </c>
      <c r="BB120" s="39" t="s">
        <v>767</v>
      </c>
      <c r="BC120" s="39" t="str">
        <f t="shared" si="150"/>
        <v>Granny Smith &amp; Golden Delcious</v>
      </c>
      <c r="BD120" s="85" t="s">
        <v>745</v>
      </c>
      <c r="BE120" s="40" t="str">
        <f t="shared" si="141"/>
        <v/>
      </c>
      <c r="BF120" s="40">
        <f t="shared" si="142"/>
        <v>69.95</v>
      </c>
      <c r="BG120" s="40" t="str">
        <f t="shared" si="143"/>
        <v/>
      </c>
      <c r="BH120" s="139">
        <f>IF(BB120="","",IF(AND(BD120="Yes",Admin!$F$6&gt;0),Admin!$F$6,Admin!$F$5))</f>
        <v>0</v>
      </c>
      <c r="BI120" s="140" t="str">
        <f t="shared" si="144"/>
        <v/>
      </c>
      <c r="BJ120" s="141" t="str">
        <f t="shared" si="4"/>
        <v/>
      </c>
    </row>
    <row r="121" spans="1:62" ht="18.75" customHeight="1" thickBot="1" x14ac:dyDescent="0.3">
      <c r="A121" s="15"/>
      <c r="B121" s="276" t="s">
        <v>1794</v>
      </c>
      <c r="C121" s="277"/>
      <c r="D121" s="277"/>
      <c r="E121" s="277"/>
      <c r="F121" s="277"/>
      <c r="G121" s="277"/>
      <c r="H121" s="277"/>
      <c r="I121" s="277"/>
      <c r="J121" s="277"/>
      <c r="K121" s="277"/>
      <c r="L121" s="277"/>
      <c r="M121" s="277"/>
      <c r="N121" s="277"/>
      <c r="O121" s="277"/>
      <c r="P121" s="704"/>
      <c r="Q121" s="453">
        <v>69.95</v>
      </c>
      <c r="R121" s="281"/>
      <c r="S121" s="454"/>
      <c r="T121" s="452"/>
      <c r="U121" s="284"/>
      <c r="V121" s="369"/>
      <c r="W121" s="370" t="s">
        <v>93</v>
      </c>
      <c r="X121" s="371"/>
      <c r="Y121" s="371"/>
      <c r="Z121" s="371"/>
      <c r="AA121" s="440"/>
      <c r="AB121" s="417" t="s">
        <v>90</v>
      </c>
      <c r="AC121" s="277"/>
      <c r="AD121" s="277"/>
      <c r="AE121" s="277"/>
      <c r="AF121" s="277"/>
      <c r="AG121" s="277"/>
      <c r="AH121" s="277"/>
      <c r="AI121" s="277"/>
      <c r="AJ121" s="277"/>
      <c r="AK121" s="277"/>
      <c r="AL121" s="277"/>
      <c r="AM121" s="277"/>
      <c r="AN121" s="277"/>
      <c r="AO121" s="277"/>
      <c r="AP121" s="277"/>
      <c r="AQ121" s="277"/>
      <c r="AR121" s="277"/>
      <c r="AS121" s="277"/>
      <c r="AT121" s="277"/>
      <c r="AU121" s="277"/>
      <c r="AV121" s="277"/>
      <c r="AW121" s="277"/>
      <c r="AX121" s="277"/>
      <c r="AY121" s="336"/>
      <c r="AZ121" s="15"/>
      <c r="BA121" s="84" t="s">
        <v>1795</v>
      </c>
      <c r="BB121" s="39" t="s">
        <v>767</v>
      </c>
      <c r="BC121" s="39" t="str">
        <f t="shared" si="150"/>
        <v>Granny Smith &amp; Jonathon</v>
      </c>
      <c r="BD121" s="85" t="s">
        <v>745</v>
      </c>
      <c r="BE121" s="40" t="str">
        <f t="shared" si="141"/>
        <v/>
      </c>
      <c r="BF121" s="40">
        <f t="shared" si="142"/>
        <v>69.95</v>
      </c>
      <c r="BG121" s="40" t="str">
        <f t="shared" si="143"/>
        <v/>
      </c>
      <c r="BH121" s="139">
        <f>IF(BB121="","",IF(AND(BD121="Yes",Admin!$F$6&gt;0),Admin!$F$6,Admin!$F$5))</f>
        <v>0</v>
      </c>
      <c r="BI121" s="140" t="str">
        <f t="shared" si="144"/>
        <v/>
      </c>
      <c r="BJ121" s="141" t="str">
        <f>IF(BI121="","",BI121-(BI121*BH121))</f>
        <v/>
      </c>
    </row>
    <row r="122" spans="1:62" ht="18.75" hidden="1" customHeight="1" x14ac:dyDescent="0.25">
      <c r="A122" s="15"/>
      <c r="B122" s="381" t="s">
        <v>94</v>
      </c>
      <c r="C122" s="382"/>
      <c r="D122" s="382"/>
      <c r="E122" s="382"/>
      <c r="F122" s="382"/>
      <c r="G122" s="382"/>
      <c r="H122" s="382"/>
      <c r="I122" s="382"/>
      <c r="J122" s="382"/>
      <c r="K122" s="382"/>
      <c r="L122" s="382"/>
      <c r="M122" s="382"/>
      <c r="N122" s="382"/>
      <c r="O122" s="382"/>
      <c r="P122" s="709"/>
      <c r="Q122" s="419" t="s">
        <v>393</v>
      </c>
      <c r="R122" s="420"/>
      <c r="S122" s="421"/>
      <c r="T122" s="422" t="s">
        <v>2</v>
      </c>
      <c r="U122" s="388"/>
      <c r="V122" s="389"/>
      <c r="W122" s="329" t="s">
        <v>95</v>
      </c>
      <c r="X122" s="330"/>
      <c r="Y122" s="330"/>
      <c r="Z122" s="330"/>
      <c r="AA122" s="331"/>
      <c r="AB122" s="480" t="s">
        <v>90</v>
      </c>
      <c r="AC122" s="382"/>
      <c r="AD122" s="382"/>
      <c r="AE122" s="382"/>
      <c r="AF122" s="382"/>
      <c r="AG122" s="382"/>
      <c r="AH122" s="382"/>
      <c r="AI122" s="382"/>
      <c r="AJ122" s="382"/>
      <c r="AK122" s="382"/>
      <c r="AL122" s="382"/>
      <c r="AM122" s="382"/>
      <c r="AN122" s="382"/>
      <c r="AO122" s="382"/>
      <c r="AP122" s="382"/>
      <c r="AQ122" s="382"/>
      <c r="AR122" s="382"/>
      <c r="AS122" s="382"/>
      <c r="AT122" s="382"/>
      <c r="AU122" s="382"/>
      <c r="AV122" s="382"/>
      <c r="AW122" s="382"/>
      <c r="AX122" s="382"/>
      <c r="AY122" s="392"/>
      <c r="AZ122" s="15"/>
      <c r="BA122" s="84" t="s">
        <v>850</v>
      </c>
      <c r="BB122" s="39" t="s">
        <v>767</v>
      </c>
      <c r="BC122" s="39" t="str">
        <f t="shared" si="150"/>
        <v>Pink Lady &amp; Granny Smith</v>
      </c>
      <c r="BD122" s="85" t="s">
        <v>745</v>
      </c>
      <c r="BE122" s="40" t="str">
        <f t="shared" si="141"/>
        <v/>
      </c>
      <c r="BF122" s="40" t="str">
        <f t="shared" si="142"/>
        <v/>
      </c>
      <c r="BG122" s="40" t="str">
        <f t="shared" si="143"/>
        <v/>
      </c>
      <c r="BH122" s="139">
        <f>IF(BB122="","",IF(AND(BD122="Yes",Admin!$F$6&gt;0),Admin!$F$6,Admin!$F$5))</f>
        <v>0</v>
      </c>
      <c r="BI122" s="140" t="str">
        <f t="shared" si="144"/>
        <v/>
      </c>
      <c r="BJ122" s="141" t="str">
        <f t="shared" si="4"/>
        <v/>
      </c>
    </row>
    <row r="123" spans="1:62" ht="18.75" hidden="1" customHeight="1" thickBot="1" x14ac:dyDescent="0.3">
      <c r="A123" s="15"/>
      <c r="B123" s="581" t="s">
        <v>96</v>
      </c>
      <c r="C123" s="571"/>
      <c r="D123" s="571"/>
      <c r="E123" s="571"/>
      <c r="F123" s="571"/>
      <c r="G123" s="571"/>
      <c r="H123" s="571"/>
      <c r="I123" s="571"/>
      <c r="J123" s="571"/>
      <c r="K123" s="571"/>
      <c r="L123" s="571"/>
      <c r="M123" s="571"/>
      <c r="N123" s="571"/>
      <c r="O123" s="571"/>
      <c r="P123" s="682"/>
      <c r="Q123" s="419" t="s">
        <v>393</v>
      </c>
      <c r="R123" s="420"/>
      <c r="S123" s="421"/>
      <c r="T123" s="422" t="s">
        <v>2</v>
      </c>
      <c r="U123" s="388"/>
      <c r="V123" s="389"/>
      <c r="W123" s="578" t="s">
        <v>22</v>
      </c>
      <c r="X123" s="579"/>
      <c r="Y123" s="579"/>
      <c r="Z123" s="579"/>
      <c r="AA123" s="604"/>
      <c r="AB123" s="696" t="s">
        <v>90</v>
      </c>
      <c r="AC123" s="571"/>
      <c r="AD123" s="571"/>
      <c r="AE123" s="571"/>
      <c r="AF123" s="571"/>
      <c r="AG123" s="571"/>
      <c r="AH123" s="571"/>
      <c r="AI123" s="571"/>
      <c r="AJ123" s="571"/>
      <c r="AK123" s="571"/>
      <c r="AL123" s="571"/>
      <c r="AM123" s="571"/>
      <c r="AN123" s="571"/>
      <c r="AO123" s="571"/>
      <c r="AP123" s="571"/>
      <c r="AQ123" s="571"/>
      <c r="AR123" s="571"/>
      <c r="AS123" s="571"/>
      <c r="AT123" s="571"/>
      <c r="AU123" s="571"/>
      <c r="AV123" s="571"/>
      <c r="AW123" s="571"/>
      <c r="AX123" s="571"/>
      <c r="AY123" s="572"/>
      <c r="AZ123" s="15"/>
      <c r="BA123" s="84" t="s">
        <v>833</v>
      </c>
      <c r="BB123" s="39" t="s">
        <v>767</v>
      </c>
      <c r="BC123" s="39" t="str">
        <f t="shared" si="150"/>
        <v>Red &amp; Golden Delicious</v>
      </c>
      <c r="BD123" s="85" t="s">
        <v>745</v>
      </c>
      <c r="BE123" s="40" t="str">
        <f t="shared" si="141"/>
        <v/>
      </c>
      <c r="BF123" s="40" t="str">
        <f t="shared" si="142"/>
        <v/>
      </c>
      <c r="BG123" s="40" t="str">
        <f t="shared" si="143"/>
        <v/>
      </c>
      <c r="BH123" s="139">
        <f>IF(BB123="","",IF(AND(BD123="Yes",Admin!$F$6&gt;0),Admin!$F$6,Admin!$F$5))</f>
        <v>0</v>
      </c>
      <c r="BI123" s="140" t="str">
        <f t="shared" si="144"/>
        <v/>
      </c>
      <c r="BJ123" s="141" t="str">
        <f t="shared" si="4"/>
        <v/>
      </c>
    </row>
    <row r="124" spans="1:62" ht="18.75" hidden="1" customHeight="1" thickBot="1" x14ac:dyDescent="0.3">
      <c r="B124" s="1005" t="s">
        <v>1102</v>
      </c>
      <c r="C124" s="1003"/>
      <c r="D124" s="1003"/>
      <c r="E124" s="1003"/>
      <c r="F124" s="1003"/>
      <c r="G124" s="1003"/>
      <c r="H124" s="1003"/>
      <c r="I124" s="1003"/>
      <c r="J124" s="1003"/>
      <c r="K124" s="1003"/>
      <c r="L124" s="1003"/>
      <c r="M124" s="1003"/>
      <c r="N124" s="1003"/>
      <c r="O124" s="1003"/>
      <c r="P124" s="1003"/>
      <c r="Q124" s="720"/>
      <c r="R124" s="720"/>
      <c r="S124" s="720"/>
      <c r="T124" s="721"/>
      <c r="U124" s="721"/>
      <c r="V124" s="721"/>
      <c r="W124" s="722"/>
      <c r="X124" s="722"/>
      <c r="Y124" s="722"/>
      <c r="Z124" s="722"/>
      <c r="AA124" s="722"/>
      <c r="AB124" s="1003"/>
      <c r="AC124" s="1003"/>
      <c r="AD124" s="1003"/>
      <c r="AE124" s="1003"/>
      <c r="AF124" s="1003"/>
      <c r="AG124" s="1003"/>
      <c r="AH124" s="1003"/>
      <c r="AI124" s="1003"/>
      <c r="AJ124" s="1003"/>
      <c r="AK124" s="1003"/>
      <c r="AL124" s="1003"/>
      <c r="AM124" s="1003"/>
      <c r="AN124" s="1003"/>
      <c r="AO124" s="1003"/>
      <c r="AP124" s="1003"/>
      <c r="AQ124" s="1003"/>
      <c r="AR124" s="1003"/>
      <c r="AS124" s="1003"/>
      <c r="AT124" s="1003"/>
      <c r="AU124" s="1003"/>
      <c r="AV124" s="1003"/>
      <c r="AW124" s="1003"/>
      <c r="AX124" s="1003"/>
      <c r="AY124" s="1004"/>
      <c r="AZ124" s="15"/>
      <c r="BA124" s="84" t="s">
        <v>792</v>
      </c>
      <c r="BB124" s="39"/>
      <c r="BC124" s="39"/>
      <c r="BD124" s="85"/>
      <c r="BE124" s="78" t="str">
        <f t="shared" si="141"/>
        <v/>
      </c>
      <c r="BF124" s="78" t="str">
        <f t="shared" si="142"/>
        <v/>
      </c>
      <c r="BG124" s="78" t="str">
        <f t="shared" si="143"/>
        <v/>
      </c>
      <c r="BH124" s="86" t="str">
        <f>IF(BB124="","",IF(AND(BD124="Yes",Admin!$F$6&gt;0),Admin!$F$6,Admin!$F$5))</f>
        <v/>
      </c>
      <c r="BI124" s="87" t="str">
        <f t="shared" si="144"/>
        <v/>
      </c>
      <c r="BJ124" s="88" t="str">
        <f t="shared" si="4"/>
        <v/>
      </c>
    </row>
    <row r="125" spans="1:62" ht="18.75" hidden="1" customHeight="1" thickBot="1" x14ac:dyDescent="0.3">
      <c r="A125" s="15"/>
      <c r="B125" s="534" t="s">
        <v>1103</v>
      </c>
      <c r="C125" s="446"/>
      <c r="D125" s="446"/>
      <c r="E125" s="446"/>
      <c r="F125" s="446"/>
      <c r="G125" s="446"/>
      <c r="H125" s="446"/>
      <c r="I125" s="446"/>
      <c r="J125" s="446"/>
      <c r="K125" s="446"/>
      <c r="L125" s="446"/>
      <c r="M125" s="446"/>
      <c r="N125" s="446"/>
      <c r="O125" s="446"/>
      <c r="P125" s="723"/>
      <c r="Q125" s="537" t="s">
        <v>393</v>
      </c>
      <c r="R125" s="538"/>
      <c r="S125" s="539"/>
      <c r="T125" s="724" t="s">
        <v>2</v>
      </c>
      <c r="U125" s="405"/>
      <c r="V125" s="406"/>
      <c r="W125" s="725" t="s">
        <v>22</v>
      </c>
      <c r="X125" s="725"/>
      <c r="Y125" s="725"/>
      <c r="Z125" s="725"/>
      <c r="AA125" s="726"/>
      <c r="AB125" s="445" t="s">
        <v>90</v>
      </c>
      <c r="AC125" s="446"/>
      <c r="AD125" s="446"/>
      <c r="AE125" s="446"/>
      <c r="AF125" s="446"/>
      <c r="AG125" s="446"/>
      <c r="AH125" s="446"/>
      <c r="AI125" s="446"/>
      <c r="AJ125" s="446"/>
      <c r="AK125" s="446"/>
      <c r="AL125" s="446"/>
      <c r="AM125" s="446"/>
      <c r="AN125" s="446"/>
      <c r="AO125" s="446"/>
      <c r="AP125" s="446"/>
      <c r="AQ125" s="446"/>
      <c r="AR125" s="446"/>
      <c r="AS125" s="446"/>
      <c r="AT125" s="446"/>
      <c r="AU125" s="446"/>
      <c r="AV125" s="446"/>
      <c r="AW125" s="446"/>
      <c r="AX125" s="446"/>
      <c r="AY125" s="447"/>
      <c r="AZ125" s="15"/>
      <c r="BA125" s="84" t="s">
        <v>1139</v>
      </c>
      <c r="BB125" s="39" t="s">
        <v>1116</v>
      </c>
      <c r="BC125" s="39" t="str">
        <f>B125</f>
        <v>Gala &amp; Pink Lady &amp; Red Fuji</v>
      </c>
      <c r="BD125" s="85" t="s">
        <v>745</v>
      </c>
      <c r="BE125" s="40" t="str">
        <f t="shared" si="141"/>
        <v/>
      </c>
      <c r="BF125" s="40" t="str">
        <f t="shared" si="142"/>
        <v/>
      </c>
      <c r="BG125" s="40" t="str">
        <f t="shared" si="143"/>
        <v/>
      </c>
      <c r="BH125" s="139">
        <f>IF(BB125="","",IF(AND(BD125="Yes",Admin!$F$6&gt;0),Admin!$F$6,Admin!$F$5))</f>
        <v>0</v>
      </c>
      <c r="BI125" s="140" t="str">
        <f t="shared" si="144"/>
        <v/>
      </c>
      <c r="BJ125" s="141" t="str">
        <f t="shared" si="4"/>
        <v/>
      </c>
    </row>
    <row r="126" spans="1:62" ht="18.75" customHeight="1" thickBot="1" x14ac:dyDescent="0.3">
      <c r="B126" s="455"/>
      <c r="C126" s="455"/>
      <c r="D126" s="455"/>
      <c r="E126" s="455"/>
      <c r="F126" s="455"/>
      <c r="G126" s="455"/>
      <c r="H126" s="455"/>
      <c r="I126" s="455"/>
      <c r="J126" s="455"/>
      <c r="K126" s="455"/>
      <c r="L126" s="455"/>
      <c r="M126" s="455"/>
      <c r="N126" s="455"/>
      <c r="O126" s="455"/>
      <c r="P126" s="455"/>
      <c r="Q126" s="455"/>
      <c r="R126" s="455"/>
      <c r="S126" s="455"/>
      <c r="T126" s="455"/>
      <c r="U126" s="455"/>
      <c r="V126" s="455"/>
      <c r="W126" s="455"/>
      <c r="X126" s="455"/>
      <c r="Y126" s="455"/>
      <c r="Z126" s="455"/>
      <c r="AA126" s="455"/>
      <c r="AB126" s="455"/>
      <c r="AC126" s="455"/>
      <c r="AD126" s="455"/>
      <c r="AE126" s="455"/>
      <c r="AF126" s="455"/>
      <c r="AG126" s="455"/>
      <c r="AH126" s="455"/>
      <c r="AI126" s="455"/>
      <c r="AJ126" s="455"/>
      <c r="AK126" s="455"/>
      <c r="AL126" s="455"/>
      <c r="AM126" s="455"/>
      <c r="AN126" s="455"/>
      <c r="AO126" s="455"/>
      <c r="AP126" s="455"/>
      <c r="AQ126" s="455"/>
      <c r="AR126" s="455"/>
      <c r="AS126" s="455"/>
      <c r="AT126" s="455"/>
      <c r="AU126" s="455"/>
      <c r="AV126" s="455"/>
      <c r="AW126" s="455"/>
      <c r="AX126" s="455"/>
      <c r="AY126" s="455"/>
      <c r="AZ126" s="15"/>
      <c r="BA126" s="84" t="s">
        <v>792</v>
      </c>
      <c r="BB126" s="39"/>
      <c r="BC126" s="39"/>
      <c r="BD126" s="85"/>
      <c r="BE126" s="78" t="str">
        <f t="shared" si="141"/>
        <v/>
      </c>
      <c r="BF126" s="78" t="str">
        <f t="shared" si="142"/>
        <v/>
      </c>
      <c r="BG126" s="78" t="str">
        <f t="shared" si="143"/>
        <v/>
      </c>
      <c r="BH126" s="86" t="str">
        <f>IF(BB126="","",IF(AND(BD126="Yes",Admin!$F$6&gt;0),Admin!$F$6,Admin!$F$5))</f>
        <v/>
      </c>
      <c r="BI126" s="87" t="str">
        <f t="shared" si="144"/>
        <v/>
      </c>
      <c r="BJ126" s="88" t="str">
        <f t="shared" si="4"/>
        <v/>
      </c>
    </row>
    <row r="127" spans="1:62" ht="18.75" customHeight="1" x14ac:dyDescent="0.3">
      <c r="B127" s="661" t="s">
        <v>97</v>
      </c>
      <c r="C127" s="662"/>
      <c r="D127" s="662"/>
      <c r="E127" s="662"/>
      <c r="F127" s="662"/>
      <c r="G127" s="662"/>
      <c r="H127" s="662"/>
      <c r="I127" s="662"/>
      <c r="J127" s="662"/>
      <c r="K127" s="662"/>
      <c r="L127" s="662"/>
      <c r="M127" s="662"/>
      <c r="N127" s="662"/>
      <c r="O127" s="662"/>
      <c r="P127" s="662"/>
      <c r="Q127" s="675" t="s">
        <v>1</v>
      </c>
      <c r="R127" s="675"/>
      <c r="S127" s="675"/>
      <c r="T127" s="425" t="s">
        <v>0</v>
      </c>
      <c r="U127" s="425"/>
      <c r="V127" s="425"/>
      <c r="W127" s="423" t="s">
        <v>8</v>
      </c>
      <c r="X127" s="423"/>
      <c r="Y127" s="423"/>
      <c r="Z127" s="423"/>
      <c r="AA127" s="423"/>
      <c r="AB127" s="426" t="s">
        <v>9</v>
      </c>
      <c r="AC127" s="426"/>
      <c r="AD127" s="426"/>
      <c r="AE127" s="426"/>
      <c r="AF127" s="426"/>
      <c r="AG127" s="426"/>
      <c r="AH127" s="426"/>
      <c r="AI127" s="426"/>
      <c r="AJ127" s="426"/>
      <c r="AK127" s="426"/>
      <c r="AL127" s="426"/>
      <c r="AM127" s="426"/>
      <c r="AN127" s="426"/>
      <c r="AO127" s="426"/>
      <c r="AP127" s="426"/>
      <c r="AQ127" s="426"/>
      <c r="AR127" s="426"/>
      <c r="AS127" s="426"/>
      <c r="AT127" s="426"/>
      <c r="AU127" s="426"/>
      <c r="AV127" s="426"/>
      <c r="AW127" s="426"/>
      <c r="AX127" s="426"/>
      <c r="AY127" s="427"/>
      <c r="AZ127" s="15"/>
      <c r="BA127" s="84" t="s">
        <v>792</v>
      </c>
      <c r="BB127" s="39"/>
      <c r="BC127" s="39"/>
      <c r="BD127" s="85"/>
      <c r="BE127" s="78" t="str">
        <f t="shared" si="141"/>
        <v/>
      </c>
      <c r="BF127" s="78" t="str">
        <f t="shared" si="142"/>
        <v/>
      </c>
      <c r="BG127" s="78" t="str">
        <f t="shared" si="143"/>
        <v/>
      </c>
      <c r="BH127" s="86" t="str">
        <f>IF(BB127="","",IF(AND(BD127="Yes",Admin!$F$6&gt;0),Admin!$F$6,Admin!$F$5))</f>
        <v/>
      </c>
      <c r="BI127" s="87" t="str">
        <f t="shared" si="144"/>
        <v/>
      </c>
      <c r="BJ127" s="88" t="str">
        <f t="shared" si="4"/>
        <v/>
      </c>
    </row>
    <row r="128" spans="1:62" ht="18.75" hidden="1" customHeight="1" x14ac:dyDescent="0.25">
      <c r="A128" s="15"/>
      <c r="B128" s="381" t="s">
        <v>99</v>
      </c>
      <c r="C128" s="382"/>
      <c r="D128" s="382"/>
      <c r="E128" s="382"/>
      <c r="F128" s="382"/>
      <c r="G128" s="382"/>
      <c r="H128" s="382"/>
      <c r="I128" s="382"/>
      <c r="J128" s="382"/>
      <c r="K128" s="382"/>
      <c r="L128" s="382"/>
      <c r="M128" s="382"/>
      <c r="N128" s="470"/>
      <c r="O128" s="470"/>
      <c r="P128" s="471"/>
      <c r="Q128" s="472" t="s">
        <v>393</v>
      </c>
      <c r="R128" s="402"/>
      <c r="S128" s="473"/>
      <c r="T128" s="422" t="s">
        <v>2</v>
      </c>
      <c r="U128" s="388"/>
      <c r="V128" s="389"/>
      <c r="W128" s="330" t="s">
        <v>27</v>
      </c>
      <c r="X128" s="330"/>
      <c r="Y128" s="330"/>
      <c r="Z128" s="330"/>
      <c r="AA128" s="331"/>
      <c r="AB128" s="480" t="s">
        <v>12</v>
      </c>
      <c r="AC128" s="382"/>
      <c r="AD128" s="382"/>
      <c r="AE128" s="382"/>
      <c r="AF128" s="382"/>
      <c r="AG128" s="382"/>
      <c r="AH128" s="382"/>
      <c r="AI128" s="382"/>
      <c r="AJ128" s="382"/>
      <c r="AK128" s="382"/>
      <c r="AL128" s="382"/>
      <c r="AM128" s="382"/>
      <c r="AN128" s="382"/>
      <c r="AO128" s="382"/>
      <c r="AP128" s="382"/>
      <c r="AQ128" s="382"/>
      <c r="AR128" s="382"/>
      <c r="AS128" s="382"/>
      <c r="AT128" s="382"/>
      <c r="AU128" s="382"/>
      <c r="AV128" s="382"/>
      <c r="AW128" s="382"/>
      <c r="AX128" s="382"/>
      <c r="AY128" s="392"/>
      <c r="AZ128" s="15"/>
      <c r="BA128" s="84" t="s">
        <v>851</v>
      </c>
      <c r="BB128" s="39" t="s">
        <v>98</v>
      </c>
      <c r="BC128" s="39" t="str">
        <f t="shared" ref="BC128:BC143" si="153">B128</f>
        <v>Brillianz</v>
      </c>
      <c r="BD128" s="85" t="s">
        <v>745</v>
      </c>
      <c r="BE128" s="40" t="str">
        <f t="shared" si="141"/>
        <v/>
      </c>
      <c r="BF128" s="40" t="str">
        <f t="shared" si="142"/>
        <v/>
      </c>
      <c r="BG128" s="40" t="str">
        <f t="shared" si="143"/>
        <v/>
      </c>
      <c r="BH128" s="139">
        <f>IF(BB128="","",IF(AND(BD128="Yes",Admin!$F$6&gt;0),Admin!$F$6,Admin!$F$5))</f>
        <v>0</v>
      </c>
      <c r="BI128" s="140" t="str">
        <f t="shared" si="144"/>
        <v/>
      </c>
      <c r="BJ128" s="141" t="str">
        <f t="shared" si="4"/>
        <v/>
      </c>
    </row>
    <row r="129" spans="1:62" ht="18.75" hidden="1" customHeight="1" x14ac:dyDescent="0.25">
      <c r="A129" s="15"/>
      <c r="B129" s="381" t="s">
        <v>100</v>
      </c>
      <c r="C129" s="382"/>
      <c r="D129" s="382"/>
      <c r="E129" s="382"/>
      <c r="F129" s="382"/>
      <c r="G129" s="382"/>
      <c r="H129" s="382"/>
      <c r="I129" s="382"/>
      <c r="J129" s="382"/>
      <c r="K129" s="382"/>
      <c r="L129" s="382"/>
      <c r="M129" s="382"/>
      <c r="N129" s="470"/>
      <c r="O129" s="470"/>
      <c r="P129" s="471"/>
      <c r="Q129" s="472">
        <v>42.95</v>
      </c>
      <c r="R129" s="402"/>
      <c r="S129" s="473"/>
      <c r="T129" s="422" t="s">
        <v>2</v>
      </c>
      <c r="U129" s="388"/>
      <c r="V129" s="389"/>
      <c r="W129" s="330" t="s">
        <v>22</v>
      </c>
      <c r="X129" s="330"/>
      <c r="Y129" s="330"/>
      <c r="Z129" s="330"/>
      <c r="AA129" s="331"/>
      <c r="AB129" s="480" t="s">
        <v>634</v>
      </c>
      <c r="AC129" s="382"/>
      <c r="AD129" s="382"/>
      <c r="AE129" s="382"/>
      <c r="AF129" s="382"/>
      <c r="AG129" s="382"/>
      <c r="AH129" s="382"/>
      <c r="AI129" s="382"/>
      <c r="AJ129" s="382"/>
      <c r="AK129" s="382"/>
      <c r="AL129" s="382"/>
      <c r="AM129" s="382"/>
      <c r="AN129" s="382"/>
      <c r="AO129" s="382"/>
      <c r="AP129" s="382"/>
      <c r="AQ129" s="382"/>
      <c r="AR129" s="382"/>
      <c r="AS129" s="382"/>
      <c r="AT129" s="382"/>
      <c r="AU129" s="382"/>
      <c r="AV129" s="382"/>
      <c r="AW129" s="382"/>
      <c r="AX129" s="382"/>
      <c r="AY129" s="392"/>
      <c r="AZ129" s="15"/>
      <c r="BA129" s="84" t="s">
        <v>852</v>
      </c>
      <c r="BB129" s="39" t="s">
        <v>98</v>
      </c>
      <c r="BC129" s="39" t="str">
        <f t="shared" si="153"/>
        <v>Goldrich (Canadian)</v>
      </c>
      <c r="BD129" s="85" t="s">
        <v>745</v>
      </c>
      <c r="BE129" s="40" t="str">
        <f t="shared" si="141"/>
        <v/>
      </c>
      <c r="BF129" s="40">
        <f t="shared" si="142"/>
        <v>42.95</v>
      </c>
      <c r="BG129" s="40" t="str">
        <f t="shared" si="143"/>
        <v/>
      </c>
      <c r="BH129" s="139">
        <f>IF(BB129="","",IF(AND(BD129="Yes",Admin!$F$6&gt;0),Admin!$F$6,Admin!$F$5))</f>
        <v>0</v>
      </c>
      <c r="BI129" s="140" t="str">
        <f t="shared" si="144"/>
        <v/>
      </c>
      <c r="BJ129" s="141" t="str">
        <f t="shared" si="4"/>
        <v/>
      </c>
    </row>
    <row r="130" spans="1:62" ht="18.75" customHeight="1" x14ac:dyDescent="0.25">
      <c r="A130" s="15"/>
      <c r="B130" s="276" t="s">
        <v>1052</v>
      </c>
      <c r="C130" s="277"/>
      <c r="D130" s="277"/>
      <c r="E130" s="277"/>
      <c r="F130" s="277"/>
      <c r="G130" s="277"/>
      <c r="H130" s="277"/>
      <c r="I130" s="277"/>
      <c r="J130" s="277"/>
      <c r="K130" s="277"/>
      <c r="L130" s="277"/>
      <c r="M130" s="277"/>
      <c r="N130" s="466"/>
      <c r="O130" s="466"/>
      <c r="P130" s="467"/>
      <c r="Q130" s="468">
        <v>42.95</v>
      </c>
      <c r="R130" s="397"/>
      <c r="S130" s="469"/>
      <c r="T130" s="452"/>
      <c r="U130" s="284"/>
      <c r="V130" s="369"/>
      <c r="W130" s="371" t="s">
        <v>11</v>
      </c>
      <c r="X130" s="371"/>
      <c r="Y130" s="371"/>
      <c r="Z130" s="371"/>
      <c r="AA130" s="440"/>
      <c r="AB130" s="417" t="s">
        <v>12</v>
      </c>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7"/>
      <c r="AY130" s="336"/>
      <c r="AZ130" s="15"/>
      <c r="BA130" s="84" t="s">
        <v>2249</v>
      </c>
      <c r="BB130" s="39" t="s">
        <v>98</v>
      </c>
      <c r="BC130" s="39" t="str">
        <f t="shared" si="153"/>
        <v>Divinity</v>
      </c>
      <c r="BD130" s="85" t="s">
        <v>745</v>
      </c>
      <c r="BE130" s="40" t="str">
        <f t="shared" si="141"/>
        <v/>
      </c>
      <c r="BF130" s="40">
        <f t="shared" si="142"/>
        <v>42.95</v>
      </c>
      <c r="BG130" s="40" t="str">
        <f t="shared" si="143"/>
        <v/>
      </c>
      <c r="BH130" s="139">
        <f>IF(BB130="","",IF(AND(BD130="Yes",Admin!$F$6&gt;0),Admin!$F$6,Admin!$F$5))</f>
        <v>0</v>
      </c>
      <c r="BI130" s="140" t="str">
        <f t="shared" si="144"/>
        <v/>
      </c>
      <c r="BJ130" s="141" t="str">
        <f t="shared" ref="BJ130" si="154">IF(BI130="","",BI130-(BI130*BH130))</f>
        <v/>
      </c>
    </row>
    <row r="131" spans="1:62" ht="18.75" hidden="1" customHeight="1" x14ac:dyDescent="0.25">
      <c r="A131" s="15"/>
      <c r="B131" s="381" t="s">
        <v>1052</v>
      </c>
      <c r="C131" s="382"/>
      <c r="D131" s="382"/>
      <c r="E131" s="382"/>
      <c r="F131" s="382"/>
      <c r="G131" s="382"/>
      <c r="H131" s="382"/>
      <c r="I131" s="382"/>
      <c r="J131" s="382"/>
      <c r="K131" s="382"/>
      <c r="L131" s="382"/>
      <c r="M131" s="382"/>
      <c r="N131" s="470"/>
      <c r="O131" s="470"/>
      <c r="P131" s="471"/>
      <c r="Q131" s="472">
        <v>42.95</v>
      </c>
      <c r="R131" s="402"/>
      <c r="S131" s="473"/>
      <c r="T131" s="422" t="s">
        <v>2</v>
      </c>
      <c r="U131" s="388"/>
      <c r="V131" s="389"/>
      <c r="W131" s="330" t="s">
        <v>11</v>
      </c>
      <c r="X131" s="330"/>
      <c r="Y131" s="330"/>
      <c r="Z131" s="330"/>
      <c r="AA131" s="331"/>
      <c r="AB131" s="480" t="s">
        <v>12</v>
      </c>
      <c r="AC131" s="382"/>
      <c r="AD131" s="382"/>
      <c r="AE131" s="382"/>
      <c r="AF131" s="382"/>
      <c r="AG131" s="382"/>
      <c r="AH131" s="382"/>
      <c r="AI131" s="382"/>
      <c r="AJ131" s="382"/>
      <c r="AK131" s="382"/>
      <c r="AL131" s="382"/>
      <c r="AM131" s="382"/>
      <c r="AN131" s="382"/>
      <c r="AO131" s="382"/>
      <c r="AP131" s="382"/>
      <c r="AQ131" s="382"/>
      <c r="AR131" s="382"/>
      <c r="AS131" s="382"/>
      <c r="AT131" s="382"/>
      <c r="AU131" s="382"/>
      <c r="AV131" s="382"/>
      <c r="AW131" s="382"/>
      <c r="AX131" s="382"/>
      <c r="AY131" s="392"/>
      <c r="AZ131" s="15"/>
      <c r="BA131" s="84" t="s">
        <v>1150</v>
      </c>
      <c r="BB131" s="39" t="s">
        <v>98</v>
      </c>
      <c r="BC131" s="39" t="str">
        <f t="shared" si="153"/>
        <v>Divinity</v>
      </c>
      <c r="BD131" s="85" t="s">
        <v>745</v>
      </c>
      <c r="BE131" s="40" t="str">
        <f t="shared" si="141"/>
        <v/>
      </c>
      <c r="BF131" s="40">
        <f t="shared" si="142"/>
        <v>42.95</v>
      </c>
      <c r="BG131" s="40" t="str">
        <f t="shared" si="143"/>
        <v/>
      </c>
      <c r="BH131" s="139">
        <f>IF(BB131="","",IF(AND(BD131="Yes",Admin!$F$6&gt;0),Admin!$F$6,Admin!$F$5))</f>
        <v>0</v>
      </c>
      <c r="BI131" s="140" t="str">
        <f t="shared" si="144"/>
        <v/>
      </c>
      <c r="BJ131" s="141" t="str">
        <f t="shared" si="4"/>
        <v/>
      </c>
    </row>
    <row r="132" spans="1:62" ht="18.75" hidden="1" customHeight="1" x14ac:dyDescent="0.25">
      <c r="A132" s="15"/>
      <c r="B132" s="381" t="s">
        <v>101</v>
      </c>
      <c r="C132" s="382"/>
      <c r="D132" s="382"/>
      <c r="E132" s="382"/>
      <c r="F132" s="382"/>
      <c r="G132" s="382"/>
      <c r="H132" s="382"/>
      <c r="I132" s="382"/>
      <c r="J132" s="382"/>
      <c r="K132" s="382"/>
      <c r="L132" s="382"/>
      <c r="M132" s="382"/>
      <c r="N132" s="470"/>
      <c r="O132" s="470"/>
      <c r="P132" s="471"/>
      <c r="Q132" s="472">
        <v>42.95</v>
      </c>
      <c r="R132" s="402"/>
      <c r="S132" s="473"/>
      <c r="T132" s="422" t="s">
        <v>2</v>
      </c>
      <c r="U132" s="388"/>
      <c r="V132" s="389"/>
      <c r="W132" s="330" t="s">
        <v>64</v>
      </c>
      <c r="X132" s="330"/>
      <c r="Y132" s="330"/>
      <c r="Z132" s="330"/>
      <c r="AA132" s="331"/>
      <c r="AB132" s="480" t="s">
        <v>12</v>
      </c>
      <c r="AC132" s="382"/>
      <c r="AD132" s="382"/>
      <c r="AE132" s="382"/>
      <c r="AF132" s="382"/>
      <c r="AG132" s="382"/>
      <c r="AH132" s="382"/>
      <c r="AI132" s="382"/>
      <c r="AJ132" s="382"/>
      <c r="AK132" s="382"/>
      <c r="AL132" s="382"/>
      <c r="AM132" s="382"/>
      <c r="AN132" s="382"/>
      <c r="AO132" s="382"/>
      <c r="AP132" s="382"/>
      <c r="AQ132" s="382"/>
      <c r="AR132" s="382"/>
      <c r="AS132" s="382"/>
      <c r="AT132" s="382"/>
      <c r="AU132" s="382"/>
      <c r="AV132" s="382"/>
      <c r="AW132" s="382"/>
      <c r="AX132" s="382"/>
      <c r="AY132" s="392"/>
      <c r="AZ132" s="15"/>
      <c r="BA132" s="84" t="s">
        <v>853</v>
      </c>
      <c r="BB132" s="39" t="s">
        <v>98</v>
      </c>
      <c r="BC132" s="39" t="str">
        <f t="shared" si="153"/>
        <v>Moorpark</v>
      </c>
      <c r="BD132" s="85" t="s">
        <v>745</v>
      </c>
      <c r="BE132" s="40" t="str">
        <f t="shared" si="141"/>
        <v/>
      </c>
      <c r="BF132" s="40">
        <f t="shared" si="142"/>
        <v>42.95</v>
      </c>
      <c r="BG132" s="40" t="str">
        <f t="shared" si="143"/>
        <v/>
      </c>
      <c r="BH132" s="139">
        <f>IF(BB132="","",IF(AND(BD132="Yes",Admin!$F$6&gt;0),Admin!$F$6,Admin!$F$5))</f>
        <v>0</v>
      </c>
      <c r="BI132" s="140" t="str">
        <f t="shared" si="144"/>
        <v/>
      </c>
      <c r="BJ132" s="141" t="str">
        <f t="shared" si="4"/>
        <v/>
      </c>
    </row>
    <row r="133" spans="1:62" ht="18.75" customHeight="1" x14ac:dyDescent="0.25">
      <c r="A133" s="15"/>
      <c r="B133" s="276" t="s">
        <v>101</v>
      </c>
      <c r="C133" s="277"/>
      <c r="D133" s="277"/>
      <c r="E133" s="277"/>
      <c r="F133" s="277"/>
      <c r="G133" s="277"/>
      <c r="H133" s="277"/>
      <c r="I133" s="277"/>
      <c r="J133" s="277"/>
      <c r="K133" s="277"/>
      <c r="L133" s="277"/>
      <c r="M133" s="277"/>
      <c r="N133" s="466"/>
      <c r="O133" s="466"/>
      <c r="P133" s="467"/>
      <c r="Q133" s="468">
        <v>42.95</v>
      </c>
      <c r="R133" s="397"/>
      <c r="S133" s="469"/>
      <c r="T133" s="452"/>
      <c r="U133" s="284"/>
      <c r="V133" s="369"/>
      <c r="W133" s="371" t="s">
        <v>64</v>
      </c>
      <c r="X133" s="371"/>
      <c r="Y133" s="371"/>
      <c r="Z133" s="371"/>
      <c r="AA133" s="440"/>
      <c r="AB133" s="417" t="s">
        <v>12</v>
      </c>
      <c r="AC133" s="277"/>
      <c r="AD133" s="277"/>
      <c r="AE133" s="277"/>
      <c r="AF133" s="277"/>
      <c r="AG133" s="277"/>
      <c r="AH133" s="277"/>
      <c r="AI133" s="277"/>
      <c r="AJ133" s="277"/>
      <c r="AK133" s="277"/>
      <c r="AL133" s="277"/>
      <c r="AM133" s="277"/>
      <c r="AN133" s="277"/>
      <c r="AO133" s="277"/>
      <c r="AP133" s="277"/>
      <c r="AQ133" s="277"/>
      <c r="AR133" s="277"/>
      <c r="AS133" s="277"/>
      <c r="AT133" s="277"/>
      <c r="AU133" s="277"/>
      <c r="AV133" s="277"/>
      <c r="AW133" s="277"/>
      <c r="AX133" s="277"/>
      <c r="AY133" s="336"/>
      <c r="AZ133" s="15"/>
      <c r="BA133" s="84" t="s">
        <v>2248</v>
      </c>
      <c r="BB133" s="39" t="s">
        <v>98</v>
      </c>
      <c r="BC133" s="39" t="str">
        <f t="shared" si="153"/>
        <v>Moorpark</v>
      </c>
      <c r="BD133" s="85" t="s">
        <v>745</v>
      </c>
      <c r="BE133" s="40" t="str">
        <f t="shared" si="141"/>
        <v/>
      </c>
      <c r="BF133" s="40">
        <f t="shared" si="142"/>
        <v>42.95</v>
      </c>
      <c r="BG133" s="40" t="str">
        <f t="shared" si="143"/>
        <v/>
      </c>
      <c r="BH133" s="139">
        <f>IF(BB133="","",IF(AND(BD133="Yes",Admin!$F$6&gt;0),Admin!$F$6,Admin!$F$5))</f>
        <v>0</v>
      </c>
      <c r="BI133" s="140" t="str">
        <f t="shared" si="144"/>
        <v/>
      </c>
      <c r="BJ133" s="141" t="str">
        <f t="shared" si="4"/>
        <v/>
      </c>
    </row>
    <row r="134" spans="1:62" ht="18.75" hidden="1" customHeight="1" x14ac:dyDescent="0.25">
      <c r="A134" s="15"/>
      <c r="B134" s="381" t="s">
        <v>101</v>
      </c>
      <c r="C134" s="382"/>
      <c r="D134" s="382"/>
      <c r="E134" s="382"/>
      <c r="F134" s="382"/>
      <c r="G134" s="382"/>
      <c r="H134" s="382"/>
      <c r="I134" s="382"/>
      <c r="J134" s="382"/>
      <c r="K134" s="382"/>
      <c r="L134" s="382"/>
      <c r="M134" s="382"/>
      <c r="N134" s="470"/>
      <c r="O134" s="470"/>
      <c r="P134" s="471"/>
      <c r="Q134" s="472">
        <v>42.95</v>
      </c>
      <c r="R134" s="402"/>
      <c r="S134" s="473"/>
      <c r="T134" s="422"/>
      <c r="U134" s="388"/>
      <c r="V134" s="389"/>
      <c r="W134" s="330" t="s">
        <v>64</v>
      </c>
      <c r="X134" s="330"/>
      <c r="Y134" s="330"/>
      <c r="Z134" s="330"/>
      <c r="AA134" s="331"/>
      <c r="AB134" s="480" t="s">
        <v>12</v>
      </c>
      <c r="AC134" s="382"/>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2"/>
      <c r="AY134" s="392"/>
      <c r="AZ134" s="15"/>
      <c r="BA134" s="84" t="s">
        <v>2158</v>
      </c>
      <c r="BB134" s="39" t="s">
        <v>98</v>
      </c>
      <c r="BC134" s="39" t="str">
        <f t="shared" si="153"/>
        <v>Moorpark</v>
      </c>
      <c r="BD134" s="85" t="s">
        <v>745</v>
      </c>
      <c r="BE134" s="40" t="str">
        <f t="shared" si="141"/>
        <v/>
      </c>
      <c r="BF134" s="40">
        <f t="shared" si="142"/>
        <v>42.95</v>
      </c>
      <c r="BG134" s="40" t="str">
        <f t="shared" si="143"/>
        <v/>
      </c>
      <c r="BH134" s="139">
        <f>IF(BB134="","",IF(AND(BD134="Yes",Admin!$F$6&gt;0),Admin!$F$6,Admin!$F$5))</f>
        <v>0</v>
      </c>
      <c r="BI134" s="140" t="str">
        <f t="shared" si="144"/>
        <v/>
      </c>
      <c r="BJ134" s="141" t="str">
        <f t="shared" ref="BJ134:BJ135" si="155">IF(BI134="","",BI134-(BI134*BH134))</f>
        <v/>
      </c>
    </row>
    <row r="135" spans="1:62" ht="18.75" hidden="1" customHeight="1" x14ac:dyDescent="0.25">
      <c r="A135" s="15"/>
      <c r="B135" s="381" t="s">
        <v>2089</v>
      </c>
      <c r="C135" s="382"/>
      <c r="D135" s="382"/>
      <c r="E135" s="382"/>
      <c r="F135" s="382"/>
      <c r="G135" s="382"/>
      <c r="H135" s="382"/>
      <c r="I135" s="382"/>
      <c r="J135" s="382"/>
      <c r="K135" s="382"/>
      <c r="L135" s="382"/>
      <c r="M135" s="382"/>
      <c r="N135" s="470"/>
      <c r="O135" s="470"/>
      <c r="P135" s="471"/>
      <c r="Q135" s="472">
        <v>42.95</v>
      </c>
      <c r="R135" s="402"/>
      <c r="S135" s="473"/>
      <c r="T135" s="422" t="s">
        <v>2</v>
      </c>
      <c r="U135" s="388"/>
      <c r="V135" s="389"/>
      <c r="W135" s="330" t="s">
        <v>22</v>
      </c>
      <c r="X135" s="330"/>
      <c r="Y135" s="330"/>
      <c r="Z135" s="330"/>
      <c r="AA135" s="331"/>
      <c r="AB135" s="480" t="s">
        <v>12</v>
      </c>
      <c r="AC135" s="382"/>
      <c r="AD135" s="382"/>
      <c r="AE135" s="382"/>
      <c r="AF135" s="382"/>
      <c r="AG135" s="382"/>
      <c r="AH135" s="382"/>
      <c r="AI135" s="382"/>
      <c r="AJ135" s="382"/>
      <c r="AK135" s="382"/>
      <c r="AL135" s="382"/>
      <c r="AM135" s="382"/>
      <c r="AN135" s="382"/>
      <c r="AO135" s="382"/>
      <c r="AP135" s="382"/>
      <c r="AQ135" s="382"/>
      <c r="AR135" s="382"/>
      <c r="AS135" s="382"/>
      <c r="AT135" s="382"/>
      <c r="AU135" s="382"/>
      <c r="AV135" s="382"/>
      <c r="AW135" s="382"/>
      <c r="AX135" s="382"/>
      <c r="AY135" s="392"/>
      <c r="AZ135" s="15"/>
      <c r="BA135" s="84" t="s">
        <v>2090</v>
      </c>
      <c r="BB135" s="39" t="s">
        <v>98</v>
      </c>
      <c r="BC135" s="39" t="str">
        <f t="shared" si="153"/>
        <v>Mystery</v>
      </c>
      <c r="BD135" s="85" t="s">
        <v>745</v>
      </c>
      <c r="BE135" s="40" t="str">
        <f t="shared" si="141"/>
        <v/>
      </c>
      <c r="BF135" s="40">
        <f t="shared" si="142"/>
        <v>42.95</v>
      </c>
      <c r="BG135" s="40" t="str">
        <f t="shared" si="143"/>
        <v/>
      </c>
      <c r="BH135" s="139">
        <f>IF(BB135="","",IF(AND(BD135="Yes",Admin!$F$6&gt;0),Admin!$F$6,Admin!$F$5))</f>
        <v>0</v>
      </c>
      <c r="BI135" s="140" t="str">
        <f t="shared" si="144"/>
        <v/>
      </c>
      <c r="BJ135" s="141" t="str">
        <f t="shared" si="155"/>
        <v/>
      </c>
    </row>
    <row r="136" spans="1:62" ht="18.75" hidden="1" customHeight="1" x14ac:dyDescent="0.25">
      <c r="A136" s="15"/>
      <c r="B136" s="381" t="s">
        <v>102</v>
      </c>
      <c r="C136" s="382"/>
      <c r="D136" s="382"/>
      <c r="E136" s="382"/>
      <c r="F136" s="382"/>
      <c r="G136" s="382"/>
      <c r="H136" s="382"/>
      <c r="I136" s="382"/>
      <c r="J136" s="382"/>
      <c r="K136" s="382"/>
      <c r="L136" s="382"/>
      <c r="M136" s="382"/>
      <c r="N136" s="470"/>
      <c r="O136" s="470"/>
      <c r="P136" s="471"/>
      <c r="Q136" s="472">
        <v>42.95</v>
      </c>
      <c r="R136" s="402"/>
      <c r="S136" s="473"/>
      <c r="T136" s="422" t="s">
        <v>2</v>
      </c>
      <c r="U136" s="388"/>
      <c r="V136" s="389"/>
      <c r="W136" s="330" t="s">
        <v>11</v>
      </c>
      <c r="X136" s="330"/>
      <c r="Y136" s="330"/>
      <c r="Z136" s="330"/>
      <c r="AA136" s="331"/>
      <c r="AB136" s="480" t="s">
        <v>12</v>
      </c>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2"/>
      <c r="AY136" s="392"/>
      <c r="AZ136" s="15"/>
      <c r="BA136" s="84" t="s">
        <v>854</v>
      </c>
      <c r="BB136" s="39" t="s">
        <v>98</v>
      </c>
      <c r="BC136" s="39" t="str">
        <f t="shared" si="153"/>
        <v>Newcastle</v>
      </c>
      <c r="BD136" s="85" t="s">
        <v>745</v>
      </c>
      <c r="BE136" s="40" t="str">
        <f t="shared" si="141"/>
        <v/>
      </c>
      <c r="BF136" s="40">
        <f t="shared" si="142"/>
        <v>42.95</v>
      </c>
      <c r="BG136" s="40" t="str">
        <f t="shared" si="143"/>
        <v/>
      </c>
      <c r="BH136" s="139">
        <f>IF(BB136="","",IF(AND(BD136="Yes",Admin!$F$6&gt;0),Admin!$F$6,Admin!$F$5))</f>
        <v>0</v>
      </c>
      <c r="BI136" s="140" t="str">
        <f t="shared" si="144"/>
        <v/>
      </c>
      <c r="BJ136" s="141" t="str">
        <f t="shared" si="4"/>
        <v/>
      </c>
    </row>
    <row r="137" spans="1:62" ht="18.75" hidden="1" customHeight="1" x14ac:dyDescent="0.25">
      <c r="A137" s="15"/>
      <c r="B137" s="381" t="s">
        <v>103</v>
      </c>
      <c r="C137" s="382"/>
      <c r="D137" s="382"/>
      <c r="E137" s="382"/>
      <c r="F137" s="382"/>
      <c r="G137" s="382"/>
      <c r="H137" s="382"/>
      <c r="I137" s="382"/>
      <c r="J137" s="382"/>
      <c r="K137" s="382"/>
      <c r="L137" s="382"/>
      <c r="M137" s="382"/>
      <c r="N137" s="710"/>
      <c r="O137" s="710"/>
      <c r="P137" s="711"/>
      <c r="Q137" s="472" t="s">
        <v>393</v>
      </c>
      <c r="R137" s="402"/>
      <c r="S137" s="473"/>
      <c r="T137" s="422" t="s">
        <v>2</v>
      </c>
      <c r="U137" s="388"/>
      <c r="V137" s="389"/>
      <c r="W137" s="330" t="s">
        <v>27</v>
      </c>
      <c r="X137" s="330"/>
      <c r="Y137" s="330"/>
      <c r="Z137" s="330"/>
      <c r="AA137" s="331"/>
      <c r="AB137" s="943" t="s">
        <v>635</v>
      </c>
      <c r="AC137" s="470"/>
      <c r="AD137" s="470"/>
      <c r="AE137" s="470"/>
      <c r="AF137" s="470"/>
      <c r="AG137" s="470"/>
      <c r="AH137" s="470"/>
      <c r="AI137" s="470"/>
      <c r="AJ137" s="470"/>
      <c r="AK137" s="470"/>
      <c r="AL137" s="470"/>
      <c r="AM137" s="470"/>
      <c r="AN137" s="470"/>
      <c r="AO137" s="470"/>
      <c r="AP137" s="470"/>
      <c r="AQ137" s="470"/>
      <c r="AR137" s="470"/>
      <c r="AS137" s="470"/>
      <c r="AT137" s="470"/>
      <c r="AU137" s="470"/>
      <c r="AV137" s="470"/>
      <c r="AW137" s="470"/>
      <c r="AX137" s="470"/>
      <c r="AY137" s="944"/>
      <c r="AZ137" s="15"/>
      <c r="BA137" s="84" t="s">
        <v>855</v>
      </c>
      <c r="BB137" s="39" t="s">
        <v>98</v>
      </c>
      <c r="BC137" s="39" t="str">
        <f t="shared" si="153"/>
        <v>Rival (Canadian)</v>
      </c>
      <c r="BD137" s="85" t="s">
        <v>745</v>
      </c>
      <c r="BE137" s="40" t="str">
        <f t="shared" si="141"/>
        <v/>
      </c>
      <c r="BF137" s="40" t="str">
        <f t="shared" si="142"/>
        <v/>
      </c>
      <c r="BG137" s="40" t="str">
        <f t="shared" si="143"/>
        <v/>
      </c>
      <c r="BH137" s="139">
        <f>IF(BB137="","",IF(AND(BD137="Yes",Admin!$F$6&gt;0),Admin!$F$6,Admin!$F$5))</f>
        <v>0</v>
      </c>
      <c r="BI137" s="140" t="str">
        <f t="shared" si="144"/>
        <v/>
      </c>
      <c r="BJ137" s="141" t="str">
        <f t="shared" si="4"/>
        <v/>
      </c>
    </row>
    <row r="138" spans="1:62" ht="18.75" hidden="1" customHeight="1" x14ac:dyDescent="0.25">
      <c r="A138" s="15"/>
      <c r="B138" s="381" t="s">
        <v>104</v>
      </c>
      <c r="C138" s="382"/>
      <c r="D138" s="382"/>
      <c r="E138" s="382"/>
      <c r="F138" s="382"/>
      <c r="G138" s="382"/>
      <c r="H138" s="382"/>
      <c r="I138" s="382"/>
      <c r="J138" s="382"/>
      <c r="K138" s="382"/>
      <c r="L138" s="382"/>
      <c r="M138" s="382"/>
      <c r="N138" s="710"/>
      <c r="O138" s="710"/>
      <c r="P138" s="711"/>
      <c r="Q138" s="472" t="s">
        <v>393</v>
      </c>
      <c r="R138" s="402"/>
      <c r="S138" s="473"/>
      <c r="T138" s="422" t="s">
        <v>2</v>
      </c>
      <c r="U138" s="388"/>
      <c r="V138" s="389"/>
      <c r="W138" s="330" t="s">
        <v>22</v>
      </c>
      <c r="X138" s="330"/>
      <c r="Y138" s="330"/>
      <c r="Z138" s="330"/>
      <c r="AA138" s="331"/>
      <c r="AB138" s="943" t="s">
        <v>12</v>
      </c>
      <c r="AC138" s="470"/>
      <c r="AD138" s="470"/>
      <c r="AE138" s="470"/>
      <c r="AF138" s="470"/>
      <c r="AG138" s="470"/>
      <c r="AH138" s="470"/>
      <c r="AI138" s="470"/>
      <c r="AJ138" s="470"/>
      <c r="AK138" s="470"/>
      <c r="AL138" s="470"/>
      <c r="AM138" s="470"/>
      <c r="AN138" s="470"/>
      <c r="AO138" s="470"/>
      <c r="AP138" s="470"/>
      <c r="AQ138" s="470"/>
      <c r="AR138" s="470"/>
      <c r="AS138" s="470"/>
      <c r="AT138" s="470"/>
      <c r="AU138" s="470"/>
      <c r="AV138" s="470"/>
      <c r="AW138" s="470"/>
      <c r="AX138" s="470"/>
      <c r="AY138" s="944"/>
      <c r="AZ138" s="15"/>
      <c r="BA138" s="84" t="s">
        <v>1870</v>
      </c>
      <c r="BB138" s="39" t="s">
        <v>98</v>
      </c>
      <c r="BC138" s="39" t="str">
        <f t="shared" si="153"/>
        <v>Storey's (Early Moorpark)</v>
      </c>
      <c r="BD138" s="85" t="s">
        <v>745</v>
      </c>
      <c r="BE138" s="40" t="str">
        <f t="shared" si="141"/>
        <v/>
      </c>
      <c r="BF138" s="40" t="str">
        <f t="shared" si="142"/>
        <v/>
      </c>
      <c r="BG138" s="40" t="str">
        <f t="shared" si="143"/>
        <v/>
      </c>
      <c r="BH138" s="139">
        <f>IF(BB138="","",IF(AND(BD138="Yes",Admin!$F$6&gt;0),Admin!$F$6,Admin!$F$5))</f>
        <v>0</v>
      </c>
      <c r="BI138" s="140" t="str">
        <f t="shared" si="144"/>
        <v/>
      </c>
      <c r="BJ138" s="141" t="str">
        <f t="shared" si="4"/>
        <v/>
      </c>
    </row>
    <row r="139" spans="1:62" ht="18.75" customHeight="1" x14ac:dyDescent="0.25">
      <c r="A139" s="15"/>
      <c r="B139" s="276" t="s">
        <v>104</v>
      </c>
      <c r="C139" s="277"/>
      <c r="D139" s="277"/>
      <c r="E139" s="277"/>
      <c r="F139" s="277"/>
      <c r="G139" s="277"/>
      <c r="H139" s="277"/>
      <c r="I139" s="277"/>
      <c r="J139" s="277"/>
      <c r="K139" s="277"/>
      <c r="L139" s="277"/>
      <c r="M139" s="277"/>
      <c r="N139" s="712"/>
      <c r="O139" s="712"/>
      <c r="P139" s="713"/>
      <c r="Q139" s="468">
        <v>42.95</v>
      </c>
      <c r="R139" s="397"/>
      <c r="S139" s="469"/>
      <c r="T139" s="452"/>
      <c r="U139" s="284"/>
      <c r="V139" s="369"/>
      <c r="W139" s="371" t="s">
        <v>22</v>
      </c>
      <c r="X139" s="371"/>
      <c r="Y139" s="371"/>
      <c r="Z139" s="371"/>
      <c r="AA139" s="440"/>
      <c r="AB139" s="962" t="s">
        <v>12</v>
      </c>
      <c r="AC139" s="466"/>
      <c r="AD139" s="466"/>
      <c r="AE139" s="466"/>
      <c r="AF139" s="466"/>
      <c r="AG139" s="466"/>
      <c r="AH139" s="466"/>
      <c r="AI139" s="466"/>
      <c r="AJ139" s="466"/>
      <c r="AK139" s="466"/>
      <c r="AL139" s="466"/>
      <c r="AM139" s="466"/>
      <c r="AN139" s="466"/>
      <c r="AO139" s="466"/>
      <c r="AP139" s="466"/>
      <c r="AQ139" s="466"/>
      <c r="AR139" s="466"/>
      <c r="AS139" s="466"/>
      <c r="AT139" s="466"/>
      <c r="AU139" s="466"/>
      <c r="AV139" s="466"/>
      <c r="AW139" s="466"/>
      <c r="AX139" s="466"/>
      <c r="AY139" s="963"/>
      <c r="AZ139" s="15"/>
      <c r="BA139" s="84" t="s">
        <v>1930</v>
      </c>
      <c r="BB139" s="39" t="s">
        <v>98</v>
      </c>
      <c r="BC139" s="39" t="str">
        <f t="shared" si="153"/>
        <v>Storey's (Early Moorpark)</v>
      </c>
      <c r="BD139" s="85" t="s">
        <v>745</v>
      </c>
      <c r="BE139" s="40" t="str">
        <f t="shared" si="141"/>
        <v/>
      </c>
      <c r="BF139" s="40">
        <f t="shared" si="142"/>
        <v>42.95</v>
      </c>
      <c r="BG139" s="40" t="str">
        <f t="shared" si="143"/>
        <v/>
      </c>
      <c r="BH139" s="139">
        <f>IF(BB139="","",IF(AND(BD139="Yes",Admin!$F$6&gt;0),Admin!$F$6,Admin!$F$5))</f>
        <v>0</v>
      </c>
      <c r="BI139" s="140" t="str">
        <f t="shared" si="144"/>
        <v/>
      </c>
      <c r="BJ139" s="141" t="str">
        <f t="shared" ref="BJ139" si="156">IF(BI139="","",BI139-(BI139*BH139))</f>
        <v/>
      </c>
    </row>
    <row r="140" spans="1:62" ht="18.75" hidden="1" customHeight="1" x14ac:dyDescent="0.25">
      <c r="A140" s="15"/>
      <c r="B140" s="381" t="s">
        <v>105</v>
      </c>
      <c r="C140" s="382"/>
      <c r="D140" s="382"/>
      <c r="E140" s="382"/>
      <c r="F140" s="382"/>
      <c r="G140" s="382"/>
      <c r="H140" s="382"/>
      <c r="I140" s="382"/>
      <c r="J140" s="382"/>
      <c r="K140" s="382"/>
      <c r="L140" s="382"/>
      <c r="M140" s="382"/>
      <c r="N140" s="470"/>
      <c r="O140" s="470"/>
      <c r="P140" s="471"/>
      <c r="Q140" s="472" t="s">
        <v>393</v>
      </c>
      <c r="R140" s="402"/>
      <c r="S140" s="473"/>
      <c r="T140" s="422" t="s">
        <v>2</v>
      </c>
      <c r="U140" s="388"/>
      <c r="V140" s="389"/>
      <c r="W140" s="330" t="s">
        <v>64</v>
      </c>
      <c r="X140" s="330"/>
      <c r="Y140" s="330"/>
      <c r="Z140" s="330"/>
      <c r="AA140" s="331"/>
      <c r="AB140" s="480" t="s">
        <v>636</v>
      </c>
      <c r="AC140" s="382"/>
      <c r="AD140" s="382"/>
      <c r="AE140" s="382"/>
      <c r="AF140" s="382"/>
      <c r="AG140" s="382"/>
      <c r="AH140" s="382"/>
      <c r="AI140" s="382"/>
      <c r="AJ140" s="382"/>
      <c r="AK140" s="382"/>
      <c r="AL140" s="382"/>
      <c r="AM140" s="382"/>
      <c r="AN140" s="382"/>
      <c r="AO140" s="382"/>
      <c r="AP140" s="382"/>
      <c r="AQ140" s="382"/>
      <c r="AR140" s="382"/>
      <c r="AS140" s="382"/>
      <c r="AT140" s="382"/>
      <c r="AU140" s="382"/>
      <c r="AV140" s="382"/>
      <c r="AW140" s="382"/>
      <c r="AX140" s="382"/>
      <c r="AY140" s="392"/>
      <c r="AZ140" s="15"/>
      <c r="BA140" s="84" t="s">
        <v>856</v>
      </c>
      <c r="BB140" s="39" t="s">
        <v>98</v>
      </c>
      <c r="BC140" s="39" t="str">
        <f t="shared" si="153"/>
        <v>Sundrop (Canadian)</v>
      </c>
      <c r="BD140" s="85" t="s">
        <v>745</v>
      </c>
      <c r="BE140" s="40" t="str">
        <f t="shared" si="141"/>
        <v/>
      </c>
      <c r="BF140" s="40" t="str">
        <f t="shared" si="142"/>
        <v/>
      </c>
      <c r="BG140" s="40" t="str">
        <f t="shared" si="143"/>
        <v/>
      </c>
      <c r="BH140" s="139">
        <f>IF(BB140="","",IF(AND(BD140="Yes",Admin!$F$6&gt;0),Admin!$F$6,Admin!$F$5))</f>
        <v>0</v>
      </c>
      <c r="BI140" s="140" t="str">
        <f t="shared" si="144"/>
        <v/>
      </c>
      <c r="BJ140" s="141" t="str">
        <f t="shared" ref="BJ140:BJ239" si="157">IF(BI140="","",BI140-(BI140*BH140))</f>
        <v/>
      </c>
    </row>
    <row r="141" spans="1:62" ht="18.75" hidden="1" customHeight="1" x14ac:dyDescent="0.25">
      <c r="A141" s="15"/>
      <c r="B141" s="381" t="s">
        <v>106</v>
      </c>
      <c r="C141" s="382"/>
      <c r="D141" s="382"/>
      <c r="E141" s="382"/>
      <c r="F141" s="382"/>
      <c r="G141" s="382"/>
      <c r="H141" s="382"/>
      <c r="I141" s="382"/>
      <c r="J141" s="382"/>
      <c r="K141" s="382"/>
      <c r="L141" s="382"/>
      <c r="M141" s="382"/>
      <c r="N141" s="470"/>
      <c r="O141" s="470"/>
      <c r="P141" s="471"/>
      <c r="Q141" s="472" t="s">
        <v>393</v>
      </c>
      <c r="R141" s="402"/>
      <c r="S141" s="473"/>
      <c r="T141" s="422" t="s">
        <v>2</v>
      </c>
      <c r="U141" s="388"/>
      <c r="V141" s="389"/>
      <c r="W141" s="330" t="s">
        <v>27</v>
      </c>
      <c r="X141" s="330"/>
      <c r="Y141" s="330"/>
      <c r="Z141" s="330"/>
      <c r="AA141" s="331"/>
      <c r="AB141" s="480" t="s">
        <v>12</v>
      </c>
      <c r="AC141" s="382"/>
      <c r="AD141" s="382"/>
      <c r="AE141" s="382"/>
      <c r="AF141" s="382"/>
      <c r="AG141" s="382"/>
      <c r="AH141" s="382"/>
      <c r="AI141" s="382"/>
      <c r="AJ141" s="382"/>
      <c r="AK141" s="382"/>
      <c r="AL141" s="382"/>
      <c r="AM141" s="382"/>
      <c r="AN141" s="382"/>
      <c r="AO141" s="382"/>
      <c r="AP141" s="382"/>
      <c r="AQ141" s="382"/>
      <c r="AR141" s="382"/>
      <c r="AS141" s="382"/>
      <c r="AT141" s="382"/>
      <c r="AU141" s="382"/>
      <c r="AV141" s="382"/>
      <c r="AW141" s="382"/>
      <c r="AX141" s="382"/>
      <c r="AY141" s="392"/>
      <c r="AZ141" s="15"/>
      <c r="BA141" s="84" t="s">
        <v>834</v>
      </c>
      <c r="BB141" s="39" t="s">
        <v>98</v>
      </c>
      <c r="BC141" s="39" t="str">
        <f t="shared" si="153"/>
        <v>Tilton</v>
      </c>
      <c r="BD141" s="85" t="s">
        <v>745</v>
      </c>
      <c r="BE141" s="40" t="str">
        <f t="shared" si="141"/>
        <v/>
      </c>
      <c r="BF141" s="40" t="str">
        <f t="shared" si="142"/>
        <v/>
      </c>
      <c r="BG141" s="40" t="str">
        <f t="shared" si="143"/>
        <v/>
      </c>
      <c r="BH141" s="139">
        <f>IF(BB141="","",IF(AND(BD141="Yes",Admin!$F$6&gt;0),Admin!$F$6,Admin!$F$5))</f>
        <v>0</v>
      </c>
      <c r="BI141" s="140" t="str">
        <f t="shared" si="144"/>
        <v/>
      </c>
      <c r="BJ141" s="141" t="str">
        <f t="shared" si="157"/>
        <v/>
      </c>
    </row>
    <row r="142" spans="1:62" ht="18.75" customHeight="1" x14ac:dyDescent="0.25">
      <c r="A142" s="15"/>
      <c r="B142" s="276" t="s">
        <v>107</v>
      </c>
      <c r="C142" s="277"/>
      <c r="D142" s="277"/>
      <c r="E142" s="277"/>
      <c r="F142" s="277"/>
      <c r="G142" s="277"/>
      <c r="H142" s="277"/>
      <c r="I142" s="277"/>
      <c r="J142" s="277"/>
      <c r="K142" s="277"/>
      <c r="L142" s="277"/>
      <c r="M142" s="277"/>
      <c r="N142" s="466"/>
      <c r="O142" s="466"/>
      <c r="P142" s="467"/>
      <c r="Q142" s="468">
        <v>42.95</v>
      </c>
      <c r="R142" s="397"/>
      <c r="S142" s="469"/>
      <c r="T142" s="452"/>
      <c r="U142" s="284"/>
      <c r="V142" s="369"/>
      <c r="W142" s="371" t="s">
        <v>22</v>
      </c>
      <c r="X142" s="371"/>
      <c r="Y142" s="371"/>
      <c r="Z142" s="371"/>
      <c r="AA142" s="440"/>
      <c r="AB142" s="417" t="s">
        <v>12</v>
      </c>
      <c r="AC142" s="277"/>
      <c r="AD142" s="277"/>
      <c r="AE142" s="277"/>
      <c r="AF142" s="277"/>
      <c r="AG142" s="277"/>
      <c r="AH142" s="277"/>
      <c r="AI142" s="277"/>
      <c r="AJ142" s="277"/>
      <c r="AK142" s="277"/>
      <c r="AL142" s="277"/>
      <c r="AM142" s="277"/>
      <c r="AN142" s="277"/>
      <c r="AO142" s="277"/>
      <c r="AP142" s="277"/>
      <c r="AQ142" s="277"/>
      <c r="AR142" s="277"/>
      <c r="AS142" s="277"/>
      <c r="AT142" s="277"/>
      <c r="AU142" s="277"/>
      <c r="AV142" s="277"/>
      <c r="AW142" s="277"/>
      <c r="AX142" s="277"/>
      <c r="AY142" s="336"/>
      <c r="AZ142" s="15"/>
      <c r="BA142" s="84" t="s">
        <v>2250</v>
      </c>
      <c r="BB142" s="39" t="s">
        <v>98</v>
      </c>
      <c r="BC142" s="39" t="str">
        <f t="shared" si="153"/>
        <v>Trevatt</v>
      </c>
      <c r="BD142" s="85" t="s">
        <v>745</v>
      </c>
      <c r="BE142" s="40" t="str">
        <f t="shared" si="141"/>
        <v/>
      </c>
      <c r="BF142" s="40">
        <f t="shared" si="142"/>
        <v>42.95</v>
      </c>
      <c r="BG142" s="40" t="str">
        <f t="shared" si="143"/>
        <v/>
      </c>
      <c r="BH142" s="139">
        <f>IF(BB142="","",IF(AND(BD142="Yes",Admin!$F$6&gt;0),Admin!$F$6,Admin!$F$5))</f>
        <v>0</v>
      </c>
      <c r="BI142" s="140" t="str">
        <f t="shared" si="144"/>
        <v/>
      </c>
      <c r="BJ142" s="141" t="str">
        <f t="shared" ref="BJ142" si="158">IF(BI142="","",BI142-(BI142*BH142))</f>
        <v/>
      </c>
    </row>
    <row r="143" spans="1:62" ht="18.75" hidden="1" customHeight="1" x14ac:dyDescent="0.25">
      <c r="A143" s="15"/>
      <c r="B143" s="381" t="s">
        <v>107</v>
      </c>
      <c r="C143" s="382"/>
      <c r="D143" s="382"/>
      <c r="E143" s="382"/>
      <c r="F143" s="382"/>
      <c r="G143" s="382"/>
      <c r="H143" s="382"/>
      <c r="I143" s="382"/>
      <c r="J143" s="382"/>
      <c r="K143" s="382"/>
      <c r="L143" s="382"/>
      <c r="M143" s="382"/>
      <c r="N143" s="470"/>
      <c r="O143" s="470"/>
      <c r="P143" s="471"/>
      <c r="Q143" s="472">
        <v>42.95</v>
      </c>
      <c r="R143" s="402"/>
      <c r="S143" s="473"/>
      <c r="T143" s="422" t="s">
        <v>2</v>
      </c>
      <c r="U143" s="388"/>
      <c r="V143" s="389"/>
      <c r="W143" s="330" t="s">
        <v>22</v>
      </c>
      <c r="X143" s="330"/>
      <c r="Y143" s="330"/>
      <c r="Z143" s="330"/>
      <c r="AA143" s="331"/>
      <c r="AB143" s="480" t="s">
        <v>12</v>
      </c>
      <c r="AC143" s="382"/>
      <c r="AD143" s="382"/>
      <c r="AE143" s="382"/>
      <c r="AF143" s="382"/>
      <c r="AG143" s="382"/>
      <c r="AH143" s="382"/>
      <c r="AI143" s="382"/>
      <c r="AJ143" s="382"/>
      <c r="AK143" s="382"/>
      <c r="AL143" s="382"/>
      <c r="AM143" s="382"/>
      <c r="AN143" s="382"/>
      <c r="AO143" s="382"/>
      <c r="AP143" s="382"/>
      <c r="AQ143" s="382"/>
      <c r="AR143" s="382"/>
      <c r="AS143" s="382"/>
      <c r="AT143" s="382"/>
      <c r="AU143" s="382"/>
      <c r="AV143" s="382"/>
      <c r="AW143" s="382"/>
      <c r="AX143" s="382"/>
      <c r="AY143" s="392"/>
      <c r="AZ143" s="15"/>
      <c r="BA143" s="84" t="s">
        <v>2159</v>
      </c>
      <c r="BB143" s="39" t="s">
        <v>98</v>
      </c>
      <c r="BC143" s="39" t="str">
        <f t="shared" si="153"/>
        <v>Trevatt</v>
      </c>
      <c r="BD143" s="85" t="s">
        <v>745</v>
      </c>
      <c r="BE143" s="40" t="str">
        <f t="shared" si="141"/>
        <v/>
      </c>
      <c r="BF143" s="40">
        <f t="shared" si="142"/>
        <v>42.95</v>
      </c>
      <c r="BG143" s="40" t="str">
        <f t="shared" si="143"/>
        <v/>
      </c>
      <c r="BH143" s="139">
        <f>IF(BB143="","",IF(AND(BD143="Yes",Admin!$F$6&gt;0),Admin!$F$6,Admin!$F$5))</f>
        <v>0</v>
      </c>
      <c r="BI143" s="140" t="str">
        <f t="shared" si="144"/>
        <v/>
      </c>
      <c r="BJ143" s="141" t="str">
        <f t="shared" si="157"/>
        <v/>
      </c>
    </row>
    <row r="144" spans="1:62" ht="18.75" customHeight="1" x14ac:dyDescent="0.25">
      <c r="B144" s="413" t="s">
        <v>108</v>
      </c>
      <c r="C144" s="414"/>
      <c r="D144" s="414"/>
      <c r="E144" s="414"/>
      <c r="F144" s="414"/>
      <c r="G144" s="414"/>
      <c r="H144" s="414"/>
      <c r="I144" s="414"/>
      <c r="J144" s="414"/>
      <c r="K144" s="414"/>
      <c r="L144" s="414"/>
      <c r="M144" s="414"/>
      <c r="N144" s="414"/>
      <c r="O144" s="414"/>
      <c r="P144" s="414"/>
      <c r="Q144" s="418"/>
      <c r="R144" s="418"/>
      <c r="S144" s="418"/>
      <c r="T144" s="448"/>
      <c r="U144" s="448"/>
      <c r="V144" s="448"/>
      <c r="W144" s="670"/>
      <c r="X144" s="670"/>
      <c r="Y144" s="670"/>
      <c r="Z144" s="670"/>
      <c r="AA144" s="670"/>
      <c r="AB144" s="414"/>
      <c r="AC144" s="414"/>
      <c r="AD144" s="414"/>
      <c r="AE144" s="414"/>
      <c r="AF144" s="414"/>
      <c r="AG144" s="414"/>
      <c r="AH144" s="414"/>
      <c r="AI144" s="414"/>
      <c r="AJ144" s="414"/>
      <c r="AK144" s="414"/>
      <c r="AL144" s="414"/>
      <c r="AM144" s="414"/>
      <c r="AN144" s="414"/>
      <c r="AO144" s="414"/>
      <c r="AP144" s="414"/>
      <c r="AQ144" s="414"/>
      <c r="AR144" s="414"/>
      <c r="AS144" s="414"/>
      <c r="AT144" s="414"/>
      <c r="AU144" s="414"/>
      <c r="AV144" s="414"/>
      <c r="AW144" s="414"/>
      <c r="AX144" s="414"/>
      <c r="AY144" s="465"/>
      <c r="AZ144" s="15"/>
      <c r="BA144" s="84" t="s">
        <v>792</v>
      </c>
      <c r="BB144" s="39"/>
      <c r="BC144" s="39"/>
      <c r="BD144" s="85"/>
      <c r="BE144" s="78" t="str">
        <f t="shared" si="141"/>
        <v/>
      </c>
      <c r="BF144" s="78" t="str">
        <f t="shared" si="142"/>
        <v/>
      </c>
      <c r="BG144" s="78" t="str">
        <f t="shared" si="143"/>
        <v/>
      </c>
      <c r="BH144" s="86" t="str">
        <f>IF(BB144="","",IF(AND(BD144="Yes",Admin!$F$6&gt;0),Admin!$F$6,Admin!$F$5))</f>
        <v/>
      </c>
      <c r="BI144" s="87" t="str">
        <f t="shared" si="144"/>
        <v/>
      </c>
      <c r="BJ144" s="88" t="str">
        <f t="shared" si="157"/>
        <v/>
      </c>
    </row>
    <row r="145" spans="1:62" ht="18.75" customHeight="1" x14ac:dyDescent="0.25">
      <c r="A145" s="15"/>
      <c r="B145" s="276" t="s">
        <v>1877</v>
      </c>
      <c r="C145" s="277"/>
      <c r="D145" s="277"/>
      <c r="E145" s="277"/>
      <c r="F145" s="277"/>
      <c r="G145" s="277"/>
      <c r="H145" s="277"/>
      <c r="I145" s="277"/>
      <c r="J145" s="277"/>
      <c r="K145" s="277"/>
      <c r="L145" s="277"/>
      <c r="M145" s="277"/>
      <c r="N145" s="374"/>
      <c r="O145" s="374"/>
      <c r="P145" s="928"/>
      <c r="Q145" s="453">
        <v>52.95</v>
      </c>
      <c r="R145" s="281"/>
      <c r="S145" s="454"/>
      <c r="T145" s="452"/>
      <c r="U145" s="284"/>
      <c r="V145" s="369"/>
      <c r="W145" s="371"/>
      <c r="X145" s="371"/>
      <c r="Y145" s="371"/>
      <c r="Z145" s="371"/>
      <c r="AA145" s="440"/>
      <c r="AB145" s="417" t="s">
        <v>12</v>
      </c>
      <c r="AC145" s="277"/>
      <c r="AD145" s="277"/>
      <c r="AE145" s="277"/>
      <c r="AF145" s="277"/>
      <c r="AG145" s="277"/>
      <c r="AH145" s="277"/>
      <c r="AI145" s="277"/>
      <c r="AJ145" s="277"/>
      <c r="AK145" s="277"/>
      <c r="AL145" s="277"/>
      <c r="AM145" s="277"/>
      <c r="AN145" s="277"/>
      <c r="AO145" s="277"/>
      <c r="AP145" s="277"/>
      <c r="AQ145" s="277"/>
      <c r="AR145" s="277"/>
      <c r="AS145" s="277"/>
      <c r="AT145" s="277"/>
      <c r="AU145" s="277"/>
      <c r="AV145" s="277"/>
      <c r="AW145" s="277"/>
      <c r="AX145" s="277"/>
      <c r="AY145" s="336"/>
      <c r="AZ145" s="15"/>
      <c r="BA145" s="84" t="s">
        <v>1878</v>
      </c>
      <c r="BB145" s="39" t="s">
        <v>768</v>
      </c>
      <c r="BC145" s="39" t="str">
        <f t="shared" ref="BC145:BC151" si="159">B145</f>
        <v>Bulida</v>
      </c>
      <c r="BD145" s="85" t="s">
        <v>745</v>
      </c>
      <c r="BE145" s="40" t="str">
        <f t="shared" si="141"/>
        <v/>
      </c>
      <c r="BF145" s="40">
        <f t="shared" si="142"/>
        <v>52.95</v>
      </c>
      <c r="BG145" s="40" t="str">
        <f t="shared" si="143"/>
        <v/>
      </c>
      <c r="BH145" s="139">
        <f>IF(BB145="","",IF(AND(BD145="Yes",Admin!$F$6&gt;0),Admin!$F$6,Admin!$F$5))</f>
        <v>0</v>
      </c>
      <c r="BI145" s="140" t="str">
        <f t="shared" si="144"/>
        <v/>
      </c>
      <c r="BJ145" s="141" t="str">
        <f>IF(BI145="","",BI145-(BI145*BH145))</f>
        <v/>
      </c>
    </row>
    <row r="146" spans="1:62" ht="18.75" customHeight="1" x14ac:dyDescent="0.25">
      <c r="A146" s="15"/>
      <c r="B146" s="276" t="s">
        <v>1052</v>
      </c>
      <c r="C146" s="277"/>
      <c r="D146" s="277"/>
      <c r="E146" s="277"/>
      <c r="F146" s="277"/>
      <c r="G146" s="277"/>
      <c r="H146" s="277"/>
      <c r="I146" s="277"/>
      <c r="J146" s="277"/>
      <c r="K146" s="277"/>
      <c r="L146" s="277"/>
      <c r="M146" s="277"/>
      <c r="N146" s="374"/>
      <c r="O146" s="374"/>
      <c r="P146" s="928"/>
      <c r="Q146" s="453">
        <v>52.95</v>
      </c>
      <c r="R146" s="281"/>
      <c r="S146" s="454"/>
      <c r="T146" s="452"/>
      <c r="U146" s="284"/>
      <c r="V146" s="369"/>
      <c r="W146" s="371" t="s">
        <v>11</v>
      </c>
      <c r="X146" s="371"/>
      <c r="Y146" s="371"/>
      <c r="Z146" s="371"/>
      <c r="AA146" s="440"/>
      <c r="AB146" s="417" t="s">
        <v>12</v>
      </c>
      <c r="AC146" s="277"/>
      <c r="AD146" s="277"/>
      <c r="AE146" s="277"/>
      <c r="AF146" s="277"/>
      <c r="AG146" s="277"/>
      <c r="AH146" s="277"/>
      <c r="AI146" s="277"/>
      <c r="AJ146" s="277"/>
      <c r="AK146" s="277"/>
      <c r="AL146" s="277"/>
      <c r="AM146" s="277"/>
      <c r="AN146" s="277"/>
      <c r="AO146" s="277"/>
      <c r="AP146" s="277"/>
      <c r="AQ146" s="277"/>
      <c r="AR146" s="277"/>
      <c r="AS146" s="277"/>
      <c r="AT146" s="277"/>
      <c r="AU146" s="277"/>
      <c r="AV146" s="277"/>
      <c r="AW146" s="277"/>
      <c r="AX146" s="277"/>
      <c r="AY146" s="336"/>
      <c r="AZ146" s="15"/>
      <c r="BA146" s="84" t="s">
        <v>1879</v>
      </c>
      <c r="BB146" s="39" t="s">
        <v>768</v>
      </c>
      <c r="BC146" s="39" t="str">
        <f t="shared" si="159"/>
        <v>Divinity</v>
      </c>
      <c r="BD146" s="85" t="s">
        <v>745</v>
      </c>
      <c r="BE146" s="40" t="str">
        <f t="shared" si="141"/>
        <v/>
      </c>
      <c r="BF146" s="40">
        <f t="shared" si="142"/>
        <v>52.95</v>
      </c>
      <c r="BG146" s="40" t="str">
        <f t="shared" si="143"/>
        <v/>
      </c>
      <c r="BH146" s="139">
        <f>IF(BB146="","",IF(AND(BD146="Yes",Admin!$F$6&gt;0),Admin!$F$6,Admin!$F$5))</f>
        <v>0</v>
      </c>
      <c r="BI146" s="140" t="str">
        <f t="shared" si="144"/>
        <v/>
      </c>
      <c r="BJ146" s="141" t="str">
        <f>IF(BI146="","",BI146-(BI146*BH146))</f>
        <v/>
      </c>
    </row>
    <row r="147" spans="1:62" ht="18.75" customHeight="1" x14ac:dyDescent="0.25">
      <c r="A147" s="15"/>
      <c r="B147" s="276" t="s">
        <v>109</v>
      </c>
      <c r="C147" s="277"/>
      <c r="D147" s="277"/>
      <c r="E147" s="277"/>
      <c r="F147" s="277"/>
      <c r="G147" s="277"/>
      <c r="H147" s="277"/>
      <c r="I147" s="277"/>
      <c r="J147" s="277"/>
      <c r="K147" s="277"/>
      <c r="L147" s="277"/>
      <c r="M147" s="277"/>
      <c r="N147" s="374"/>
      <c r="O147" s="374"/>
      <c r="P147" s="928"/>
      <c r="Q147" s="453">
        <v>52.95</v>
      </c>
      <c r="R147" s="281"/>
      <c r="S147" s="454"/>
      <c r="T147" s="452"/>
      <c r="U147" s="284"/>
      <c r="V147" s="369"/>
      <c r="W147" s="371" t="s">
        <v>11</v>
      </c>
      <c r="X147" s="371"/>
      <c r="Y147" s="371"/>
      <c r="Z147" s="371"/>
      <c r="AA147" s="440"/>
      <c r="AB147" s="417" t="s">
        <v>12</v>
      </c>
      <c r="AC147" s="277"/>
      <c r="AD147" s="277"/>
      <c r="AE147" s="277"/>
      <c r="AF147" s="277"/>
      <c r="AG147" s="277"/>
      <c r="AH147" s="277"/>
      <c r="AI147" s="277"/>
      <c r="AJ147" s="277"/>
      <c r="AK147" s="277"/>
      <c r="AL147" s="277"/>
      <c r="AM147" s="277"/>
      <c r="AN147" s="277"/>
      <c r="AO147" s="277"/>
      <c r="AP147" s="277"/>
      <c r="AQ147" s="277"/>
      <c r="AR147" s="277"/>
      <c r="AS147" s="277"/>
      <c r="AT147" s="277"/>
      <c r="AU147" s="277"/>
      <c r="AV147" s="277"/>
      <c r="AW147" s="277"/>
      <c r="AX147" s="277"/>
      <c r="AY147" s="336"/>
      <c r="AZ147" s="15"/>
      <c r="BA147" s="84" t="s">
        <v>835</v>
      </c>
      <c r="BB147" s="39" t="s">
        <v>768</v>
      </c>
      <c r="BC147" s="39" t="str">
        <f t="shared" si="159"/>
        <v>Fireball</v>
      </c>
      <c r="BD147" s="85" t="s">
        <v>745</v>
      </c>
      <c r="BE147" s="40" t="str">
        <f t="shared" si="141"/>
        <v/>
      </c>
      <c r="BF147" s="40">
        <f t="shared" si="142"/>
        <v>52.95</v>
      </c>
      <c r="BG147" s="40" t="str">
        <f t="shared" si="143"/>
        <v/>
      </c>
      <c r="BH147" s="139">
        <f>IF(BB147="","",IF(AND(BD147="Yes",Admin!$F$6&gt;0),Admin!$F$6,Admin!$F$5))</f>
        <v>0</v>
      </c>
      <c r="BI147" s="140" t="str">
        <f t="shared" si="144"/>
        <v/>
      </c>
      <c r="BJ147" s="141" t="str">
        <f t="shared" si="157"/>
        <v/>
      </c>
    </row>
    <row r="148" spans="1:62" ht="18.75" customHeight="1" x14ac:dyDescent="0.25">
      <c r="A148" s="15"/>
      <c r="B148" s="276" t="s">
        <v>101</v>
      </c>
      <c r="C148" s="277"/>
      <c r="D148" s="277"/>
      <c r="E148" s="277"/>
      <c r="F148" s="277"/>
      <c r="G148" s="277"/>
      <c r="H148" s="277"/>
      <c r="I148" s="277"/>
      <c r="J148" s="277"/>
      <c r="K148" s="277"/>
      <c r="L148" s="277"/>
      <c r="M148" s="277"/>
      <c r="N148" s="277"/>
      <c r="O148" s="277"/>
      <c r="P148" s="704"/>
      <c r="Q148" s="453">
        <v>52.95</v>
      </c>
      <c r="R148" s="281"/>
      <c r="S148" s="454"/>
      <c r="T148" s="452"/>
      <c r="U148" s="284"/>
      <c r="V148" s="369"/>
      <c r="W148" s="371" t="s">
        <v>64</v>
      </c>
      <c r="X148" s="371"/>
      <c r="Y148" s="371"/>
      <c r="Z148" s="371"/>
      <c r="AA148" s="440"/>
      <c r="AB148" s="417" t="s">
        <v>12</v>
      </c>
      <c r="AC148" s="277"/>
      <c r="AD148" s="277"/>
      <c r="AE148" s="277"/>
      <c r="AF148" s="277"/>
      <c r="AG148" s="277"/>
      <c r="AH148" s="277"/>
      <c r="AI148" s="277"/>
      <c r="AJ148" s="277"/>
      <c r="AK148" s="277"/>
      <c r="AL148" s="277"/>
      <c r="AM148" s="277"/>
      <c r="AN148" s="277"/>
      <c r="AO148" s="277"/>
      <c r="AP148" s="277"/>
      <c r="AQ148" s="277"/>
      <c r="AR148" s="277"/>
      <c r="AS148" s="277"/>
      <c r="AT148" s="277"/>
      <c r="AU148" s="277"/>
      <c r="AV148" s="277"/>
      <c r="AW148" s="277"/>
      <c r="AX148" s="277"/>
      <c r="AY148" s="336"/>
      <c r="AZ148" s="15"/>
      <c r="BA148" s="84" t="s">
        <v>1880</v>
      </c>
      <c r="BB148" s="39" t="s">
        <v>768</v>
      </c>
      <c r="BC148" s="39" t="str">
        <f t="shared" si="159"/>
        <v>Moorpark</v>
      </c>
      <c r="BD148" s="85" t="s">
        <v>745</v>
      </c>
      <c r="BE148" s="40" t="str">
        <f t="shared" si="141"/>
        <v/>
      </c>
      <c r="BF148" s="40">
        <f t="shared" si="142"/>
        <v>52.95</v>
      </c>
      <c r="BG148" s="40" t="str">
        <f t="shared" si="143"/>
        <v/>
      </c>
      <c r="BH148" s="139">
        <f>IF(BB148="","",IF(AND(BD148="Yes",Admin!$F$6&gt;0),Admin!$F$6,Admin!$F$5))</f>
        <v>0</v>
      </c>
      <c r="BI148" s="140" t="str">
        <f t="shared" si="144"/>
        <v/>
      </c>
      <c r="BJ148" s="141" t="str">
        <f t="shared" si="157"/>
        <v/>
      </c>
    </row>
    <row r="149" spans="1:62" ht="18.600000000000001" customHeight="1" x14ac:dyDescent="0.25">
      <c r="A149" s="15"/>
      <c r="B149" s="276" t="s">
        <v>104</v>
      </c>
      <c r="C149" s="277"/>
      <c r="D149" s="277"/>
      <c r="E149" s="277"/>
      <c r="F149" s="277"/>
      <c r="G149" s="277"/>
      <c r="H149" s="277"/>
      <c r="I149" s="277"/>
      <c r="J149" s="277"/>
      <c r="K149" s="277"/>
      <c r="L149" s="277"/>
      <c r="M149" s="277"/>
      <c r="N149" s="277"/>
      <c r="O149" s="277"/>
      <c r="P149" s="704"/>
      <c r="Q149" s="453">
        <v>52.95</v>
      </c>
      <c r="R149" s="281"/>
      <c r="S149" s="454"/>
      <c r="T149" s="452"/>
      <c r="U149" s="284"/>
      <c r="V149" s="369"/>
      <c r="W149" s="370" t="s">
        <v>22</v>
      </c>
      <c r="X149" s="371"/>
      <c r="Y149" s="371"/>
      <c r="Z149" s="371"/>
      <c r="AA149" s="440"/>
      <c r="AB149" s="417" t="s">
        <v>12</v>
      </c>
      <c r="AC149" s="277"/>
      <c r="AD149" s="277"/>
      <c r="AE149" s="277"/>
      <c r="AF149" s="277"/>
      <c r="AG149" s="277"/>
      <c r="AH149" s="277"/>
      <c r="AI149" s="277"/>
      <c r="AJ149" s="277"/>
      <c r="AK149" s="277"/>
      <c r="AL149" s="277"/>
      <c r="AM149" s="277"/>
      <c r="AN149" s="277"/>
      <c r="AO149" s="277"/>
      <c r="AP149" s="277"/>
      <c r="AQ149" s="277"/>
      <c r="AR149" s="277"/>
      <c r="AS149" s="277"/>
      <c r="AT149" s="277"/>
      <c r="AU149" s="277"/>
      <c r="AV149" s="277"/>
      <c r="AW149" s="277"/>
      <c r="AX149" s="277"/>
      <c r="AY149" s="336"/>
      <c r="AZ149" s="15"/>
      <c r="BA149" s="84" t="s">
        <v>1881</v>
      </c>
      <c r="BB149" s="39" t="s">
        <v>768</v>
      </c>
      <c r="BC149" s="39" t="str">
        <f t="shared" si="159"/>
        <v>Storey's (Early Moorpark)</v>
      </c>
      <c r="BD149" s="85" t="s">
        <v>745</v>
      </c>
      <c r="BE149" s="40" t="str">
        <f t="shared" si="141"/>
        <v/>
      </c>
      <c r="BF149" s="40">
        <f t="shared" si="142"/>
        <v>52.95</v>
      </c>
      <c r="BG149" s="40" t="str">
        <f t="shared" si="143"/>
        <v/>
      </c>
      <c r="BH149" s="139">
        <f>IF(BB149="","",IF(AND(BD149="Yes",Admin!$F$6&gt;0),Admin!$F$6,Admin!$F$5))</f>
        <v>0</v>
      </c>
      <c r="BI149" s="140" t="str">
        <f t="shared" si="144"/>
        <v/>
      </c>
      <c r="BJ149" s="141" t="str">
        <f>IF(BI149="","",BI149-(BI149*BH149))</f>
        <v/>
      </c>
    </row>
    <row r="150" spans="1:62" ht="18.600000000000001" customHeight="1" x14ac:dyDescent="0.25">
      <c r="A150" s="15"/>
      <c r="B150" s="276" t="s">
        <v>106</v>
      </c>
      <c r="C150" s="277"/>
      <c r="D150" s="277"/>
      <c r="E150" s="277"/>
      <c r="F150" s="277"/>
      <c r="G150" s="277"/>
      <c r="H150" s="277"/>
      <c r="I150" s="277"/>
      <c r="J150" s="277"/>
      <c r="K150" s="277"/>
      <c r="L150" s="277"/>
      <c r="M150" s="277"/>
      <c r="N150" s="277"/>
      <c r="O150" s="277"/>
      <c r="P150" s="704"/>
      <c r="Q150" s="453">
        <v>52.95</v>
      </c>
      <c r="R150" s="281"/>
      <c r="S150" s="454"/>
      <c r="T150" s="452"/>
      <c r="U150" s="284"/>
      <c r="V150" s="369"/>
      <c r="W150" s="370" t="s">
        <v>22</v>
      </c>
      <c r="X150" s="371"/>
      <c r="Y150" s="371"/>
      <c r="Z150" s="371"/>
      <c r="AA150" s="440"/>
      <c r="AB150" s="417" t="s">
        <v>12</v>
      </c>
      <c r="AC150" s="277"/>
      <c r="AD150" s="277"/>
      <c r="AE150" s="277"/>
      <c r="AF150" s="277"/>
      <c r="AG150" s="277"/>
      <c r="AH150" s="277"/>
      <c r="AI150" s="277"/>
      <c r="AJ150" s="277"/>
      <c r="AK150" s="277"/>
      <c r="AL150" s="277"/>
      <c r="AM150" s="277"/>
      <c r="AN150" s="277"/>
      <c r="AO150" s="277"/>
      <c r="AP150" s="277"/>
      <c r="AQ150" s="277"/>
      <c r="AR150" s="277"/>
      <c r="AS150" s="277"/>
      <c r="AT150" s="277"/>
      <c r="AU150" s="277"/>
      <c r="AV150" s="277"/>
      <c r="AW150" s="277"/>
      <c r="AX150" s="277"/>
      <c r="AY150" s="336"/>
      <c r="AZ150" s="15"/>
      <c r="BA150" s="84" t="s">
        <v>857</v>
      </c>
      <c r="BB150" s="39" t="s">
        <v>768</v>
      </c>
      <c r="BC150" s="39" t="str">
        <f t="shared" si="159"/>
        <v>Tilton</v>
      </c>
      <c r="BD150" s="85" t="s">
        <v>745</v>
      </c>
      <c r="BE150" s="40" t="str">
        <f t="shared" si="141"/>
        <v/>
      </c>
      <c r="BF150" s="40">
        <f t="shared" si="142"/>
        <v>52.95</v>
      </c>
      <c r="BG150" s="40" t="str">
        <f t="shared" si="143"/>
        <v/>
      </c>
      <c r="BH150" s="139">
        <f>IF(BB150="","",IF(AND(BD150="Yes",Admin!$F$6&gt;0),Admin!$F$6,Admin!$F$5))</f>
        <v>0</v>
      </c>
      <c r="BI150" s="140" t="str">
        <f t="shared" si="144"/>
        <v/>
      </c>
      <c r="BJ150" s="141" t="str">
        <f>IF(BI150="","",BI150-(BI150*BH150))</f>
        <v/>
      </c>
    </row>
    <row r="151" spans="1:62" ht="18.75" customHeight="1" thickBot="1" x14ac:dyDescent="0.3">
      <c r="A151" s="15"/>
      <c r="B151" s="276" t="s">
        <v>107</v>
      </c>
      <c r="C151" s="277"/>
      <c r="D151" s="277"/>
      <c r="E151" s="277"/>
      <c r="F151" s="277"/>
      <c r="G151" s="277"/>
      <c r="H151" s="277"/>
      <c r="I151" s="277"/>
      <c r="J151" s="277"/>
      <c r="K151" s="277"/>
      <c r="L151" s="277"/>
      <c r="M151" s="277"/>
      <c r="N151" s="466"/>
      <c r="O151" s="466"/>
      <c r="P151" s="467"/>
      <c r="Q151" s="468">
        <v>52.95</v>
      </c>
      <c r="R151" s="397"/>
      <c r="S151" s="469"/>
      <c r="T151" s="452"/>
      <c r="U151" s="284"/>
      <c r="V151" s="369"/>
      <c r="W151" s="371" t="s">
        <v>22</v>
      </c>
      <c r="X151" s="371"/>
      <c r="Y151" s="371"/>
      <c r="Z151" s="371"/>
      <c r="AA151" s="440"/>
      <c r="AB151" s="417" t="s">
        <v>12</v>
      </c>
      <c r="AC151" s="277"/>
      <c r="AD151" s="277"/>
      <c r="AE151" s="277"/>
      <c r="AF151" s="277"/>
      <c r="AG151" s="277"/>
      <c r="AH151" s="277"/>
      <c r="AI151" s="277"/>
      <c r="AJ151" s="277"/>
      <c r="AK151" s="277"/>
      <c r="AL151" s="277"/>
      <c r="AM151" s="277"/>
      <c r="AN151" s="277"/>
      <c r="AO151" s="277"/>
      <c r="AP151" s="277"/>
      <c r="AQ151" s="277"/>
      <c r="AR151" s="277"/>
      <c r="AS151" s="277"/>
      <c r="AT151" s="277"/>
      <c r="AU151" s="277"/>
      <c r="AV151" s="277"/>
      <c r="AW151" s="277"/>
      <c r="AX151" s="277"/>
      <c r="AY151" s="336"/>
      <c r="AZ151" s="15"/>
      <c r="BA151" s="84" t="s">
        <v>1577</v>
      </c>
      <c r="BB151" s="39" t="s">
        <v>768</v>
      </c>
      <c r="BC151" s="39" t="str">
        <f t="shared" si="159"/>
        <v>Trevatt</v>
      </c>
      <c r="BD151" s="85" t="s">
        <v>745</v>
      </c>
      <c r="BE151" s="40" t="str">
        <f t="shared" si="141"/>
        <v/>
      </c>
      <c r="BF151" s="40">
        <f t="shared" si="142"/>
        <v>52.95</v>
      </c>
      <c r="BG151" s="40" t="str">
        <f t="shared" si="143"/>
        <v/>
      </c>
      <c r="BH151" s="139">
        <f>IF(BB151="","",IF(AND(BD151="Yes",Admin!$F$6&gt;0),Admin!$F$6,Admin!$F$5))</f>
        <v>0</v>
      </c>
      <c r="BI151" s="140" t="str">
        <f t="shared" si="144"/>
        <v/>
      </c>
      <c r="BJ151" s="141" t="str">
        <f t="shared" si="157"/>
        <v/>
      </c>
    </row>
    <row r="152" spans="1:62" ht="18.75" hidden="1" customHeight="1" thickBot="1" x14ac:dyDescent="0.3">
      <c r="B152" s="413" t="s">
        <v>1097</v>
      </c>
      <c r="C152" s="414"/>
      <c r="D152" s="414"/>
      <c r="E152" s="414"/>
      <c r="F152" s="414"/>
      <c r="G152" s="414"/>
      <c r="H152" s="414"/>
      <c r="I152" s="414"/>
      <c r="J152" s="414"/>
      <c r="K152" s="414"/>
      <c r="L152" s="414"/>
      <c r="M152" s="414"/>
      <c r="N152" s="414"/>
      <c r="O152" s="414"/>
      <c r="P152" s="414"/>
      <c r="Q152" s="418"/>
      <c r="R152" s="418"/>
      <c r="S152" s="418"/>
      <c r="T152" s="448"/>
      <c r="U152" s="448"/>
      <c r="V152" s="448"/>
      <c r="W152" s="670"/>
      <c r="X152" s="670"/>
      <c r="Y152" s="670"/>
      <c r="Z152" s="670"/>
      <c r="AA152" s="670"/>
      <c r="AB152" s="414"/>
      <c r="AC152" s="414"/>
      <c r="AD152" s="414"/>
      <c r="AE152" s="414"/>
      <c r="AF152" s="414"/>
      <c r="AG152" s="414"/>
      <c r="AH152" s="414"/>
      <c r="AI152" s="414"/>
      <c r="AJ152" s="414"/>
      <c r="AK152" s="414"/>
      <c r="AL152" s="414"/>
      <c r="AM152" s="414"/>
      <c r="AN152" s="414"/>
      <c r="AO152" s="414"/>
      <c r="AP152" s="414"/>
      <c r="AQ152" s="414"/>
      <c r="AR152" s="414"/>
      <c r="AS152" s="414"/>
      <c r="AT152" s="414"/>
      <c r="AU152" s="414"/>
      <c r="AV152" s="414"/>
      <c r="AW152" s="414"/>
      <c r="AX152" s="414"/>
      <c r="AY152" s="465"/>
      <c r="AZ152" s="15"/>
      <c r="BA152" s="84" t="s">
        <v>792</v>
      </c>
      <c r="BB152" s="39"/>
      <c r="BC152" s="39"/>
      <c r="BD152" s="85"/>
      <c r="BE152" s="78" t="str">
        <f t="shared" si="141"/>
        <v/>
      </c>
      <c r="BF152" s="78" t="str">
        <f t="shared" si="142"/>
        <v/>
      </c>
      <c r="BG152" s="78" t="str">
        <f t="shared" si="143"/>
        <v/>
      </c>
      <c r="BH152" s="86" t="str">
        <f>IF(BB152="","",IF(AND(BD152="Yes",Admin!$F$6&gt;0),Admin!$F$6,Admin!$F$5))</f>
        <v/>
      </c>
      <c r="BI152" s="87" t="str">
        <f t="shared" si="144"/>
        <v/>
      </c>
      <c r="BJ152" s="88" t="str">
        <f>IF(BI152="","",BI152-(BI152*BH152))</f>
        <v/>
      </c>
    </row>
    <row r="153" spans="1:62" ht="18.75" hidden="1" customHeight="1" thickBot="1" x14ac:dyDescent="0.3">
      <c r="A153" s="15"/>
      <c r="B153" s="534" t="s">
        <v>1098</v>
      </c>
      <c r="C153" s="446"/>
      <c r="D153" s="446"/>
      <c r="E153" s="446"/>
      <c r="F153" s="446"/>
      <c r="G153" s="446"/>
      <c r="H153" s="446"/>
      <c r="I153" s="446"/>
      <c r="J153" s="446"/>
      <c r="K153" s="446"/>
      <c r="L153" s="446"/>
      <c r="M153" s="446"/>
      <c r="N153" s="446"/>
      <c r="O153" s="446"/>
      <c r="P153" s="1040"/>
      <c r="Q153" s="1041" t="s">
        <v>393</v>
      </c>
      <c r="R153" s="538"/>
      <c r="S153" s="539"/>
      <c r="T153" s="1034" t="s">
        <v>2</v>
      </c>
      <c r="U153" s="1035"/>
      <c r="V153" s="1036"/>
      <c r="W153" s="725" t="s">
        <v>64</v>
      </c>
      <c r="X153" s="725"/>
      <c r="Y153" s="725"/>
      <c r="Z153" s="725"/>
      <c r="AA153" s="726"/>
      <c r="AB153" s="445" t="s">
        <v>12</v>
      </c>
      <c r="AC153" s="446"/>
      <c r="AD153" s="446"/>
      <c r="AE153" s="446"/>
      <c r="AF153" s="446"/>
      <c r="AG153" s="446"/>
      <c r="AH153" s="446"/>
      <c r="AI153" s="446"/>
      <c r="AJ153" s="446"/>
      <c r="AK153" s="446"/>
      <c r="AL153" s="446"/>
      <c r="AM153" s="446"/>
      <c r="AN153" s="446"/>
      <c r="AO153" s="446"/>
      <c r="AP153" s="446"/>
      <c r="AQ153" s="446"/>
      <c r="AR153" s="446"/>
      <c r="AS153" s="446"/>
      <c r="AT153" s="446"/>
      <c r="AU153" s="446"/>
      <c r="AV153" s="446"/>
      <c r="AW153" s="446"/>
      <c r="AX153" s="446"/>
      <c r="AY153" s="447"/>
      <c r="AZ153" s="15"/>
      <c r="BA153" s="84" t="s">
        <v>1502</v>
      </c>
      <c r="BB153" s="39" t="s">
        <v>1099</v>
      </c>
      <c r="BC153" s="39" t="str">
        <f>B153</f>
        <v>Moorpark &amp; Trevatt</v>
      </c>
      <c r="BD153" s="85" t="s">
        <v>745</v>
      </c>
      <c r="BE153" s="40" t="str">
        <f t="shared" si="141"/>
        <v/>
      </c>
      <c r="BF153" s="40" t="str">
        <f t="shared" si="142"/>
        <v/>
      </c>
      <c r="BG153" s="40" t="str">
        <f t="shared" si="143"/>
        <v/>
      </c>
      <c r="BH153" s="139">
        <f>IF(BB153="","",IF(AND(BD153="Yes",Admin!$F$6&gt;0),Admin!$F$6,Admin!$F$5))</f>
        <v>0</v>
      </c>
      <c r="BI153" s="140" t="str">
        <f t="shared" si="144"/>
        <v/>
      </c>
      <c r="BJ153" s="141" t="str">
        <f>IF(BI153="","",BI153-(BI153*BH153))</f>
        <v/>
      </c>
    </row>
    <row r="154" spans="1:62" ht="18.75" customHeight="1" thickBot="1" x14ac:dyDescent="0.3">
      <c r="B154" s="455"/>
      <c r="C154" s="455"/>
      <c r="D154" s="455"/>
      <c r="E154" s="455"/>
      <c r="F154" s="455"/>
      <c r="G154" s="455"/>
      <c r="H154" s="455"/>
      <c r="I154" s="455"/>
      <c r="J154" s="455"/>
      <c r="K154" s="455"/>
      <c r="L154" s="455"/>
      <c r="M154" s="455"/>
      <c r="N154" s="455"/>
      <c r="O154" s="455"/>
      <c r="P154" s="455"/>
      <c r="Q154" s="455"/>
      <c r="R154" s="455"/>
      <c r="S154" s="455"/>
      <c r="T154" s="455"/>
      <c r="U154" s="455"/>
      <c r="V154" s="455"/>
      <c r="W154" s="455"/>
      <c r="X154" s="455"/>
      <c r="Y154" s="455"/>
      <c r="Z154" s="455"/>
      <c r="AA154" s="455"/>
      <c r="AB154" s="455"/>
      <c r="AC154" s="455"/>
      <c r="AD154" s="455"/>
      <c r="AE154" s="455"/>
      <c r="AF154" s="455"/>
      <c r="AG154" s="455"/>
      <c r="AH154" s="455"/>
      <c r="AI154" s="455"/>
      <c r="AJ154" s="455"/>
      <c r="AK154" s="455"/>
      <c r="AL154" s="455"/>
      <c r="AM154" s="455"/>
      <c r="AN154" s="455"/>
      <c r="AO154" s="455"/>
      <c r="AP154" s="455"/>
      <c r="AQ154" s="455"/>
      <c r="AR154" s="455"/>
      <c r="AS154" s="455"/>
      <c r="AT154" s="455"/>
      <c r="AU154" s="455"/>
      <c r="AV154" s="455"/>
      <c r="AW154" s="455"/>
      <c r="AX154" s="455"/>
      <c r="AY154" s="455"/>
      <c r="AZ154" s="15"/>
      <c r="BA154" s="84" t="s">
        <v>792</v>
      </c>
      <c r="BB154" s="39"/>
      <c r="BC154" s="39"/>
      <c r="BD154" s="85"/>
      <c r="BE154" s="78" t="str">
        <f t="shared" si="141"/>
        <v/>
      </c>
      <c r="BF154" s="78" t="str">
        <f t="shared" si="142"/>
        <v/>
      </c>
      <c r="BG154" s="78" t="str">
        <f t="shared" si="143"/>
        <v/>
      </c>
      <c r="BH154" s="86" t="str">
        <f>IF(BB154="","",IF(AND(BD154="Yes",Admin!$F$6&gt;0),Admin!$F$6,Admin!$F$5))</f>
        <v/>
      </c>
      <c r="BI154" s="87" t="str">
        <f t="shared" si="144"/>
        <v/>
      </c>
      <c r="BJ154" s="88" t="str">
        <f t="shared" si="157"/>
        <v/>
      </c>
    </row>
    <row r="155" spans="1:62" ht="18.75" hidden="1" customHeight="1" x14ac:dyDescent="0.3">
      <c r="B155" s="932" t="s">
        <v>702</v>
      </c>
      <c r="C155" s="932"/>
      <c r="D155" s="932"/>
      <c r="E155" s="932"/>
      <c r="F155" s="932"/>
      <c r="G155" s="932"/>
      <c r="H155" s="932"/>
      <c r="I155" s="932"/>
      <c r="J155" s="932"/>
      <c r="K155" s="932"/>
      <c r="L155" s="932"/>
      <c r="M155" s="932"/>
      <c r="N155" s="932"/>
      <c r="O155" s="932"/>
      <c r="P155" s="932"/>
      <c r="Q155" s="932"/>
      <c r="R155" s="932"/>
      <c r="S155" s="932"/>
      <c r="T155" s="932"/>
      <c r="U155" s="932"/>
      <c r="V155" s="932"/>
      <c r="W155" s="932"/>
      <c r="X155" s="932"/>
      <c r="Y155" s="932"/>
      <c r="Z155" s="932"/>
      <c r="AA155" s="932"/>
      <c r="AB155" s="932"/>
      <c r="AC155" s="932"/>
      <c r="AD155" s="932"/>
      <c r="AE155" s="932"/>
      <c r="AF155" s="932"/>
      <c r="AG155" s="932"/>
      <c r="AH155" s="932"/>
      <c r="AI155" s="932"/>
      <c r="AJ155" s="932"/>
      <c r="AK155" s="932"/>
      <c r="AL155" s="932"/>
      <c r="AM155" s="932"/>
      <c r="AN155" s="932"/>
      <c r="AO155" s="932"/>
      <c r="AP155" s="932"/>
      <c r="AQ155" s="932"/>
      <c r="AR155" s="932"/>
      <c r="AS155" s="932"/>
      <c r="AT155" s="932"/>
      <c r="AU155" s="932"/>
      <c r="AV155" s="932"/>
      <c r="AW155" s="932"/>
      <c r="AX155" s="932"/>
      <c r="AY155" s="932"/>
      <c r="AZ155" s="15"/>
      <c r="BA155" s="84" t="s">
        <v>792</v>
      </c>
      <c r="BB155" s="39"/>
      <c r="BC155" s="39"/>
      <c r="BD155" s="85"/>
      <c r="BE155" s="78" t="str">
        <f t="shared" si="141"/>
        <v/>
      </c>
      <c r="BF155" s="78" t="str">
        <f t="shared" si="142"/>
        <v/>
      </c>
      <c r="BG155" s="78" t="str">
        <f t="shared" si="143"/>
        <v/>
      </c>
      <c r="BH155" s="86" t="str">
        <f>IF(BB155="","",IF(AND(BD155="Yes",Admin!$F$6&gt;0),Admin!$F$6,Admin!$F$5))</f>
        <v/>
      </c>
      <c r="BI155" s="87" t="str">
        <f t="shared" si="144"/>
        <v/>
      </c>
      <c r="BJ155" s="88" t="str">
        <f t="shared" si="157"/>
        <v/>
      </c>
    </row>
    <row r="156" spans="1:62" ht="15.75" hidden="1" customHeight="1" thickBot="1" x14ac:dyDescent="0.3">
      <c r="B156" s="14"/>
      <c r="C156" s="14"/>
      <c r="D156" s="14"/>
      <c r="E156" s="14"/>
      <c r="F156" s="14"/>
      <c r="G156" s="14"/>
      <c r="H156" s="14"/>
      <c r="I156" s="14"/>
      <c r="J156" s="14"/>
      <c r="K156" s="14"/>
      <c r="L156" s="14"/>
      <c r="M156" s="14"/>
      <c r="N156" s="14"/>
      <c r="O156" s="14"/>
      <c r="P156" s="14"/>
      <c r="Q156" s="741"/>
      <c r="R156" s="741"/>
      <c r="S156" s="741"/>
      <c r="T156" s="779"/>
      <c r="U156" s="779"/>
      <c r="V156" s="779"/>
      <c r="W156" s="741"/>
      <c r="X156" s="741"/>
      <c r="Y156" s="741"/>
      <c r="Z156" s="741"/>
      <c r="AA156" s="741"/>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5"/>
      <c r="BA156" s="84" t="s">
        <v>792</v>
      </c>
      <c r="BB156" s="39"/>
      <c r="BC156" s="39"/>
      <c r="BD156" s="85"/>
      <c r="BE156" s="78" t="str">
        <f t="shared" si="141"/>
        <v/>
      </c>
      <c r="BF156" s="78" t="str">
        <f t="shared" si="142"/>
        <v/>
      </c>
      <c r="BG156" s="78" t="str">
        <f t="shared" si="143"/>
        <v/>
      </c>
      <c r="BH156" s="86" t="str">
        <f>IF(BB156="","",IF(AND(BD156="Yes",Admin!$F$6&gt;0),Admin!$F$6,Admin!$F$5))</f>
        <v/>
      </c>
      <c r="BI156" s="87" t="str">
        <f t="shared" si="144"/>
        <v/>
      </c>
      <c r="BJ156" s="88" t="str">
        <f t="shared" si="157"/>
        <v/>
      </c>
    </row>
    <row r="157" spans="1:62" ht="18.75" hidden="1" customHeight="1" x14ac:dyDescent="0.3">
      <c r="B157" s="759" t="s">
        <v>701</v>
      </c>
      <c r="C157" s="759"/>
      <c r="D157" s="759"/>
      <c r="E157" s="759"/>
      <c r="F157" s="759"/>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759"/>
      <c r="AK157" s="759"/>
      <c r="AL157" s="759"/>
      <c r="AM157" s="759"/>
      <c r="AN157" s="759"/>
      <c r="AO157" s="759"/>
      <c r="AP157" s="759"/>
      <c r="AQ157" s="759"/>
      <c r="AR157" s="759"/>
      <c r="AS157" s="759"/>
      <c r="AT157" s="759"/>
      <c r="AU157" s="759"/>
      <c r="AV157" s="759"/>
      <c r="AW157" s="759"/>
      <c r="AX157" s="759"/>
      <c r="AY157" s="759"/>
      <c r="AZ157" s="15"/>
      <c r="BA157" s="84" t="s">
        <v>792</v>
      </c>
      <c r="BB157" s="39"/>
      <c r="BC157" s="39"/>
      <c r="BD157" s="85"/>
      <c r="BE157" s="78" t="str">
        <f t="shared" si="141"/>
        <v/>
      </c>
      <c r="BF157" s="78" t="str">
        <f t="shared" si="142"/>
        <v/>
      </c>
      <c r="BG157" s="78" t="str">
        <f t="shared" si="143"/>
        <v/>
      </c>
      <c r="BH157" s="86" t="str">
        <f>IF(BB157="","",IF(AND(BD157="Yes",Admin!$F$6&gt;0),Admin!$F$6,Admin!$F$5))</f>
        <v/>
      </c>
      <c r="BI157" s="87" t="str">
        <f t="shared" si="144"/>
        <v/>
      </c>
      <c r="BJ157" s="88" t="str">
        <f t="shared" si="157"/>
        <v/>
      </c>
    </row>
    <row r="158" spans="1:62" ht="15.75" hidden="1" customHeight="1" thickBot="1" x14ac:dyDescent="0.3">
      <c r="B158" s="14"/>
      <c r="C158" s="14"/>
      <c r="D158" s="14"/>
      <c r="E158" s="14"/>
      <c r="F158" s="14"/>
      <c r="G158" s="14"/>
      <c r="H158" s="14"/>
      <c r="I158" s="14"/>
      <c r="J158" s="14"/>
      <c r="K158" s="14"/>
      <c r="L158" s="14"/>
      <c r="M158" s="14"/>
      <c r="N158" s="14"/>
      <c r="O158" s="14"/>
      <c r="P158" s="14"/>
      <c r="Q158" s="741"/>
      <c r="R158" s="741"/>
      <c r="S158" s="741"/>
      <c r="T158" s="779"/>
      <c r="U158" s="779"/>
      <c r="V158" s="779"/>
      <c r="W158" s="741"/>
      <c r="X158" s="741"/>
      <c r="Y158" s="741"/>
      <c r="Z158" s="741"/>
      <c r="AA158" s="741"/>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5"/>
      <c r="BA158" s="84" t="s">
        <v>792</v>
      </c>
      <c r="BB158" s="39"/>
      <c r="BC158" s="39"/>
      <c r="BD158" s="85"/>
      <c r="BE158" s="78" t="str">
        <f t="shared" si="141"/>
        <v/>
      </c>
      <c r="BF158" s="78" t="str">
        <f t="shared" si="142"/>
        <v/>
      </c>
      <c r="BG158" s="78" t="str">
        <f t="shared" si="143"/>
        <v/>
      </c>
      <c r="BH158" s="86" t="str">
        <f>IF(BB158="","",IF(AND(BD158="Yes",Admin!$F$6&gt;0),Admin!$F$6,Admin!$F$5))</f>
        <v/>
      </c>
      <c r="BI158" s="87" t="str">
        <f t="shared" si="144"/>
        <v/>
      </c>
      <c r="BJ158" s="88" t="str">
        <f t="shared" si="157"/>
        <v/>
      </c>
    </row>
    <row r="159" spans="1:62" ht="18.75" customHeight="1" x14ac:dyDescent="0.3">
      <c r="B159" s="755" t="s">
        <v>118</v>
      </c>
      <c r="C159" s="756"/>
      <c r="D159" s="756"/>
      <c r="E159" s="756"/>
      <c r="F159" s="756"/>
      <c r="G159" s="756"/>
      <c r="H159" s="756"/>
      <c r="I159" s="756"/>
      <c r="J159" s="756"/>
      <c r="K159" s="756"/>
      <c r="L159" s="756"/>
      <c r="M159" s="756"/>
      <c r="N159" s="756"/>
      <c r="O159" s="756"/>
      <c r="P159" s="756"/>
      <c r="Q159" s="675" t="s">
        <v>1</v>
      </c>
      <c r="R159" s="675"/>
      <c r="S159" s="675"/>
      <c r="T159" s="425" t="s">
        <v>0</v>
      </c>
      <c r="U159" s="425"/>
      <c r="V159" s="425"/>
      <c r="W159" s="423" t="s">
        <v>8</v>
      </c>
      <c r="X159" s="423"/>
      <c r="Y159" s="423"/>
      <c r="Z159" s="423"/>
      <c r="AA159" s="423"/>
      <c r="AB159" s="426" t="s">
        <v>9</v>
      </c>
      <c r="AC159" s="426"/>
      <c r="AD159" s="426"/>
      <c r="AE159" s="426"/>
      <c r="AF159" s="426"/>
      <c r="AG159" s="426"/>
      <c r="AH159" s="426"/>
      <c r="AI159" s="426"/>
      <c r="AJ159" s="426"/>
      <c r="AK159" s="426"/>
      <c r="AL159" s="426"/>
      <c r="AM159" s="426"/>
      <c r="AN159" s="426"/>
      <c r="AO159" s="426"/>
      <c r="AP159" s="426"/>
      <c r="AQ159" s="426"/>
      <c r="AR159" s="426"/>
      <c r="AS159" s="426"/>
      <c r="AT159" s="426"/>
      <c r="AU159" s="426"/>
      <c r="AV159" s="426"/>
      <c r="AW159" s="426"/>
      <c r="AX159" s="426"/>
      <c r="AY159" s="427"/>
      <c r="AZ159" s="15"/>
      <c r="BA159" s="84" t="s">
        <v>792</v>
      </c>
      <c r="BB159" s="39"/>
      <c r="BC159" s="39"/>
      <c r="BD159" s="85"/>
      <c r="BE159" s="78" t="str">
        <f t="shared" si="141"/>
        <v/>
      </c>
      <c r="BF159" s="78" t="str">
        <f t="shared" si="142"/>
        <v/>
      </c>
      <c r="BG159" s="78" t="str">
        <f t="shared" si="143"/>
        <v/>
      </c>
      <c r="BH159" s="86" t="str">
        <f>IF(BB159="","",IF(AND(BD159="Yes",Admin!$F$6&gt;0),Admin!$F$6,Admin!$F$5))</f>
        <v/>
      </c>
      <c r="BI159" s="87" t="str">
        <f t="shared" si="144"/>
        <v/>
      </c>
      <c r="BJ159" s="88" t="str">
        <f t="shared" si="157"/>
        <v/>
      </c>
    </row>
    <row r="160" spans="1:62" ht="18.75" hidden="1" customHeight="1" x14ac:dyDescent="0.25">
      <c r="A160" s="15"/>
      <c r="B160" s="381" t="s">
        <v>120</v>
      </c>
      <c r="C160" s="382"/>
      <c r="D160" s="382"/>
      <c r="E160" s="382"/>
      <c r="F160" s="382"/>
      <c r="G160" s="382"/>
      <c r="H160" s="382"/>
      <c r="I160" s="382"/>
      <c r="J160" s="382"/>
      <c r="K160" s="382"/>
      <c r="L160" s="382"/>
      <c r="M160" s="382"/>
      <c r="N160" s="470"/>
      <c r="O160" s="470"/>
      <c r="P160" s="933" t="s">
        <v>121</v>
      </c>
      <c r="Q160" s="472" t="s">
        <v>393</v>
      </c>
      <c r="R160" s="402"/>
      <c r="S160" s="473"/>
      <c r="T160" s="422" t="s">
        <v>2</v>
      </c>
      <c r="U160" s="388"/>
      <c r="V160" s="389"/>
      <c r="W160" s="330" t="s">
        <v>64</v>
      </c>
      <c r="X160" s="330"/>
      <c r="Y160" s="330"/>
      <c r="Z160" s="330"/>
      <c r="AA160" s="331"/>
      <c r="AB160" s="480" t="s">
        <v>122</v>
      </c>
      <c r="AC160" s="382"/>
      <c r="AD160" s="382"/>
      <c r="AE160" s="382"/>
      <c r="AF160" s="382"/>
      <c r="AG160" s="382"/>
      <c r="AH160" s="382"/>
      <c r="AI160" s="382"/>
      <c r="AJ160" s="382"/>
      <c r="AK160" s="382"/>
      <c r="AL160" s="382"/>
      <c r="AM160" s="382"/>
      <c r="AN160" s="382"/>
      <c r="AO160" s="382"/>
      <c r="AP160" s="382"/>
      <c r="AQ160" s="382"/>
      <c r="AR160" s="382"/>
      <c r="AS160" s="382"/>
      <c r="AT160" s="382"/>
      <c r="AU160" s="382"/>
      <c r="AV160" s="382"/>
      <c r="AW160" s="382"/>
      <c r="AX160" s="382"/>
      <c r="AY160" s="392"/>
      <c r="AZ160" s="15"/>
      <c r="BA160" s="84" t="s">
        <v>836</v>
      </c>
      <c r="BB160" s="39" t="s">
        <v>119</v>
      </c>
      <c r="BC160" s="39" t="str">
        <f t="shared" ref="BC160:BC187" si="160">B160</f>
        <v>Bing</v>
      </c>
      <c r="BD160" s="85" t="s">
        <v>745</v>
      </c>
      <c r="BE160" s="40" t="str">
        <f t="shared" si="141"/>
        <v/>
      </c>
      <c r="BF160" s="40" t="str">
        <f t="shared" si="142"/>
        <v/>
      </c>
      <c r="BG160" s="40" t="str">
        <f t="shared" si="143"/>
        <v/>
      </c>
      <c r="BH160" s="139">
        <f>IF(BB160="","",IF(AND(BD160="Yes",Admin!$F$6&gt;0),Admin!$F$6,Admin!$F$5))</f>
        <v>0</v>
      </c>
      <c r="BI160" s="140" t="str">
        <f t="shared" si="144"/>
        <v/>
      </c>
      <c r="BJ160" s="141" t="str">
        <f t="shared" si="157"/>
        <v/>
      </c>
    </row>
    <row r="161" spans="1:62" ht="18.75" hidden="1" customHeight="1" x14ac:dyDescent="0.25">
      <c r="A161" s="15"/>
      <c r="B161" s="381" t="s">
        <v>123</v>
      </c>
      <c r="C161" s="382"/>
      <c r="D161" s="382"/>
      <c r="E161" s="382"/>
      <c r="F161" s="382"/>
      <c r="G161" s="382"/>
      <c r="H161" s="382"/>
      <c r="I161" s="382"/>
      <c r="J161" s="382"/>
      <c r="K161" s="382"/>
      <c r="L161" s="382"/>
      <c r="M161" s="382"/>
      <c r="N161" s="470"/>
      <c r="O161" s="470"/>
      <c r="P161" s="933" t="s">
        <v>121</v>
      </c>
      <c r="Q161" s="472" t="s">
        <v>393</v>
      </c>
      <c r="R161" s="402"/>
      <c r="S161" s="473"/>
      <c r="T161" s="422" t="s">
        <v>2</v>
      </c>
      <c r="U161" s="388"/>
      <c r="V161" s="389"/>
      <c r="W161" s="330" t="s">
        <v>64</v>
      </c>
      <c r="X161" s="330"/>
      <c r="Y161" s="330"/>
      <c r="Z161" s="330"/>
      <c r="AA161" s="331"/>
      <c r="AB161" s="480" t="s">
        <v>124</v>
      </c>
      <c r="AC161" s="382"/>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2"/>
      <c r="AY161" s="392"/>
      <c r="AZ161" s="15"/>
      <c r="BA161" s="84" t="s">
        <v>858</v>
      </c>
      <c r="BB161" s="39" t="s">
        <v>119</v>
      </c>
      <c r="BC161" s="39" t="str">
        <f t="shared" si="160"/>
        <v>Blackboy</v>
      </c>
      <c r="BD161" s="85" t="s">
        <v>745</v>
      </c>
      <c r="BE161" s="40" t="str">
        <f t="shared" si="141"/>
        <v/>
      </c>
      <c r="BF161" s="40" t="str">
        <f t="shared" si="142"/>
        <v/>
      </c>
      <c r="BG161" s="40" t="str">
        <f t="shared" si="143"/>
        <v/>
      </c>
      <c r="BH161" s="139">
        <f>IF(BB161="","",IF(AND(BD161="Yes",Admin!$F$6&gt;0),Admin!$F$6,Admin!$F$5))</f>
        <v>0</v>
      </c>
      <c r="BI161" s="140" t="str">
        <f t="shared" si="144"/>
        <v/>
      </c>
      <c r="BJ161" s="141" t="str">
        <f t="shared" si="157"/>
        <v/>
      </c>
    </row>
    <row r="162" spans="1:62" ht="18.75" hidden="1" customHeight="1" x14ac:dyDescent="0.25">
      <c r="A162" s="15"/>
      <c r="B162" s="381" t="s">
        <v>125</v>
      </c>
      <c r="C162" s="382"/>
      <c r="D162" s="382"/>
      <c r="E162" s="382"/>
      <c r="F162" s="382"/>
      <c r="G162" s="382"/>
      <c r="H162" s="382"/>
      <c r="I162" s="382"/>
      <c r="J162" s="382"/>
      <c r="K162" s="382"/>
      <c r="L162" s="382"/>
      <c r="M162" s="382"/>
      <c r="N162" s="470"/>
      <c r="O162" s="470"/>
      <c r="P162" s="933" t="s">
        <v>121</v>
      </c>
      <c r="Q162" s="472" t="s">
        <v>393</v>
      </c>
      <c r="R162" s="402"/>
      <c r="S162" s="473"/>
      <c r="T162" s="422" t="s">
        <v>2</v>
      </c>
      <c r="U162" s="388"/>
      <c r="V162" s="389"/>
      <c r="W162" s="330" t="s">
        <v>64</v>
      </c>
      <c r="X162" s="330"/>
      <c r="Y162" s="330"/>
      <c r="Z162" s="330"/>
      <c r="AA162" s="331"/>
      <c r="AB162" s="480" t="s">
        <v>126</v>
      </c>
      <c r="AC162" s="382"/>
      <c r="AD162" s="382"/>
      <c r="AE162" s="382"/>
      <c r="AF162" s="382"/>
      <c r="AG162" s="382"/>
      <c r="AH162" s="382"/>
      <c r="AI162" s="382"/>
      <c r="AJ162" s="382"/>
      <c r="AK162" s="382"/>
      <c r="AL162" s="382"/>
      <c r="AM162" s="382"/>
      <c r="AN162" s="382"/>
      <c r="AO162" s="382"/>
      <c r="AP162" s="382"/>
      <c r="AQ162" s="382"/>
      <c r="AR162" s="382"/>
      <c r="AS162" s="382"/>
      <c r="AT162" s="382"/>
      <c r="AU162" s="382"/>
      <c r="AV162" s="382"/>
      <c r="AW162" s="382"/>
      <c r="AX162" s="382"/>
      <c r="AY162" s="392"/>
      <c r="AZ162" s="15"/>
      <c r="BA162" s="84" t="s">
        <v>837</v>
      </c>
      <c r="BB162" s="39" t="s">
        <v>119</v>
      </c>
      <c r="BC162" s="39" t="str">
        <f t="shared" si="160"/>
        <v>Compact Stella</v>
      </c>
      <c r="BD162" s="85" t="s">
        <v>745</v>
      </c>
      <c r="BE162" s="40" t="str">
        <f t="shared" si="141"/>
        <v/>
      </c>
      <c r="BF162" s="40" t="str">
        <f t="shared" si="142"/>
        <v/>
      </c>
      <c r="BG162" s="40" t="str">
        <f t="shared" si="143"/>
        <v/>
      </c>
      <c r="BH162" s="139">
        <f>IF(BB162="","",IF(AND(BD162="Yes",Admin!$F$6&gt;0),Admin!$F$6,Admin!$F$5))</f>
        <v>0</v>
      </c>
      <c r="BI162" s="140" t="str">
        <f t="shared" si="144"/>
        <v/>
      </c>
      <c r="BJ162" s="141" t="str">
        <f t="shared" si="157"/>
        <v/>
      </c>
    </row>
    <row r="163" spans="1:62" ht="18.75" hidden="1" customHeight="1" x14ac:dyDescent="0.25">
      <c r="A163" s="15"/>
      <c r="B163" s="941" t="s">
        <v>128</v>
      </c>
      <c r="C163" s="942"/>
      <c r="D163" s="942"/>
      <c r="E163" s="942"/>
      <c r="F163" s="942"/>
      <c r="G163" s="1021" t="s">
        <v>129</v>
      </c>
      <c r="H163" s="1021"/>
      <c r="I163" s="1021"/>
      <c r="J163" s="1021"/>
      <c r="K163" s="1021"/>
      <c r="L163" s="1021"/>
      <c r="M163" s="1021"/>
      <c r="N163" s="1021"/>
      <c r="O163" s="1021"/>
      <c r="P163" s="1022"/>
      <c r="Q163" s="472">
        <v>42.95</v>
      </c>
      <c r="R163" s="402"/>
      <c r="S163" s="473"/>
      <c r="T163" s="1037" t="s">
        <v>2</v>
      </c>
      <c r="U163" s="806"/>
      <c r="V163" s="807"/>
      <c r="W163" s="1038" t="s">
        <v>11</v>
      </c>
      <c r="X163" s="1038"/>
      <c r="Y163" s="1038"/>
      <c r="Z163" s="1038"/>
      <c r="AA163" s="1039"/>
      <c r="AB163" s="1007" t="s">
        <v>12</v>
      </c>
      <c r="AC163" s="942"/>
      <c r="AD163" s="942"/>
      <c r="AE163" s="942"/>
      <c r="AF163" s="942"/>
      <c r="AG163" s="942"/>
      <c r="AH163" s="942"/>
      <c r="AI163" s="942"/>
      <c r="AJ163" s="942"/>
      <c r="AK163" s="942"/>
      <c r="AL163" s="942"/>
      <c r="AM163" s="942"/>
      <c r="AN163" s="942"/>
      <c r="AO163" s="942"/>
      <c r="AP163" s="942"/>
      <c r="AQ163" s="942"/>
      <c r="AR163" s="942"/>
      <c r="AS163" s="942"/>
      <c r="AT163" s="942"/>
      <c r="AU163" s="942"/>
      <c r="AV163" s="942"/>
      <c r="AW163" s="942"/>
      <c r="AX163" s="942"/>
      <c r="AY163" s="1008"/>
      <c r="AZ163" s="15"/>
      <c r="BA163" s="84" t="s">
        <v>838</v>
      </c>
      <c r="BB163" s="39" t="s">
        <v>119</v>
      </c>
      <c r="BC163" s="39" t="str">
        <f t="shared" si="160"/>
        <v>Kentish</v>
      </c>
      <c r="BD163" s="85" t="s">
        <v>745</v>
      </c>
      <c r="BE163" s="40" t="str">
        <f t="shared" si="141"/>
        <v/>
      </c>
      <c r="BF163" s="40">
        <f t="shared" si="142"/>
        <v>42.95</v>
      </c>
      <c r="BG163" s="40" t="str">
        <f t="shared" si="143"/>
        <v/>
      </c>
      <c r="BH163" s="139">
        <f>IF(BB163="","",IF(AND(BD163="Yes",Admin!$F$6&gt;0),Admin!$F$6,Admin!$F$5))</f>
        <v>0</v>
      </c>
      <c r="BI163" s="140" t="str">
        <f t="shared" si="144"/>
        <v/>
      </c>
      <c r="BJ163" s="141" t="str">
        <f t="shared" si="157"/>
        <v/>
      </c>
    </row>
    <row r="164" spans="1:62" ht="18.75" customHeight="1" x14ac:dyDescent="0.25">
      <c r="A164" s="15"/>
      <c r="B164" s="481" t="s">
        <v>2502</v>
      </c>
      <c r="C164" s="482"/>
      <c r="D164" s="482"/>
      <c r="E164" s="482"/>
      <c r="F164" s="482"/>
      <c r="G164" s="482"/>
      <c r="H164" s="482"/>
      <c r="I164" s="1028" t="s">
        <v>129</v>
      </c>
      <c r="J164" s="1028"/>
      <c r="K164" s="1028"/>
      <c r="L164" s="1028"/>
      <c r="M164" s="1028"/>
      <c r="N164" s="1028"/>
      <c r="O164" s="1028"/>
      <c r="P164" s="1029"/>
      <c r="Q164" s="468">
        <v>57.95</v>
      </c>
      <c r="R164" s="397"/>
      <c r="S164" s="469"/>
      <c r="T164" s="1023"/>
      <c r="U164" s="1024"/>
      <c r="V164" s="1025"/>
      <c r="W164" s="1026" t="s">
        <v>11</v>
      </c>
      <c r="X164" s="1026"/>
      <c r="Y164" s="1026"/>
      <c r="Z164" s="1026"/>
      <c r="AA164" s="1027"/>
      <c r="AB164" s="616" t="s">
        <v>12</v>
      </c>
      <c r="AC164" s="485"/>
      <c r="AD164" s="485"/>
      <c r="AE164" s="485"/>
      <c r="AF164" s="485"/>
      <c r="AG164" s="485"/>
      <c r="AH164" s="485"/>
      <c r="AI164" s="485"/>
      <c r="AJ164" s="485"/>
      <c r="AK164" s="485"/>
      <c r="AL164" s="485"/>
      <c r="AM164" s="485"/>
      <c r="AN164" s="485"/>
      <c r="AO164" s="485"/>
      <c r="AP164" s="485"/>
      <c r="AQ164" s="485"/>
      <c r="AR164" s="485"/>
      <c r="AS164" s="485"/>
      <c r="AT164" s="485"/>
      <c r="AU164" s="485"/>
      <c r="AV164" s="485"/>
      <c r="AW164" s="485"/>
      <c r="AX164" s="485"/>
      <c r="AY164" s="486"/>
      <c r="AZ164" s="15"/>
      <c r="BA164" s="84" t="s">
        <v>2501</v>
      </c>
      <c r="BB164" s="39" t="s">
        <v>119</v>
      </c>
      <c r="BC164" s="39" t="str">
        <f t="shared" ref="BC164" si="161">B164</f>
        <v>Kentish (Extra Large*)</v>
      </c>
      <c r="BD164" s="85" t="s">
        <v>745</v>
      </c>
      <c r="BE164" s="40" t="str">
        <f t="shared" ref="BE164" si="162">IF(ISNUMBER(T164),T164,"")</f>
        <v/>
      </c>
      <c r="BF164" s="40">
        <f t="shared" ref="BF164" si="163">IF(ISNUMBER(Q164),Q164,"")</f>
        <v>57.95</v>
      </c>
      <c r="BG164" s="40" t="str">
        <f t="shared" ref="BG164" si="164">IF(AND(ISNUMBER(T164),BD164="Yes"),T164,"")</f>
        <v/>
      </c>
      <c r="BH164" s="254">
        <f>IF(BB164="","",0)</f>
        <v>0</v>
      </c>
      <c r="BI164" s="140" t="str">
        <f t="shared" ref="BI164" si="165">IF(AND(ISNUMBER(T164),T164&gt;0,ISNUMBER(Q164)),Q164*T164,"")</f>
        <v/>
      </c>
      <c r="BJ164" s="141" t="str">
        <f t="shared" ref="BJ164" si="166">IF(BI164="","",BI164-(BI164*BH164))</f>
        <v/>
      </c>
    </row>
    <row r="165" spans="1:62" ht="18.75" hidden="1" customHeight="1" x14ac:dyDescent="0.25">
      <c r="A165" s="15"/>
      <c r="B165" s="489" t="s">
        <v>1145</v>
      </c>
      <c r="C165" s="490"/>
      <c r="D165" s="490"/>
      <c r="E165" s="490"/>
      <c r="F165" s="490"/>
      <c r="G165" s="393" t="s">
        <v>121</v>
      </c>
      <c r="H165" s="393"/>
      <c r="I165" s="393"/>
      <c r="J165" s="393"/>
      <c r="K165" s="393"/>
      <c r="L165" s="393"/>
      <c r="M165" s="393"/>
      <c r="N165" s="393"/>
      <c r="O165" s="393"/>
      <c r="P165" s="700"/>
      <c r="Q165" s="472">
        <v>42.95</v>
      </c>
      <c r="R165" s="402"/>
      <c r="S165" s="473"/>
      <c r="T165" s="737" t="s">
        <v>2</v>
      </c>
      <c r="U165" s="738"/>
      <c r="V165" s="739"/>
      <c r="W165" s="1067" t="s">
        <v>22</v>
      </c>
      <c r="X165" s="1067"/>
      <c r="Y165" s="1067"/>
      <c r="Z165" s="1067"/>
      <c r="AA165" s="1068"/>
      <c r="AB165" s="1088" t="s">
        <v>12</v>
      </c>
      <c r="AC165" s="490"/>
      <c r="AD165" s="490"/>
      <c r="AE165" s="490"/>
      <c r="AF165" s="490"/>
      <c r="AG165" s="490"/>
      <c r="AH165" s="490"/>
      <c r="AI165" s="490"/>
      <c r="AJ165" s="490"/>
      <c r="AK165" s="490"/>
      <c r="AL165" s="490"/>
      <c r="AM165" s="490"/>
      <c r="AN165" s="490"/>
      <c r="AO165" s="490"/>
      <c r="AP165" s="490"/>
      <c r="AQ165" s="490"/>
      <c r="AR165" s="490"/>
      <c r="AS165" s="490"/>
      <c r="AT165" s="490"/>
      <c r="AU165" s="490"/>
      <c r="AV165" s="490"/>
      <c r="AW165" s="490"/>
      <c r="AX165" s="490"/>
      <c r="AY165" s="867"/>
      <c r="AZ165" s="15"/>
      <c r="BA165" s="84" t="s">
        <v>1933</v>
      </c>
      <c r="BB165" s="39" t="s">
        <v>119</v>
      </c>
      <c r="BC165" s="39" t="str">
        <f t="shared" si="160"/>
        <v>Lapins</v>
      </c>
      <c r="BD165" s="85" t="s">
        <v>745</v>
      </c>
      <c r="BE165" s="40" t="str">
        <f t="shared" si="141"/>
        <v/>
      </c>
      <c r="BF165" s="40">
        <f t="shared" si="142"/>
        <v>42.95</v>
      </c>
      <c r="BG165" s="40" t="str">
        <f t="shared" si="143"/>
        <v/>
      </c>
      <c r="BH165" s="139">
        <f>IF(BB165="","",IF(AND(BD165="Yes",Admin!$F$6&gt;0),Admin!$F$6,Admin!$F$5))</f>
        <v>0</v>
      </c>
      <c r="BI165" s="140" t="str">
        <f t="shared" si="144"/>
        <v/>
      </c>
      <c r="BJ165" s="141" t="str">
        <f t="shared" ref="BJ165:BJ166" si="167">IF(BI165="","",BI165-(BI165*BH165))</f>
        <v/>
      </c>
    </row>
    <row r="166" spans="1:62" ht="18.75" customHeight="1" x14ac:dyDescent="0.25">
      <c r="A166" s="15"/>
      <c r="B166" s="481" t="s">
        <v>1145</v>
      </c>
      <c r="C166" s="482"/>
      <c r="D166" s="482"/>
      <c r="E166" s="482"/>
      <c r="F166" s="482"/>
      <c r="G166" s="364" t="s">
        <v>121</v>
      </c>
      <c r="H166" s="364"/>
      <c r="I166" s="364"/>
      <c r="J166" s="364"/>
      <c r="K166" s="364"/>
      <c r="L166" s="364"/>
      <c r="M166" s="364"/>
      <c r="N166" s="364"/>
      <c r="O166" s="364"/>
      <c r="P166" s="487"/>
      <c r="Q166" s="468">
        <v>42.95</v>
      </c>
      <c r="R166" s="397"/>
      <c r="S166" s="469"/>
      <c r="T166" s="918"/>
      <c r="U166" s="743"/>
      <c r="V166" s="744"/>
      <c r="W166" s="1032" t="s">
        <v>22</v>
      </c>
      <c r="X166" s="1032"/>
      <c r="Y166" s="1032"/>
      <c r="Z166" s="1032"/>
      <c r="AA166" s="1033"/>
      <c r="AB166" s="657" t="s">
        <v>12</v>
      </c>
      <c r="AC166" s="482"/>
      <c r="AD166" s="482"/>
      <c r="AE166" s="482"/>
      <c r="AF166" s="482"/>
      <c r="AG166" s="482"/>
      <c r="AH166" s="482"/>
      <c r="AI166" s="482"/>
      <c r="AJ166" s="482"/>
      <c r="AK166" s="482"/>
      <c r="AL166" s="482"/>
      <c r="AM166" s="482"/>
      <c r="AN166" s="482"/>
      <c r="AO166" s="482"/>
      <c r="AP166" s="482"/>
      <c r="AQ166" s="482"/>
      <c r="AR166" s="482"/>
      <c r="AS166" s="482"/>
      <c r="AT166" s="482"/>
      <c r="AU166" s="482"/>
      <c r="AV166" s="482"/>
      <c r="AW166" s="482"/>
      <c r="AX166" s="482"/>
      <c r="AY166" s="658"/>
      <c r="AZ166" s="15"/>
      <c r="BA166" s="84" t="s">
        <v>2251</v>
      </c>
      <c r="BB166" s="39" t="s">
        <v>119</v>
      </c>
      <c r="BC166" s="39" t="str">
        <f t="shared" si="160"/>
        <v>Lapins</v>
      </c>
      <c r="BD166" s="85" t="s">
        <v>745</v>
      </c>
      <c r="BE166" s="40" t="str">
        <f t="shared" si="141"/>
        <v/>
      </c>
      <c r="BF166" s="40">
        <f t="shared" si="142"/>
        <v>42.95</v>
      </c>
      <c r="BG166" s="40" t="str">
        <f t="shared" si="143"/>
        <v/>
      </c>
      <c r="BH166" s="139">
        <f>IF(BB166="","",IF(AND(BD166="Yes",Admin!$F$6&gt;0),Admin!$F$6,Admin!$F$5))</f>
        <v>0</v>
      </c>
      <c r="BI166" s="140" t="str">
        <f t="shared" si="144"/>
        <v/>
      </c>
      <c r="BJ166" s="141" t="str">
        <f t="shared" si="167"/>
        <v/>
      </c>
    </row>
    <row r="167" spans="1:62" ht="18.75" customHeight="1" x14ac:dyDescent="0.25">
      <c r="A167" s="15"/>
      <c r="B167" s="481" t="s">
        <v>2504</v>
      </c>
      <c r="C167" s="482"/>
      <c r="D167" s="482"/>
      <c r="E167" s="482"/>
      <c r="F167" s="482"/>
      <c r="G167" s="482"/>
      <c r="H167" s="482"/>
      <c r="I167" s="364" t="s">
        <v>121</v>
      </c>
      <c r="J167" s="364"/>
      <c r="K167" s="364"/>
      <c r="L167" s="364"/>
      <c r="M167" s="364"/>
      <c r="N167" s="364"/>
      <c r="O167" s="364"/>
      <c r="P167" s="365"/>
      <c r="Q167" s="468">
        <v>52.95</v>
      </c>
      <c r="R167" s="397"/>
      <c r="S167" s="469"/>
      <c r="T167" s="918"/>
      <c r="U167" s="743"/>
      <c r="V167" s="744"/>
      <c r="W167" s="1032" t="s">
        <v>22</v>
      </c>
      <c r="X167" s="1032"/>
      <c r="Y167" s="1032"/>
      <c r="Z167" s="1032"/>
      <c r="AA167" s="1033"/>
      <c r="AB167" s="657" t="s">
        <v>12</v>
      </c>
      <c r="AC167" s="482"/>
      <c r="AD167" s="482"/>
      <c r="AE167" s="482"/>
      <c r="AF167" s="482"/>
      <c r="AG167" s="482"/>
      <c r="AH167" s="482"/>
      <c r="AI167" s="482"/>
      <c r="AJ167" s="482"/>
      <c r="AK167" s="482"/>
      <c r="AL167" s="482"/>
      <c r="AM167" s="482"/>
      <c r="AN167" s="482"/>
      <c r="AO167" s="482"/>
      <c r="AP167" s="482"/>
      <c r="AQ167" s="482"/>
      <c r="AR167" s="482"/>
      <c r="AS167" s="482"/>
      <c r="AT167" s="482"/>
      <c r="AU167" s="482"/>
      <c r="AV167" s="482"/>
      <c r="AW167" s="482"/>
      <c r="AX167" s="482"/>
      <c r="AY167" s="658"/>
      <c r="AZ167" s="15"/>
      <c r="BA167" s="84" t="s">
        <v>2503</v>
      </c>
      <c r="BB167" s="39" t="s">
        <v>119</v>
      </c>
      <c r="BC167" s="39" t="str">
        <f t="shared" si="160"/>
        <v>Lapins (Extra Large*)</v>
      </c>
      <c r="BD167" s="85" t="s">
        <v>745</v>
      </c>
      <c r="BE167" s="40" t="str">
        <f t="shared" si="141"/>
        <v/>
      </c>
      <c r="BF167" s="40">
        <f t="shared" si="142"/>
        <v>52.95</v>
      </c>
      <c r="BG167" s="40" t="str">
        <f t="shared" si="143"/>
        <v/>
      </c>
      <c r="BH167" s="254">
        <f>IF(BB167="","",0)</f>
        <v>0</v>
      </c>
      <c r="BI167" s="140" t="str">
        <f t="shared" si="144"/>
        <v/>
      </c>
      <c r="BJ167" s="141" t="str">
        <f t="shared" si="157"/>
        <v/>
      </c>
    </row>
    <row r="168" spans="1:62" ht="18.75" customHeight="1" x14ac:dyDescent="0.25">
      <c r="A168" s="15"/>
      <c r="B168" s="481" t="s">
        <v>130</v>
      </c>
      <c r="C168" s="482"/>
      <c r="D168" s="482"/>
      <c r="E168" s="482"/>
      <c r="F168" s="482"/>
      <c r="G168" s="364" t="s">
        <v>131</v>
      </c>
      <c r="H168" s="364"/>
      <c r="I168" s="364"/>
      <c r="J168" s="364"/>
      <c r="K168" s="364"/>
      <c r="L168" s="364"/>
      <c r="M168" s="364"/>
      <c r="N168" s="364"/>
      <c r="O168" s="364"/>
      <c r="P168" s="487"/>
      <c r="Q168" s="468">
        <v>47.95</v>
      </c>
      <c r="R168" s="397"/>
      <c r="S168" s="469"/>
      <c r="T168" s="918"/>
      <c r="U168" s="743"/>
      <c r="V168" s="744"/>
      <c r="W168" s="668" t="s">
        <v>27</v>
      </c>
      <c r="X168" s="668"/>
      <c r="Y168" s="668"/>
      <c r="Z168" s="668"/>
      <c r="AA168" s="668"/>
      <c r="AB168" s="740" t="s">
        <v>12</v>
      </c>
      <c r="AC168" s="482"/>
      <c r="AD168" s="482"/>
      <c r="AE168" s="482"/>
      <c r="AF168" s="482"/>
      <c r="AG168" s="482"/>
      <c r="AH168" s="482"/>
      <c r="AI168" s="482"/>
      <c r="AJ168" s="482"/>
      <c r="AK168" s="482"/>
      <c r="AL168" s="482"/>
      <c r="AM168" s="482"/>
      <c r="AN168" s="482"/>
      <c r="AO168" s="482"/>
      <c r="AP168" s="482"/>
      <c r="AQ168" s="482"/>
      <c r="AR168" s="482"/>
      <c r="AS168" s="482"/>
      <c r="AT168" s="482"/>
      <c r="AU168" s="482"/>
      <c r="AV168" s="482"/>
      <c r="AW168" s="482"/>
      <c r="AX168" s="482"/>
      <c r="AY168" s="658"/>
      <c r="AZ168" s="15"/>
      <c r="BA168" s="84" t="s">
        <v>2252</v>
      </c>
      <c r="BB168" s="39" t="s">
        <v>119</v>
      </c>
      <c r="BC168" s="39" t="str">
        <f t="shared" si="160"/>
        <v>Morello</v>
      </c>
      <c r="BD168" s="85" t="s">
        <v>745</v>
      </c>
      <c r="BE168" s="40" t="str">
        <f t="shared" si="141"/>
        <v/>
      </c>
      <c r="BF168" s="40">
        <f t="shared" si="142"/>
        <v>47.95</v>
      </c>
      <c r="BG168" s="40" t="str">
        <f t="shared" si="143"/>
        <v/>
      </c>
      <c r="BH168" s="139">
        <f>IF(BB168="","",IF(AND(BD168="Yes",Admin!$F$6&gt;0),Admin!$F$6,Admin!$F$5))</f>
        <v>0</v>
      </c>
      <c r="BI168" s="140" t="str">
        <f t="shared" si="144"/>
        <v/>
      </c>
      <c r="BJ168" s="141" t="str">
        <f t="shared" si="157"/>
        <v/>
      </c>
    </row>
    <row r="169" spans="1:62" ht="18.75" hidden="1" customHeight="1" x14ac:dyDescent="0.25">
      <c r="A169" s="15"/>
      <c r="B169" s="489" t="s">
        <v>130</v>
      </c>
      <c r="C169" s="490"/>
      <c r="D169" s="490"/>
      <c r="E169" s="490"/>
      <c r="F169" s="490"/>
      <c r="G169" s="393" t="s">
        <v>131</v>
      </c>
      <c r="H169" s="393"/>
      <c r="I169" s="393"/>
      <c r="J169" s="393"/>
      <c r="K169" s="393"/>
      <c r="L169" s="393"/>
      <c r="M169" s="393"/>
      <c r="N169" s="393"/>
      <c r="O169" s="393"/>
      <c r="P169" s="700"/>
      <c r="Q169" s="472">
        <v>42.95</v>
      </c>
      <c r="R169" s="402"/>
      <c r="S169" s="473"/>
      <c r="T169" s="737" t="s">
        <v>2</v>
      </c>
      <c r="U169" s="738"/>
      <c r="V169" s="739"/>
      <c r="W169" s="449" t="s">
        <v>27</v>
      </c>
      <c r="X169" s="449"/>
      <c r="Y169" s="449"/>
      <c r="Z169" s="449"/>
      <c r="AA169" s="449"/>
      <c r="AB169" s="866" t="s">
        <v>12</v>
      </c>
      <c r="AC169" s="490"/>
      <c r="AD169" s="490"/>
      <c r="AE169" s="490"/>
      <c r="AF169" s="490"/>
      <c r="AG169" s="490"/>
      <c r="AH169" s="490"/>
      <c r="AI169" s="490"/>
      <c r="AJ169" s="490"/>
      <c r="AK169" s="490"/>
      <c r="AL169" s="490"/>
      <c r="AM169" s="490"/>
      <c r="AN169" s="490"/>
      <c r="AO169" s="490"/>
      <c r="AP169" s="490"/>
      <c r="AQ169" s="490"/>
      <c r="AR169" s="490"/>
      <c r="AS169" s="490"/>
      <c r="AT169" s="490"/>
      <c r="AU169" s="490"/>
      <c r="AV169" s="490"/>
      <c r="AW169" s="490"/>
      <c r="AX169" s="490"/>
      <c r="AY169" s="867"/>
      <c r="AZ169" s="15"/>
      <c r="BA169" s="84" t="s">
        <v>2160</v>
      </c>
      <c r="BB169" s="39" t="s">
        <v>119</v>
      </c>
      <c r="BC169" s="39" t="str">
        <f t="shared" si="160"/>
        <v>Morello</v>
      </c>
      <c r="BD169" s="85" t="s">
        <v>745</v>
      </c>
      <c r="BE169" s="40" t="str">
        <f t="shared" si="141"/>
        <v/>
      </c>
      <c r="BF169" s="40">
        <f t="shared" si="142"/>
        <v>42.95</v>
      </c>
      <c r="BG169" s="40" t="str">
        <f t="shared" si="143"/>
        <v/>
      </c>
      <c r="BH169" s="139">
        <f>IF(BB169="","",IF(AND(BD169="Yes",Admin!$F$6&gt;0),Admin!$F$6,Admin!$F$5))</f>
        <v>0</v>
      </c>
      <c r="BI169" s="140" t="str">
        <f t="shared" si="144"/>
        <v/>
      </c>
      <c r="BJ169" s="141" t="str">
        <f t="shared" ref="BJ169" si="168">IF(BI169="","",BI169-(BI169*BH169))</f>
        <v/>
      </c>
    </row>
    <row r="170" spans="1:62" ht="18.75" customHeight="1" x14ac:dyDescent="0.25">
      <c r="A170" s="15"/>
      <c r="B170" s="922" t="s">
        <v>132</v>
      </c>
      <c r="C170" s="923"/>
      <c r="D170" s="923"/>
      <c r="E170" s="923"/>
      <c r="F170" s="923"/>
      <c r="G170" s="775" t="s">
        <v>133</v>
      </c>
      <c r="H170" s="775"/>
      <c r="I170" s="775"/>
      <c r="J170" s="775"/>
      <c r="K170" s="775"/>
      <c r="L170" s="775"/>
      <c r="M170" s="775"/>
      <c r="N170" s="775"/>
      <c r="O170" s="775"/>
      <c r="P170" s="776"/>
      <c r="Q170" s="468">
        <v>42.95</v>
      </c>
      <c r="R170" s="397"/>
      <c r="S170" s="469"/>
      <c r="T170" s="918"/>
      <c r="U170" s="743"/>
      <c r="V170" s="744"/>
      <c r="W170" s="668" t="s">
        <v>64</v>
      </c>
      <c r="X170" s="668"/>
      <c r="Y170" s="668"/>
      <c r="Z170" s="668"/>
      <c r="AA170" s="668"/>
      <c r="AB170" s="1030" t="s">
        <v>134</v>
      </c>
      <c r="AC170" s="923"/>
      <c r="AD170" s="923"/>
      <c r="AE170" s="923"/>
      <c r="AF170" s="923"/>
      <c r="AG170" s="923"/>
      <c r="AH170" s="923"/>
      <c r="AI170" s="923"/>
      <c r="AJ170" s="923"/>
      <c r="AK170" s="923"/>
      <c r="AL170" s="923"/>
      <c r="AM170" s="923"/>
      <c r="AN170" s="923"/>
      <c r="AO170" s="923"/>
      <c r="AP170" s="923"/>
      <c r="AQ170" s="923"/>
      <c r="AR170" s="923"/>
      <c r="AS170" s="923"/>
      <c r="AT170" s="923"/>
      <c r="AU170" s="923"/>
      <c r="AV170" s="923"/>
      <c r="AW170" s="923"/>
      <c r="AX170" s="923"/>
      <c r="AY170" s="1031"/>
      <c r="AZ170" s="15"/>
      <c r="BA170" s="84" t="s">
        <v>2222</v>
      </c>
      <c r="BB170" s="39" t="s">
        <v>119</v>
      </c>
      <c r="BC170" s="39" t="str">
        <f t="shared" si="160"/>
        <v>Napoleon</v>
      </c>
      <c r="BD170" s="85" t="s">
        <v>745</v>
      </c>
      <c r="BE170" s="40" t="str">
        <f t="shared" si="141"/>
        <v/>
      </c>
      <c r="BF170" s="40">
        <f t="shared" si="142"/>
        <v>42.95</v>
      </c>
      <c r="BG170" s="40" t="str">
        <f t="shared" si="143"/>
        <v/>
      </c>
      <c r="BH170" s="139">
        <f>IF(BB170="","",IF(AND(BD170="Yes",Admin!$F$6&gt;0),Admin!$F$6,Admin!$F$5))</f>
        <v>0</v>
      </c>
      <c r="BI170" s="140" t="str">
        <f t="shared" si="144"/>
        <v/>
      </c>
      <c r="BJ170" s="141" t="str">
        <f t="shared" si="157"/>
        <v/>
      </c>
    </row>
    <row r="171" spans="1:62" ht="18.75" hidden="1" customHeight="1" x14ac:dyDescent="0.25">
      <c r="A171" s="15"/>
      <c r="B171" s="926" t="s">
        <v>132</v>
      </c>
      <c r="C171" s="915"/>
      <c r="D171" s="915"/>
      <c r="E171" s="915"/>
      <c r="F171" s="915"/>
      <c r="G171" s="760" t="s">
        <v>133</v>
      </c>
      <c r="H171" s="760"/>
      <c r="I171" s="760"/>
      <c r="J171" s="760"/>
      <c r="K171" s="760"/>
      <c r="L171" s="760"/>
      <c r="M171" s="760"/>
      <c r="N171" s="760"/>
      <c r="O171" s="760"/>
      <c r="P171" s="761"/>
      <c r="Q171" s="472">
        <v>42.95</v>
      </c>
      <c r="R171" s="402"/>
      <c r="S171" s="473"/>
      <c r="T171" s="737" t="s">
        <v>2</v>
      </c>
      <c r="U171" s="738"/>
      <c r="V171" s="739"/>
      <c r="W171" s="449" t="s">
        <v>64</v>
      </c>
      <c r="X171" s="449"/>
      <c r="Y171" s="449"/>
      <c r="Z171" s="449"/>
      <c r="AA171" s="449"/>
      <c r="AB171" s="391" t="s">
        <v>134</v>
      </c>
      <c r="AC171" s="382"/>
      <c r="AD171" s="382"/>
      <c r="AE171" s="382"/>
      <c r="AF171" s="382"/>
      <c r="AG171" s="382"/>
      <c r="AH171" s="382"/>
      <c r="AI171" s="382"/>
      <c r="AJ171" s="382"/>
      <c r="AK171" s="382"/>
      <c r="AL171" s="382"/>
      <c r="AM171" s="382"/>
      <c r="AN171" s="382"/>
      <c r="AO171" s="382"/>
      <c r="AP171" s="382"/>
      <c r="AQ171" s="382"/>
      <c r="AR171" s="382"/>
      <c r="AS171" s="382"/>
      <c r="AT171" s="382"/>
      <c r="AU171" s="382"/>
      <c r="AV171" s="382"/>
      <c r="AW171" s="382"/>
      <c r="AX171" s="382"/>
      <c r="AY171" s="392"/>
      <c r="AZ171" s="15"/>
      <c r="BA171" s="84" t="s">
        <v>859</v>
      </c>
      <c r="BB171" s="39" t="s">
        <v>119</v>
      </c>
      <c r="BC171" s="39" t="str">
        <f t="shared" si="160"/>
        <v>Napoleon</v>
      </c>
      <c r="BD171" s="85" t="s">
        <v>745</v>
      </c>
      <c r="BE171" s="40" t="str">
        <f t="shared" si="141"/>
        <v/>
      </c>
      <c r="BF171" s="40">
        <f t="shared" si="142"/>
        <v>42.95</v>
      </c>
      <c r="BG171" s="40" t="str">
        <f t="shared" si="143"/>
        <v/>
      </c>
      <c r="BH171" s="139">
        <f>IF(BB171="","",IF(AND(BD171="Yes",Admin!$F$6&gt;0),Admin!$F$6,Admin!$F$5))</f>
        <v>0</v>
      </c>
      <c r="BI171" s="140" t="str">
        <f t="shared" si="144"/>
        <v/>
      </c>
      <c r="BJ171" s="141" t="str">
        <f t="shared" si="157"/>
        <v/>
      </c>
    </row>
    <row r="172" spans="1:62" ht="18.75" hidden="1" customHeight="1" x14ac:dyDescent="0.25">
      <c r="A172" s="15"/>
      <c r="B172" s="926" t="s">
        <v>1743</v>
      </c>
      <c r="C172" s="915"/>
      <c r="D172" s="915"/>
      <c r="E172" s="915"/>
      <c r="F172" s="915"/>
      <c r="G172" s="760"/>
      <c r="H172" s="760"/>
      <c r="I172" s="760"/>
      <c r="J172" s="760"/>
      <c r="K172" s="760"/>
      <c r="L172" s="760"/>
      <c r="M172" s="760"/>
      <c r="N172" s="760"/>
      <c r="O172" s="760"/>
      <c r="P172" s="761"/>
      <c r="Q172" s="472" t="s">
        <v>393</v>
      </c>
      <c r="R172" s="402"/>
      <c r="S172" s="473"/>
      <c r="T172" s="737" t="s">
        <v>2</v>
      </c>
      <c r="U172" s="738"/>
      <c r="V172" s="739"/>
      <c r="W172" s="912" t="s">
        <v>27</v>
      </c>
      <c r="X172" s="912"/>
      <c r="Y172" s="912"/>
      <c r="Z172" s="912"/>
      <c r="AA172" s="913"/>
      <c r="AB172" s="914" t="s">
        <v>1745</v>
      </c>
      <c r="AC172" s="915"/>
      <c r="AD172" s="915"/>
      <c r="AE172" s="915"/>
      <c r="AF172" s="915"/>
      <c r="AG172" s="915"/>
      <c r="AH172" s="915"/>
      <c r="AI172" s="915"/>
      <c r="AJ172" s="915"/>
      <c r="AK172" s="915"/>
      <c r="AL172" s="915"/>
      <c r="AM172" s="915"/>
      <c r="AN172" s="915"/>
      <c r="AO172" s="915"/>
      <c r="AP172" s="915"/>
      <c r="AQ172" s="915"/>
      <c r="AR172" s="915"/>
      <c r="AS172" s="915"/>
      <c r="AT172" s="915"/>
      <c r="AU172" s="915"/>
      <c r="AV172" s="915"/>
      <c r="AW172" s="915"/>
      <c r="AX172" s="915"/>
      <c r="AY172" s="916"/>
      <c r="AZ172" s="15"/>
      <c r="BA172" s="84" t="s">
        <v>1744</v>
      </c>
      <c r="BB172" s="39" t="s">
        <v>119</v>
      </c>
      <c r="BC172" s="39" t="str">
        <f t="shared" si="160"/>
        <v>Regina</v>
      </c>
      <c r="BD172" s="85" t="s">
        <v>745</v>
      </c>
      <c r="BE172" s="40" t="str">
        <f t="shared" si="141"/>
        <v/>
      </c>
      <c r="BF172" s="40" t="str">
        <f t="shared" si="142"/>
        <v/>
      </c>
      <c r="BG172" s="40" t="str">
        <f t="shared" si="143"/>
        <v/>
      </c>
      <c r="BH172" s="139">
        <f>IF(BB172="","",IF(AND(BD172="Yes",Admin!$F$6&gt;0),Admin!$F$6,Admin!$F$5))</f>
        <v>0</v>
      </c>
      <c r="BI172" s="140" t="str">
        <f t="shared" si="144"/>
        <v/>
      </c>
      <c r="BJ172" s="141" t="str">
        <f>IF(BI172="","",BI172-(BI172*BH172))</f>
        <v/>
      </c>
    </row>
    <row r="173" spans="1:62" ht="18.75" customHeight="1" x14ac:dyDescent="0.25">
      <c r="A173" s="15"/>
      <c r="B173" s="481" t="s">
        <v>1143</v>
      </c>
      <c r="C173" s="482"/>
      <c r="D173" s="482"/>
      <c r="E173" s="482"/>
      <c r="F173" s="482"/>
      <c r="G173" s="364" t="s">
        <v>127</v>
      </c>
      <c r="H173" s="364"/>
      <c r="I173" s="364"/>
      <c r="J173" s="364"/>
      <c r="K173" s="364"/>
      <c r="L173" s="364"/>
      <c r="M173" s="364"/>
      <c r="N173" s="364"/>
      <c r="O173" s="364"/>
      <c r="P173" s="487"/>
      <c r="Q173" s="366">
        <v>47.95</v>
      </c>
      <c r="R173" s="367"/>
      <c r="S173" s="917"/>
      <c r="T173" s="918"/>
      <c r="U173" s="743"/>
      <c r="V173" s="744"/>
      <c r="W173" s="668" t="s">
        <v>22</v>
      </c>
      <c r="X173" s="668"/>
      <c r="Y173" s="668"/>
      <c r="Z173" s="668"/>
      <c r="AA173" s="668"/>
      <c r="AB173" s="484" t="s">
        <v>1146</v>
      </c>
      <c r="AC173" s="485"/>
      <c r="AD173" s="485"/>
      <c r="AE173" s="485"/>
      <c r="AF173" s="485"/>
      <c r="AG173" s="485"/>
      <c r="AH173" s="485"/>
      <c r="AI173" s="485"/>
      <c r="AJ173" s="485"/>
      <c r="AK173" s="485"/>
      <c r="AL173" s="485"/>
      <c r="AM173" s="485"/>
      <c r="AN173" s="485"/>
      <c r="AO173" s="485"/>
      <c r="AP173" s="485"/>
      <c r="AQ173" s="485"/>
      <c r="AR173" s="485"/>
      <c r="AS173" s="485"/>
      <c r="AT173" s="485"/>
      <c r="AU173" s="485"/>
      <c r="AV173" s="485"/>
      <c r="AW173" s="485"/>
      <c r="AX173" s="485"/>
      <c r="AY173" s="486"/>
      <c r="AZ173" s="15"/>
      <c r="BA173" s="84" t="s">
        <v>1144</v>
      </c>
      <c r="BB173" s="39" t="s">
        <v>119</v>
      </c>
      <c r="BC173" s="39" t="str">
        <f t="shared" si="160"/>
        <v>Royal Rainier</v>
      </c>
      <c r="BD173" s="85" t="s">
        <v>745</v>
      </c>
      <c r="BE173" s="40" t="str">
        <f t="shared" si="141"/>
        <v/>
      </c>
      <c r="BF173" s="40">
        <f t="shared" si="142"/>
        <v>47.95</v>
      </c>
      <c r="BG173" s="40" t="str">
        <f t="shared" si="143"/>
        <v/>
      </c>
      <c r="BH173" s="139">
        <f>IF(BB173="","",IF(AND(BD173="Yes",Admin!$F$6&gt;0),Admin!$F$6,Admin!$F$5))</f>
        <v>0</v>
      </c>
      <c r="BI173" s="140" t="str">
        <f t="shared" si="144"/>
        <v/>
      </c>
      <c r="BJ173" s="141" t="str">
        <f>IF(BI173="","",BI173-(BI173*BH173))</f>
        <v/>
      </c>
    </row>
    <row r="174" spans="1:62" ht="18.75" customHeight="1" x14ac:dyDescent="0.25">
      <c r="A174" s="15"/>
      <c r="B174" s="481" t="s">
        <v>2505</v>
      </c>
      <c r="C174" s="482"/>
      <c r="D174" s="482"/>
      <c r="E174" s="482"/>
      <c r="F174" s="482"/>
      <c r="G174" s="482"/>
      <c r="H174" s="482"/>
      <c r="I174" s="482"/>
      <c r="J174" s="482"/>
      <c r="K174" s="364" t="s">
        <v>127</v>
      </c>
      <c r="L174" s="364"/>
      <c r="M174" s="364"/>
      <c r="N174" s="364"/>
      <c r="O174" s="364"/>
      <c r="P174" s="487"/>
      <c r="Q174" s="366">
        <v>59.95</v>
      </c>
      <c r="R174" s="367"/>
      <c r="S174" s="917"/>
      <c r="T174" s="918"/>
      <c r="U174" s="743"/>
      <c r="V174" s="744"/>
      <c r="W174" s="668" t="s">
        <v>22</v>
      </c>
      <c r="X174" s="668"/>
      <c r="Y174" s="668"/>
      <c r="Z174" s="668"/>
      <c r="AA174" s="668"/>
      <c r="AB174" s="484" t="s">
        <v>1146</v>
      </c>
      <c r="AC174" s="485"/>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485"/>
      <c r="AY174" s="486"/>
      <c r="AZ174" s="15"/>
      <c r="BA174" s="84" t="s">
        <v>2506</v>
      </c>
      <c r="BB174" s="39" t="s">
        <v>119</v>
      </c>
      <c r="BC174" s="39" t="str">
        <f t="shared" ref="BC174" si="169">B174</f>
        <v>Royal Rainier (Extra Large*)</v>
      </c>
      <c r="BD174" s="85" t="s">
        <v>745</v>
      </c>
      <c r="BE174" s="40" t="str">
        <f t="shared" ref="BE174" si="170">IF(ISNUMBER(T174),T174,"")</f>
        <v/>
      </c>
      <c r="BF174" s="40">
        <f t="shared" ref="BF174" si="171">IF(ISNUMBER(Q174),Q174,"")</f>
        <v>59.95</v>
      </c>
      <c r="BG174" s="40" t="str">
        <f t="shared" ref="BG174" si="172">IF(AND(ISNUMBER(T174),BD174="Yes"),T174,"")</f>
        <v/>
      </c>
      <c r="BH174" s="254">
        <f>IF(BB174="","",0)</f>
        <v>0</v>
      </c>
      <c r="BI174" s="140" t="str">
        <f t="shared" ref="BI174" si="173">IF(AND(ISNUMBER(T174),T174&gt;0,ISNUMBER(Q174)),Q174*T174,"")</f>
        <v/>
      </c>
      <c r="BJ174" s="141" t="str">
        <f>IF(BI174="","",BI174-(BI174*BH174))</f>
        <v/>
      </c>
    </row>
    <row r="175" spans="1:62" ht="18.75" customHeight="1" x14ac:dyDescent="0.25">
      <c r="A175" s="15"/>
      <c r="B175" s="481" t="s">
        <v>135</v>
      </c>
      <c r="C175" s="482"/>
      <c r="D175" s="482"/>
      <c r="E175" s="482"/>
      <c r="F175" s="482"/>
      <c r="G175" s="364" t="s">
        <v>121</v>
      </c>
      <c r="H175" s="364"/>
      <c r="I175" s="364"/>
      <c r="J175" s="364"/>
      <c r="K175" s="364"/>
      <c r="L175" s="364"/>
      <c r="M175" s="364"/>
      <c r="N175" s="364"/>
      <c r="O175" s="364"/>
      <c r="P175" s="487"/>
      <c r="Q175" s="468">
        <v>42.95</v>
      </c>
      <c r="R175" s="397"/>
      <c r="S175" s="469"/>
      <c r="T175" s="918"/>
      <c r="U175" s="743"/>
      <c r="V175" s="744"/>
      <c r="W175" s="668" t="s">
        <v>64</v>
      </c>
      <c r="X175" s="668"/>
      <c r="Y175" s="668"/>
      <c r="Z175" s="668"/>
      <c r="AA175" s="668"/>
      <c r="AB175" s="484" t="s">
        <v>12</v>
      </c>
      <c r="AC175" s="485"/>
      <c r="AD175" s="485"/>
      <c r="AE175" s="485"/>
      <c r="AF175" s="485"/>
      <c r="AG175" s="485"/>
      <c r="AH175" s="485"/>
      <c r="AI175" s="485"/>
      <c r="AJ175" s="485"/>
      <c r="AK175" s="485"/>
      <c r="AL175" s="485"/>
      <c r="AM175" s="485"/>
      <c r="AN175" s="485"/>
      <c r="AO175" s="485"/>
      <c r="AP175" s="485"/>
      <c r="AQ175" s="485"/>
      <c r="AR175" s="485"/>
      <c r="AS175" s="485"/>
      <c r="AT175" s="485"/>
      <c r="AU175" s="485"/>
      <c r="AV175" s="485"/>
      <c r="AW175" s="485"/>
      <c r="AX175" s="485"/>
      <c r="AY175" s="486"/>
      <c r="AZ175" s="15"/>
      <c r="BA175" s="84" t="s">
        <v>2508</v>
      </c>
      <c r="BB175" s="39" t="s">
        <v>119</v>
      </c>
      <c r="BC175" s="39" t="str">
        <f t="shared" si="160"/>
        <v>Simone</v>
      </c>
      <c r="BD175" s="85" t="s">
        <v>745</v>
      </c>
      <c r="BE175" s="40" t="str">
        <f t="shared" si="141"/>
        <v/>
      </c>
      <c r="BF175" s="40">
        <f t="shared" si="142"/>
        <v>42.95</v>
      </c>
      <c r="BG175" s="40" t="str">
        <f t="shared" si="143"/>
        <v/>
      </c>
      <c r="BH175" s="139">
        <f>IF(BB175="","",IF(AND(BD175="Yes",Admin!$F$6&gt;0),Admin!$F$6,Admin!$F$5))</f>
        <v>0</v>
      </c>
      <c r="BI175" s="140" t="str">
        <f t="shared" si="144"/>
        <v/>
      </c>
      <c r="BJ175" s="141" t="str">
        <f t="shared" si="157"/>
        <v/>
      </c>
    </row>
    <row r="176" spans="1:62" ht="18.75" customHeight="1" x14ac:dyDescent="0.25">
      <c r="A176" s="15"/>
      <c r="B176" s="922" t="s">
        <v>2507</v>
      </c>
      <c r="C176" s="923"/>
      <c r="D176" s="923"/>
      <c r="E176" s="923"/>
      <c r="F176" s="923"/>
      <c r="G176" s="923"/>
      <c r="H176" s="923"/>
      <c r="I176" s="923"/>
      <c r="J176" s="923"/>
      <c r="K176" s="775" t="s">
        <v>121</v>
      </c>
      <c r="L176" s="775"/>
      <c r="M176" s="775"/>
      <c r="N176" s="775"/>
      <c r="O176" s="775"/>
      <c r="P176" s="921"/>
      <c r="Q176" s="468">
        <v>57.95</v>
      </c>
      <c r="R176" s="397"/>
      <c r="S176" s="469"/>
      <c r="T176" s="918"/>
      <c r="U176" s="743"/>
      <c r="V176" s="744"/>
      <c r="W176" s="668" t="s">
        <v>64</v>
      </c>
      <c r="X176" s="668"/>
      <c r="Y176" s="668"/>
      <c r="Z176" s="668"/>
      <c r="AA176" s="668"/>
      <c r="AB176" s="484" t="s">
        <v>12</v>
      </c>
      <c r="AC176" s="485"/>
      <c r="AD176" s="485"/>
      <c r="AE176" s="485"/>
      <c r="AF176" s="485"/>
      <c r="AG176" s="485"/>
      <c r="AH176" s="485"/>
      <c r="AI176" s="485"/>
      <c r="AJ176" s="485"/>
      <c r="AK176" s="485"/>
      <c r="AL176" s="485"/>
      <c r="AM176" s="485"/>
      <c r="AN176" s="485"/>
      <c r="AO176" s="485"/>
      <c r="AP176" s="485"/>
      <c r="AQ176" s="485"/>
      <c r="AR176" s="485"/>
      <c r="AS176" s="485"/>
      <c r="AT176" s="485"/>
      <c r="AU176" s="485"/>
      <c r="AV176" s="485"/>
      <c r="AW176" s="485"/>
      <c r="AX176" s="485"/>
      <c r="AY176" s="486"/>
      <c r="AZ176" s="15"/>
      <c r="BA176" s="84" t="s">
        <v>2509</v>
      </c>
      <c r="BB176" s="39" t="s">
        <v>119</v>
      </c>
      <c r="BC176" s="39" t="str">
        <f t="shared" ref="BC176" si="174">B176</f>
        <v>Simone (Extra Large*)</v>
      </c>
      <c r="BD176" s="85" t="s">
        <v>745</v>
      </c>
      <c r="BE176" s="40" t="str">
        <f t="shared" ref="BE176" si="175">IF(ISNUMBER(T176),T176,"")</f>
        <v/>
      </c>
      <c r="BF176" s="40">
        <f t="shared" ref="BF176" si="176">IF(ISNUMBER(Q176),Q176,"")</f>
        <v>57.95</v>
      </c>
      <c r="BG176" s="40" t="str">
        <f t="shared" ref="BG176" si="177">IF(AND(ISNUMBER(T176),BD176="Yes"),T176,"")</f>
        <v/>
      </c>
      <c r="BH176" s="254">
        <f>IF(BB176="","",0)</f>
        <v>0</v>
      </c>
      <c r="BI176" s="140" t="str">
        <f t="shared" ref="BI176" si="178">IF(AND(ISNUMBER(T176),T176&gt;0,ISNUMBER(Q176)),Q176*T176,"")</f>
        <v/>
      </c>
      <c r="BJ176" s="141" t="str">
        <f t="shared" ref="BJ176" si="179">IF(BI176="","",BI176-(BI176*BH176))</f>
        <v/>
      </c>
    </row>
    <row r="177" spans="1:73" ht="18.75" customHeight="1" x14ac:dyDescent="0.25">
      <c r="A177" s="15"/>
      <c r="B177" s="276" t="s">
        <v>142</v>
      </c>
      <c r="C177" s="277"/>
      <c r="D177" s="277"/>
      <c r="E177" s="277"/>
      <c r="F177" s="277"/>
      <c r="G177" s="277"/>
      <c r="H177" s="277"/>
      <c r="I177" s="277"/>
      <c r="J177" s="277"/>
      <c r="K177" s="399" t="s">
        <v>141</v>
      </c>
      <c r="L177" s="399"/>
      <c r="M177" s="399"/>
      <c r="N177" s="399"/>
      <c r="O177" s="399"/>
      <c r="P177" s="796"/>
      <c r="Q177" s="280">
        <v>47.95</v>
      </c>
      <c r="R177" s="281"/>
      <c r="S177" s="454"/>
      <c r="T177" s="452"/>
      <c r="U177" s="284"/>
      <c r="V177" s="369"/>
      <c r="W177" s="371" t="s">
        <v>27</v>
      </c>
      <c r="X177" s="371"/>
      <c r="Y177" s="371"/>
      <c r="Z177" s="371"/>
      <c r="AA177" s="440"/>
      <c r="AB177" s="417" t="s">
        <v>12</v>
      </c>
      <c r="AC177" s="277"/>
      <c r="AD177" s="277"/>
      <c r="AE177" s="277"/>
      <c r="AF177" s="277"/>
      <c r="AG177" s="277"/>
      <c r="AH177" s="277"/>
      <c r="AI177" s="277"/>
      <c r="AJ177" s="277"/>
      <c r="AK177" s="277"/>
      <c r="AL177" s="277"/>
      <c r="AM177" s="277"/>
      <c r="AN177" s="277"/>
      <c r="AO177" s="277"/>
      <c r="AP177" s="277"/>
      <c r="AQ177" s="277"/>
      <c r="AR177" s="277"/>
      <c r="AS177" s="277"/>
      <c r="AT177" s="277"/>
      <c r="AU177" s="277"/>
      <c r="AV177" s="277"/>
      <c r="AW177" s="277"/>
      <c r="AX177" s="277"/>
      <c r="AY177" s="336"/>
      <c r="AZ177" s="15"/>
      <c r="BA177" s="84" t="s">
        <v>2161</v>
      </c>
      <c r="BB177" s="39" t="s">
        <v>119</v>
      </c>
      <c r="BC177" s="39" t="str">
        <f t="shared" si="160"/>
        <v>Sir Don</v>
      </c>
      <c r="BD177" s="85" t="s">
        <v>745</v>
      </c>
      <c r="BE177" s="40" t="str">
        <f t="shared" si="141"/>
        <v/>
      </c>
      <c r="BF177" s="40">
        <f t="shared" si="142"/>
        <v>47.95</v>
      </c>
      <c r="BG177" s="40" t="str">
        <f t="shared" si="143"/>
        <v/>
      </c>
      <c r="BH177" s="139">
        <f>IF(BB177="","",IF(AND(BD177="Yes",Admin!$F$6&gt;0),Admin!$F$6,Admin!$F$5))</f>
        <v>0</v>
      </c>
      <c r="BI177" s="140" t="str">
        <f t="shared" si="144"/>
        <v/>
      </c>
      <c r="BJ177" s="141" t="str">
        <f t="shared" ref="BJ177" si="180">IF(BI177="","",BI177-(BI177*BH177))</f>
        <v/>
      </c>
    </row>
    <row r="178" spans="1:73" ht="18.75" customHeight="1" x14ac:dyDescent="0.25">
      <c r="A178" s="15"/>
      <c r="B178" s="276" t="s">
        <v>2564</v>
      </c>
      <c r="C178" s="277"/>
      <c r="D178" s="277"/>
      <c r="E178" s="277"/>
      <c r="F178" s="277"/>
      <c r="G178" s="277"/>
      <c r="H178" s="277"/>
      <c r="I178" s="277"/>
      <c r="J178" s="277"/>
      <c r="K178" s="399" t="s">
        <v>141</v>
      </c>
      <c r="L178" s="399"/>
      <c r="M178" s="399"/>
      <c r="N178" s="399"/>
      <c r="O178" s="399"/>
      <c r="P178" s="796"/>
      <c r="Q178" s="280">
        <v>57.95</v>
      </c>
      <c r="R178" s="281"/>
      <c r="S178" s="454"/>
      <c r="T178" s="452"/>
      <c r="U178" s="284"/>
      <c r="V178" s="369"/>
      <c r="W178" s="371" t="s">
        <v>27</v>
      </c>
      <c r="X178" s="371"/>
      <c r="Y178" s="371"/>
      <c r="Z178" s="371"/>
      <c r="AA178" s="440"/>
      <c r="AB178" s="417" t="s">
        <v>12</v>
      </c>
      <c r="AC178" s="277"/>
      <c r="AD178" s="277"/>
      <c r="AE178" s="277"/>
      <c r="AF178" s="277"/>
      <c r="AG178" s="277"/>
      <c r="AH178" s="277"/>
      <c r="AI178" s="277"/>
      <c r="AJ178" s="277"/>
      <c r="AK178" s="277"/>
      <c r="AL178" s="277"/>
      <c r="AM178" s="277"/>
      <c r="AN178" s="277"/>
      <c r="AO178" s="277"/>
      <c r="AP178" s="277"/>
      <c r="AQ178" s="277"/>
      <c r="AR178" s="277"/>
      <c r="AS178" s="277"/>
      <c r="AT178" s="277"/>
      <c r="AU178" s="277"/>
      <c r="AV178" s="277"/>
      <c r="AW178" s="277"/>
      <c r="AX178" s="277"/>
      <c r="AY178" s="336"/>
      <c r="AZ178" s="15"/>
      <c r="BA178" s="84" t="s">
        <v>2565</v>
      </c>
      <c r="BB178" s="39" t="s">
        <v>119</v>
      </c>
      <c r="BC178" s="39" t="str">
        <f t="shared" ref="BC178" si="181">B178</f>
        <v>Sir Don (Extra Large*)</v>
      </c>
      <c r="BD178" s="85" t="s">
        <v>745</v>
      </c>
      <c r="BE178" s="40" t="str">
        <f t="shared" ref="BE178" si="182">IF(ISNUMBER(T178),T178,"")</f>
        <v/>
      </c>
      <c r="BF178" s="40">
        <f t="shared" ref="BF178" si="183">IF(ISNUMBER(Q178),Q178,"")</f>
        <v>57.95</v>
      </c>
      <c r="BG178" s="40" t="str">
        <f t="shared" ref="BG178" si="184">IF(AND(ISNUMBER(T178),BD178="Yes"),T178,"")</f>
        <v/>
      </c>
      <c r="BH178" s="254">
        <f>IF(BB178="","",0)</f>
        <v>0</v>
      </c>
      <c r="BI178" s="140" t="str">
        <f t="shared" ref="BI178" si="185">IF(AND(ISNUMBER(T178),T178&gt;0,ISNUMBER(Q178)),Q178*T178,"")</f>
        <v/>
      </c>
      <c r="BJ178" s="141" t="str">
        <f t="shared" ref="BJ178" si="186">IF(BI178="","",BI178-(BI178*BH178))</f>
        <v/>
      </c>
    </row>
    <row r="179" spans="1:73" ht="18.75" customHeight="1" x14ac:dyDescent="0.25">
      <c r="A179" s="15"/>
      <c r="B179" s="481" t="s">
        <v>1147</v>
      </c>
      <c r="C179" s="482"/>
      <c r="D179" s="482"/>
      <c r="E179" s="482"/>
      <c r="F179" s="482"/>
      <c r="G179" s="364"/>
      <c r="H179" s="364"/>
      <c r="I179" s="364"/>
      <c r="J179" s="364"/>
      <c r="K179" s="364"/>
      <c r="L179" s="364"/>
      <c r="M179" s="364"/>
      <c r="N179" s="364"/>
      <c r="O179" s="364"/>
      <c r="P179" s="487"/>
      <c r="Q179" s="366">
        <v>47.95</v>
      </c>
      <c r="R179" s="367"/>
      <c r="S179" s="917"/>
      <c r="T179" s="918"/>
      <c r="U179" s="743"/>
      <c r="V179" s="744"/>
      <c r="W179" s="668" t="s">
        <v>64</v>
      </c>
      <c r="X179" s="668"/>
      <c r="Y179" s="668"/>
      <c r="Z179" s="668"/>
      <c r="AA179" s="668"/>
      <c r="AB179" s="740" t="s">
        <v>12</v>
      </c>
      <c r="AC179" s="482"/>
      <c r="AD179" s="482"/>
      <c r="AE179" s="482"/>
      <c r="AF179" s="482"/>
      <c r="AG179" s="482"/>
      <c r="AH179" s="482"/>
      <c r="AI179" s="482"/>
      <c r="AJ179" s="482"/>
      <c r="AK179" s="482"/>
      <c r="AL179" s="482"/>
      <c r="AM179" s="482"/>
      <c r="AN179" s="482"/>
      <c r="AO179" s="482"/>
      <c r="AP179" s="482"/>
      <c r="AQ179" s="482"/>
      <c r="AR179" s="482"/>
      <c r="AS179" s="482"/>
      <c r="AT179" s="482"/>
      <c r="AU179" s="482"/>
      <c r="AV179" s="482"/>
      <c r="AW179" s="482"/>
      <c r="AX179" s="482"/>
      <c r="AY179" s="658"/>
      <c r="AZ179" s="15"/>
      <c r="BA179" s="84" t="s">
        <v>1151</v>
      </c>
      <c r="BB179" s="39" t="s">
        <v>119</v>
      </c>
      <c r="BC179" s="39" t="str">
        <f t="shared" si="160"/>
        <v>Starkrimson</v>
      </c>
      <c r="BD179" s="85" t="s">
        <v>745</v>
      </c>
      <c r="BE179" s="40" t="str">
        <f t="shared" si="141"/>
        <v/>
      </c>
      <c r="BF179" s="40">
        <f t="shared" si="142"/>
        <v>47.95</v>
      </c>
      <c r="BG179" s="40" t="str">
        <f t="shared" si="143"/>
        <v/>
      </c>
      <c r="BH179" s="139">
        <f>IF(BB179="","",IF(AND(BD179="Yes",Admin!$F$6&gt;0),Admin!$F$6,Admin!$F$5))</f>
        <v>0</v>
      </c>
      <c r="BI179" s="140" t="str">
        <f t="shared" si="144"/>
        <v/>
      </c>
      <c r="BJ179" s="141" t="str">
        <f>IF(BI179="","",BI179-(BI179*BH179))</f>
        <v/>
      </c>
    </row>
    <row r="180" spans="1:73" ht="18.75" customHeight="1" x14ac:dyDescent="0.25">
      <c r="A180" s="15"/>
      <c r="B180" s="481" t="s">
        <v>2566</v>
      </c>
      <c r="C180" s="482"/>
      <c r="D180" s="482"/>
      <c r="E180" s="482"/>
      <c r="F180" s="482"/>
      <c r="G180" s="482"/>
      <c r="H180" s="482"/>
      <c r="I180" s="482"/>
      <c r="J180" s="482"/>
      <c r="K180" s="482"/>
      <c r="L180" s="814"/>
      <c r="M180" s="814"/>
      <c r="N180" s="814"/>
      <c r="O180" s="814"/>
      <c r="P180" s="815"/>
      <c r="Q180" s="366">
        <v>62.95</v>
      </c>
      <c r="R180" s="367"/>
      <c r="S180" s="917"/>
      <c r="T180" s="918"/>
      <c r="U180" s="743"/>
      <c r="V180" s="744"/>
      <c r="W180" s="370" t="s">
        <v>64</v>
      </c>
      <c r="X180" s="371"/>
      <c r="Y180" s="371"/>
      <c r="Z180" s="371"/>
      <c r="AA180" s="372"/>
      <c r="AB180" s="740" t="s">
        <v>12</v>
      </c>
      <c r="AC180" s="482"/>
      <c r="AD180" s="482"/>
      <c r="AE180" s="482"/>
      <c r="AF180" s="482"/>
      <c r="AG180" s="482"/>
      <c r="AH180" s="482"/>
      <c r="AI180" s="482"/>
      <c r="AJ180" s="482"/>
      <c r="AK180" s="482"/>
      <c r="AL180" s="482"/>
      <c r="AM180" s="482"/>
      <c r="AN180" s="482"/>
      <c r="AO180" s="482"/>
      <c r="AP180" s="482"/>
      <c r="AQ180" s="482"/>
      <c r="AR180" s="482"/>
      <c r="AS180" s="482"/>
      <c r="AT180" s="482"/>
      <c r="AU180" s="482"/>
      <c r="AV180" s="482"/>
      <c r="AW180" s="482"/>
      <c r="AX180" s="482"/>
      <c r="AY180" s="658"/>
      <c r="AZ180" s="15"/>
      <c r="BA180" s="84" t="s">
        <v>2567</v>
      </c>
      <c r="BB180" s="39" t="s">
        <v>119</v>
      </c>
      <c r="BC180" s="39" t="str">
        <f t="shared" ref="BC180" si="187">B180</f>
        <v>Starkrimson (Extra Large*)</v>
      </c>
      <c r="BD180" s="85" t="s">
        <v>745</v>
      </c>
      <c r="BE180" s="40" t="str">
        <f t="shared" ref="BE180" si="188">IF(ISNUMBER(T180),T180,"")</f>
        <v/>
      </c>
      <c r="BF180" s="40">
        <f t="shared" ref="BF180" si="189">IF(ISNUMBER(Q180),Q180,"")</f>
        <v>62.95</v>
      </c>
      <c r="BG180" s="40" t="str">
        <f t="shared" ref="BG180" si="190">IF(AND(ISNUMBER(T180),BD180="Yes"),T180,"")</f>
        <v/>
      </c>
      <c r="BH180" s="254">
        <f>IF(BB180="","",0)</f>
        <v>0</v>
      </c>
      <c r="BI180" s="140" t="str">
        <f t="shared" ref="BI180" si="191">IF(AND(ISNUMBER(T180),T180&gt;0,ISNUMBER(Q180)),Q180*T180,"")</f>
        <v/>
      </c>
      <c r="BJ180" s="141" t="str">
        <f>IF(BI180="","",BI180-(BI180*BH180))</f>
        <v/>
      </c>
    </row>
    <row r="181" spans="1:73" ht="18.75" customHeight="1" x14ac:dyDescent="0.25">
      <c r="A181" s="15"/>
      <c r="B181" s="481" t="s">
        <v>136</v>
      </c>
      <c r="C181" s="482"/>
      <c r="D181" s="482"/>
      <c r="E181" s="482"/>
      <c r="F181" s="482"/>
      <c r="G181" s="364" t="s">
        <v>121</v>
      </c>
      <c r="H181" s="364"/>
      <c r="I181" s="364"/>
      <c r="J181" s="364"/>
      <c r="K181" s="364"/>
      <c r="L181" s="364"/>
      <c r="M181" s="364"/>
      <c r="N181" s="364"/>
      <c r="O181" s="364"/>
      <c r="P181" s="487"/>
      <c r="Q181" s="468">
        <v>42.95</v>
      </c>
      <c r="R181" s="397"/>
      <c r="S181" s="469"/>
      <c r="T181" s="918"/>
      <c r="U181" s="743"/>
      <c r="V181" s="744"/>
      <c r="W181" s="668" t="s">
        <v>64</v>
      </c>
      <c r="X181" s="668"/>
      <c r="Y181" s="668"/>
      <c r="Z181" s="668"/>
      <c r="AA181" s="668"/>
      <c r="AB181" s="740" t="s">
        <v>126</v>
      </c>
      <c r="AC181" s="482"/>
      <c r="AD181" s="482"/>
      <c r="AE181" s="482"/>
      <c r="AF181" s="482"/>
      <c r="AG181" s="482"/>
      <c r="AH181" s="482"/>
      <c r="AI181" s="482"/>
      <c r="AJ181" s="482"/>
      <c r="AK181" s="482"/>
      <c r="AL181" s="482"/>
      <c r="AM181" s="482"/>
      <c r="AN181" s="482"/>
      <c r="AO181" s="482"/>
      <c r="AP181" s="482"/>
      <c r="AQ181" s="482"/>
      <c r="AR181" s="482"/>
      <c r="AS181" s="482"/>
      <c r="AT181" s="482"/>
      <c r="AU181" s="482"/>
      <c r="AV181" s="482"/>
      <c r="AW181" s="482"/>
      <c r="AX181" s="482"/>
      <c r="AY181" s="658"/>
      <c r="AZ181" s="15"/>
      <c r="BA181" s="84" t="s">
        <v>2253</v>
      </c>
      <c r="BB181" s="39" t="s">
        <v>119</v>
      </c>
      <c r="BC181" s="39" t="str">
        <f t="shared" ref="BC181" si="192">B181</f>
        <v>Stella</v>
      </c>
      <c r="BD181" s="85" t="s">
        <v>745</v>
      </c>
      <c r="BE181" s="40" t="str">
        <f t="shared" ref="BE181" si="193">IF(ISNUMBER(T181),T181,"")</f>
        <v/>
      </c>
      <c r="BF181" s="40">
        <f t="shared" ref="BF181" si="194">IF(ISNUMBER(Q181),Q181,"")</f>
        <v>42.95</v>
      </c>
      <c r="BG181" s="40" t="str">
        <f t="shared" ref="BG181" si="195">IF(AND(ISNUMBER(T181),BD181="Yes"),T181,"")</f>
        <v/>
      </c>
      <c r="BH181" s="139">
        <f>IF(BB181="","",IF(AND(BD181="Yes",Admin!$F$6&gt;0),Admin!$F$6,Admin!$F$5))</f>
        <v>0</v>
      </c>
      <c r="BI181" s="140" t="str">
        <f t="shared" ref="BI181" si="196">IF(AND(ISNUMBER(T181),T181&gt;0,ISNUMBER(Q181)),Q181*T181,"")</f>
        <v/>
      </c>
      <c r="BJ181" s="141" t="str">
        <f t="shared" ref="BJ181" si="197">IF(BI181="","",BI181-(BI181*BH181))</f>
        <v/>
      </c>
    </row>
    <row r="182" spans="1:73" ht="18.75" customHeight="1" x14ac:dyDescent="0.25">
      <c r="A182" s="15"/>
      <c r="B182" s="481" t="s">
        <v>2510</v>
      </c>
      <c r="C182" s="482"/>
      <c r="D182" s="482"/>
      <c r="E182" s="482"/>
      <c r="F182" s="482"/>
      <c r="G182" s="482"/>
      <c r="H182" s="482"/>
      <c r="I182" s="482"/>
      <c r="J182" s="482"/>
      <c r="K182" s="364" t="s">
        <v>121</v>
      </c>
      <c r="L182" s="364"/>
      <c r="M182" s="364"/>
      <c r="N182" s="364"/>
      <c r="O182" s="364"/>
      <c r="P182" s="365"/>
      <c r="Q182" s="468">
        <v>52.95</v>
      </c>
      <c r="R182" s="397"/>
      <c r="S182" s="469"/>
      <c r="T182" s="918"/>
      <c r="U182" s="743"/>
      <c r="V182" s="744"/>
      <c r="W182" s="668" t="s">
        <v>64</v>
      </c>
      <c r="X182" s="668"/>
      <c r="Y182" s="668"/>
      <c r="Z182" s="668"/>
      <c r="AA182" s="668"/>
      <c r="AB182" s="740" t="s">
        <v>126</v>
      </c>
      <c r="AC182" s="482"/>
      <c r="AD182" s="482"/>
      <c r="AE182" s="482"/>
      <c r="AF182" s="482"/>
      <c r="AG182" s="482"/>
      <c r="AH182" s="482"/>
      <c r="AI182" s="482"/>
      <c r="AJ182" s="482"/>
      <c r="AK182" s="482"/>
      <c r="AL182" s="482"/>
      <c r="AM182" s="482"/>
      <c r="AN182" s="482"/>
      <c r="AO182" s="482"/>
      <c r="AP182" s="482"/>
      <c r="AQ182" s="482"/>
      <c r="AR182" s="482"/>
      <c r="AS182" s="482"/>
      <c r="AT182" s="482"/>
      <c r="AU182" s="482"/>
      <c r="AV182" s="482"/>
      <c r="AW182" s="482"/>
      <c r="AX182" s="482"/>
      <c r="AY182" s="658"/>
      <c r="AZ182" s="15"/>
      <c r="BA182" s="84" t="s">
        <v>2511</v>
      </c>
      <c r="BB182" s="39" t="s">
        <v>119</v>
      </c>
      <c r="BC182" s="39" t="str">
        <f t="shared" si="160"/>
        <v>Stella (Extra Large*)</v>
      </c>
      <c r="BD182" s="85" t="s">
        <v>745</v>
      </c>
      <c r="BE182" s="40" t="str">
        <f t="shared" ref="BE182:BE246" si="198">IF(ISNUMBER(T182),T182,"")</f>
        <v/>
      </c>
      <c r="BF182" s="40">
        <f t="shared" ref="BF182:BF246" si="199">IF(ISNUMBER(Q182),Q182,"")</f>
        <v>52.95</v>
      </c>
      <c r="BG182" s="40" t="str">
        <f t="shared" ref="BG182:BG246" si="200">IF(AND(ISNUMBER(T182),BD182="Yes"),T182,"")</f>
        <v/>
      </c>
      <c r="BH182" s="254">
        <f>IF(BB182="","",0)</f>
        <v>0</v>
      </c>
      <c r="BI182" s="140" t="str">
        <f t="shared" ref="BI182:BI246" si="201">IF(AND(ISNUMBER(T182),T182&gt;0,ISNUMBER(Q182)),Q182*T182,"")</f>
        <v/>
      </c>
      <c r="BJ182" s="141" t="str">
        <f t="shared" ref="BJ182" si="202">IF(BI182="","",BI182-(BI182*BH182))</f>
        <v/>
      </c>
    </row>
    <row r="183" spans="1:73" ht="18.75" hidden="1" customHeight="1" x14ac:dyDescent="0.25">
      <c r="A183" s="15"/>
      <c r="B183" s="489" t="s">
        <v>136</v>
      </c>
      <c r="C183" s="490"/>
      <c r="D183" s="490"/>
      <c r="E183" s="490"/>
      <c r="F183" s="490"/>
      <c r="G183" s="393" t="s">
        <v>121</v>
      </c>
      <c r="H183" s="393"/>
      <c r="I183" s="393"/>
      <c r="J183" s="393"/>
      <c r="K183" s="393"/>
      <c r="L183" s="393"/>
      <c r="M183" s="393"/>
      <c r="N183" s="393"/>
      <c r="O183" s="393"/>
      <c r="P183" s="700"/>
      <c r="Q183" s="472">
        <v>39.950000000000003</v>
      </c>
      <c r="R183" s="402"/>
      <c r="S183" s="473"/>
      <c r="T183" s="737" t="s">
        <v>2</v>
      </c>
      <c r="U183" s="738"/>
      <c r="V183" s="739"/>
      <c r="W183" s="449" t="s">
        <v>64</v>
      </c>
      <c r="X183" s="449"/>
      <c r="Y183" s="449"/>
      <c r="Z183" s="449"/>
      <c r="AA183" s="449"/>
      <c r="AB183" s="866" t="s">
        <v>126</v>
      </c>
      <c r="AC183" s="490"/>
      <c r="AD183" s="490"/>
      <c r="AE183" s="490"/>
      <c r="AF183" s="490"/>
      <c r="AG183" s="490"/>
      <c r="AH183" s="490"/>
      <c r="AI183" s="490"/>
      <c r="AJ183" s="490"/>
      <c r="AK183" s="490"/>
      <c r="AL183" s="490"/>
      <c r="AM183" s="490"/>
      <c r="AN183" s="490"/>
      <c r="AO183" s="490"/>
      <c r="AP183" s="490"/>
      <c r="AQ183" s="490"/>
      <c r="AR183" s="490"/>
      <c r="AS183" s="490"/>
      <c r="AT183" s="490"/>
      <c r="AU183" s="490"/>
      <c r="AV183" s="490"/>
      <c r="AW183" s="490"/>
      <c r="AX183" s="490"/>
      <c r="AY183" s="867"/>
      <c r="AZ183" s="15"/>
      <c r="BA183" s="84" t="s">
        <v>2162</v>
      </c>
      <c r="BB183" s="39" t="s">
        <v>119</v>
      </c>
      <c r="BC183" s="39" t="str">
        <f t="shared" si="160"/>
        <v>Stella</v>
      </c>
      <c r="BD183" s="85" t="s">
        <v>745</v>
      </c>
      <c r="BE183" s="40" t="str">
        <f t="shared" si="198"/>
        <v/>
      </c>
      <c r="BF183" s="40">
        <f t="shared" si="199"/>
        <v>39.950000000000003</v>
      </c>
      <c r="BG183" s="40" t="str">
        <f t="shared" si="200"/>
        <v/>
      </c>
      <c r="BH183" s="139">
        <f>IF(BB183="","",IF(AND(BD183="Yes",Admin!$F$6&gt;0),Admin!$F$6,Admin!$F$5))</f>
        <v>0</v>
      </c>
      <c r="BI183" s="140" t="str">
        <f t="shared" si="201"/>
        <v/>
      </c>
      <c r="BJ183" s="141" t="str">
        <f t="shared" si="157"/>
        <v/>
      </c>
    </row>
    <row r="184" spans="1:73" ht="18.75" customHeight="1" x14ac:dyDescent="0.25">
      <c r="A184" s="15"/>
      <c r="B184" s="481" t="s">
        <v>3</v>
      </c>
      <c r="C184" s="482"/>
      <c r="D184" s="482"/>
      <c r="E184" s="482"/>
      <c r="F184" s="482"/>
      <c r="G184" s="364"/>
      <c r="H184" s="364"/>
      <c r="I184" s="364"/>
      <c r="J184" s="364"/>
      <c r="K184" s="364"/>
      <c r="L184" s="364"/>
      <c r="M184" s="364"/>
      <c r="N184" s="364"/>
      <c r="O184" s="364"/>
      <c r="P184" s="487"/>
      <c r="Q184" s="468">
        <v>42.95</v>
      </c>
      <c r="R184" s="397"/>
      <c r="S184" s="469"/>
      <c r="T184" s="918"/>
      <c r="U184" s="743"/>
      <c r="V184" s="744"/>
      <c r="W184" s="668" t="s">
        <v>64</v>
      </c>
      <c r="X184" s="668"/>
      <c r="Y184" s="668"/>
      <c r="Z184" s="668"/>
      <c r="AA184" s="668"/>
      <c r="AB184" s="740" t="s">
        <v>137</v>
      </c>
      <c r="AC184" s="482"/>
      <c r="AD184" s="482"/>
      <c r="AE184" s="482"/>
      <c r="AF184" s="482"/>
      <c r="AG184" s="482"/>
      <c r="AH184" s="482"/>
      <c r="AI184" s="482"/>
      <c r="AJ184" s="482"/>
      <c r="AK184" s="482"/>
      <c r="AL184" s="482"/>
      <c r="AM184" s="482"/>
      <c r="AN184" s="482"/>
      <c r="AO184" s="482"/>
      <c r="AP184" s="482"/>
      <c r="AQ184" s="482"/>
      <c r="AR184" s="482"/>
      <c r="AS184" s="482"/>
      <c r="AT184" s="482"/>
      <c r="AU184" s="482"/>
      <c r="AV184" s="482"/>
      <c r="AW184" s="482"/>
      <c r="AX184" s="482"/>
      <c r="AY184" s="658"/>
      <c r="AZ184" s="15"/>
      <c r="BA184" s="84" t="s">
        <v>2254</v>
      </c>
      <c r="BB184" s="39" t="s">
        <v>119</v>
      </c>
      <c r="BC184" s="39" t="str">
        <f t="shared" si="160"/>
        <v>Sunburst</v>
      </c>
      <c r="BD184" s="85" t="s">
        <v>745</v>
      </c>
      <c r="BE184" s="40" t="str">
        <f t="shared" si="198"/>
        <v/>
      </c>
      <c r="BF184" s="40">
        <f t="shared" si="199"/>
        <v>42.95</v>
      </c>
      <c r="BG184" s="40" t="str">
        <f t="shared" si="200"/>
        <v/>
      </c>
      <c r="BH184" s="139">
        <f>IF(BB184="","",IF(AND(BD184="Yes",Admin!$F$6&gt;0),Admin!$F$6,Admin!$F$5))</f>
        <v>0</v>
      </c>
      <c r="BI184" s="140" t="str">
        <f t="shared" si="201"/>
        <v/>
      </c>
      <c r="BJ184" s="141" t="str">
        <f t="shared" ref="BJ184" si="203">IF(BI184="","",BI184-(BI184*BH184))</f>
        <v/>
      </c>
    </row>
    <row r="185" spans="1:73" ht="18.75" hidden="1" customHeight="1" x14ac:dyDescent="0.25">
      <c r="A185" s="15"/>
      <c r="B185" s="489" t="s">
        <v>3</v>
      </c>
      <c r="C185" s="490"/>
      <c r="D185" s="490"/>
      <c r="E185" s="490"/>
      <c r="F185" s="490"/>
      <c r="G185" s="393"/>
      <c r="H185" s="393"/>
      <c r="I185" s="393"/>
      <c r="J185" s="393"/>
      <c r="K185" s="393"/>
      <c r="L185" s="393"/>
      <c r="M185" s="393"/>
      <c r="N185" s="393"/>
      <c r="O185" s="393"/>
      <c r="P185" s="700"/>
      <c r="Q185" s="472">
        <v>42.95</v>
      </c>
      <c r="R185" s="402"/>
      <c r="S185" s="473"/>
      <c r="T185" s="737" t="s">
        <v>2</v>
      </c>
      <c r="U185" s="738"/>
      <c r="V185" s="739"/>
      <c r="W185" s="449" t="s">
        <v>64</v>
      </c>
      <c r="X185" s="449"/>
      <c r="Y185" s="449"/>
      <c r="Z185" s="449"/>
      <c r="AA185" s="449"/>
      <c r="AB185" s="866" t="s">
        <v>137</v>
      </c>
      <c r="AC185" s="490"/>
      <c r="AD185" s="490"/>
      <c r="AE185" s="490"/>
      <c r="AF185" s="490"/>
      <c r="AG185" s="490"/>
      <c r="AH185" s="490"/>
      <c r="AI185" s="490"/>
      <c r="AJ185" s="490"/>
      <c r="AK185" s="490"/>
      <c r="AL185" s="490"/>
      <c r="AM185" s="490"/>
      <c r="AN185" s="490"/>
      <c r="AO185" s="490"/>
      <c r="AP185" s="490"/>
      <c r="AQ185" s="490"/>
      <c r="AR185" s="490"/>
      <c r="AS185" s="490"/>
      <c r="AT185" s="490"/>
      <c r="AU185" s="490"/>
      <c r="AV185" s="490"/>
      <c r="AW185" s="490"/>
      <c r="AX185" s="490"/>
      <c r="AY185" s="867"/>
      <c r="AZ185" s="15"/>
      <c r="BA185" s="84" t="s">
        <v>2163</v>
      </c>
      <c r="BB185" s="39" t="s">
        <v>119</v>
      </c>
      <c r="BC185" s="39" t="str">
        <f t="shared" si="160"/>
        <v>Sunburst</v>
      </c>
      <c r="BD185" s="85" t="s">
        <v>745</v>
      </c>
      <c r="BE185" s="40" t="str">
        <f t="shared" si="198"/>
        <v/>
      </c>
      <c r="BF185" s="40">
        <f t="shared" si="199"/>
        <v>42.95</v>
      </c>
      <c r="BG185" s="40" t="str">
        <f t="shared" si="200"/>
        <v/>
      </c>
      <c r="BH185" s="139">
        <f>IF(BB185="","",IF(AND(BD185="Yes",Admin!$F$6&gt;0),Admin!$F$6,Admin!$F$5))</f>
        <v>0</v>
      </c>
      <c r="BI185" s="140" t="str">
        <f t="shared" si="201"/>
        <v/>
      </c>
      <c r="BJ185" s="141" t="str">
        <f t="shared" si="157"/>
        <v/>
      </c>
    </row>
    <row r="186" spans="1:73" ht="18.75" hidden="1" customHeight="1" x14ac:dyDescent="0.25">
      <c r="A186" s="15"/>
      <c r="B186" s="926" t="s">
        <v>138</v>
      </c>
      <c r="C186" s="915"/>
      <c r="D186" s="915"/>
      <c r="E186" s="915"/>
      <c r="F186" s="915"/>
      <c r="G186" s="760"/>
      <c r="H186" s="760"/>
      <c r="I186" s="760"/>
      <c r="J186" s="760"/>
      <c r="K186" s="760"/>
      <c r="L186" s="760"/>
      <c r="M186" s="760"/>
      <c r="N186" s="760"/>
      <c r="O186" s="760"/>
      <c r="P186" s="761"/>
      <c r="Q186" s="472" t="s">
        <v>393</v>
      </c>
      <c r="R186" s="402"/>
      <c r="S186" s="473"/>
      <c r="T186" s="737" t="s">
        <v>2</v>
      </c>
      <c r="U186" s="738"/>
      <c r="V186" s="739"/>
      <c r="W186" s="912" t="s">
        <v>64</v>
      </c>
      <c r="X186" s="912"/>
      <c r="Y186" s="912"/>
      <c r="Z186" s="912"/>
      <c r="AA186" s="913"/>
      <c r="AB186" s="914" t="s">
        <v>139</v>
      </c>
      <c r="AC186" s="915"/>
      <c r="AD186" s="915"/>
      <c r="AE186" s="915"/>
      <c r="AF186" s="915"/>
      <c r="AG186" s="915"/>
      <c r="AH186" s="915"/>
      <c r="AI186" s="915"/>
      <c r="AJ186" s="915"/>
      <c r="AK186" s="915"/>
      <c r="AL186" s="915"/>
      <c r="AM186" s="915"/>
      <c r="AN186" s="915"/>
      <c r="AO186" s="915"/>
      <c r="AP186" s="915"/>
      <c r="AQ186" s="915"/>
      <c r="AR186" s="915"/>
      <c r="AS186" s="915"/>
      <c r="AT186" s="915"/>
      <c r="AU186" s="915"/>
      <c r="AV186" s="915"/>
      <c r="AW186" s="915"/>
      <c r="AX186" s="915"/>
      <c r="AY186" s="916"/>
      <c r="AZ186" s="15"/>
      <c r="BA186" s="84" t="s">
        <v>1741</v>
      </c>
      <c r="BB186" s="39" t="s">
        <v>119</v>
      </c>
      <c r="BC186" s="39" t="str">
        <f t="shared" si="160"/>
        <v>Van</v>
      </c>
      <c r="BD186" s="85" t="s">
        <v>745</v>
      </c>
      <c r="BE186" s="40" t="str">
        <f t="shared" si="198"/>
        <v/>
      </c>
      <c r="BF186" s="40" t="str">
        <f t="shared" si="199"/>
        <v/>
      </c>
      <c r="BG186" s="40" t="str">
        <f t="shared" si="200"/>
        <v/>
      </c>
      <c r="BH186" s="139">
        <f>IF(BB186="","",IF(AND(BD186="Yes",Admin!$F$6&gt;0),Admin!$F$6,Admin!$F$5))</f>
        <v>0</v>
      </c>
      <c r="BI186" s="140" t="str">
        <f t="shared" si="201"/>
        <v/>
      </c>
      <c r="BJ186" s="141" t="str">
        <f>IF(BI186="","",BI186-(BI186*BH186))</f>
        <v/>
      </c>
    </row>
    <row r="187" spans="1:73" s="116" customFormat="1" ht="18.75" hidden="1" customHeight="1" x14ac:dyDescent="0.25">
      <c r="B187" s="926" t="s">
        <v>138</v>
      </c>
      <c r="C187" s="915"/>
      <c r="D187" s="915"/>
      <c r="E187" s="915"/>
      <c r="F187" s="915"/>
      <c r="G187" s="760"/>
      <c r="H187" s="760"/>
      <c r="I187" s="760"/>
      <c r="J187" s="760"/>
      <c r="K187" s="760"/>
      <c r="L187" s="760"/>
      <c r="M187" s="760"/>
      <c r="N187" s="760"/>
      <c r="O187" s="760"/>
      <c r="P187" s="761"/>
      <c r="Q187" s="472" t="s">
        <v>393</v>
      </c>
      <c r="R187" s="402"/>
      <c r="S187" s="473"/>
      <c r="T187" s="737" t="s">
        <v>2</v>
      </c>
      <c r="U187" s="738"/>
      <c r="V187" s="739"/>
      <c r="W187" s="912" t="s">
        <v>64</v>
      </c>
      <c r="X187" s="912"/>
      <c r="Y187" s="912"/>
      <c r="Z187" s="912"/>
      <c r="AA187" s="913"/>
      <c r="AB187" s="914" t="s">
        <v>139</v>
      </c>
      <c r="AC187" s="915"/>
      <c r="AD187" s="915"/>
      <c r="AE187" s="915"/>
      <c r="AF187" s="915"/>
      <c r="AG187" s="915"/>
      <c r="AH187" s="915"/>
      <c r="AI187" s="915"/>
      <c r="AJ187" s="915"/>
      <c r="AK187" s="915"/>
      <c r="AL187" s="915"/>
      <c r="AM187" s="915"/>
      <c r="AN187" s="915"/>
      <c r="AO187" s="915"/>
      <c r="AP187" s="915"/>
      <c r="AQ187" s="915"/>
      <c r="AR187" s="915"/>
      <c r="AS187" s="915"/>
      <c r="AT187" s="915"/>
      <c r="AU187" s="915"/>
      <c r="AV187" s="915"/>
      <c r="AW187" s="915"/>
      <c r="AX187" s="915"/>
      <c r="AY187" s="916"/>
      <c r="AZ187" s="15"/>
      <c r="BA187" s="144" t="s">
        <v>860</v>
      </c>
      <c r="BB187" s="133" t="s">
        <v>119</v>
      </c>
      <c r="BC187" s="133" t="str">
        <f t="shared" si="160"/>
        <v>Van</v>
      </c>
      <c r="BD187" s="145" t="s">
        <v>745</v>
      </c>
      <c r="BE187" s="146" t="str">
        <f t="shared" si="198"/>
        <v/>
      </c>
      <c r="BF187" s="146" t="str">
        <f t="shared" si="199"/>
        <v/>
      </c>
      <c r="BG187" s="146" t="str">
        <f t="shared" si="200"/>
        <v/>
      </c>
      <c r="BH187" s="86">
        <f>IF(BB187="","",IF(AND(BD187="Yes",Admin!$F$6&gt;0),Admin!$F$6,Admin!$F$5))</f>
        <v>0</v>
      </c>
      <c r="BI187" s="147" t="str">
        <f t="shared" si="201"/>
        <v/>
      </c>
      <c r="BJ187" s="187" t="str">
        <f t="shared" si="157"/>
        <v/>
      </c>
      <c r="BU187" s="15"/>
    </row>
    <row r="188" spans="1:73" ht="18.75" customHeight="1" x14ac:dyDescent="0.25">
      <c r="B188" s="757" t="s">
        <v>140</v>
      </c>
      <c r="C188" s="758"/>
      <c r="D188" s="758"/>
      <c r="E188" s="758"/>
      <c r="F188" s="758"/>
      <c r="G188" s="758"/>
      <c r="H188" s="758"/>
      <c r="I188" s="758"/>
      <c r="J188" s="758"/>
      <c r="K188" s="758"/>
      <c r="L188" s="758"/>
      <c r="M188" s="758"/>
      <c r="N188" s="758"/>
      <c r="O188" s="758"/>
      <c r="P188" s="758"/>
      <c r="Q188" s="418"/>
      <c r="R188" s="418"/>
      <c r="S188" s="418"/>
      <c r="T188" s="448"/>
      <c r="U188" s="448"/>
      <c r="V188" s="448"/>
      <c r="W188" s="670"/>
      <c r="X188" s="670"/>
      <c r="Y188" s="670"/>
      <c r="Z188" s="670"/>
      <c r="AA188" s="670"/>
      <c r="AB188" s="414"/>
      <c r="AC188" s="414"/>
      <c r="AD188" s="414"/>
      <c r="AE188" s="414"/>
      <c r="AF188" s="414"/>
      <c r="AG188" s="414"/>
      <c r="AH188" s="414"/>
      <c r="AI188" s="414"/>
      <c r="AJ188" s="414"/>
      <c r="AK188" s="414"/>
      <c r="AL188" s="414"/>
      <c r="AM188" s="414"/>
      <c r="AN188" s="414"/>
      <c r="AO188" s="414"/>
      <c r="AP188" s="414"/>
      <c r="AQ188" s="414"/>
      <c r="AR188" s="414"/>
      <c r="AS188" s="414"/>
      <c r="AT188" s="414"/>
      <c r="AU188" s="414"/>
      <c r="AV188" s="414"/>
      <c r="AW188" s="414"/>
      <c r="AX188" s="414"/>
      <c r="AY188" s="465"/>
      <c r="AZ188" s="15"/>
      <c r="BA188" s="84" t="s">
        <v>792</v>
      </c>
      <c r="BB188" s="39"/>
      <c r="BC188" s="39"/>
      <c r="BD188" s="85"/>
      <c r="BE188" s="78" t="str">
        <f t="shared" si="198"/>
        <v/>
      </c>
      <c r="BF188" s="78" t="str">
        <f t="shared" si="199"/>
        <v/>
      </c>
      <c r="BG188" s="78" t="str">
        <f t="shared" si="200"/>
        <v/>
      </c>
      <c r="BH188" s="86" t="str">
        <f>IF(BB188="","",IF(AND(BD188="Yes",Admin!$F$6&gt;0),Admin!$F$6,Admin!$F$5))</f>
        <v/>
      </c>
      <c r="BI188" s="87" t="str">
        <f t="shared" si="201"/>
        <v/>
      </c>
      <c r="BJ188" s="88" t="str">
        <f t="shared" si="157"/>
        <v/>
      </c>
    </row>
    <row r="189" spans="1:73" ht="18.75" customHeight="1" x14ac:dyDescent="0.25">
      <c r="A189" s="15"/>
      <c r="B189" s="301" t="s">
        <v>1145</v>
      </c>
      <c r="C189" s="302"/>
      <c r="D189" s="302"/>
      <c r="E189" s="302"/>
      <c r="F189" s="302"/>
      <c r="G189" s="302"/>
      <c r="H189" s="302"/>
      <c r="I189" s="302"/>
      <c r="J189" s="302"/>
      <c r="K189" s="838" t="s">
        <v>141</v>
      </c>
      <c r="L189" s="838"/>
      <c r="M189" s="838"/>
      <c r="N189" s="838"/>
      <c r="O189" s="838"/>
      <c r="P189" s="839"/>
      <c r="Q189" s="320">
        <v>52.95</v>
      </c>
      <c r="R189" s="321"/>
      <c r="S189" s="436"/>
      <c r="T189" s="437" t="s">
        <v>2</v>
      </c>
      <c r="U189" s="438"/>
      <c r="V189" s="439"/>
      <c r="W189" s="333" t="s">
        <v>27</v>
      </c>
      <c r="X189" s="333"/>
      <c r="Y189" s="333"/>
      <c r="Z189" s="333"/>
      <c r="AA189" s="334"/>
      <c r="AB189" s="497" t="s">
        <v>12</v>
      </c>
      <c r="AC189" s="302"/>
      <c r="AD189" s="302"/>
      <c r="AE189" s="302"/>
      <c r="AF189" s="302"/>
      <c r="AG189" s="302"/>
      <c r="AH189" s="302"/>
      <c r="AI189" s="302"/>
      <c r="AJ189" s="302"/>
      <c r="AK189" s="302"/>
      <c r="AL189" s="302"/>
      <c r="AM189" s="302"/>
      <c r="AN189" s="302"/>
      <c r="AO189" s="302"/>
      <c r="AP189" s="302"/>
      <c r="AQ189" s="302"/>
      <c r="AR189" s="302"/>
      <c r="AS189" s="302"/>
      <c r="AT189" s="302"/>
      <c r="AU189" s="302"/>
      <c r="AV189" s="302"/>
      <c r="AW189" s="302"/>
      <c r="AX189" s="302"/>
      <c r="AY189" s="498"/>
      <c r="AZ189" s="15"/>
      <c r="BA189" s="84" t="s">
        <v>861</v>
      </c>
      <c r="BB189" s="39" t="s">
        <v>1340</v>
      </c>
      <c r="BC189" s="39" t="str">
        <f>B189</f>
        <v>Lapins</v>
      </c>
      <c r="BD189" s="85" t="s">
        <v>745</v>
      </c>
      <c r="BE189" s="40" t="str">
        <f t="shared" si="198"/>
        <v/>
      </c>
      <c r="BF189" s="40">
        <f t="shared" si="199"/>
        <v>52.95</v>
      </c>
      <c r="BG189" s="40" t="str">
        <f t="shared" si="200"/>
        <v/>
      </c>
      <c r="BH189" s="139">
        <f>IF(BB189="","",IF(AND(BD189="Yes",Admin!$F$6&gt;0),Admin!$F$6,Admin!$F$5))</f>
        <v>0</v>
      </c>
      <c r="BI189" s="140" t="str">
        <f t="shared" si="201"/>
        <v/>
      </c>
      <c r="BJ189" s="141" t="str">
        <f t="shared" si="157"/>
        <v/>
      </c>
    </row>
    <row r="190" spans="1:73" ht="18.75" hidden="1" customHeight="1" x14ac:dyDescent="0.25">
      <c r="A190" s="15"/>
      <c r="B190" s="301" t="s">
        <v>142</v>
      </c>
      <c r="C190" s="302"/>
      <c r="D190" s="302"/>
      <c r="E190" s="302"/>
      <c r="F190" s="302"/>
      <c r="G190" s="302"/>
      <c r="H190" s="302"/>
      <c r="I190" s="302"/>
      <c r="J190" s="302"/>
      <c r="K190" s="838" t="s">
        <v>141</v>
      </c>
      <c r="L190" s="838"/>
      <c r="M190" s="838"/>
      <c r="N190" s="838"/>
      <c r="O190" s="838"/>
      <c r="P190" s="839"/>
      <c r="Q190" s="320" t="s">
        <v>393</v>
      </c>
      <c r="R190" s="321"/>
      <c r="S190" s="436"/>
      <c r="T190" s="437" t="s">
        <v>2</v>
      </c>
      <c r="U190" s="438"/>
      <c r="V190" s="439"/>
      <c r="W190" s="333" t="s">
        <v>27</v>
      </c>
      <c r="X190" s="333"/>
      <c r="Y190" s="333"/>
      <c r="Z190" s="333"/>
      <c r="AA190" s="334"/>
      <c r="AB190" s="497" t="s">
        <v>12</v>
      </c>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498"/>
      <c r="AZ190" s="15"/>
      <c r="BA190" s="84" t="s">
        <v>862</v>
      </c>
      <c r="BB190" s="39" t="s">
        <v>1340</v>
      </c>
      <c r="BC190" s="39" t="str">
        <f>B190</f>
        <v>Sir Don</v>
      </c>
      <c r="BD190" s="85" t="s">
        <v>745</v>
      </c>
      <c r="BE190" s="40" t="str">
        <f t="shared" si="198"/>
        <v/>
      </c>
      <c r="BF190" s="40" t="str">
        <f t="shared" si="199"/>
        <v/>
      </c>
      <c r="BG190" s="40" t="str">
        <f t="shared" si="200"/>
        <v/>
      </c>
      <c r="BH190" s="139">
        <f>IF(BB190="","",IF(AND(BD190="Yes",Admin!$F$6&gt;0),Admin!$F$6,Admin!$F$5))</f>
        <v>0</v>
      </c>
      <c r="BI190" s="140" t="str">
        <f t="shared" si="201"/>
        <v/>
      </c>
      <c r="BJ190" s="141" t="str">
        <f>IF(BI190="","",BI190-(BI190*BH190))</f>
        <v/>
      </c>
    </row>
    <row r="191" spans="1:73" ht="18.75" customHeight="1" x14ac:dyDescent="0.25">
      <c r="A191" s="15"/>
      <c r="B191" s="768" t="s">
        <v>136</v>
      </c>
      <c r="C191" s="769"/>
      <c r="D191" s="769"/>
      <c r="E191" s="769"/>
      <c r="F191" s="769"/>
      <c r="G191" s="750" t="s">
        <v>121</v>
      </c>
      <c r="H191" s="750"/>
      <c r="I191" s="750"/>
      <c r="J191" s="750"/>
      <c r="K191" s="750"/>
      <c r="L191" s="750"/>
      <c r="M191" s="750"/>
      <c r="N191" s="750"/>
      <c r="O191" s="750"/>
      <c r="P191" s="911"/>
      <c r="Q191" s="320">
        <v>52.95</v>
      </c>
      <c r="R191" s="321"/>
      <c r="S191" s="436"/>
      <c r="T191" s="437" t="s">
        <v>2</v>
      </c>
      <c r="U191" s="438"/>
      <c r="V191" s="439"/>
      <c r="W191" s="333" t="s">
        <v>22</v>
      </c>
      <c r="X191" s="333"/>
      <c r="Y191" s="333"/>
      <c r="Z191" s="333"/>
      <c r="AA191" s="334"/>
      <c r="AB191" s="497" t="s">
        <v>12</v>
      </c>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2"/>
      <c r="AY191" s="498"/>
      <c r="AZ191" s="15"/>
      <c r="BA191" s="84" t="s">
        <v>1053</v>
      </c>
      <c r="BB191" s="39" t="s">
        <v>1340</v>
      </c>
      <c r="BC191" s="39" t="str">
        <f>B191</f>
        <v>Stella</v>
      </c>
      <c r="BD191" s="85" t="s">
        <v>745</v>
      </c>
      <c r="BE191" s="40" t="str">
        <f t="shared" si="198"/>
        <v/>
      </c>
      <c r="BF191" s="40">
        <f t="shared" si="199"/>
        <v>52.95</v>
      </c>
      <c r="BG191" s="40" t="str">
        <f t="shared" si="200"/>
        <v/>
      </c>
      <c r="BH191" s="139">
        <f>IF(BB191="","",IF(AND(BD191="Yes",Admin!$F$6&gt;0),Admin!$F$6,Admin!$F$5))</f>
        <v>0</v>
      </c>
      <c r="BI191" s="140" t="str">
        <f t="shared" si="201"/>
        <v/>
      </c>
      <c r="BJ191" s="141" t="str">
        <f t="shared" si="157"/>
        <v/>
      </c>
    </row>
    <row r="192" spans="1:73" ht="18.75" customHeight="1" x14ac:dyDescent="0.25">
      <c r="B192" s="757" t="s">
        <v>383</v>
      </c>
      <c r="C192" s="758"/>
      <c r="D192" s="758"/>
      <c r="E192" s="758"/>
      <c r="F192" s="758"/>
      <c r="G192" s="758"/>
      <c r="H192" s="758"/>
      <c r="I192" s="758"/>
      <c r="J192" s="758"/>
      <c r="K192" s="758"/>
      <c r="L192" s="758"/>
      <c r="M192" s="758"/>
      <c r="N192" s="758"/>
      <c r="O192" s="758"/>
      <c r="P192" s="758"/>
      <c r="Q192" s="418"/>
      <c r="R192" s="418"/>
      <c r="S192" s="418"/>
      <c r="T192" s="448"/>
      <c r="U192" s="448"/>
      <c r="V192" s="448"/>
      <c r="W192" s="670"/>
      <c r="X192" s="670"/>
      <c r="Y192" s="670"/>
      <c r="Z192" s="670"/>
      <c r="AA192" s="670"/>
      <c r="AB192" s="414"/>
      <c r="AC192" s="414"/>
      <c r="AD192" s="414"/>
      <c r="AE192" s="414"/>
      <c r="AF192" s="414"/>
      <c r="AG192" s="414"/>
      <c r="AH192" s="414"/>
      <c r="AI192" s="414"/>
      <c r="AJ192" s="414"/>
      <c r="AK192" s="414"/>
      <c r="AL192" s="414"/>
      <c r="AM192" s="414"/>
      <c r="AN192" s="414"/>
      <c r="AO192" s="414"/>
      <c r="AP192" s="414"/>
      <c r="AQ192" s="414"/>
      <c r="AR192" s="414"/>
      <c r="AS192" s="414"/>
      <c r="AT192" s="414"/>
      <c r="AU192" s="414"/>
      <c r="AV192" s="414"/>
      <c r="AW192" s="414"/>
      <c r="AX192" s="414"/>
      <c r="AY192" s="465"/>
      <c r="AZ192" s="15"/>
      <c r="BA192" s="84" t="s">
        <v>792</v>
      </c>
      <c r="BB192" s="39"/>
      <c r="BC192" s="39"/>
      <c r="BD192" s="85"/>
      <c r="BE192" s="78" t="str">
        <f t="shared" si="198"/>
        <v/>
      </c>
      <c r="BF192" s="78" t="str">
        <f t="shared" si="199"/>
        <v/>
      </c>
      <c r="BG192" s="78" t="str">
        <f t="shared" si="200"/>
        <v/>
      </c>
      <c r="BH192" s="86" t="str">
        <f>IF(BB192="","",IF(AND(BD192="Yes",Admin!$F$6&gt;0),Admin!$F$6,Admin!$F$5))</f>
        <v/>
      </c>
      <c r="BI192" s="87" t="str">
        <f t="shared" si="201"/>
        <v/>
      </c>
      <c r="BJ192" s="88" t="str">
        <f t="shared" si="157"/>
        <v/>
      </c>
    </row>
    <row r="193" spans="1:78" ht="18.75" customHeight="1" x14ac:dyDescent="0.25">
      <c r="A193" s="15"/>
      <c r="B193" s="276" t="s">
        <v>143</v>
      </c>
      <c r="C193" s="277"/>
      <c r="D193" s="277"/>
      <c r="E193" s="277"/>
      <c r="F193" s="277"/>
      <c r="G193" s="277"/>
      <c r="H193" s="277"/>
      <c r="I193" s="277"/>
      <c r="J193" s="277"/>
      <c r="K193" s="906" t="s">
        <v>141</v>
      </c>
      <c r="L193" s="906"/>
      <c r="M193" s="906"/>
      <c r="N193" s="906"/>
      <c r="O193" s="906"/>
      <c r="P193" s="907"/>
      <c r="Q193" s="280">
        <v>52.95</v>
      </c>
      <c r="R193" s="281"/>
      <c r="S193" s="454"/>
      <c r="T193" s="918"/>
      <c r="U193" s="743"/>
      <c r="V193" s="744"/>
      <c r="W193" s="371" t="s">
        <v>64</v>
      </c>
      <c r="X193" s="371"/>
      <c r="Y193" s="371"/>
      <c r="Z193" s="371"/>
      <c r="AA193" s="440"/>
      <c r="AB193" s="417" t="s">
        <v>12</v>
      </c>
      <c r="AC193" s="277"/>
      <c r="AD193" s="277"/>
      <c r="AE193" s="277"/>
      <c r="AF193" s="277"/>
      <c r="AG193" s="277"/>
      <c r="AH193" s="277"/>
      <c r="AI193" s="277"/>
      <c r="AJ193" s="277"/>
      <c r="AK193" s="277"/>
      <c r="AL193" s="277"/>
      <c r="AM193" s="277"/>
      <c r="AN193" s="277"/>
      <c r="AO193" s="277"/>
      <c r="AP193" s="277"/>
      <c r="AQ193" s="277"/>
      <c r="AR193" s="277"/>
      <c r="AS193" s="277"/>
      <c r="AT193" s="277"/>
      <c r="AU193" s="277"/>
      <c r="AV193" s="277"/>
      <c r="AW193" s="277"/>
      <c r="AX193" s="277"/>
      <c r="AY193" s="336"/>
      <c r="AZ193" s="15"/>
      <c r="BA193" s="84" t="s">
        <v>839</v>
      </c>
      <c r="BB193" s="39" t="s">
        <v>1341</v>
      </c>
      <c r="BC193" s="39" t="str">
        <f>B193</f>
        <v>Trixzie Black Cherree</v>
      </c>
      <c r="BD193" s="85" t="s">
        <v>745</v>
      </c>
      <c r="BE193" s="40" t="str">
        <f t="shared" si="198"/>
        <v/>
      </c>
      <c r="BF193" s="40">
        <f t="shared" si="199"/>
        <v>52.95</v>
      </c>
      <c r="BG193" s="40" t="str">
        <f t="shared" si="200"/>
        <v/>
      </c>
      <c r="BH193" s="139">
        <f>IF(BB193="","",IF(AND(BD193="Yes",Admin!$F$6&gt;0),Admin!$F$6,Admin!$F$5))</f>
        <v>0</v>
      </c>
      <c r="BI193" s="140" t="str">
        <f t="shared" si="201"/>
        <v/>
      </c>
      <c r="BJ193" s="141" t="str">
        <f t="shared" si="157"/>
        <v/>
      </c>
    </row>
    <row r="194" spans="1:78" ht="18.75" customHeight="1" x14ac:dyDescent="0.25">
      <c r="A194" s="15"/>
      <c r="B194" s="276" t="s">
        <v>1108</v>
      </c>
      <c r="C194" s="277"/>
      <c r="D194" s="277"/>
      <c r="E194" s="277"/>
      <c r="F194" s="277"/>
      <c r="G194" s="277"/>
      <c r="H194" s="277"/>
      <c r="I194" s="277"/>
      <c r="J194" s="277"/>
      <c r="K194" s="906" t="s">
        <v>127</v>
      </c>
      <c r="L194" s="906"/>
      <c r="M194" s="906"/>
      <c r="N194" s="906"/>
      <c r="O194" s="906"/>
      <c r="P194" s="907"/>
      <c r="Q194" s="280">
        <v>52.95</v>
      </c>
      <c r="R194" s="281"/>
      <c r="S194" s="454"/>
      <c r="T194" s="925"/>
      <c r="U194" s="829"/>
      <c r="V194" s="830"/>
      <c r="W194" s="371" t="s">
        <v>30</v>
      </c>
      <c r="X194" s="371"/>
      <c r="Y194" s="371"/>
      <c r="Z194" s="371"/>
      <c r="AA194" s="440"/>
      <c r="AB194" s="417" t="s">
        <v>1109</v>
      </c>
      <c r="AC194" s="277"/>
      <c r="AD194" s="277"/>
      <c r="AE194" s="277"/>
      <c r="AF194" s="277"/>
      <c r="AG194" s="277"/>
      <c r="AH194" s="277"/>
      <c r="AI194" s="277"/>
      <c r="AJ194" s="277"/>
      <c r="AK194" s="277"/>
      <c r="AL194" s="277"/>
      <c r="AM194" s="277"/>
      <c r="AN194" s="277"/>
      <c r="AO194" s="277"/>
      <c r="AP194" s="277"/>
      <c r="AQ194" s="277"/>
      <c r="AR194" s="277"/>
      <c r="AS194" s="277"/>
      <c r="AT194" s="277"/>
      <c r="AU194" s="277"/>
      <c r="AV194" s="277"/>
      <c r="AW194" s="277"/>
      <c r="AX194" s="277"/>
      <c r="AY194" s="336"/>
      <c r="AZ194" s="15"/>
      <c r="BA194" s="84" t="s">
        <v>1503</v>
      </c>
      <c r="BB194" s="39" t="s">
        <v>1341</v>
      </c>
      <c r="BC194" s="39" t="str">
        <f>B194</f>
        <v>Trixzie White Cherree</v>
      </c>
      <c r="BD194" s="85" t="s">
        <v>745</v>
      </c>
      <c r="BE194" s="40" t="str">
        <f t="shared" si="198"/>
        <v/>
      </c>
      <c r="BF194" s="40">
        <f t="shared" si="199"/>
        <v>52.95</v>
      </c>
      <c r="BG194" s="40" t="str">
        <f t="shared" si="200"/>
        <v/>
      </c>
      <c r="BH194" s="139">
        <f>IF(BB194="","",IF(AND(BD194="Yes",Admin!$F$6&gt;0),Admin!$F$6,Admin!$F$5))</f>
        <v>0</v>
      </c>
      <c r="BI194" s="140" t="str">
        <f t="shared" si="201"/>
        <v/>
      </c>
      <c r="BJ194" s="141" t="str">
        <f>IF(BI194="","",BI194-(BI194*BH194))</f>
        <v/>
      </c>
    </row>
    <row r="195" spans="1:78" ht="18.75" customHeight="1" x14ac:dyDescent="0.25">
      <c r="A195" s="15"/>
      <c r="B195" s="276" t="s">
        <v>2255</v>
      </c>
      <c r="C195" s="277"/>
      <c r="D195" s="277"/>
      <c r="E195" s="277"/>
      <c r="F195" s="277"/>
      <c r="G195" s="277"/>
      <c r="H195" s="277"/>
      <c r="I195" s="277"/>
      <c r="J195" s="277"/>
      <c r="K195" s="906" t="s">
        <v>141</v>
      </c>
      <c r="L195" s="906"/>
      <c r="M195" s="906"/>
      <c r="N195" s="906"/>
      <c r="O195" s="906"/>
      <c r="P195" s="907"/>
      <c r="Q195" s="280">
        <v>52.95</v>
      </c>
      <c r="R195" s="281"/>
      <c r="S195" s="454"/>
      <c r="T195" s="925"/>
      <c r="U195" s="829"/>
      <c r="V195" s="830"/>
      <c r="W195" s="371" t="s">
        <v>393</v>
      </c>
      <c r="X195" s="371"/>
      <c r="Y195" s="371"/>
      <c r="Z195" s="371"/>
      <c r="AA195" s="440"/>
      <c r="AB195" s="417" t="s">
        <v>12</v>
      </c>
      <c r="AC195" s="277"/>
      <c r="AD195" s="277"/>
      <c r="AE195" s="277"/>
      <c r="AF195" s="277"/>
      <c r="AG195" s="277"/>
      <c r="AH195" s="277"/>
      <c r="AI195" s="277"/>
      <c r="AJ195" s="277"/>
      <c r="AK195" s="277"/>
      <c r="AL195" s="277"/>
      <c r="AM195" s="277"/>
      <c r="AN195" s="277"/>
      <c r="AO195" s="277"/>
      <c r="AP195" s="277"/>
      <c r="AQ195" s="277"/>
      <c r="AR195" s="277"/>
      <c r="AS195" s="277"/>
      <c r="AT195" s="277"/>
      <c r="AU195" s="277"/>
      <c r="AV195" s="277"/>
      <c r="AW195" s="277"/>
      <c r="AX195" s="277"/>
      <c r="AY195" s="336"/>
      <c r="AZ195" s="15"/>
      <c r="BA195" s="84" t="s">
        <v>2256</v>
      </c>
      <c r="BB195" s="39" t="s">
        <v>1341</v>
      </c>
      <c r="BC195" s="39" t="str">
        <f>B195</f>
        <v>Trixzie Royal Crimson</v>
      </c>
      <c r="BD195" s="85" t="s">
        <v>745</v>
      </c>
      <c r="BE195" s="40" t="str">
        <f t="shared" si="198"/>
        <v/>
      </c>
      <c r="BF195" s="40">
        <f t="shared" si="199"/>
        <v>52.95</v>
      </c>
      <c r="BG195" s="40" t="str">
        <f t="shared" si="200"/>
        <v/>
      </c>
      <c r="BH195" s="139">
        <f>IF(BB195="","",IF(AND(BD195="Yes",Admin!$F$6&gt;0),Admin!$F$6,Admin!$F$5))</f>
        <v>0</v>
      </c>
      <c r="BI195" s="140" t="str">
        <f t="shared" si="201"/>
        <v/>
      </c>
      <c r="BJ195" s="141" t="str">
        <f>IF(BI195="","",BI195-(BI195*BH195))</f>
        <v/>
      </c>
    </row>
    <row r="196" spans="1:78" ht="18.75" customHeight="1" x14ac:dyDescent="0.25">
      <c r="B196" s="757" t="s">
        <v>144</v>
      </c>
      <c r="C196" s="758"/>
      <c r="D196" s="758"/>
      <c r="E196" s="758"/>
      <c r="F196" s="758"/>
      <c r="G196" s="758"/>
      <c r="H196" s="758"/>
      <c r="I196" s="758"/>
      <c r="J196" s="758"/>
      <c r="K196" s="758"/>
      <c r="L196" s="758"/>
      <c r="M196" s="758"/>
      <c r="N196" s="758"/>
      <c r="O196" s="758"/>
      <c r="P196" s="758"/>
      <c r="Q196" s="418"/>
      <c r="R196" s="418"/>
      <c r="S196" s="418"/>
      <c r="T196" s="448"/>
      <c r="U196" s="448"/>
      <c r="V196" s="448"/>
      <c r="W196" s="670"/>
      <c r="X196" s="670"/>
      <c r="Y196" s="670"/>
      <c r="Z196" s="670"/>
      <c r="AA196" s="670"/>
      <c r="AB196" s="414"/>
      <c r="AC196" s="414"/>
      <c r="AD196" s="414"/>
      <c r="AE196" s="414"/>
      <c r="AF196" s="414"/>
      <c r="AG196" s="414"/>
      <c r="AH196" s="414"/>
      <c r="AI196" s="414"/>
      <c r="AJ196" s="414"/>
      <c r="AK196" s="414"/>
      <c r="AL196" s="414"/>
      <c r="AM196" s="414"/>
      <c r="AN196" s="414"/>
      <c r="AO196" s="414"/>
      <c r="AP196" s="414"/>
      <c r="AQ196" s="414"/>
      <c r="AR196" s="414"/>
      <c r="AS196" s="414"/>
      <c r="AT196" s="414"/>
      <c r="AU196" s="414"/>
      <c r="AV196" s="414"/>
      <c r="AW196" s="414"/>
      <c r="AX196" s="414"/>
      <c r="AY196" s="465"/>
      <c r="AZ196" s="15"/>
      <c r="BA196" s="84" t="s">
        <v>792</v>
      </c>
      <c r="BB196" s="39"/>
      <c r="BC196" s="39"/>
      <c r="BD196" s="85"/>
      <c r="BE196" s="78" t="str">
        <f t="shared" si="198"/>
        <v/>
      </c>
      <c r="BF196" s="78" t="str">
        <f t="shared" si="199"/>
        <v/>
      </c>
      <c r="BG196" s="78" t="str">
        <f t="shared" si="200"/>
        <v/>
      </c>
      <c r="BH196" s="86" t="str">
        <f>IF(BB196="","",IF(AND(BD196="Yes",Admin!$F$6&gt;0),Admin!$F$6,Admin!$F$5))</f>
        <v/>
      </c>
      <c r="BI196" s="87" t="str">
        <f t="shared" si="201"/>
        <v/>
      </c>
      <c r="BJ196" s="88" t="str">
        <f t="shared" si="157"/>
        <v/>
      </c>
    </row>
    <row r="197" spans="1:78" ht="18.75" customHeight="1" thickBot="1" x14ac:dyDescent="0.3">
      <c r="A197" s="15"/>
      <c r="B197" s="269" t="s">
        <v>145</v>
      </c>
      <c r="C197" s="270"/>
      <c r="D197" s="270"/>
      <c r="E197" s="270"/>
      <c r="F197" s="270"/>
      <c r="G197" s="270"/>
      <c r="H197" s="270"/>
      <c r="I197" s="270"/>
      <c r="J197" s="270"/>
      <c r="K197" s="270"/>
      <c r="L197" s="270"/>
      <c r="M197" s="270"/>
      <c r="N197" s="270"/>
      <c r="O197" s="270"/>
      <c r="P197" s="920"/>
      <c r="Q197" s="456">
        <v>84.95</v>
      </c>
      <c r="R197" s="457"/>
      <c r="S197" s="457"/>
      <c r="T197" s="273"/>
      <c r="U197" s="274"/>
      <c r="V197" s="647"/>
      <c r="W197" s="856" t="s">
        <v>64</v>
      </c>
      <c r="X197" s="856"/>
      <c r="Y197" s="856"/>
      <c r="Z197" s="856"/>
      <c r="AA197" s="927"/>
      <c r="AB197" s="901" t="s">
        <v>90</v>
      </c>
      <c r="AC197" s="618"/>
      <c r="AD197" s="618"/>
      <c r="AE197" s="618"/>
      <c r="AF197" s="618"/>
      <c r="AG197" s="618"/>
      <c r="AH197" s="618"/>
      <c r="AI197" s="618"/>
      <c r="AJ197" s="618"/>
      <c r="AK197" s="618"/>
      <c r="AL197" s="618"/>
      <c r="AM197" s="618"/>
      <c r="AN197" s="618"/>
      <c r="AO197" s="618"/>
      <c r="AP197" s="618"/>
      <c r="AQ197" s="618"/>
      <c r="AR197" s="618"/>
      <c r="AS197" s="618"/>
      <c r="AT197" s="618"/>
      <c r="AU197" s="618"/>
      <c r="AV197" s="618"/>
      <c r="AW197" s="618"/>
      <c r="AX197" s="618"/>
      <c r="AY197" s="902"/>
      <c r="AZ197" s="15"/>
      <c r="BA197" s="84" t="s">
        <v>863</v>
      </c>
      <c r="BB197" s="39" t="s">
        <v>1342</v>
      </c>
      <c r="BC197" s="39" t="str">
        <f>B197</f>
        <v>Royal Rainier &amp; Stella (White/Black)</v>
      </c>
      <c r="BD197" s="85" t="s">
        <v>745</v>
      </c>
      <c r="BE197" s="40" t="str">
        <f t="shared" si="198"/>
        <v/>
      </c>
      <c r="BF197" s="40">
        <f t="shared" si="199"/>
        <v>84.95</v>
      </c>
      <c r="BG197" s="40" t="str">
        <f t="shared" si="200"/>
        <v/>
      </c>
      <c r="BH197" s="139">
        <f>IF(BB197="","",IF(AND(BD197="Yes",Admin!$F$6&gt;0),Admin!$F$6,Admin!$F$5))</f>
        <v>0</v>
      </c>
      <c r="BI197" s="140" t="str">
        <f t="shared" si="201"/>
        <v/>
      </c>
      <c r="BJ197" s="141" t="str">
        <f t="shared" si="157"/>
        <v/>
      </c>
    </row>
    <row r="198" spans="1:78" ht="18.75" customHeight="1" thickBot="1" x14ac:dyDescent="0.3">
      <c r="B198" s="455"/>
      <c r="C198" s="455"/>
      <c r="D198" s="455"/>
      <c r="E198" s="455"/>
      <c r="F198" s="455"/>
      <c r="G198" s="455"/>
      <c r="H198" s="455"/>
      <c r="I198" s="455"/>
      <c r="J198" s="455"/>
      <c r="K198" s="455"/>
      <c r="L198" s="455"/>
      <c r="M198" s="455"/>
      <c r="N198" s="455"/>
      <c r="O198" s="455"/>
      <c r="P198" s="455"/>
      <c r="Q198" s="455"/>
      <c r="R198" s="455"/>
      <c r="S198" s="455"/>
      <c r="T198" s="919"/>
      <c r="U198" s="919"/>
      <c r="V198" s="919"/>
      <c r="W198" s="455"/>
      <c r="X198" s="455"/>
      <c r="Y198" s="455"/>
      <c r="Z198" s="455"/>
      <c r="AA198" s="455"/>
      <c r="AB198" s="455"/>
      <c r="AC198" s="455"/>
      <c r="AD198" s="455"/>
      <c r="AE198" s="455"/>
      <c r="AF198" s="455"/>
      <c r="AG198" s="455"/>
      <c r="AH198" s="455"/>
      <c r="AI198" s="455"/>
      <c r="AJ198" s="455"/>
      <c r="AK198" s="455"/>
      <c r="AL198" s="455"/>
      <c r="AM198" s="455"/>
      <c r="AN198" s="455"/>
      <c r="AO198" s="455"/>
      <c r="AP198" s="455"/>
      <c r="AQ198" s="455"/>
      <c r="AR198" s="455"/>
      <c r="AS198" s="455"/>
      <c r="AT198" s="455"/>
      <c r="AU198" s="455"/>
      <c r="AV198" s="455"/>
      <c r="AW198" s="455"/>
      <c r="AX198" s="455"/>
      <c r="AY198" s="455"/>
      <c r="AZ198" s="15"/>
      <c r="BA198" s="84" t="s">
        <v>792</v>
      </c>
      <c r="BB198" s="39"/>
      <c r="BC198" s="39"/>
      <c r="BD198" s="85"/>
      <c r="BE198" s="78" t="str">
        <f t="shared" si="198"/>
        <v/>
      </c>
      <c r="BF198" s="78" t="str">
        <f t="shared" si="199"/>
        <v/>
      </c>
      <c r="BG198" s="78" t="str">
        <f t="shared" si="200"/>
        <v/>
      </c>
      <c r="BH198" s="86" t="str">
        <f>IF(BB198="","",IF(AND(BD198="Yes",Admin!$F$6&gt;0),Admin!$F$6,Admin!$F$5))</f>
        <v/>
      </c>
      <c r="BI198" s="87" t="str">
        <f t="shared" si="201"/>
        <v/>
      </c>
      <c r="BJ198" s="88" t="str">
        <f t="shared" si="157"/>
        <v/>
      </c>
    </row>
    <row r="199" spans="1:78" ht="18.75" customHeight="1" x14ac:dyDescent="0.3">
      <c r="B199" s="755" t="s">
        <v>146</v>
      </c>
      <c r="C199" s="756"/>
      <c r="D199" s="756"/>
      <c r="E199" s="756"/>
      <c r="F199" s="756"/>
      <c r="G199" s="756"/>
      <c r="H199" s="756"/>
      <c r="I199" s="756"/>
      <c r="J199" s="756"/>
      <c r="K199" s="756"/>
      <c r="L199" s="756"/>
      <c r="M199" s="756"/>
      <c r="N199" s="756"/>
      <c r="O199" s="756"/>
      <c r="P199" s="756"/>
      <c r="Q199" s="675" t="s">
        <v>1</v>
      </c>
      <c r="R199" s="675"/>
      <c r="S199" s="675"/>
      <c r="T199" s="425" t="s">
        <v>0</v>
      </c>
      <c r="U199" s="425"/>
      <c r="V199" s="425"/>
      <c r="W199" s="423" t="s">
        <v>8</v>
      </c>
      <c r="X199" s="423"/>
      <c r="Y199" s="423"/>
      <c r="Z199" s="423"/>
      <c r="AA199" s="423"/>
      <c r="AB199" s="426" t="s">
        <v>9</v>
      </c>
      <c r="AC199" s="426"/>
      <c r="AD199" s="426"/>
      <c r="AE199" s="426"/>
      <c r="AF199" s="426"/>
      <c r="AG199" s="426"/>
      <c r="AH199" s="426"/>
      <c r="AI199" s="426"/>
      <c r="AJ199" s="426"/>
      <c r="AK199" s="426"/>
      <c r="AL199" s="426"/>
      <c r="AM199" s="426"/>
      <c r="AN199" s="426"/>
      <c r="AO199" s="426"/>
      <c r="AP199" s="426"/>
      <c r="AQ199" s="426"/>
      <c r="AR199" s="426"/>
      <c r="AS199" s="426"/>
      <c r="AT199" s="426"/>
      <c r="AU199" s="426"/>
      <c r="AV199" s="426"/>
      <c r="AW199" s="426"/>
      <c r="AX199" s="426"/>
      <c r="AY199" s="427"/>
      <c r="AZ199" s="15"/>
      <c r="BA199" s="84" t="s">
        <v>792</v>
      </c>
      <c r="BB199" s="39"/>
      <c r="BC199" s="39"/>
      <c r="BD199" s="85"/>
      <c r="BE199" s="78" t="str">
        <f t="shared" si="198"/>
        <v/>
      </c>
      <c r="BF199" s="78" t="str">
        <f t="shared" si="199"/>
        <v/>
      </c>
      <c r="BG199" s="78" t="str">
        <f t="shared" si="200"/>
        <v/>
      </c>
      <c r="BH199" s="86" t="str">
        <f>IF(BB199="","",IF(AND(BD199="Yes",Admin!$F$6&gt;0),Admin!$F$6,Admin!$F$5))</f>
        <v/>
      </c>
      <c r="BI199" s="87" t="str">
        <f t="shared" si="201"/>
        <v/>
      </c>
      <c r="BJ199" s="88" t="str">
        <f t="shared" si="157"/>
        <v/>
      </c>
    </row>
    <row r="200" spans="1:78" ht="18.75" customHeight="1" x14ac:dyDescent="0.25">
      <c r="A200" s="15"/>
      <c r="B200" s="886" t="s">
        <v>148</v>
      </c>
      <c r="C200" s="887"/>
      <c r="D200" s="887"/>
      <c r="E200" s="887"/>
      <c r="F200" s="887"/>
      <c r="G200" s="887"/>
      <c r="H200" s="887"/>
      <c r="I200" s="887"/>
      <c r="J200" s="887"/>
      <c r="K200" s="887"/>
      <c r="L200" s="887"/>
      <c r="M200" s="887"/>
      <c r="N200" s="887"/>
      <c r="O200" s="887"/>
      <c r="P200" s="924"/>
      <c r="Q200" s="762">
        <v>67.95</v>
      </c>
      <c r="R200" s="763"/>
      <c r="S200" s="764"/>
      <c r="T200" s="437" t="s">
        <v>2</v>
      </c>
      <c r="U200" s="438"/>
      <c r="V200" s="439"/>
      <c r="W200" s="929" t="s">
        <v>149</v>
      </c>
      <c r="X200" s="929"/>
      <c r="Y200" s="929"/>
      <c r="Z200" s="929"/>
      <c r="AA200" s="930"/>
      <c r="AB200" s="899" t="s">
        <v>628</v>
      </c>
      <c r="AC200" s="887"/>
      <c r="AD200" s="887"/>
      <c r="AE200" s="887"/>
      <c r="AF200" s="887"/>
      <c r="AG200" s="887"/>
      <c r="AH200" s="887"/>
      <c r="AI200" s="887"/>
      <c r="AJ200" s="887"/>
      <c r="AK200" s="887"/>
      <c r="AL200" s="887"/>
      <c r="AM200" s="887"/>
      <c r="AN200" s="887"/>
      <c r="AO200" s="887"/>
      <c r="AP200" s="887"/>
      <c r="AQ200" s="887"/>
      <c r="AR200" s="887"/>
      <c r="AS200" s="887"/>
      <c r="AT200" s="887"/>
      <c r="AU200" s="887"/>
      <c r="AV200" s="887"/>
      <c r="AW200" s="887"/>
      <c r="AX200" s="887"/>
      <c r="AY200" s="900"/>
      <c r="AZ200" s="15"/>
      <c r="BA200" s="84" t="s">
        <v>2174</v>
      </c>
      <c r="BB200" s="39" t="s">
        <v>147</v>
      </c>
      <c r="BC200" s="39" t="str">
        <f t="shared" ref="BC200:BC207" si="204">B200</f>
        <v>April Gold</v>
      </c>
      <c r="BD200" s="85" t="s">
        <v>745</v>
      </c>
      <c r="BE200" s="40" t="str">
        <f t="shared" si="198"/>
        <v/>
      </c>
      <c r="BF200" s="40">
        <f t="shared" si="199"/>
        <v>67.95</v>
      </c>
      <c r="BG200" s="40" t="str">
        <f t="shared" si="200"/>
        <v/>
      </c>
      <c r="BH200" s="139">
        <f>IF(BB200="","",IF(AND(BD200="Yes",Admin!$F$6&gt;0),Admin!$F$6,Admin!$F$5))</f>
        <v>0</v>
      </c>
      <c r="BI200" s="140" t="str">
        <f t="shared" si="201"/>
        <v/>
      </c>
      <c r="BJ200" s="141" t="str">
        <f>IF(BI200="","",BI200-(BI200*BH200))</f>
        <v/>
      </c>
    </row>
    <row r="201" spans="1:78" ht="18.75" hidden="1" customHeight="1" x14ac:dyDescent="0.25">
      <c r="A201" s="15"/>
      <c r="B201" s="462" t="s">
        <v>148</v>
      </c>
      <c r="C201" s="463"/>
      <c r="D201" s="463"/>
      <c r="E201" s="463"/>
      <c r="F201" s="463"/>
      <c r="G201" s="463"/>
      <c r="H201" s="463"/>
      <c r="I201" s="463"/>
      <c r="J201" s="463"/>
      <c r="K201" s="463"/>
      <c r="L201" s="463"/>
      <c r="M201" s="463"/>
      <c r="N201" s="463"/>
      <c r="O201" s="463"/>
      <c r="P201" s="463"/>
      <c r="Q201" s="672" t="s">
        <v>393</v>
      </c>
      <c r="R201" s="672"/>
      <c r="S201" s="672"/>
      <c r="T201" s="674" t="s">
        <v>2</v>
      </c>
      <c r="U201" s="674"/>
      <c r="V201" s="674"/>
      <c r="W201" s="449" t="s">
        <v>149</v>
      </c>
      <c r="X201" s="449"/>
      <c r="Y201" s="449"/>
      <c r="Z201" s="449"/>
      <c r="AA201" s="449"/>
      <c r="AB201" s="463" t="s">
        <v>628</v>
      </c>
      <c r="AC201" s="463"/>
      <c r="AD201" s="463"/>
      <c r="AE201" s="463"/>
      <c r="AF201" s="463"/>
      <c r="AG201" s="463"/>
      <c r="AH201" s="463"/>
      <c r="AI201" s="463"/>
      <c r="AJ201" s="463"/>
      <c r="AK201" s="463"/>
      <c r="AL201" s="463"/>
      <c r="AM201" s="463"/>
      <c r="AN201" s="463"/>
      <c r="AO201" s="463"/>
      <c r="AP201" s="463"/>
      <c r="AQ201" s="463"/>
      <c r="AR201" s="463"/>
      <c r="AS201" s="463"/>
      <c r="AT201" s="463"/>
      <c r="AU201" s="463"/>
      <c r="AV201" s="463"/>
      <c r="AW201" s="463"/>
      <c r="AX201" s="463"/>
      <c r="AY201" s="648"/>
      <c r="AZ201" s="15"/>
      <c r="BA201" s="84" t="s">
        <v>1664</v>
      </c>
      <c r="BB201" s="39" t="s">
        <v>147</v>
      </c>
      <c r="BC201" s="39" t="str">
        <f t="shared" si="204"/>
        <v>April Gold</v>
      </c>
      <c r="BD201" s="85" t="s">
        <v>745</v>
      </c>
      <c r="BE201" s="40" t="str">
        <f t="shared" si="198"/>
        <v/>
      </c>
      <c r="BF201" s="40" t="str">
        <f t="shared" si="199"/>
        <v/>
      </c>
      <c r="BG201" s="40" t="str">
        <f t="shared" si="200"/>
        <v/>
      </c>
      <c r="BH201" s="139">
        <f>IF(BB201="","",IF(AND(BD201="Yes",Admin!$F$6&gt;0),Admin!$F$6,Admin!$F$5))</f>
        <v>0</v>
      </c>
      <c r="BI201" s="140" t="str">
        <f t="shared" si="201"/>
        <v/>
      </c>
      <c r="BJ201" s="141" t="str">
        <f t="shared" si="157"/>
        <v/>
      </c>
    </row>
    <row r="202" spans="1:78" ht="18.75" customHeight="1" x14ac:dyDescent="0.25">
      <c r="A202" s="15"/>
      <c r="B202" s="373" t="s">
        <v>150</v>
      </c>
      <c r="C202" s="374"/>
      <c r="D202" s="374"/>
      <c r="E202" s="374"/>
      <c r="F202" s="374"/>
      <c r="G202" s="374"/>
      <c r="H202" s="374"/>
      <c r="I202" s="374"/>
      <c r="J202" s="374"/>
      <c r="K202" s="374"/>
      <c r="L202" s="374"/>
      <c r="M202" s="374"/>
      <c r="N202" s="374"/>
      <c r="O202" s="374"/>
      <c r="P202" s="928"/>
      <c r="Q202" s="468">
        <v>67.95</v>
      </c>
      <c r="R202" s="397"/>
      <c r="S202" s="469"/>
      <c r="T202" s="452"/>
      <c r="U202" s="284"/>
      <c r="V202" s="369"/>
      <c r="W202" s="371" t="s">
        <v>151</v>
      </c>
      <c r="X202" s="371"/>
      <c r="Y202" s="371"/>
      <c r="Z202" s="371"/>
      <c r="AA202" s="440"/>
      <c r="AB202" s="417" t="s">
        <v>628</v>
      </c>
      <c r="AC202" s="277"/>
      <c r="AD202" s="277"/>
      <c r="AE202" s="277"/>
      <c r="AF202" s="277"/>
      <c r="AG202" s="277"/>
      <c r="AH202" s="277"/>
      <c r="AI202" s="277"/>
      <c r="AJ202" s="277"/>
      <c r="AK202" s="277"/>
      <c r="AL202" s="277"/>
      <c r="AM202" s="277"/>
      <c r="AN202" s="277"/>
      <c r="AO202" s="277"/>
      <c r="AP202" s="277"/>
      <c r="AQ202" s="277"/>
      <c r="AR202" s="277"/>
      <c r="AS202" s="277"/>
      <c r="AT202" s="277"/>
      <c r="AU202" s="277"/>
      <c r="AV202" s="277"/>
      <c r="AW202" s="277"/>
      <c r="AX202" s="277"/>
      <c r="AY202" s="336"/>
      <c r="AZ202" s="15"/>
      <c r="BA202" s="84" t="s">
        <v>864</v>
      </c>
      <c r="BB202" s="39" t="s">
        <v>147</v>
      </c>
      <c r="BC202" s="39" t="str">
        <f t="shared" si="204"/>
        <v>Emerald Gem</v>
      </c>
      <c r="BD202" s="85" t="s">
        <v>745</v>
      </c>
      <c r="BE202" s="40" t="str">
        <f t="shared" si="198"/>
        <v/>
      </c>
      <c r="BF202" s="40">
        <f t="shared" si="199"/>
        <v>67.95</v>
      </c>
      <c r="BG202" s="40" t="str">
        <f t="shared" si="200"/>
        <v/>
      </c>
      <c r="BH202" s="139">
        <f>IF(BB202="","",IF(AND(BD202="Yes",Admin!$F$6&gt;0),Admin!$F$6,Admin!$F$5))</f>
        <v>0</v>
      </c>
      <c r="BI202" s="140" t="str">
        <f t="shared" si="201"/>
        <v/>
      </c>
      <c r="BJ202" s="141" t="str">
        <f t="shared" si="157"/>
        <v/>
      </c>
      <c r="BZ202" s="220"/>
    </row>
    <row r="203" spans="1:78" ht="18.75" customHeight="1" x14ac:dyDescent="0.25">
      <c r="A203" s="15"/>
      <c r="B203" s="276" t="s">
        <v>627</v>
      </c>
      <c r="C203" s="277"/>
      <c r="D203" s="277"/>
      <c r="E203" s="277"/>
      <c r="F203" s="277"/>
      <c r="G203" s="277"/>
      <c r="H203" s="277"/>
      <c r="I203" s="277"/>
      <c r="J203" s="277"/>
      <c r="K203" s="277"/>
      <c r="L203" s="277"/>
      <c r="M203" s="277"/>
      <c r="N203" s="277"/>
      <c r="O203" s="277"/>
      <c r="P203" s="704"/>
      <c r="Q203" s="453">
        <v>74.95</v>
      </c>
      <c r="R203" s="281"/>
      <c r="S203" s="454"/>
      <c r="T203" s="452"/>
      <c r="U203" s="284"/>
      <c r="V203" s="369"/>
      <c r="W203" s="370" t="s">
        <v>151</v>
      </c>
      <c r="X203" s="371"/>
      <c r="Y203" s="371"/>
      <c r="Z203" s="371"/>
      <c r="AA203" s="440"/>
      <c r="AB203" s="417" t="s">
        <v>628</v>
      </c>
      <c r="AC203" s="277"/>
      <c r="AD203" s="277"/>
      <c r="AE203" s="277"/>
      <c r="AF203" s="277"/>
      <c r="AG203" s="277"/>
      <c r="AH203" s="277"/>
      <c r="AI203" s="277"/>
      <c r="AJ203" s="277"/>
      <c r="AK203" s="277"/>
      <c r="AL203" s="277"/>
      <c r="AM203" s="277"/>
      <c r="AN203" s="277"/>
      <c r="AO203" s="277"/>
      <c r="AP203" s="277"/>
      <c r="AQ203" s="277"/>
      <c r="AR203" s="277"/>
      <c r="AS203" s="277"/>
      <c r="AT203" s="277"/>
      <c r="AU203" s="277"/>
      <c r="AV203" s="277"/>
      <c r="AW203" s="277"/>
      <c r="AX203" s="277"/>
      <c r="AY203" s="336"/>
      <c r="AZ203" s="15"/>
      <c r="BA203" s="84" t="s">
        <v>865</v>
      </c>
      <c r="BB203" s="39" t="s">
        <v>147</v>
      </c>
      <c r="BC203" s="39" t="str">
        <f t="shared" si="204"/>
        <v>Flemings Prolific</v>
      </c>
      <c r="BD203" s="85" t="s">
        <v>745</v>
      </c>
      <c r="BE203" s="40" t="str">
        <f t="shared" si="198"/>
        <v/>
      </c>
      <c r="BF203" s="40">
        <f t="shared" si="199"/>
        <v>74.95</v>
      </c>
      <c r="BG203" s="40" t="str">
        <f t="shared" si="200"/>
        <v/>
      </c>
      <c r="BH203" s="139">
        <f>IF(BB203="","",IF(AND(BD203="Yes",Admin!$F$6&gt;0),Admin!$F$6,Admin!$F$5))</f>
        <v>0</v>
      </c>
      <c r="BI203" s="140" t="str">
        <f t="shared" si="201"/>
        <v/>
      </c>
      <c r="BJ203" s="141" t="str">
        <f t="shared" ref="BJ203" si="205">IF(BI203="","",BI203-(BI203*BH203))</f>
        <v/>
      </c>
    </row>
    <row r="204" spans="1:78" ht="18.75" customHeight="1" x14ac:dyDescent="0.25">
      <c r="A204" s="15"/>
      <c r="B204" s="276" t="s">
        <v>2257</v>
      </c>
      <c r="C204" s="277"/>
      <c r="D204" s="277"/>
      <c r="E204" s="277"/>
      <c r="F204" s="277"/>
      <c r="G204" s="277"/>
      <c r="H204" s="277"/>
      <c r="I204" s="277"/>
      <c r="J204" s="277"/>
      <c r="K204" s="277"/>
      <c r="L204" s="277"/>
      <c r="M204" s="277"/>
      <c r="N204" s="277"/>
      <c r="O204" s="277"/>
      <c r="P204" s="704"/>
      <c r="Q204" s="453">
        <v>74.95</v>
      </c>
      <c r="R204" s="281"/>
      <c r="S204" s="454"/>
      <c r="T204" s="452"/>
      <c r="U204" s="284"/>
      <c r="V204" s="369"/>
      <c r="W204" s="370" t="s">
        <v>151</v>
      </c>
      <c r="X204" s="371"/>
      <c r="Y204" s="371"/>
      <c r="Z204" s="371"/>
      <c r="AA204" s="440"/>
      <c r="AB204" s="417" t="s">
        <v>628</v>
      </c>
      <c r="AC204" s="277"/>
      <c r="AD204" s="277"/>
      <c r="AE204" s="277"/>
      <c r="AF204" s="277"/>
      <c r="AG204" s="277"/>
      <c r="AH204" s="277"/>
      <c r="AI204" s="277"/>
      <c r="AJ204" s="277"/>
      <c r="AK204" s="277"/>
      <c r="AL204" s="277"/>
      <c r="AM204" s="277"/>
      <c r="AN204" s="277"/>
      <c r="AO204" s="277"/>
      <c r="AP204" s="277"/>
      <c r="AQ204" s="277"/>
      <c r="AR204" s="277"/>
      <c r="AS204" s="277"/>
      <c r="AT204" s="277"/>
      <c r="AU204" s="277"/>
      <c r="AV204" s="277"/>
      <c r="AW204" s="277"/>
      <c r="AX204" s="277"/>
      <c r="AY204" s="336"/>
      <c r="AZ204" s="15"/>
      <c r="BA204" s="84" t="s">
        <v>2258</v>
      </c>
      <c r="BB204" s="39" t="s">
        <v>147</v>
      </c>
      <c r="BC204" s="39" t="str">
        <f t="shared" si="204"/>
        <v>Flemings Special</v>
      </c>
      <c r="BD204" s="85" t="s">
        <v>745</v>
      </c>
      <c r="BE204" s="40" t="str">
        <f t="shared" si="198"/>
        <v/>
      </c>
      <c r="BF204" s="40">
        <f t="shared" si="199"/>
        <v>74.95</v>
      </c>
      <c r="BG204" s="40" t="str">
        <f t="shared" si="200"/>
        <v/>
      </c>
      <c r="BH204" s="139">
        <f>IF(BB204="","",IF(AND(BD204="Yes",Admin!$F$6&gt;0),Admin!$F$6,Admin!$F$5))</f>
        <v>0</v>
      </c>
      <c r="BI204" s="140" t="str">
        <f t="shared" si="201"/>
        <v/>
      </c>
      <c r="BJ204" s="141" t="str">
        <f t="shared" si="157"/>
        <v/>
      </c>
    </row>
    <row r="205" spans="1:78" ht="18.75" hidden="1" customHeight="1" x14ac:dyDescent="0.25">
      <c r="A205" s="15"/>
      <c r="B205" s="694" t="s">
        <v>1148</v>
      </c>
      <c r="C205" s="411"/>
      <c r="D205" s="411"/>
      <c r="E205" s="411"/>
      <c r="F205" s="411"/>
      <c r="G205" s="411"/>
      <c r="H205" s="411"/>
      <c r="I205" s="411"/>
      <c r="J205" s="411"/>
      <c r="K205" s="411"/>
      <c r="L205" s="411"/>
      <c r="M205" s="411"/>
      <c r="N205" s="411"/>
      <c r="O205" s="411"/>
      <c r="P205" s="888"/>
      <c r="Q205" s="419" t="s">
        <v>393</v>
      </c>
      <c r="R205" s="420"/>
      <c r="S205" s="421"/>
      <c r="T205" s="422" t="s">
        <v>2</v>
      </c>
      <c r="U205" s="388"/>
      <c r="V205" s="389"/>
      <c r="W205" s="330"/>
      <c r="X205" s="330"/>
      <c r="Y205" s="330"/>
      <c r="Z205" s="330"/>
      <c r="AA205" s="331"/>
      <c r="AB205" s="480" t="s">
        <v>628</v>
      </c>
      <c r="AC205" s="382"/>
      <c r="AD205" s="382"/>
      <c r="AE205" s="382"/>
      <c r="AF205" s="382"/>
      <c r="AG205" s="382"/>
      <c r="AH205" s="382"/>
      <c r="AI205" s="382"/>
      <c r="AJ205" s="382"/>
      <c r="AK205" s="382"/>
      <c r="AL205" s="382"/>
      <c r="AM205" s="382"/>
      <c r="AN205" s="382"/>
      <c r="AO205" s="382"/>
      <c r="AP205" s="382"/>
      <c r="AQ205" s="382"/>
      <c r="AR205" s="382"/>
      <c r="AS205" s="382"/>
      <c r="AT205" s="382"/>
      <c r="AU205" s="382"/>
      <c r="AV205" s="382"/>
      <c r="AW205" s="382"/>
      <c r="AX205" s="382"/>
      <c r="AY205" s="392"/>
      <c r="AZ205" s="15"/>
      <c r="BA205" s="84" t="s">
        <v>1149</v>
      </c>
      <c r="BB205" s="39" t="s">
        <v>147</v>
      </c>
      <c r="BC205" s="39" t="str">
        <f t="shared" si="204"/>
        <v>George Sands</v>
      </c>
      <c r="BD205" s="85" t="s">
        <v>745</v>
      </c>
      <c r="BE205" s="40" t="str">
        <f t="shared" si="198"/>
        <v/>
      </c>
      <c r="BF205" s="40" t="str">
        <f t="shared" si="199"/>
        <v/>
      </c>
      <c r="BG205" s="40" t="str">
        <f t="shared" si="200"/>
        <v/>
      </c>
      <c r="BH205" s="139">
        <f>IF(BB205="","",IF(AND(BD205="Yes",Admin!$F$6&gt;0),Admin!$F$6,Admin!$F$5))</f>
        <v>0</v>
      </c>
      <c r="BI205" s="140" t="str">
        <f t="shared" si="201"/>
        <v/>
      </c>
      <c r="BJ205" s="141" t="str">
        <f>IF(BI205="","",BI205-(BI205*BH205))</f>
        <v/>
      </c>
    </row>
    <row r="206" spans="1:78" ht="18.75" customHeight="1" x14ac:dyDescent="0.25">
      <c r="A206" s="15"/>
      <c r="B206" s="886" t="s">
        <v>367</v>
      </c>
      <c r="C206" s="887"/>
      <c r="D206" s="887"/>
      <c r="E206" s="887"/>
      <c r="F206" s="887"/>
      <c r="G206" s="887"/>
      <c r="H206" s="887"/>
      <c r="I206" s="887"/>
      <c r="J206" s="887"/>
      <c r="K206" s="887"/>
      <c r="L206" s="887"/>
      <c r="M206" s="887"/>
      <c r="N206" s="887"/>
      <c r="O206" s="887"/>
      <c r="P206" s="887"/>
      <c r="Q206" s="762">
        <v>67.95</v>
      </c>
      <c r="R206" s="763"/>
      <c r="S206" s="764"/>
      <c r="T206" s="437" t="s">
        <v>2</v>
      </c>
      <c r="U206" s="438"/>
      <c r="V206" s="439"/>
      <c r="W206" s="931" t="s">
        <v>368</v>
      </c>
      <c r="X206" s="931"/>
      <c r="Y206" s="931"/>
      <c r="Z206" s="931"/>
      <c r="AA206" s="931"/>
      <c r="AB206" s="302" t="s">
        <v>628</v>
      </c>
      <c r="AC206" s="302"/>
      <c r="AD206" s="302"/>
      <c r="AE206" s="302"/>
      <c r="AF206" s="302"/>
      <c r="AG206" s="302"/>
      <c r="AH206" s="302"/>
      <c r="AI206" s="302"/>
      <c r="AJ206" s="302"/>
      <c r="AK206" s="302"/>
      <c r="AL206" s="302"/>
      <c r="AM206" s="302"/>
      <c r="AN206" s="302"/>
      <c r="AO206" s="302"/>
      <c r="AP206" s="302"/>
      <c r="AQ206" s="302"/>
      <c r="AR206" s="302"/>
      <c r="AS206" s="302"/>
      <c r="AT206" s="302"/>
      <c r="AU206" s="302"/>
      <c r="AV206" s="302"/>
      <c r="AW206" s="302"/>
      <c r="AX206" s="302"/>
      <c r="AY206" s="498"/>
      <c r="AZ206" s="15"/>
      <c r="BA206" s="84" t="s">
        <v>866</v>
      </c>
      <c r="BB206" s="39" t="s">
        <v>147</v>
      </c>
      <c r="BC206" s="39" t="str">
        <f t="shared" si="204"/>
        <v>Marone</v>
      </c>
      <c r="BD206" s="85" t="s">
        <v>745</v>
      </c>
      <c r="BE206" s="40" t="str">
        <f t="shared" si="198"/>
        <v/>
      </c>
      <c r="BF206" s="40">
        <f t="shared" si="199"/>
        <v>67.95</v>
      </c>
      <c r="BG206" s="40" t="str">
        <f t="shared" si="200"/>
        <v/>
      </c>
      <c r="BH206" s="139">
        <f>IF(BB206="","",IF(AND(BD206="Yes",Admin!$F$6&gt;0),Admin!$F$6,Admin!$F$5))</f>
        <v>0</v>
      </c>
      <c r="BI206" s="140" t="str">
        <f t="shared" si="201"/>
        <v/>
      </c>
      <c r="BJ206" s="141" t="str">
        <f t="shared" si="157"/>
        <v/>
      </c>
    </row>
    <row r="207" spans="1:78" ht="18.75" customHeight="1" thickBot="1" x14ac:dyDescent="0.3">
      <c r="A207" s="15"/>
      <c r="B207" s="312" t="s">
        <v>369</v>
      </c>
      <c r="C207" s="313"/>
      <c r="D207" s="313"/>
      <c r="E207" s="313"/>
      <c r="F207" s="313"/>
      <c r="G207" s="313"/>
      <c r="H207" s="313"/>
      <c r="I207" s="313"/>
      <c r="J207" s="313"/>
      <c r="K207" s="313"/>
      <c r="L207" s="313"/>
      <c r="M207" s="313"/>
      <c r="N207" s="313"/>
      <c r="O207" s="313"/>
      <c r="P207" s="885"/>
      <c r="Q207" s="892">
        <v>67.95</v>
      </c>
      <c r="R207" s="589"/>
      <c r="S207" s="893"/>
      <c r="T207" s="908" t="s">
        <v>2</v>
      </c>
      <c r="U207" s="909"/>
      <c r="V207" s="910"/>
      <c r="W207" s="894" t="s">
        <v>149</v>
      </c>
      <c r="X207" s="894"/>
      <c r="Y207" s="894"/>
      <c r="Z207" s="894"/>
      <c r="AA207" s="895"/>
      <c r="AB207" s="630" t="s">
        <v>628</v>
      </c>
      <c r="AC207" s="313"/>
      <c r="AD207" s="313"/>
      <c r="AE207" s="313"/>
      <c r="AF207" s="313"/>
      <c r="AG207" s="313"/>
      <c r="AH207" s="313"/>
      <c r="AI207" s="313"/>
      <c r="AJ207" s="313"/>
      <c r="AK207" s="313"/>
      <c r="AL207" s="313"/>
      <c r="AM207" s="313"/>
      <c r="AN207" s="313"/>
      <c r="AO207" s="313"/>
      <c r="AP207" s="313"/>
      <c r="AQ207" s="313"/>
      <c r="AR207" s="313"/>
      <c r="AS207" s="313"/>
      <c r="AT207" s="313"/>
      <c r="AU207" s="313"/>
      <c r="AV207" s="313"/>
      <c r="AW207" s="313"/>
      <c r="AX207" s="313"/>
      <c r="AY207" s="631"/>
      <c r="AZ207" s="15"/>
      <c r="BA207" s="84" t="s">
        <v>867</v>
      </c>
      <c r="BB207" s="39" t="s">
        <v>147</v>
      </c>
      <c r="BC207" s="39" t="str">
        <f t="shared" si="204"/>
        <v>Wandiligong Wonder</v>
      </c>
      <c r="BD207" s="85" t="s">
        <v>745</v>
      </c>
      <c r="BE207" s="40" t="str">
        <f t="shared" si="198"/>
        <v/>
      </c>
      <c r="BF207" s="40">
        <f t="shared" si="199"/>
        <v>67.95</v>
      </c>
      <c r="BG207" s="40" t="str">
        <f t="shared" si="200"/>
        <v/>
      </c>
      <c r="BH207" s="139">
        <f>IF(BB207="","",IF(AND(BD207="Yes",Admin!$F$6&gt;0),Admin!$F$6,Admin!$F$5))</f>
        <v>0</v>
      </c>
      <c r="BI207" s="140" t="str">
        <f t="shared" si="201"/>
        <v/>
      </c>
      <c r="BJ207" s="141" t="str">
        <f t="shared" si="157"/>
        <v/>
      </c>
    </row>
    <row r="208" spans="1:78" ht="18.75" hidden="1" customHeight="1" thickBot="1" x14ac:dyDescent="0.3">
      <c r="B208" s="455"/>
      <c r="C208" s="455"/>
      <c r="D208" s="455"/>
      <c r="E208" s="455"/>
      <c r="F208" s="455"/>
      <c r="G208" s="455"/>
      <c r="H208" s="455"/>
      <c r="I208" s="455"/>
      <c r="J208" s="455"/>
      <c r="K208" s="455"/>
      <c r="L208" s="455"/>
      <c r="M208" s="455"/>
      <c r="N208" s="455"/>
      <c r="O208" s="455"/>
      <c r="P208" s="455"/>
      <c r="Q208" s="455"/>
      <c r="R208" s="455"/>
      <c r="S208" s="455"/>
      <c r="T208" s="455"/>
      <c r="U208" s="455"/>
      <c r="V208" s="455"/>
      <c r="W208" s="455"/>
      <c r="X208" s="455"/>
      <c r="Y208" s="455"/>
      <c r="Z208" s="455"/>
      <c r="AA208" s="455"/>
      <c r="AB208" s="455"/>
      <c r="AC208" s="455"/>
      <c r="AD208" s="455"/>
      <c r="AE208" s="455"/>
      <c r="AF208" s="455"/>
      <c r="AG208" s="455"/>
      <c r="AH208" s="455"/>
      <c r="AI208" s="455"/>
      <c r="AJ208" s="455"/>
      <c r="AK208" s="455"/>
      <c r="AL208" s="455"/>
      <c r="AM208" s="455"/>
      <c r="AN208" s="455"/>
      <c r="AO208" s="455"/>
      <c r="AP208" s="455"/>
      <c r="AQ208" s="455"/>
      <c r="AR208" s="455"/>
      <c r="AS208" s="455"/>
      <c r="AT208" s="455"/>
      <c r="AU208" s="455"/>
      <c r="AV208" s="455"/>
      <c r="AW208" s="455"/>
      <c r="AX208" s="455"/>
      <c r="AY208" s="455"/>
      <c r="AZ208" s="15"/>
      <c r="BA208" s="84" t="s">
        <v>792</v>
      </c>
      <c r="BB208" s="39"/>
      <c r="BC208" s="39"/>
      <c r="BD208" s="85"/>
      <c r="BE208" s="78" t="str">
        <f t="shared" si="198"/>
        <v/>
      </c>
      <c r="BF208" s="78" t="str">
        <f t="shared" si="199"/>
        <v/>
      </c>
      <c r="BG208" s="78" t="str">
        <f t="shared" si="200"/>
        <v/>
      </c>
      <c r="BH208" s="86" t="str">
        <f>IF(BB208="","",IF(AND(BD208="Yes",Admin!$F$6&gt;0),Admin!$F$6,Admin!$F$5))</f>
        <v/>
      </c>
      <c r="BI208" s="87" t="str">
        <f t="shared" si="201"/>
        <v/>
      </c>
      <c r="BJ208" s="88" t="str">
        <f t="shared" si="157"/>
        <v/>
      </c>
    </row>
    <row r="209" spans="1:62" ht="18.75" hidden="1" customHeight="1" x14ac:dyDescent="0.3">
      <c r="B209" s="759" t="s">
        <v>700</v>
      </c>
      <c r="C209" s="759"/>
      <c r="D209" s="759"/>
      <c r="E209" s="759"/>
      <c r="F209" s="759"/>
      <c r="G209" s="759"/>
      <c r="H209" s="759"/>
      <c r="I209" s="759"/>
      <c r="J209" s="759"/>
      <c r="K209" s="759"/>
      <c r="L209" s="759"/>
      <c r="M209" s="759"/>
      <c r="N209" s="759"/>
      <c r="O209" s="759"/>
      <c r="P209" s="759"/>
      <c r="Q209" s="759"/>
      <c r="R209" s="759"/>
      <c r="S209" s="759"/>
      <c r="T209" s="759"/>
      <c r="U209" s="759"/>
      <c r="V209" s="759"/>
      <c r="W209" s="759"/>
      <c r="X209" s="759"/>
      <c r="Y209" s="759"/>
      <c r="Z209" s="759"/>
      <c r="AA209" s="759"/>
      <c r="AB209" s="759"/>
      <c r="AC209" s="759"/>
      <c r="AD209" s="759"/>
      <c r="AE209" s="759"/>
      <c r="AF209" s="759"/>
      <c r="AG209" s="759"/>
      <c r="AH209" s="759"/>
      <c r="AI209" s="759"/>
      <c r="AJ209" s="759"/>
      <c r="AK209" s="759"/>
      <c r="AL209" s="759"/>
      <c r="AM209" s="759"/>
      <c r="AN209" s="759"/>
      <c r="AO209" s="759"/>
      <c r="AP209" s="759"/>
      <c r="AQ209" s="759"/>
      <c r="AR209" s="759"/>
      <c r="AS209" s="759"/>
      <c r="AT209" s="759"/>
      <c r="AU209" s="759"/>
      <c r="AV209" s="759"/>
      <c r="AW209" s="759"/>
      <c r="AX209" s="759"/>
      <c r="AY209" s="759"/>
      <c r="AZ209" s="15"/>
      <c r="BA209" s="84" t="s">
        <v>792</v>
      </c>
      <c r="BB209" s="39"/>
      <c r="BC209" s="39"/>
      <c r="BD209" s="85"/>
      <c r="BE209" s="78" t="str">
        <f t="shared" si="198"/>
        <v/>
      </c>
      <c r="BF209" s="78" t="str">
        <f t="shared" si="199"/>
        <v/>
      </c>
      <c r="BG209" s="78" t="str">
        <f t="shared" si="200"/>
        <v/>
      </c>
      <c r="BH209" s="86" t="str">
        <f>IF(BB209="","",IF(AND(BD209="Yes",Admin!$F$6&gt;0),Admin!$F$6,Admin!$F$5))</f>
        <v/>
      </c>
      <c r="BI209" s="87" t="str">
        <f t="shared" si="201"/>
        <v/>
      </c>
      <c r="BJ209" s="88" t="str">
        <f t="shared" si="157"/>
        <v/>
      </c>
    </row>
    <row r="210" spans="1:62" ht="15.75" customHeight="1" thickBot="1" x14ac:dyDescent="0.3">
      <c r="B210" s="14"/>
      <c r="C210" s="14"/>
      <c r="D210" s="14"/>
      <c r="E210" s="14"/>
      <c r="F210" s="14"/>
      <c r="G210" s="14"/>
      <c r="H210" s="14"/>
      <c r="I210" s="14"/>
      <c r="J210" s="14"/>
      <c r="K210" s="14"/>
      <c r="L210" s="14"/>
      <c r="M210" s="14"/>
      <c r="N210" s="14"/>
      <c r="O210" s="14"/>
      <c r="P210" s="14"/>
      <c r="Q210" s="741"/>
      <c r="R210" s="741"/>
      <c r="S210" s="741"/>
      <c r="T210" s="779"/>
      <c r="U210" s="779"/>
      <c r="V210" s="779"/>
      <c r="W210" s="741"/>
      <c r="X210" s="741"/>
      <c r="Y210" s="741"/>
      <c r="Z210" s="741"/>
      <c r="AA210" s="741"/>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5"/>
      <c r="BA210" s="84" t="s">
        <v>792</v>
      </c>
      <c r="BB210" s="39"/>
      <c r="BC210" s="39"/>
      <c r="BD210" s="85"/>
      <c r="BE210" s="78" t="str">
        <f t="shared" si="198"/>
        <v/>
      </c>
      <c r="BF210" s="78" t="str">
        <f t="shared" si="199"/>
        <v/>
      </c>
      <c r="BG210" s="78" t="str">
        <f t="shared" si="200"/>
        <v/>
      </c>
      <c r="BH210" s="86" t="str">
        <f>IF(BB210="","",IF(AND(BD210="Yes",Admin!$F$6&gt;0),Admin!$F$6,Admin!$F$5))</f>
        <v/>
      </c>
      <c r="BI210" s="87" t="str">
        <f t="shared" si="201"/>
        <v/>
      </c>
      <c r="BJ210" s="88" t="str">
        <f t="shared" si="157"/>
        <v/>
      </c>
    </row>
    <row r="211" spans="1:62" ht="18.75" customHeight="1" x14ac:dyDescent="0.3">
      <c r="B211" s="755" t="s">
        <v>152</v>
      </c>
      <c r="C211" s="756"/>
      <c r="D211" s="756"/>
      <c r="E211" s="756"/>
      <c r="F211" s="756"/>
      <c r="G211" s="756"/>
      <c r="H211" s="756"/>
      <c r="I211" s="756"/>
      <c r="J211" s="756"/>
      <c r="K211" s="756"/>
      <c r="L211" s="756"/>
      <c r="M211" s="756"/>
      <c r="N211" s="756"/>
      <c r="O211" s="756"/>
      <c r="P211" s="756"/>
      <c r="Q211" s="675" t="s">
        <v>1</v>
      </c>
      <c r="R211" s="675"/>
      <c r="S211" s="675"/>
      <c r="T211" s="425" t="s">
        <v>0</v>
      </c>
      <c r="U211" s="425"/>
      <c r="V211" s="425"/>
      <c r="W211" s="423" t="s">
        <v>8</v>
      </c>
      <c r="X211" s="423"/>
      <c r="Y211" s="423"/>
      <c r="Z211" s="423"/>
      <c r="AA211" s="423"/>
      <c r="AB211" s="426" t="s">
        <v>9</v>
      </c>
      <c r="AC211" s="426"/>
      <c r="AD211" s="426"/>
      <c r="AE211" s="426"/>
      <c r="AF211" s="426"/>
      <c r="AG211" s="426"/>
      <c r="AH211" s="426"/>
      <c r="AI211" s="426"/>
      <c r="AJ211" s="426"/>
      <c r="AK211" s="426"/>
      <c r="AL211" s="426"/>
      <c r="AM211" s="426"/>
      <c r="AN211" s="426"/>
      <c r="AO211" s="426"/>
      <c r="AP211" s="426"/>
      <c r="AQ211" s="426"/>
      <c r="AR211" s="426"/>
      <c r="AS211" s="426"/>
      <c r="AT211" s="426"/>
      <c r="AU211" s="426"/>
      <c r="AV211" s="426"/>
      <c r="AW211" s="426"/>
      <c r="AX211" s="426"/>
      <c r="AY211" s="427"/>
      <c r="AZ211" s="15"/>
      <c r="BA211" s="84" t="s">
        <v>792</v>
      </c>
      <c r="BB211" s="39"/>
      <c r="BC211" s="39"/>
      <c r="BD211" s="85"/>
      <c r="BE211" s="78" t="str">
        <f t="shared" si="198"/>
        <v/>
      </c>
      <c r="BF211" s="78" t="str">
        <f t="shared" si="199"/>
        <v/>
      </c>
      <c r="BG211" s="78" t="str">
        <f t="shared" si="200"/>
        <v/>
      </c>
      <c r="BH211" s="86" t="str">
        <f>IF(BB211="","",IF(AND(BD211="Yes",Admin!$F$6&gt;0),Admin!$F$6,Admin!$F$5))</f>
        <v/>
      </c>
      <c r="BI211" s="87" t="str">
        <f t="shared" si="201"/>
        <v/>
      </c>
      <c r="BJ211" s="88" t="str">
        <f t="shared" si="157"/>
        <v/>
      </c>
    </row>
    <row r="212" spans="1:62" ht="18.75" customHeight="1" x14ac:dyDescent="0.25">
      <c r="A212" s="15"/>
      <c r="B212" s="373" t="s">
        <v>2313</v>
      </c>
      <c r="C212" s="374"/>
      <c r="D212" s="374"/>
      <c r="E212" s="374"/>
      <c r="F212" s="374"/>
      <c r="G212" s="374"/>
      <c r="H212" s="374"/>
      <c r="I212" s="374"/>
      <c r="J212" s="374"/>
      <c r="K212" s="374"/>
      <c r="L212" s="374"/>
      <c r="M212" s="374"/>
      <c r="N212" s="374"/>
      <c r="O212" s="374"/>
      <c r="P212" s="374"/>
      <c r="Q212" s="280">
        <v>19.95</v>
      </c>
      <c r="R212" s="281"/>
      <c r="S212" s="282"/>
      <c r="T212" s="283"/>
      <c r="U212" s="284"/>
      <c r="V212" s="369"/>
      <c r="W212" s="370" t="s">
        <v>155</v>
      </c>
      <c r="X212" s="371"/>
      <c r="Y212" s="371"/>
      <c r="Z212" s="371"/>
      <c r="AA212" s="372"/>
      <c r="AB212" s="335" t="s">
        <v>12</v>
      </c>
      <c r="AC212" s="277"/>
      <c r="AD212" s="277"/>
      <c r="AE212" s="277"/>
      <c r="AF212" s="277"/>
      <c r="AG212" s="277"/>
      <c r="AH212" s="277"/>
      <c r="AI212" s="277"/>
      <c r="AJ212" s="277"/>
      <c r="AK212" s="277"/>
      <c r="AL212" s="277"/>
      <c r="AM212" s="277"/>
      <c r="AN212" s="277"/>
      <c r="AO212" s="277"/>
      <c r="AP212" s="277"/>
      <c r="AQ212" s="277"/>
      <c r="AR212" s="277"/>
      <c r="AS212" s="277"/>
      <c r="AT212" s="277"/>
      <c r="AU212" s="277"/>
      <c r="AV212" s="277"/>
      <c r="AW212" s="277"/>
      <c r="AX212" s="277"/>
      <c r="AY212" s="336"/>
      <c r="AZ212" s="15"/>
      <c r="BA212" s="84" t="s">
        <v>2327</v>
      </c>
      <c r="BB212" s="39" t="s">
        <v>153</v>
      </c>
      <c r="BC212" s="39" t="str">
        <f t="shared" ref="BC212:BC217" si="206">B212</f>
        <v>Black 2L Pot</v>
      </c>
      <c r="BD212" s="85" t="s">
        <v>745</v>
      </c>
      <c r="BE212" s="40" t="str">
        <f t="shared" si="198"/>
        <v/>
      </c>
      <c r="BF212" s="40">
        <f t="shared" si="199"/>
        <v>19.95</v>
      </c>
      <c r="BG212" s="40" t="str">
        <f t="shared" si="200"/>
        <v/>
      </c>
      <c r="BH212" s="139">
        <f>IF(BB212="","",IF(AND(BD212="Yes",Admin!$F$6&gt;0),Admin!$F$6,Admin!$F$5))</f>
        <v>0</v>
      </c>
      <c r="BI212" s="140" t="str">
        <f t="shared" si="201"/>
        <v/>
      </c>
      <c r="BJ212" s="141" t="str">
        <f>IF(BI212="","",BI212-(BI212*BH212))</f>
        <v/>
      </c>
    </row>
    <row r="213" spans="1:62" ht="18.75" hidden="1" customHeight="1" x14ac:dyDescent="0.25">
      <c r="A213" s="15"/>
      <c r="B213" s="694" t="s">
        <v>154</v>
      </c>
      <c r="C213" s="411"/>
      <c r="D213" s="411"/>
      <c r="E213" s="411"/>
      <c r="F213" s="411"/>
      <c r="G213" s="411"/>
      <c r="H213" s="411"/>
      <c r="I213" s="411"/>
      <c r="J213" s="411"/>
      <c r="K213" s="411"/>
      <c r="L213" s="411"/>
      <c r="M213" s="411"/>
      <c r="N213" s="411"/>
      <c r="O213" s="411"/>
      <c r="P213" s="411"/>
      <c r="Q213" s="643" t="s">
        <v>393</v>
      </c>
      <c r="R213" s="420"/>
      <c r="S213" s="644"/>
      <c r="T213" s="387" t="s">
        <v>2</v>
      </c>
      <c r="U213" s="388"/>
      <c r="V213" s="389"/>
      <c r="W213" s="329" t="s">
        <v>155</v>
      </c>
      <c r="X213" s="330"/>
      <c r="Y213" s="330"/>
      <c r="Z213" s="330"/>
      <c r="AA213" s="390"/>
      <c r="AB213" s="391" t="s">
        <v>12</v>
      </c>
      <c r="AC213" s="382"/>
      <c r="AD213" s="382"/>
      <c r="AE213" s="382"/>
      <c r="AF213" s="382"/>
      <c r="AG213" s="382"/>
      <c r="AH213" s="382"/>
      <c r="AI213" s="382"/>
      <c r="AJ213" s="382"/>
      <c r="AK213" s="382"/>
      <c r="AL213" s="382"/>
      <c r="AM213" s="382"/>
      <c r="AN213" s="382"/>
      <c r="AO213" s="382"/>
      <c r="AP213" s="382"/>
      <c r="AQ213" s="382"/>
      <c r="AR213" s="382"/>
      <c r="AS213" s="382"/>
      <c r="AT213" s="382"/>
      <c r="AU213" s="382"/>
      <c r="AV213" s="382"/>
      <c r="AW213" s="382"/>
      <c r="AX213" s="382"/>
      <c r="AY213" s="392"/>
      <c r="AZ213" s="15"/>
      <c r="BA213" s="84" t="s">
        <v>868</v>
      </c>
      <c r="BB213" s="39" t="s">
        <v>153</v>
      </c>
      <c r="BC213" s="39" t="str">
        <f t="shared" si="206"/>
        <v>Black</v>
      </c>
      <c r="BD213" s="85" t="s">
        <v>745</v>
      </c>
      <c r="BE213" s="40" t="str">
        <f t="shared" si="198"/>
        <v/>
      </c>
      <c r="BF213" s="40" t="str">
        <f t="shared" si="199"/>
        <v/>
      </c>
      <c r="BG213" s="40" t="str">
        <f t="shared" si="200"/>
        <v/>
      </c>
      <c r="BH213" s="139">
        <f>IF(BB213="","",IF(AND(BD213="Yes",Admin!$F$6&gt;0),Admin!$F$6,Admin!$F$5))</f>
        <v>0</v>
      </c>
      <c r="BI213" s="140" t="str">
        <f t="shared" si="201"/>
        <v/>
      </c>
      <c r="BJ213" s="141" t="str">
        <f t="shared" si="157"/>
        <v/>
      </c>
    </row>
    <row r="214" spans="1:62" ht="18.75" hidden="1" customHeight="1" x14ac:dyDescent="0.25">
      <c r="A214" s="15"/>
      <c r="B214" s="381" t="s">
        <v>156</v>
      </c>
      <c r="C214" s="382"/>
      <c r="D214" s="382"/>
      <c r="E214" s="382"/>
      <c r="F214" s="382"/>
      <c r="G214" s="382"/>
      <c r="H214" s="382"/>
      <c r="I214" s="382"/>
      <c r="J214" s="382"/>
      <c r="K214" s="382"/>
      <c r="L214" s="382"/>
      <c r="M214" s="382"/>
      <c r="N214" s="382"/>
      <c r="O214" s="382"/>
      <c r="P214" s="382"/>
      <c r="Q214" s="643" t="s">
        <v>393</v>
      </c>
      <c r="R214" s="420"/>
      <c r="S214" s="644"/>
      <c r="T214" s="387" t="s">
        <v>2</v>
      </c>
      <c r="U214" s="388"/>
      <c r="V214" s="389"/>
      <c r="W214" s="329" t="s">
        <v>155</v>
      </c>
      <c r="X214" s="330"/>
      <c r="Y214" s="330"/>
      <c r="Z214" s="330"/>
      <c r="AA214" s="390"/>
      <c r="AB214" s="391" t="s">
        <v>12</v>
      </c>
      <c r="AC214" s="382"/>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2"/>
      <c r="AY214" s="392"/>
      <c r="AZ214" s="15"/>
      <c r="BA214" s="84" t="s">
        <v>1644</v>
      </c>
      <c r="BB214" s="39" t="s">
        <v>153</v>
      </c>
      <c r="BC214" s="39" t="str">
        <f t="shared" si="206"/>
        <v>Red</v>
      </c>
      <c r="BD214" s="85" t="s">
        <v>745</v>
      </c>
      <c r="BE214" s="40" t="str">
        <f t="shared" si="198"/>
        <v/>
      </c>
      <c r="BF214" s="40" t="str">
        <f t="shared" si="199"/>
        <v/>
      </c>
      <c r="BG214" s="40" t="str">
        <f t="shared" si="200"/>
        <v/>
      </c>
      <c r="BH214" s="139">
        <f>IF(BB214="","",IF(AND(BD214="Yes",Admin!$F$6&gt;0),Admin!$F$6,Admin!$F$5))</f>
        <v>0</v>
      </c>
      <c r="BI214" s="140" t="str">
        <f t="shared" si="201"/>
        <v/>
      </c>
      <c r="BJ214" s="141" t="str">
        <f>IF(BI214="","",BI214-(BI214*BH214))</f>
        <v/>
      </c>
    </row>
    <row r="215" spans="1:62" ht="18.75" customHeight="1" x14ac:dyDescent="0.25">
      <c r="A215" s="15"/>
      <c r="B215" s="276" t="s">
        <v>2314</v>
      </c>
      <c r="C215" s="277"/>
      <c r="D215" s="277"/>
      <c r="E215" s="277"/>
      <c r="F215" s="277"/>
      <c r="G215" s="277"/>
      <c r="H215" s="277"/>
      <c r="I215" s="277"/>
      <c r="J215" s="277"/>
      <c r="K215" s="277"/>
      <c r="L215" s="277"/>
      <c r="M215" s="277"/>
      <c r="N215" s="277"/>
      <c r="O215" s="277"/>
      <c r="P215" s="277"/>
      <c r="Q215" s="280">
        <v>19.95</v>
      </c>
      <c r="R215" s="281"/>
      <c r="S215" s="282"/>
      <c r="T215" s="283"/>
      <c r="U215" s="284"/>
      <c r="V215" s="369"/>
      <c r="W215" s="370" t="s">
        <v>155</v>
      </c>
      <c r="X215" s="371"/>
      <c r="Y215" s="371"/>
      <c r="Z215" s="371"/>
      <c r="AA215" s="372"/>
      <c r="AB215" s="335" t="s">
        <v>12</v>
      </c>
      <c r="AC215" s="277"/>
      <c r="AD215" s="277"/>
      <c r="AE215" s="277"/>
      <c r="AF215" s="277"/>
      <c r="AG215" s="277"/>
      <c r="AH215" s="277"/>
      <c r="AI215" s="277"/>
      <c r="AJ215" s="277"/>
      <c r="AK215" s="277"/>
      <c r="AL215" s="277"/>
      <c r="AM215" s="277"/>
      <c r="AN215" s="277"/>
      <c r="AO215" s="277"/>
      <c r="AP215" s="277"/>
      <c r="AQ215" s="277"/>
      <c r="AR215" s="277"/>
      <c r="AS215" s="277"/>
      <c r="AT215" s="277"/>
      <c r="AU215" s="277"/>
      <c r="AV215" s="277"/>
      <c r="AW215" s="277"/>
      <c r="AX215" s="277"/>
      <c r="AY215" s="336"/>
      <c r="AZ215" s="15"/>
      <c r="BA215" s="84" t="s">
        <v>2328</v>
      </c>
      <c r="BB215" s="39" t="s">
        <v>153</v>
      </c>
      <c r="BC215" s="39" t="str">
        <f t="shared" si="206"/>
        <v>Red 2L Pot</v>
      </c>
      <c r="BD215" s="85" t="s">
        <v>745</v>
      </c>
      <c r="BE215" s="40" t="str">
        <f t="shared" si="198"/>
        <v/>
      </c>
      <c r="BF215" s="40">
        <f t="shared" si="199"/>
        <v>19.95</v>
      </c>
      <c r="BG215" s="40" t="str">
        <f t="shared" si="200"/>
        <v/>
      </c>
      <c r="BH215" s="139">
        <f>IF(BB215="","",IF(AND(BD215="Yes",Admin!$F$6&gt;0),Admin!$F$6,Admin!$F$5))</f>
        <v>0</v>
      </c>
      <c r="BI215" s="140" t="str">
        <f t="shared" si="201"/>
        <v/>
      </c>
      <c r="BJ215" s="141" t="str">
        <f>IF(BI215="","",BI215-(BI215*BH215))</f>
        <v/>
      </c>
    </row>
    <row r="216" spans="1:62" ht="18.75" hidden="1" customHeight="1" x14ac:dyDescent="0.25">
      <c r="A216" s="15"/>
      <c r="B216" s="381" t="s">
        <v>156</v>
      </c>
      <c r="C216" s="382"/>
      <c r="D216" s="382"/>
      <c r="E216" s="382"/>
      <c r="F216" s="382"/>
      <c r="G216" s="382"/>
      <c r="H216" s="382"/>
      <c r="I216" s="382"/>
      <c r="J216" s="382"/>
      <c r="K216" s="382"/>
      <c r="L216" s="382"/>
      <c r="M216" s="382"/>
      <c r="N216" s="382"/>
      <c r="O216" s="382"/>
      <c r="P216" s="382"/>
      <c r="Q216" s="643" t="s">
        <v>393</v>
      </c>
      <c r="R216" s="420"/>
      <c r="S216" s="644"/>
      <c r="T216" s="387" t="s">
        <v>2</v>
      </c>
      <c r="U216" s="388"/>
      <c r="V216" s="389"/>
      <c r="W216" s="329" t="s">
        <v>155</v>
      </c>
      <c r="X216" s="330"/>
      <c r="Y216" s="330"/>
      <c r="Z216" s="330"/>
      <c r="AA216" s="390"/>
      <c r="AB216" s="391" t="s">
        <v>12</v>
      </c>
      <c r="AC216" s="382"/>
      <c r="AD216" s="382"/>
      <c r="AE216" s="382"/>
      <c r="AF216" s="382"/>
      <c r="AG216" s="382"/>
      <c r="AH216" s="382"/>
      <c r="AI216" s="382"/>
      <c r="AJ216" s="382"/>
      <c r="AK216" s="382"/>
      <c r="AL216" s="382"/>
      <c r="AM216" s="382"/>
      <c r="AN216" s="382"/>
      <c r="AO216" s="382"/>
      <c r="AP216" s="382"/>
      <c r="AQ216" s="382"/>
      <c r="AR216" s="382"/>
      <c r="AS216" s="382"/>
      <c r="AT216" s="382"/>
      <c r="AU216" s="382"/>
      <c r="AV216" s="382"/>
      <c r="AW216" s="382"/>
      <c r="AX216" s="382"/>
      <c r="AY216" s="392"/>
      <c r="AZ216" s="15"/>
      <c r="BA216" s="84" t="s">
        <v>869</v>
      </c>
      <c r="BB216" s="39" t="s">
        <v>153</v>
      </c>
      <c r="BC216" s="39" t="str">
        <f t="shared" si="206"/>
        <v>Red</v>
      </c>
      <c r="BD216" s="85" t="s">
        <v>745</v>
      </c>
      <c r="BE216" s="40" t="str">
        <f t="shared" si="198"/>
        <v/>
      </c>
      <c r="BF216" s="40" t="str">
        <f t="shared" si="199"/>
        <v/>
      </c>
      <c r="BG216" s="40" t="str">
        <f t="shared" si="200"/>
        <v/>
      </c>
      <c r="BH216" s="139">
        <f>IF(BB216="","",IF(AND(BD216="Yes",Admin!$F$6&gt;0),Admin!$F$6,Admin!$F$5))</f>
        <v>0</v>
      </c>
      <c r="BI216" s="140" t="str">
        <f t="shared" si="201"/>
        <v/>
      </c>
      <c r="BJ216" s="141" t="str">
        <f t="shared" si="157"/>
        <v/>
      </c>
    </row>
    <row r="217" spans="1:62" ht="18.75" customHeight="1" thickBot="1" x14ac:dyDescent="0.3">
      <c r="A217" s="15"/>
      <c r="B217" s="269" t="s">
        <v>2312</v>
      </c>
      <c r="C217" s="270"/>
      <c r="D217" s="270"/>
      <c r="E217" s="270"/>
      <c r="F217" s="270"/>
      <c r="G217" s="270"/>
      <c r="H217" s="270"/>
      <c r="I217" s="270"/>
      <c r="J217" s="270"/>
      <c r="K217" s="270"/>
      <c r="L217" s="270"/>
      <c r="M217" s="270"/>
      <c r="N217" s="270"/>
      <c r="O217" s="270"/>
      <c r="P217" s="270"/>
      <c r="Q217" s="307">
        <v>19.95</v>
      </c>
      <c r="R217" s="308"/>
      <c r="S217" s="309"/>
      <c r="T217" s="273"/>
      <c r="U217" s="274"/>
      <c r="V217" s="647"/>
      <c r="W217" s="553" t="s">
        <v>155</v>
      </c>
      <c r="X217" s="428"/>
      <c r="Y217" s="428"/>
      <c r="Z217" s="428"/>
      <c r="AA217" s="557"/>
      <c r="AB217" s="335" t="s">
        <v>12</v>
      </c>
      <c r="AC217" s="277"/>
      <c r="AD217" s="277"/>
      <c r="AE217" s="277"/>
      <c r="AF217" s="277"/>
      <c r="AG217" s="277"/>
      <c r="AH217" s="277"/>
      <c r="AI217" s="277"/>
      <c r="AJ217" s="277"/>
      <c r="AK217" s="277"/>
      <c r="AL217" s="277"/>
      <c r="AM217" s="277"/>
      <c r="AN217" s="277"/>
      <c r="AO217" s="277"/>
      <c r="AP217" s="277"/>
      <c r="AQ217" s="277"/>
      <c r="AR217" s="277"/>
      <c r="AS217" s="277"/>
      <c r="AT217" s="277"/>
      <c r="AU217" s="277"/>
      <c r="AV217" s="277"/>
      <c r="AW217" s="277"/>
      <c r="AX217" s="277"/>
      <c r="AY217" s="336"/>
      <c r="AZ217" s="15"/>
      <c r="BA217" s="84" t="s">
        <v>2329</v>
      </c>
      <c r="BB217" s="39" t="s">
        <v>153</v>
      </c>
      <c r="BC217" s="39" t="str">
        <f t="shared" si="206"/>
        <v>White 2L Pot</v>
      </c>
      <c r="BD217" s="85" t="s">
        <v>745</v>
      </c>
      <c r="BE217" s="40" t="str">
        <f t="shared" si="198"/>
        <v/>
      </c>
      <c r="BF217" s="40">
        <f t="shared" si="199"/>
        <v>19.95</v>
      </c>
      <c r="BG217" s="40" t="str">
        <f t="shared" si="200"/>
        <v/>
      </c>
      <c r="BH217" s="139">
        <f>IF(BB217="","",IF(AND(BD217="Yes",Admin!$F$6&gt;0),Admin!$F$6,Admin!$F$5))</f>
        <v>0</v>
      </c>
      <c r="BI217" s="140" t="str">
        <f t="shared" si="201"/>
        <v/>
      </c>
      <c r="BJ217" s="141" t="str">
        <f t="shared" si="157"/>
        <v/>
      </c>
    </row>
    <row r="218" spans="1:62" ht="18.75" customHeight="1" thickBot="1" x14ac:dyDescent="0.3">
      <c r="B218" s="455"/>
      <c r="C218" s="455"/>
      <c r="D218" s="455"/>
      <c r="E218" s="455"/>
      <c r="F218" s="455"/>
      <c r="G218" s="455"/>
      <c r="H218" s="455"/>
      <c r="I218" s="455"/>
      <c r="J218" s="455"/>
      <c r="K218" s="455"/>
      <c r="L218" s="455"/>
      <c r="M218" s="455"/>
      <c r="N218" s="455"/>
      <c r="O218" s="455"/>
      <c r="P218" s="455"/>
      <c r="Q218" s="455"/>
      <c r="R218" s="455"/>
      <c r="S218" s="455"/>
      <c r="T218" s="455"/>
      <c r="U218" s="455"/>
      <c r="V218" s="455"/>
      <c r="W218" s="455"/>
      <c r="X218" s="455"/>
      <c r="Y218" s="455"/>
      <c r="Z218" s="455"/>
      <c r="AA218" s="455"/>
      <c r="AB218" s="455"/>
      <c r="AC218" s="455"/>
      <c r="AD218" s="455"/>
      <c r="AE218" s="455"/>
      <c r="AF218" s="455"/>
      <c r="AG218" s="455"/>
      <c r="AH218" s="455"/>
      <c r="AI218" s="455"/>
      <c r="AJ218" s="455"/>
      <c r="AK218" s="455"/>
      <c r="AL218" s="455"/>
      <c r="AM218" s="455"/>
      <c r="AN218" s="455"/>
      <c r="AO218" s="455"/>
      <c r="AP218" s="455"/>
      <c r="AQ218" s="455"/>
      <c r="AR218" s="455"/>
      <c r="AS218" s="455"/>
      <c r="AT218" s="455"/>
      <c r="AU218" s="455"/>
      <c r="AV218" s="455"/>
      <c r="AW218" s="455"/>
      <c r="AX218" s="455"/>
      <c r="AY218" s="455"/>
      <c r="AZ218" s="15"/>
      <c r="BA218" s="84" t="s">
        <v>792</v>
      </c>
      <c r="BB218" s="39"/>
      <c r="BC218" s="39"/>
      <c r="BD218" s="85"/>
      <c r="BE218" s="78" t="str">
        <f t="shared" si="198"/>
        <v/>
      </c>
      <c r="BF218" s="78" t="str">
        <f t="shared" si="199"/>
        <v/>
      </c>
      <c r="BG218" s="78" t="str">
        <f t="shared" si="200"/>
        <v/>
      </c>
      <c r="BH218" s="86" t="str">
        <f>IF(BB218="","",IF(AND(BD218="Yes",Admin!$F$6&gt;0),Admin!$F$6,Admin!$F$5))</f>
        <v/>
      </c>
      <c r="BI218" s="87" t="str">
        <f t="shared" si="201"/>
        <v/>
      </c>
      <c r="BJ218" s="88" t="str">
        <f t="shared" si="157"/>
        <v/>
      </c>
    </row>
    <row r="219" spans="1:62" ht="18.75" hidden="1" customHeight="1" x14ac:dyDescent="0.3">
      <c r="B219" s="755" t="s">
        <v>1481</v>
      </c>
      <c r="C219" s="756"/>
      <c r="D219" s="756"/>
      <c r="E219" s="756"/>
      <c r="F219" s="756"/>
      <c r="G219" s="756"/>
      <c r="H219" s="756"/>
      <c r="I219" s="756"/>
      <c r="J219" s="756"/>
      <c r="K219" s="756"/>
      <c r="L219" s="756"/>
      <c r="M219" s="756"/>
      <c r="N219" s="756"/>
      <c r="O219" s="756"/>
      <c r="P219" s="756"/>
      <c r="Q219" s="675" t="s">
        <v>1</v>
      </c>
      <c r="R219" s="675"/>
      <c r="S219" s="675"/>
      <c r="T219" s="425" t="s">
        <v>0</v>
      </c>
      <c r="U219" s="425"/>
      <c r="V219" s="425"/>
      <c r="W219" s="423" t="s">
        <v>8</v>
      </c>
      <c r="X219" s="423"/>
      <c r="Y219" s="423"/>
      <c r="Z219" s="423"/>
      <c r="AA219" s="423"/>
      <c r="AB219" s="426" t="s">
        <v>9</v>
      </c>
      <c r="AC219" s="426"/>
      <c r="AD219" s="426"/>
      <c r="AE219" s="426"/>
      <c r="AF219" s="426"/>
      <c r="AG219" s="426"/>
      <c r="AH219" s="426"/>
      <c r="AI219" s="426"/>
      <c r="AJ219" s="426"/>
      <c r="AK219" s="426"/>
      <c r="AL219" s="426"/>
      <c r="AM219" s="426"/>
      <c r="AN219" s="426"/>
      <c r="AO219" s="426"/>
      <c r="AP219" s="426"/>
      <c r="AQ219" s="426"/>
      <c r="AR219" s="426"/>
      <c r="AS219" s="426"/>
      <c r="AT219" s="426"/>
      <c r="AU219" s="426"/>
      <c r="AV219" s="426"/>
      <c r="AW219" s="426"/>
      <c r="AX219" s="426"/>
      <c r="AY219" s="427"/>
      <c r="AZ219" s="15"/>
      <c r="BA219" s="84" t="s">
        <v>792</v>
      </c>
      <c r="BB219" s="39"/>
      <c r="BC219" s="39"/>
      <c r="BD219" s="85"/>
      <c r="BE219" s="78" t="str">
        <f t="shared" si="198"/>
        <v/>
      </c>
      <c r="BF219" s="78" t="str">
        <f t="shared" si="199"/>
        <v/>
      </c>
      <c r="BG219" s="78" t="str">
        <f t="shared" si="200"/>
        <v/>
      </c>
      <c r="BH219" s="86" t="str">
        <f>IF(BB219="","",IF(AND(BD219="Yes",Admin!$F$6&gt;0),Admin!$F$6,Admin!$F$5))</f>
        <v/>
      </c>
      <c r="BI219" s="87" t="str">
        <f t="shared" si="201"/>
        <v/>
      </c>
      <c r="BJ219" s="88" t="str">
        <f>IF(BI219="","",BI219-(BI219*BH219))</f>
        <v/>
      </c>
    </row>
    <row r="220" spans="1:62" ht="18.75" hidden="1" customHeight="1" thickBot="1" x14ac:dyDescent="0.3">
      <c r="B220" s="581" t="s">
        <v>1483</v>
      </c>
      <c r="C220" s="571"/>
      <c r="D220" s="571"/>
      <c r="E220" s="571"/>
      <c r="F220" s="571"/>
      <c r="G220" s="571"/>
      <c r="H220" s="571"/>
      <c r="I220" s="571"/>
      <c r="J220" s="571"/>
      <c r="K220" s="571"/>
      <c r="L220" s="571"/>
      <c r="M220" s="571"/>
      <c r="N220" s="571"/>
      <c r="O220" s="571"/>
      <c r="P220" s="571"/>
      <c r="Q220" s="870" t="s">
        <v>393</v>
      </c>
      <c r="R220" s="871"/>
      <c r="S220" s="872"/>
      <c r="T220" s="889" t="s">
        <v>2</v>
      </c>
      <c r="U220" s="890"/>
      <c r="V220" s="891"/>
      <c r="W220" s="903" t="s">
        <v>1517</v>
      </c>
      <c r="X220" s="904"/>
      <c r="Y220" s="904"/>
      <c r="Z220" s="904"/>
      <c r="AA220" s="905"/>
      <c r="AB220" s="896" t="s">
        <v>12</v>
      </c>
      <c r="AC220" s="897"/>
      <c r="AD220" s="897"/>
      <c r="AE220" s="897"/>
      <c r="AF220" s="897"/>
      <c r="AG220" s="897"/>
      <c r="AH220" s="897"/>
      <c r="AI220" s="897"/>
      <c r="AJ220" s="897"/>
      <c r="AK220" s="897"/>
      <c r="AL220" s="897"/>
      <c r="AM220" s="897"/>
      <c r="AN220" s="897"/>
      <c r="AO220" s="897"/>
      <c r="AP220" s="897"/>
      <c r="AQ220" s="897"/>
      <c r="AR220" s="897"/>
      <c r="AS220" s="897"/>
      <c r="AT220" s="897"/>
      <c r="AU220" s="897"/>
      <c r="AV220" s="897"/>
      <c r="AW220" s="897"/>
      <c r="AX220" s="897"/>
      <c r="AY220" s="898"/>
      <c r="AZ220" s="15"/>
      <c r="BA220" s="84" t="s">
        <v>1482</v>
      </c>
      <c r="BB220" s="39" t="s">
        <v>1483</v>
      </c>
      <c r="BC220" s="39" t="str">
        <f>B220</f>
        <v>Elderberry</v>
      </c>
      <c r="BD220" s="85" t="s">
        <v>745</v>
      </c>
      <c r="BE220" s="78" t="str">
        <f t="shared" si="198"/>
        <v/>
      </c>
      <c r="BF220" s="78" t="str">
        <f t="shared" si="199"/>
        <v/>
      </c>
      <c r="BG220" s="78" t="str">
        <f t="shared" si="200"/>
        <v/>
      </c>
      <c r="BH220" s="86">
        <f>IF(BB220="","",IF(AND(BD220="Yes",Admin!$F$6&gt;0),Admin!$F$6,Admin!$F$5))</f>
        <v>0</v>
      </c>
      <c r="BI220" s="87" t="str">
        <f t="shared" si="201"/>
        <v/>
      </c>
      <c r="BJ220" s="88" t="str">
        <f>IF(BI220="","",BI220-(BI220*BH220))</f>
        <v/>
      </c>
    </row>
    <row r="221" spans="1:62" ht="18.75" hidden="1" customHeight="1" thickBot="1" x14ac:dyDescent="0.3">
      <c r="B221" s="455"/>
      <c r="C221" s="455"/>
      <c r="D221" s="455"/>
      <c r="E221" s="455"/>
      <c r="F221" s="455"/>
      <c r="G221" s="455"/>
      <c r="H221" s="455"/>
      <c r="I221" s="455"/>
      <c r="J221" s="455"/>
      <c r="K221" s="455"/>
      <c r="L221" s="455"/>
      <c r="M221" s="455"/>
      <c r="N221" s="455"/>
      <c r="O221" s="455"/>
      <c r="P221" s="455"/>
      <c r="Q221" s="455"/>
      <c r="R221" s="455"/>
      <c r="S221" s="455"/>
      <c r="T221" s="455"/>
      <c r="U221" s="455"/>
      <c r="V221" s="455"/>
      <c r="W221" s="455"/>
      <c r="X221" s="455"/>
      <c r="Y221" s="455"/>
      <c r="Z221" s="455"/>
      <c r="AA221" s="455"/>
      <c r="AB221" s="455"/>
      <c r="AC221" s="455"/>
      <c r="AD221" s="455"/>
      <c r="AE221" s="455"/>
      <c r="AF221" s="455"/>
      <c r="AG221" s="455"/>
      <c r="AH221" s="455"/>
      <c r="AI221" s="455"/>
      <c r="AJ221" s="455"/>
      <c r="AK221" s="455"/>
      <c r="AL221" s="455"/>
      <c r="AM221" s="455"/>
      <c r="AN221" s="455"/>
      <c r="AO221" s="455"/>
      <c r="AP221" s="455"/>
      <c r="AQ221" s="455"/>
      <c r="AR221" s="455"/>
      <c r="AS221" s="455"/>
      <c r="AT221" s="455"/>
      <c r="AU221" s="455"/>
      <c r="AV221" s="455"/>
      <c r="AW221" s="455"/>
      <c r="AX221" s="455"/>
      <c r="AY221" s="455"/>
      <c r="AZ221" s="15"/>
      <c r="BA221" s="84" t="s">
        <v>792</v>
      </c>
      <c r="BB221" s="39"/>
      <c r="BC221" s="39"/>
      <c r="BD221" s="85"/>
      <c r="BE221" s="78" t="str">
        <f t="shared" si="198"/>
        <v/>
      </c>
      <c r="BF221" s="78" t="str">
        <f t="shared" si="199"/>
        <v/>
      </c>
      <c r="BG221" s="78" t="str">
        <f t="shared" si="200"/>
        <v/>
      </c>
      <c r="BH221" s="86" t="str">
        <f>IF(BB221="","",IF(AND(BD221="Yes",Admin!$F$6&gt;0),Admin!$F$6,Admin!$F$5))</f>
        <v/>
      </c>
      <c r="BI221" s="87" t="str">
        <f t="shared" si="201"/>
        <v/>
      </c>
      <c r="BJ221" s="88" t="str">
        <f>IF(BI221="","",BI221-(BI221*BH221))</f>
        <v/>
      </c>
    </row>
    <row r="222" spans="1:62" ht="18.75" hidden="1" customHeight="1" x14ac:dyDescent="0.3">
      <c r="B222" s="759" t="s">
        <v>709</v>
      </c>
      <c r="C222" s="759"/>
      <c r="D222" s="759"/>
      <c r="E222" s="759"/>
      <c r="F222" s="759"/>
      <c r="G222" s="759"/>
      <c r="H222" s="759"/>
      <c r="I222" s="759"/>
      <c r="J222" s="759"/>
      <c r="K222" s="759"/>
      <c r="L222" s="759"/>
      <c r="M222" s="759"/>
      <c r="N222" s="759"/>
      <c r="O222" s="759"/>
      <c r="P222" s="759"/>
      <c r="Q222" s="759"/>
      <c r="R222" s="759"/>
      <c r="S222" s="759"/>
      <c r="T222" s="759"/>
      <c r="U222" s="759"/>
      <c r="V222" s="759"/>
      <c r="W222" s="759"/>
      <c r="X222" s="759"/>
      <c r="Y222" s="759"/>
      <c r="Z222" s="759"/>
      <c r="AA222" s="759"/>
      <c r="AB222" s="759"/>
      <c r="AC222" s="759"/>
      <c r="AD222" s="759"/>
      <c r="AE222" s="759"/>
      <c r="AF222" s="759"/>
      <c r="AG222" s="759"/>
      <c r="AH222" s="759"/>
      <c r="AI222" s="759"/>
      <c r="AJ222" s="759"/>
      <c r="AK222" s="759"/>
      <c r="AL222" s="759"/>
      <c r="AM222" s="759"/>
      <c r="AN222" s="759"/>
      <c r="AO222" s="759"/>
      <c r="AP222" s="759"/>
      <c r="AQ222" s="759"/>
      <c r="AR222" s="759"/>
      <c r="AS222" s="759"/>
      <c r="AT222" s="759"/>
      <c r="AU222" s="759"/>
      <c r="AV222" s="759"/>
      <c r="AW222" s="759"/>
      <c r="AX222" s="759"/>
      <c r="AY222" s="759"/>
      <c r="AZ222" s="15"/>
      <c r="BA222" s="84" t="s">
        <v>792</v>
      </c>
      <c r="BB222" s="39"/>
      <c r="BC222" s="39"/>
      <c r="BD222" s="85"/>
      <c r="BE222" s="78" t="str">
        <f t="shared" si="198"/>
        <v/>
      </c>
      <c r="BF222" s="78" t="str">
        <f t="shared" si="199"/>
        <v/>
      </c>
      <c r="BG222" s="78" t="str">
        <f t="shared" si="200"/>
        <v/>
      </c>
      <c r="BH222" s="86" t="str">
        <f>IF(BB222="","",IF(AND(BD222="Yes",Admin!$F$6&gt;0),Admin!$F$6,Admin!$F$5))</f>
        <v/>
      </c>
      <c r="BI222" s="87" t="str">
        <f t="shared" si="201"/>
        <v/>
      </c>
      <c r="BJ222" s="88" t="str">
        <f t="shared" si="157"/>
        <v/>
      </c>
    </row>
    <row r="223" spans="1:62" ht="15.75" hidden="1" customHeight="1" thickBot="1" x14ac:dyDescent="0.3">
      <c r="B223" s="14"/>
      <c r="C223" s="14"/>
      <c r="D223" s="14"/>
      <c r="E223" s="14"/>
      <c r="F223" s="14"/>
      <c r="G223" s="14"/>
      <c r="H223" s="14"/>
      <c r="I223" s="14"/>
      <c r="J223" s="14"/>
      <c r="K223" s="14"/>
      <c r="L223" s="14"/>
      <c r="M223" s="14"/>
      <c r="N223" s="14"/>
      <c r="O223" s="14"/>
      <c r="P223" s="14"/>
      <c r="Q223" s="741"/>
      <c r="R223" s="741"/>
      <c r="S223" s="741"/>
      <c r="T223" s="779"/>
      <c r="U223" s="779"/>
      <c r="V223" s="779"/>
      <c r="W223" s="741"/>
      <c r="X223" s="741"/>
      <c r="Y223" s="741"/>
      <c r="Z223" s="741"/>
      <c r="AA223" s="741"/>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5"/>
      <c r="BA223" s="84" t="s">
        <v>792</v>
      </c>
      <c r="BB223" s="39"/>
      <c r="BC223" s="39"/>
      <c r="BD223" s="85"/>
      <c r="BE223" s="78" t="str">
        <f t="shared" si="198"/>
        <v/>
      </c>
      <c r="BF223" s="78" t="str">
        <f t="shared" si="199"/>
        <v/>
      </c>
      <c r="BG223" s="78" t="str">
        <f t="shared" si="200"/>
        <v/>
      </c>
      <c r="BH223" s="86" t="str">
        <f>IF(BB223="","",IF(AND(BD223="Yes",Admin!$F$6&gt;0),Admin!$F$6,Admin!$F$5))</f>
        <v/>
      </c>
      <c r="BI223" s="87" t="str">
        <f t="shared" si="201"/>
        <v/>
      </c>
      <c r="BJ223" s="88" t="str">
        <f t="shared" si="157"/>
        <v/>
      </c>
    </row>
    <row r="224" spans="1:62" ht="18.75" customHeight="1" x14ac:dyDescent="0.3">
      <c r="B224" s="755" t="s">
        <v>158</v>
      </c>
      <c r="C224" s="756"/>
      <c r="D224" s="756"/>
      <c r="E224" s="756"/>
      <c r="F224" s="756"/>
      <c r="G224" s="756"/>
      <c r="H224" s="756"/>
      <c r="I224" s="756"/>
      <c r="J224" s="756"/>
      <c r="K224" s="756"/>
      <c r="L224" s="756"/>
      <c r="M224" s="756"/>
      <c r="N224" s="756"/>
      <c r="O224" s="756"/>
      <c r="P224" s="756"/>
      <c r="Q224" s="675" t="s">
        <v>1</v>
      </c>
      <c r="R224" s="675"/>
      <c r="S224" s="675"/>
      <c r="T224" s="425" t="s">
        <v>0</v>
      </c>
      <c r="U224" s="425"/>
      <c r="V224" s="425"/>
      <c r="W224" s="423" t="s">
        <v>8</v>
      </c>
      <c r="X224" s="423"/>
      <c r="Y224" s="423"/>
      <c r="Z224" s="423"/>
      <c r="AA224" s="423"/>
      <c r="AB224" s="426" t="s">
        <v>9</v>
      </c>
      <c r="AC224" s="426"/>
      <c r="AD224" s="426"/>
      <c r="AE224" s="426"/>
      <c r="AF224" s="426"/>
      <c r="AG224" s="426"/>
      <c r="AH224" s="426"/>
      <c r="AI224" s="426"/>
      <c r="AJ224" s="426"/>
      <c r="AK224" s="426"/>
      <c r="AL224" s="426"/>
      <c r="AM224" s="426"/>
      <c r="AN224" s="426"/>
      <c r="AO224" s="426"/>
      <c r="AP224" s="426"/>
      <c r="AQ224" s="426"/>
      <c r="AR224" s="426"/>
      <c r="AS224" s="426"/>
      <c r="AT224" s="426"/>
      <c r="AU224" s="426"/>
      <c r="AV224" s="426"/>
      <c r="AW224" s="426"/>
      <c r="AX224" s="426"/>
      <c r="AY224" s="427"/>
      <c r="AZ224" s="15"/>
      <c r="BA224" s="84" t="s">
        <v>792</v>
      </c>
      <c r="BB224" s="39"/>
      <c r="BC224" s="39"/>
      <c r="BD224" s="85"/>
      <c r="BE224" s="78" t="str">
        <f t="shared" si="198"/>
        <v/>
      </c>
      <c r="BF224" s="78" t="str">
        <f t="shared" si="199"/>
        <v/>
      </c>
      <c r="BG224" s="78" t="str">
        <f t="shared" si="200"/>
        <v/>
      </c>
      <c r="BH224" s="86" t="str">
        <f>IF(BB224="","",IF(AND(BD224="Yes",Admin!$F$6&gt;0),Admin!$F$6,Admin!$F$5))</f>
        <v/>
      </c>
      <c r="BI224" s="87" t="str">
        <f t="shared" si="201"/>
        <v/>
      </c>
      <c r="BJ224" s="88" t="str">
        <f t="shared" si="157"/>
        <v/>
      </c>
    </row>
    <row r="225" spans="1:62" ht="18.75" hidden="1" customHeight="1" x14ac:dyDescent="0.25">
      <c r="A225" s="15"/>
      <c r="B225" s="381" t="s">
        <v>1647</v>
      </c>
      <c r="C225" s="382"/>
      <c r="D225" s="382"/>
      <c r="E225" s="382"/>
      <c r="F225" s="382"/>
      <c r="G225" s="382"/>
      <c r="H225" s="382"/>
      <c r="I225" s="382"/>
      <c r="J225" s="382"/>
      <c r="K225" s="382"/>
      <c r="L225" s="382"/>
      <c r="M225" s="883" t="s">
        <v>1449</v>
      </c>
      <c r="N225" s="883"/>
      <c r="O225" s="883"/>
      <c r="P225" s="884"/>
      <c r="Q225" s="643" t="s">
        <v>393</v>
      </c>
      <c r="R225" s="420"/>
      <c r="S225" s="644"/>
      <c r="T225" s="387" t="s">
        <v>2</v>
      </c>
      <c r="U225" s="388"/>
      <c r="V225" s="389"/>
      <c r="W225" s="873" t="s">
        <v>625</v>
      </c>
      <c r="X225" s="874"/>
      <c r="Y225" s="874"/>
      <c r="Z225" s="874"/>
      <c r="AA225" s="875"/>
      <c r="AB225" s="391" t="s">
        <v>12</v>
      </c>
      <c r="AC225" s="382"/>
      <c r="AD225" s="382"/>
      <c r="AE225" s="382"/>
      <c r="AF225" s="382"/>
      <c r="AG225" s="382"/>
      <c r="AH225" s="382"/>
      <c r="AI225" s="382"/>
      <c r="AJ225" s="382"/>
      <c r="AK225" s="382"/>
      <c r="AL225" s="382"/>
      <c r="AM225" s="382"/>
      <c r="AN225" s="382"/>
      <c r="AO225" s="382"/>
      <c r="AP225" s="382"/>
      <c r="AQ225" s="382"/>
      <c r="AR225" s="382"/>
      <c r="AS225" s="382"/>
      <c r="AT225" s="382"/>
      <c r="AU225" s="382"/>
      <c r="AV225" s="382"/>
      <c r="AW225" s="382"/>
      <c r="AX225" s="382"/>
      <c r="AY225" s="392"/>
      <c r="AZ225" s="15"/>
      <c r="BA225" s="84" t="s">
        <v>1648</v>
      </c>
      <c r="BB225" s="39" t="s">
        <v>159</v>
      </c>
      <c r="BC225" s="39" t="str">
        <f t="shared" ref="BC225:BC239" si="207">B225&amp;" | "&amp;M225</f>
        <v>Adam | 20cm pot</v>
      </c>
      <c r="BD225" s="85" t="s">
        <v>745</v>
      </c>
      <c r="BE225" s="40" t="str">
        <f t="shared" si="198"/>
        <v/>
      </c>
      <c r="BF225" s="40" t="str">
        <f t="shared" si="199"/>
        <v/>
      </c>
      <c r="BG225" s="40" t="str">
        <f t="shared" si="200"/>
        <v/>
      </c>
      <c r="BH225" s="139">
        <f>IF(BB225="","",IF(AND(BD225="Yes",Admin!$F$6&gt;0),Admin!$F$6,Admin!$F$5))</f>
        <v>0</v>
      </c>
      <c r="BI225" s="140" t="str">
        <f t="shared" si="201"/>
        <v/>
      </c>
      <c r="BJ225" s="141" t="str">
        <f>IF(BI225="","",BI225-(BI225*BH225))</f>
        <v/>
      </c>
    </row>
    <row r="226" spans="1:62" ht="18.75" customHeight="1" x14ac:dyDescent="0.25">
      <c r="A226" s="15"/>
      <c r="B226" s="276" t="s">
        <v>160</v>
      </c>
      <c r="C226" s="277"/>
      <c r="D226" s="277"/>
      <c r="E226" s="277"/>
      <c r="F226" s="277"/>
      <c r="G226" s="277"/>
      <c r="H226" s="277"/>
      <c r="I226" s="277"/>
      <c r="J226" s="277"/>
      <c r="K226" s="278" t="s">
        <v>2616</v>
      </c>
      <c r="L226" s="278"/>
      <c r="M226" s="278"/>
      <c r="N226" s="278"/>
      <c r="O226" s="278"/>
      <c r="P226" s="279"/>
      <c r="Q226" s="280">
        <v>42.95</v>
      </c>
      <c r="R226" s="281"/>
      <c r="S226" s="282"/>
      <c r="T226" s="283"/>
      <c r="U226" s="284"/>
      <c r="V226" s="369"/>
      <c r="W226" s="880" t="s">
        <v>625</v>
      </c>
      <c r="X226" s="881"/>
      <c r="Y226" s="881"/>
      <c r="Z226" s="881"/>
      <c r="AA226" s="882"/>
      <c r="AB226" s="335" t="s">
        <v>12</v>
      </c>
      <c r="AC226" s="277"/>
      <c r="AD226" s="277"/>
      <c r="AE226" s="277"/>
      <c r="AF226" s="277"/>
      <c r="AG226" s="277"/>
      <c r="AH226" s="277"/>
      <c r="AI226" s="277"/>
      <c r="AJ226" s="277"/>
      <c r="AK226" s="277"/>
      <c r="AL226" s="277"/>
      <c r="AM226" s="277"/>
      <c r="AN226" s="277"/>
      <c r="AO226" s="277"/>
      <c r="AP226" s="277"/>
      <c r="AQ226" s="277"/>
      <c r="AR226" s="277"/>
      <c r="AS226" s="277"/>
      <c r="AT226" s="277"/>
      <c r="AU226" s="277"/>
      <c r="AV226" s="277"/>
      <c r="AW226" s="277"/>
      <c r="AX226" s="277"/>
      <c r="AY226" s="336"/>
      <c r="AZ226" s="15"/>
      <c r="BA226" s="84" t="s">
        <v>2259</v>
      </c>
      <c r="BB226" s="39" t="s">
        <v>159</v>
      </c>
      <c r="BC226" s="39" t="str">
        <f>B226&amp;" | "&amp;K226</f>
        <v>Black Genoa | Bare root or Potted</v>
      </c>
      <c r="BD226" s="85" t="s">
        <v>745</v>
      </c>
      <c r="BE226" s="40" t="str">
        <f t="shared" si="198"/>
        <v/>
      </c>
      <c r="BF226" s="40">
        <f t="shared" si="199"/>
        <v>42.95</v>
      </c>
      <c r="BG226" s="40" t="str">
        <f t="shared" si="200"/>
        <v/>
      </c>
      <c r="BH226" s="139">
        <f>IF(BB226="","",IF(AND(BD226="Yes",Admin!$F$6&gt;0),Admin!$F$6,Admin!$F$5))</f>
        <v>0</v>
      </c>
      <c r="BI226" s="140" t="str">
        <f t="shared" si="201"/>
        <v/>
      </c>
      <c r="BJ226" s="141" t="str">
        <f t="shared" si="157"/>
        <v/>
      </c>
    </row>
    <row r="227" spans="1:62" ht="18.75" hidden="1" customHeight="1" x14ac:dyDescent="0.25">
      <c r="A227" s="15"/>
      <c r="B227" s="276" t="s">
        <v>160</v>
      </c>
      <c r="C227" s="277"/>
      <c r="D227" s="277"/>
      <c r="E227" s="277"/>
      <c r="F227" s="277"/>
      <c r="G227" s="277"/>
      <c r="H227" s="277"/>
      <c r="I227" s="277"/>
      <c r="J227" s="277"/>
      <c r="K227" s="278"/>
      <c r="L227" s="278"/>
      <c r="M227" s="278" t="s">
        <v>1449</v>
      </c>
      <c r="N227" s="278"/>
      <c r="O227" s="278"/>
      <c r="P227" s="279"/>
      <c r="Q227" s="643">
        <v>42.95</v>
      </c>
      <c r="R227" s="420"/>
      <c r="S227" s="644"/>
      <c r="T227" s="387"/>
      <c r="U227" s="388"/>
      <c r="V227" s="389"/>
      <c r="W227" s="873" t="s">
        <v>625</v>
      </c>
      <c r="X227" s="874"/>
      <c r="Y227" s="874"/>
      <c r="Z227" s="874"/>
      <c r="AA227" s="875"/>
      <c r="AB227" s="391" t="s">
        <v>12</v>
      </c>
      <c r="AC227" s="382"/>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2"/>
      <c r="AY227" s="392"/>
      <c r="AZ227" s="15"/>
      <c r="BA227" s="84" t="s">
        <v>2091</v>
      </c>
      <c r="BB227" s="39" t="s">
        <v>159</v>
      </c>
      <c r="BC227" s="39" t="str">
        <f t="shared" ref="BC227:BC237" si="208">B227&amp;" | "&amp;K227</f>
        <v xml:space="preserve">Black Genoa | </v>
      </c>
      <c r="BD227" s="85" t="s">
        <v>745</v>
      </c>
      <c r="BE227" s="40" t="str">
        <f t="shared" si="198"/>
        <v/>
      </c>
      <c r="BF227" s="40">
        <f t="shared" si="199"/>
        <v>42.95</v>
      </c>
      <c r="BG227" s="40" t="str">
        <f t="shared" si="200"/>
        <v/>
      </c>
      <c r="BH227" s="139">
        <f>IF(BB227="","",IF(AND(BD227="Yes",Admin!$F$6&gt;0),Admin!$F$6,Admin!$F$5))</f>
        <v>0</v>
      </c>
      <c r="BI227" s="140" t="str">
        <f t="shared" si="201"/>
        <v/>
      </c>
      <c r="BJ227" s="141" t="str">
        <f t="shared" ref="BJ227:BJ235" si="209">IF(BI227="","",BI227-(BI227*BH227))</f>
        <v/>
      </c>
    </row>
    <row r="228" spans="1:62" ht="18.75" hidden="1" customHeight="1" x14ac:dyDescent="0.25">
      <c r="A228" s="15"/>
      <c r="B228" s="276" t="s">
        <v>160</v>
      </c>
      <c r="C228" s="277"/>
      <c r="D228" s="277"/>
      <c r="E228" s="277"/>
      <c r="F228" s="277"/>
      <c r="G228" s="277"/>
      <c r="H228" s="277"/>
      <c r="I228" s="277"/>
      <c r="J228" s="277"/>
      <c r="K228" s="278"/>
      <c r="L228" s="278"/>
      <c r="M228" s="278" t="s">
        <v>413</v>
      </c>
      <c r="N228" s="278"/>
      <c r="O228" s="278"/>
      <c r="P228" s="279"/>
      <c r="Q228" s="643" t="s">
        <v>393</v>
      </c>
      <c r="R228" s="420"/>
      <c r="S228" s="644"/>
      <c r="T228" s="387"/>
      <c r="U228" s="388"/>
      <c r="V228" s="389"/>
      <c r="W228" s="873" t="s">
        <v>625</v>
      </c>
      <c r="X228" s="874"/>
      <c r="Y228" s="874"/>
      <c r="Z228" s="874"/>
      <c r="AA228" s="875"/>
      <c r="AB228" s="391" t="s">
        <v>12</v>
      </c>
      <c r="AC228" s="382"/>
      <c r="AD228" s="382"/>
      <c r="AE228" s="382"/>
      <c r="AF228" s="382"/>
      <c r="AG228" s="382"/>
      <c r="AH228" s="382"/>
      <c r="AI228" s="382"/>
      <c r="AJ228" s="382"/>
      <c r="AK228" s="382"/>
      <c r="AL228" s="382"/>
      <c r="AM228" s="382"/>
      <c r="AN228" s="382"/>
      <c r="AO228" s="382"/>
      <c r="AP228" s="382"/>
      <c r="AQ228" s="382"/>
      <c r="AR228" s="382"/>
      <c r="AS228" s="382"/>
      <c r="AT228" s="382"/>
      <c r="AU228" s="382"/>
      <c r="AV228" s="382"/>
      <c r="AW228" s="382"/>
      <c r="AX228" s="382"/>
      <c r="AY228" s="392"/>
      <c r="AZ228" s="15"/>
      <c r="BA228" s="84" t="s">
        <v>2092</v>
      </c>
      <c r="BB228" s="39" t="s">
        <v>159</v>
      </c>
      <c r="BC228" s="39" t="str">
        <f t="shared" si="208"/>
        <v xml:space="preserve">Black Genoa | </v>
      </c>
      <c r="BD228" s="85" t="s">
        <v>745</v>
      </c>
      <c r="BE228" s="40" t="str">
        <f t="shared" si="198"/>
        <v/>
      </c>
      <c r="BF228" s="40" t="str">
        <f t="shared" si="199"/>
        <v/>
      </c>
      <c r="BG228" s="40" t="str">
        <f t="shared" si="200"/>
        <v/>
      </c>
      <c r="BH228" s="139">
        <f>IF(BB228="","",IF(AND(BD228="Yes",Admin!$F$6&gt;0),Admin!$F$6,Admin!$F$5))</f>
        <v>0</v>
      </c>
      <c r="BI228" s="140" t="str">
        <f t="shared" si="201"/>
        <v/>
      </c>
      <c r="BJ228" s="141" t="str">
        <f t="shared" si="209"/>
        <v/>
      </c>
    </row>
    <row r="229" spans="1:62" ht="18.75" customHeight="1" x14ac:dyDescent="0.25">
      <c r="A229" s="15"/>
      <c r="B229" s="276" t="s">
        <v>161</v>
      </c>
      <c r="C229" s="277"/>
      <c r="D229" s="277"/>
      <c r="E229" s="277"/>
      <c r="F229" s="277"/>
      <c r="G229" s="277"/>
      <c r="H229" s="277"/>
      <c r="I229" s="277"/>
      <c r="J229" s="277"/>
      <c r="K229" s="278" t="s">
        <v>2616</v>
      </c>
      <c r="L229" s="278"/>
      <c r="M229" s="278"/>
      <c r="N229" s="278"/>
      <c r="O229" s="278"/>
      <c r="P229" s="279"/>
      <c r="Q229" s="280">
        <v>42.95</v>
      </c>
      <c r="R229" s="281"/>
      <c r="S229" s="282"/>
      <c r="T229" s="283"/>
      <c r="U229" s="284"/>
      <c r="V229" s="369"/>
      <c r="W229" s="880" t="s">
        <v>625</v>
      </c>
      <c r="X229" s="881"/>
      <c r="Y229" s="881"/>
      <c r="Z229" s="881"/>
      <c r="AA229" s="882"/>
      <c r="AB229" s="335" t="s">
        <v>12</v>
      </c>
      <c r="AC229" s="277"/>
      <c r="AD229" s="277"/>
      <c r="AE229" s="277"/>
      <c r="AF229" s="277"/>
      <c r="AG229" s="277"/>
      <c r="AH229" s="277"/>
      <c r="AI229" s="277"/>
      <c r="AJ229" s="277"/>
      <c r="AK229" s="277"/>
      <c r="AL229" s="277"/>
      <c r="AM229" s="277"/>
      <c r="AN229" s="277"/>
      <c r="AO229" s="277"/>
      <c r="AP229" s="277"/>
      <c r="AQ229" s="277"/>
      <c r="AR229" s="277"/>
      <c r="AS229" s="277"/>
      <c r="AT229" s="277"/>
      <c r="AU229" s="277"/>
      <c r="AV229" s="277"/>
      <c r="AW229" s="277"/>
      <c r="AX229" s="277"/>
      <c r="AY229" s="336"/>
      <c r="AZ229" s="15"/>
      <c r="BA229" s="84" t="s">
        <v>2260</v>
      </c>
      <c r="BB229" s="39" t="s">
        <v>159</v>
      </c>
      <c r="BC229" s="39" t="str">
        <f t="shared" si="208"/>
        <v>Brown Turkey | Bare root or Potted</v>
      </c>
      <c r="BD229" s="85" t="s">
        <v>745</v>
      </c>
      <c r="BE229" s="40" t="str">
        <f t="shared" si="198"/>
        <v/>
      </c>
      <c r="BF229" s="40">
        <f t="shared" si="199"/>
        <v>42.95</v>
      </c>
      <c r="BG229" s="40" t="str">
        <f t="shared" si="200"/>
        <v/>
      </c>
      <c r="BH229" s="139">
        <f>IF(BB229="","",IF(AND(BD229="Yes",Admin!$F$6&gt;0),Admin!$F$6,Admin!$F$5))</f>
        <v>0</v>
      </c>
      <c r="BI229" s="140" t="str">
        <f t="shared" si="201"/>
        <v/>
      </c>
      <c r="BJ229" s="141" t="str">
        <f t="shared" si="209"/>
        <v/>
      </c>
    </row>
    <row r="230" spans="1:62" ht="18.75" hidden="1" customHeight="1" x14ac:dyDescent="0.25">
      <c r="A230" s="15"/>
      <c r="B230" s="381" t="s">
        <v>161</v>
      </c>
      <c r="C230" s="382"/>
      <c r="D230" s="382"/>
      <c r="E230" s="382"/>
      <c r="F230" s="382"/>
      <c r="G230" s="382"/>
      <c r="H230" s="382"/>
      <c r="I230" s="382"/>
      <c r="J230" s="382"/>
      <c r="K230" s="382"/>
      <c r="L230" s="382"/>
      <c r="M230" s="883" t="s">
        <v>1449</v>
      </c>
      <c r="N230" s="883"/>
      <c r="O230" s="883"/>
      <c r="P230" s="884"/>
      <c r="Q230" s="643">
        <v>42.95</v>
      </c>
      <c r="R230" s="420"/>
      <c r="S230" s="644"/>
      <c r="T230" s="387"/>
      <c r="U230" s="388"/>
      <c r="V230" s="389"/>
      <c r="W230" s="873" t="s">
        <v>625</v>
      </c>
      <c r="X230" s="874"/>
      <c r="Y230" s="874"/>
      <c r="Z230" s="874"/>
      <c r="AA230" s="875"/>
      <c r="AB230" s="391" t="s">
        <v>12</v>
      </c>
      <c r="AC230" s="382"/>
      <c r="AD230" s="382"/>
      <c r="AE230" s="382"/>
      <c r="AF230" s="382"/>
      <c r="AG230" s="382"/>
      <c r="AH230" s="382"/>
      <c r="AI230" s="382"/>
      <c r="AJ230" s="382"/>
      <c r="AK230" s="382"/>
      <c r="AL230" s="382"/>
      <c r="AM230" s="382"/>
      <c r="AN230" s="382"/>
      <c r="AO230" s="382"/>
      <c r="AP230" s="382"/>
      <c r="AQ230" s="382"/>
      <c r="AR230" s="382"/>
      <c r="AS230" s="382"/>
      <c r="AT230" s="382"/>
      <c r="AU230" s="382"/>
      <c r="AV230" s="382"/>
      <c r="AW230" s="382"/>
      <c r="AX230" s="382"/>
      <c r="AY230" s="392"/>
      <c r="AZ230" s="15"/>
      <c r="BA230" s="84" t="s">
        <v>2138</v>
      </c>
      <c r="BB230" s="39" t="s">
        <v>159</v>
      </c>
      <c r="BC230" s="39" t="str">
        <f t="shared" si="208"/>
        <v xml:space="preserve">Brown Turkey | </v>
      </c>
      <c r="BD230" s="85" t="s">
        <v>745</v>
      </c>
      <c r="BE230" s="40" t="str">
        <f t="shared" si="198"/>
        <v/>
      </c>
      <c r="BF230" s="40">
        <f t="shared" si="199"/>
        <v>42.95</v>
      </c>
      <c r="BG230" s="40" t="str">
        <f t="shared" si="200"/>
        <v/>
      </c>
      <c r="BH230" s="139">
        <f>IF(BB230="","",IF(AND(BD230="Yes",Admin!$F$6&gt;0),Admin!$F$6,Admin!$F$5))</f>
        <v>0</v>
      </c>
      <c r="BI230" s="140" t="str">
        <f t="shared" si="201"/>
        <v/>
      </c>
      <c r="BJ230" s="141" t="str">
        <f t="shared" si="209"/>
        <v/>
      </c>
    </row>
    <row r="231" spans="1:62" ht="18.75" hidden="1" customHeight="1" x14ac:dyDescent="0.25">
      <c r="A231" s="15"/>
      <c r="B231" s="381" t="s">
        <v>161</v>
      </c>
      <c r="C231" s="382"/>
      <c r="D231" s="382"/>
      <c r="E231" s="382"/>
      <c r="F231" s="382"/>
      <c r="G231" s="382"/>
      <c r="H231" s="382"/>
      <c r="I231" s="382"/>
      <c r="J231" s="382"/>
      <c r="K231" s="382"/>
      <c r="L231" s="382"/>
      <c r="M231" s="883" t="s">
        <v>413</v>
      </c>
      <c r="N231" s="883"/>
      <c r="O231" s="883"/>
      <c r="P231" s="884"/>
      <c r="Q231" s="643" t="s">
        <v>393</v>
      </c>
      <c r="R231" s="420"/>
      <c r="S231" s="644"/>
      <c r="T231" s="387"/>
      <c r="U231" s="388"/>
      <c r="V231" s="389"/>
      <c r="W231" s="873" t="s">
        <v>625</v>
      </c>
      <c r="X231" s="874"/>
      <c r="Y231" s="874"/>
      <c r="Z231" s="874"/>
      <c r="AA231" s="875"/>
      <c r="AB231" s="391" t="s">
        <v>12</v>
      </c>
      <c r="AC231" s="382"/>
      <c r="AD231" s="382"/>
      <c r="AE231" s="382"/>
      <c r="AF231" s="382"/>
      <c r="AG231" s="382"/>
      <c r="AH231" s="382"/>
      <c r="AI231" s="382"/>
      <c r="AJ231" s="382"/>
      <c r="AK231" s="382"/>
      <c r="AL231" s="382"/>
      <c r="AM231" s="382"/>
      <c r="AN231" s="382"/>
      <c r="AO231" s="382"/>
      <c r="AP231" s="382"/>
      <c r="AQ231" s="382"/>
      <c r="AR231" s="382"/>
      <c r="AS231" s="382"/>
      <c r="AT231" s="382"/>
      <c r="AU231" s="382"/>
      <c r="AV231" s="382"/>
      <c r="AW231" s="382"/>
      <c r="AX231" s="382"/>
      <c r="AY231" s="392"/>
      <c r="AZ231" s="15"/>
      <c r="BA231" s="84" t="s">
        <v>2139</v>
      </c>
      <c r="BB231" s="39" t="s">
        <v>159</v>
      </c>
      <c r="BC231" s="39" t="str">
        <f t="shared" si="208"/>
        <v xml:space="preserve">Brown Turkey | </v>
      </c>
      <c r="BD231" s="85" t="s">
        <v>745</v>
      </c>
      <c r="BE231" s="40" t="str">
        <f t="shared" si="198"/>
        <v/>
      </c>
      <c r="BF231" s="40" t="str">
        <f t="shared" si="199"/>
        <v/>
      </c>
      <c r="BG231" s="40" t="str">
        <f t="shared" si="200"/>
        <v/>
      </c>
      <c r="BH231" s="139">
        <f>IF(BB231="","",IF(AND(BD231="Yes",Admin!$F$6&gt;0),Admin!$F$6,Admin!$F$5))</f>
        <v>0</v>
      </c>
      <c r="BI231" s="140" t="str">
        <f t="shared" si="201"/>
        <v/>
      </c>
      <c r="BJ231" s="141" t="str">
        <f t="shared" si="209"/>
        <v/>
      </c>
    </row>
    <row r="232" spans="1:62" ht="18.75" customHeight="1" x14ac:dyDescent="0.25">
      <c r="A232" s="15"/>
      <c r="B232" s="276" t="s">
        <v>377</v>
      </c>
      <c r="C232" s="277"/>
      <c r="D232" s="277"/>
      <c r="E232" s="277"/>
      <c r="F232" s="277"/>
      <c r="G232" s="277"/>
      <c r="H232" s="277"/>
      <c r="I232" s="277"/>
      <c r="J232" s="277"/>
      <c r="K232" s="278" t="s">
        <v>2616</v>
      </c>
      <c r="L232" s="278"/>
      <c r="M232" s="278"/>
      <c r="N232" s="278"/>
      <c r="O232" s="278"/>
      <c r="P232" s="279"/>
      <c r="Q232" s="280">
        <v>42.95</v>
      </c>
      <c r="R232" s="281"/>
      <c r="S232" s="282"/>
      <c r="T232" s="283"/>
      <c r="U232" s="284"/>
      <c r="V232" s="369"/>
      <c r="W232" s="880" t="s">
        <v>625</v>
      </c>
      <c r="X232" s="881"/>
      <c r="Y232" s="881"/>
      <c r="Z232" s="881"/>
      <c r="AA232" s="882"/>
      <c r="AB232" s="335" t="s">
        <v>12</v>
      </c>
      <c r="AC232" s="277"/>
      <c r="AD232" s="277"/>
      <c r="AE232" s="277"/>
      <c r="AF232" s="277"/>
      <c r="AG232" s="277"/>
      <c r="AH232" s="277"/>
      <c r="AI232" s="277"/>
      <c r="AJ232" s="277"/>
      <c r="AK232" s="277"/>
      <c r="AL232" s="277"/>
      <c r="AM232" s="277"/>
      <c r="AN232" s="277"/>
      <c r="AO232" s="277"/>
      <c r="AP232" s="277"/>
      <c r="AQ232" s="277"/>
      <c r="AR232" s="277"/>
      <c r="AS232" s="277"/>
      <c r="AT232" s="277"/>
      <c r="AU232" s="277"/>
      <c r="AV232" s="277"/>
      <c r="AW232" s="277"/>
      <c r="AX232" s="277"/>
      <c r="AY232" s="336"/>
      <c r="AZ232" s="15"/>
      <c r="BA232" s="84" t="s">
        <v>2261</v>
      </c>
      <c r="BB232" s="39" t="s">
        <v>159</v>
      </c>
      <c r="BC232" s="39" t="str">
        <f t="shared" si="208"/>
        <v>Preston Prolific | Bare root or Potted</v>
      </c>
      <c r="BD232" s="85" t="s">
        <v>745</v>
      </c>
      <c r="BE232" s="40" t="str">
        <f t="shared" si="198"/>
        <v/>
      </c>
      <c r="BF232" s="40">
        <f t="shared" si="199"/>
        <v>42.95</v>
      </c>
      <c r="BG232" s="40" t="str">
        <f t="shared" si="200"/>
        <v/>
      </c>
      <c r="BH232" s="139">
        <f>IF(BB232="","",IF(AND(BD232="Yes",Admin!$F$6&gt;0),Admin!$F$6,Admin!$F$5))</f>
        <v>0</v>
      </c>
      <c r="BI232" s="140" t="str">
        <f t="shared" si="201"/>
        <v/>
      </c>
      <c r="BJ232" s="141" t="str">
        <f t="shared" si="209"/>
        <v/>
      </c>
    </row>
    <row r="233" spans="1:62" ht="18.75" hidden="1" customHeight="1" x14ac:dyDescent="0.25">
      <c r="A233" s="15"/>
      <c r="B233" s="381" t="s">
        <v>377</v>
      </c>
      <c r="C233" s="382"/>
      <c r="D233" s="382"/>
      <c r="E233" s="382"/>
      <c r="F233" s="382"/>
      <c r="G233" s="382"/>
      <c r="H233" s="382"/>
      <c r="I233" s="382"/>
      <c r="J233" s="382"/>
      <c r="K233" s="382"/>
      <c r="L233" s="382"/>
      <c r="M233" s="883" t="s">
        <v>1449</v>
      </c>
      <c r="N233" s="883"/>
      <c r="O233" s="883"/>
      <c r="P233" s="884"/>
      <c r="Q233" s="643">
        <v>42.95</v>
      </c>
      <c r="R233" s="420"/>
      <c r="S233" s="644"/>
      <c r="T233" s="387"/>
      <c r="U233" s="388"/>
      <c r="V233" s="389"/>
      <c r="W233" s="873" t="s">
        <v>625</v>
      </c>
      <c r="X233" s="874"/>
      <c r="Y233" s="874"/>
      <c r="Z233" s="874"/>
      <c r="AA233" s="875"/>
      <c r="AB233" s="391" t="s">
        <v>12</v>
      </c>
      <c r="AC233" s="382"/>
      <c r="AD233" s="382"/>
      <c r="AE233" s="382"/>
      <c r="AF233" s="382"/>
      <c r="AG233" s="382"/>
      <c r="AH233" s="382"/>
      <c r="AI233" s="382"/>
      <c r="AJ233" s="382"/>
      <c r="AK233" s="382"/>
      <c r="AL233" s="382"/>
      <c r="AM233" s="382"/>
      <c r="AN233" s="382"/>
      <c r="AO233" s="382"/>
      <c r="AP233" s="382"/>
      <c r="AQ233" s="382"/>
      <c r="AR233" s="382"/>
      <c r="AS233" s="382"/>
      <c r="AT233" s="382"/>
      <c r="AU233" s="382"/>
      <c r="AV233" s="382"/>
      <c r="AW233" s="382"/>
      <c r="AX233" s="382"/>
      <c r="AY233" s="392"/>
      <c r="AZ233" s="15"/>
      <c r="BA233" s="84" t="s">
        <v>2140</v>
      </c>
      <c r="BB233" s="39" t="s">
        <v>159</v>
      </c>
      <c r="BC233" s="39" t="str">
        <f t="shared" si="208"/>
        <v xml:space="preserve">Preston Prolific | </v>
      </c>
      <c r="BD233" s="85" t="s">
        <v>745</v>
      </c>
      <c r="BE233" s="40" t="str">
        <f t="shared" si="198"/>
        <v/>
      </c>
      <c r="BF233" s="40">
        <f t="shared" si="199"/>
        <v>42.95</v>
      </c>
      <c r="BG233" s="40" t="str">
        <f t="shared" si="200"/>
        <v/>
      </c>
      <c r="BH233" s="139">
        <f>IF(BB233="","",IF(AND(BD233="Yes",Admin!$F$6&gt;0),Admin!$F$6,Admin!$F$5))</f>
        <v>0</v>
      </c>
      <c r="BI233" s="140" t="str">
        <f t="shared" si="201"/>
        <v/>
      </c>
      <c r="BJ233" s="141" t="str">
        <f t="shared" si="209"/>
        <v/>
      </c>
    </row>
    <row r="234" spans="1:62" ht="18.75" customHeight="1" x14ac:dyDescent="0.25">
      <c r="A234" s="15"/>
      <c r="B234" s="276" t="s">
        <v>162</v>
      </c>
      <c r="C234" s="277"/>
      <c r="D234" s="277"/>
      <c r="E234" s="277"/>
      <c r="F234" s="277"/>
      <c r="G234" s="277"/>
      <c r="H234" s="277"/>
      <c r="I234" s="277"/>
      <c r="J234" s="277"/>
      <c r="K234" s="278" t="s">
        <v>2616</v>
      </c>
      <c r="L234" s="278"/>
      <c r="M234" s="278"/>
      <c r="N234" s="278"/>
      <c r="O234" s="278"/>
      <c r="P234" s="279"/>
      <c r="Q234" s="280">
        <v>42.95</v>
      </c>
      <c r="R234" s="281"/>
      <c r="S234" s="282"/>
      <c r="T234" s="283"/>
      <c r="U234" s="284"/>
      <c r="V234" s="369"/>
      <c r="W234" s="880" t="s">
        <v>625</v>
      </c>
      <c r="X234" s="881"/>
      <c r="Y234" s="881"/>
      <c r="Z234" s="881"/>
      <c r="AA234" s="882"/>
      <c r="AB234" s="335" t="s">
        <v>12</v>
      </c>
      <c r="AC234" s="277"/>
      <c r="AD234" s="277"/>
      <c r="AE234" s="277"/>
      <c r="AF234" s="277"/>
      <c r="AG234" s="277"/>
      <c r="AH234" s="277"/>
      <c r="AI234" s="277"/>
      <c r="AJ234" s="277"/>
      <c r="AK234" s="277"/>
      <c r="AL234" s="277"/>
      <c r="AM234" s="277"/>
      <c r="AN234" s="277"/>
      <c r="AO234" s="277"/>
      <c r="AP234" s="277"/>
      <c r="AQ234" s="277"/>
      <c r="AR234" s="277"/>
      <c r="AS234" s="277"/>
      <c r="AT234" s="277"/>
      <c r="AU234" s="277"/>
      <c r="AV234" s="277"/>
      <c r="AW234" s="277"/>
      <c r="AX234" s="277"/>
      <c r="AY234" s="336"/>
      <c r="AZ234" s="15"/>
      <c r="BA234" s="84" t="s">
        <v>2262</v>
      </c>
      <c r="BB234" s="39" t="s">
        <v>159</v>
      </c>
      <c r="BC234" s="39" t="str">
        <f t="shared" si="208"/>
        <v>White Adriatic | Bare root or Potted</v>
      </c>
      <c r="BD234" s="85" t="s">
        <v>745</v>
      </c>
      <c r="BE234" s="40" t="str">
        <f t="shared" si="198"/>
        <v/>
      </c>
      <c r="BF234" s="40">
        <f t="shared" si="199"/>
        <v>42.95</v>
      </c>
      <c r="BG234" s="40" t="str">
        <f t="shared" si="200"/>
        <v/>
      </c>
      <c r="BH234" s="139">
        <f>IF(BB234="","",IF(AND(BD234="Yes",Admin!$F$6&gt;0),Admin!$F$6,Admin!$F$5))</f>
        <v>0</v>
      </c>
      <c r="BI234" s="140" t="str">
        <f t="shared" si="201"/>
        <v/>
      </c>
      <c r="BJ234" s="141" t="str">
        <f t="shared" si="209"/>
        <v/>
      </c>
    </row>
    <row r="235" spans="1:62" ht="18.75" hidden="1" customHeight="1" x14ac:dyDescent="0.25">
      <c r="A235" s="15"/>
      <c r="B235" s="381" t="s">
        <v>162</v>
      </c>
      <c r="C235" s="382"/>
      <c r="D235" s="382"/>
      <c r="E235" s="382"/>
      <c r="F235" s="382"/>
      <c r="G235" s="382"/>
      <c r="H235" s="382"/>
      <c r="I235" s="382"/>
      <c r="J235" s="382"/>
      <c r="K235" s="382"/>
      <c r="L235" s="382"/>
      <c r="M235" s="883" t="s">
        <v>1449</v>
      </c>
      <c r="N235" s="883"/>
      <c r="O235" s="883"/>
      <c r="P235" s="884"/>
      <c r="Q235" s="643">
        <v>42.95</v>
      </c>
      <c r="R235" s="420"/>
      <c r="S235" s="644"/>
      <c r="T235" s="387"/>
      <c r="U235" s="388"/>
      <c r="V235" s="389"/>
      <c r="W235" s="873" t="s">
        <v>625</v>
      </c>
      <c r="X235" s="874"/>
      <c r="Y235" s="874"/>
      <c r="Z235" s="874"/>
      <c r="AA235" s="875"/>
      <c r="AB235" s="391" t="s">
        <v>12</v>
      </c>
      <c r="AC235" s="382"/>
      <c r="AD235" s="382"/>
      <c r="AE235" s="382"/>
      <c r="AF235" s="382"/>
      <c r="AG235" s="382"/>
      <c r="AH235" s="382"/>
      <c r="AI235" s="382"/>
      <c r="AJ235" s="382"/>
      <c r="AK235" s="382"/>
      <c r="AL235" s="382"/>
      <c r="AM235" s="382"/>
      <c r="AN235" s="382"/>
      <c r="AO235" s="382"/>
      <c r="AP235" s="382"/>
      <c r="AQ235" s="382"/>
      <c r="AR235" s="382"/>
      <c r="AS235" s="382"/>
      <c r="AT235" s="382"/>
      <c r="AU235" s="382"/>
      <c r="AV235" s="382"/>
      <c r="AW235" s="382"/>
      <c r="AX235" s="382"/>
      <c r="AY235" s="392"/>
      <c r="AZ235" s="15"/>
      <c r="BA235" s="84" t="s">
        <v>2141</v>
      </c>
      <c r="BB235" s="39" t="s">
        <v>159</v>
      </c>
      <c r="BC235" s="39" t="str">
        <f t="shared" si="208"/>
        <v xml:space="preserve">White Adriatic | </v>
      </c>
      <c r="BD235" s="85" t="s">
        <v>745</v>
      </c>
      <c r="BE235" s="40" t="str">
        <f t="shared" si="198"/>
        <v/>
      </c>
      <c r="BF235" s="40">
        <f t="shared" si="199"/>
        <v>42.95</v>
      </c>
      <c r="BG235" s="40" t="str">
        <f t="shared" si="200"/>
        <v/>
      </c>
      <c r="BH235" s="139">
        <f>IF(BB235="","",IF(AND(BD235="Yes",Admin!$F$6&gt;0),Admin!$F$6,Admin!$F$5))</f>
        <v>0</v>
      </c>
      <c r="BI235" s="140" t="str">
        <f t="shared" si="201"/>
        <v/>
      </c>
      <c r="BJ235" s="141" t="str">
        <f t="shared" si="209"/>
        <v/>
      </c>
    </row>
    <row r="236" spans="1:62" ht="18.75" hidden="1" customHeight="1" x14ac:dyDescent="0.25">
      <c r="A236" s="15"/>
      <c r="B236" s="381" t="s">
        <v>163</v>
      </c>
      <c r="C236" s="382"/>
      <c r="D236" s="382"/>
      <c r="E236" s="382"/>
      <c r="F236" s="382"/>
      <c r="G236" s="382"/>
      <c r="H236" s="382"/>
      <c r="I236" s="382"/>
      <c r="J236" s="382"/>
      <c r="K236" s="382"/>
      <c r="L236" s="382"/>
      <c r="M236" s="883" t="s">
        <v>1682</v>
      </c>
      <c r="N236" s="883"/>
      <c r="O236" s="883"/>
      <c r="P236" s="884"/>
      <c r="Q236" s="643" t="s">
        <v>393</v>
      </c>
      <c r="R236" s="420"/>
      <c r="S236" s="644"/>
      <c r="T236" s="387"/>
      <c r="U236" s="388"/>
      <c r="V236" s="389"/>
      <c r="W236" s="873" t="s">
        <v>625</v>
      </c>
      <c r="X236" s="874"/>
      <c r="Y236" s="874"/>
      <c r="Z236" s="874"/>
      <c r="AA236" s="875"/>
      <c r="AB236" s="391" t="s">
        <v>12</v>
      </c>
      <c r="AC236" s="382"/>
      <c r="AD236" s="382"/>
      <c r="AE236" s="382"/>
      <c r="AF236" s="382"/>
      <c r="AG236" s="382"/>
      <c r="AH236" s="382"/>
      <c r="AI236" s="382"/>
      <c r="AJ236" s="382"/>
      <c r="AK236" s="382"/>
      <c r="AL236" s="382"/>
      <c r="AM236" s="382"/>
      <c r="AN236" s="382"/>
      <c r="AO236" s="382"/>
      <c r="AP236" s="382"/>
      <c r="AQ236" s="382"/>
      <c r="AR236" s="382"/>
      <c r="AS236" s="382"/>
      <c r="AT236" s="382"/>
      <c r="AU236" s="382"/>
      <c r="AV236" s="382"/>
      <c r="AW236" s="382"/>
      <c r="AX236" s="382"/>
      <c r="AY236" s="392"/>
      <c r="AZ236" s="15"/>
      <c r="BA236" s="84" t="s">
        <v>2093</v>
      </c>
      <c r="BB236" s="39" t="s">
        <v>159</v>
      </c>
      <c r="BC236" s="39" t="str">
        <f t="shared" si="208"/>
        <v xml:space="preserve">White Genoa | </v>
      </c>
      <c r="BD236" s="85" t="s">
        <v>745</v>
      </c>
      <c r="BE236" s="40" t="str">
        <f t="shared" si="198"/>
        <v/>
      </c>
      <c r="BF236" s="40" t="str">
        <f t="shared" si="199"/>
        <v/>
      </c>
      <c r="BG236" s="40" t="str">
        <f t="shared" si="200"/>
        <v/>
      </c>
      <c r="BH236" s="139">
        <f>IF(BB236="","",IF(AND(BD236="Yes",Admin!$F$6&gt;0),Admin!$F$6,Admin!$F$5))</f>
        <v>0</v>
      </c>
      <c r="BI236" s="140" t="str">
        <f t="shared" si="201"/>
        <v/>
      </c>
      <c r="BJ236" s="141" t="str">
        <f t="shared" si="157"/>
        <v/>
      </c>
    </row>
    <row r="237" spans="1:62" ht="18.75" customHeight="1" x14ac:dyDescent="0.25">
      <c r="A237" s="15"/>
      <c r="B237" s="276" t="s">
        <v>163</v>
      </c>
      <c r="C237" s="277"/>
      <c r="D237" s="277"/>
      <c r="E237" s="277"/>
      <c r="F237" s="277"/>
      <c r="G237" s="277"/>
      <c r="H237" s="277"/>
      <c r="I237" s="277"/>
      <c r="J237" s="277"/>
      <c r="K237" s="278" t="s">
        <v>2616</v>
      </c>
      <c r="L237" s="278"/>
      <c r="M237" s="278"/>
      <c r="N237" s="278"/>
      <c r="O237" s="278"/>
      <c r="P237" s="279"/>
      <c r="Q237" s="280">
        <v>42.95</v>
      </c>
      <c r="R237" s="281"/>
      <c r="S237" s="282"/>
      <c r="T237" s="283"/>
      <c r="U237" s="284"/>
      <c r="V237" s="369"/>
      <c r="W237" s="880" t="s">
        <v>625</v>
      </c>
      <c r="X237" s="881"/>
      <c r="Y237" s="881"/>
      <c r="Z237" s="881"/>
      <c r="AA237" s="882"/>
      <c r="AB237" s="335" t="s">
        <v>12</v>
      </c>
      <c r="AC237" s="277"/>
      <c r="AD237" s="277"/>
      <c r="AE237" s="277"/>
      <c r="AF237" s="277"/>
      <c r="AG237" s="277"/>
      <c r="AH237" s="277"/>
      <c r="AI237" s="277"/>
      <c r="AJ237" s="277"/>
      <c r="AK237" s="277"/>
      <c r="AL237" s="277"/>
      <c r="AM237" s="277"/>
      <c r="AN237" s="277"/>
      <c r="AO237" s="277"/>
      <c r="AP237" s="277"/>
      <c r="AQ237" s="277"/>
      <c r="AR237" s="277"/>
      <c r="AS237" s="277"/>
      <c r="AT237" s="277"/>
      <c r="AU237" s="277"/>
      <c r="AV237" s="277"/>
      <c r="AW237" s="277"/>
      <c r="AX237" s="277"/>
      <c r="AY237" s="336"/>
      <c r="AZ237" s="15"/>
      <c r="BA237" s="84" t="s">
        <v>870</v>
      </c>
      <c r="BB237" s="39" t="s">
        <v>159</v>
      </c>
      <c r="BC237" s="39" t="str">
        <f t="shared" si="208"/>
        <v>White Genoa | Bare root or Potted</v>
      </c>
      <c r="BD237" s="85" t="s">
        <v>745</v>
      </c>
      <c r="BE237" s="40" t="str">
        <f t="shared" si="198"/>
        <v/>
      </c>
      <c r="BF237" s="40">
        <f t="shared" si="199"/>
        <v>42.95</v>
      </c>
      <c r="BG237" s="40" t="str">
        <f t="shared" si="200"/>
        <v/>
      </c>
      <c r="BH237" s="139">
        <f>IF(BB237="","",IF(AND(BD237="Yes",Admin!$F$6&gt;0),Admin!$F$6,Admin!$F$5))</f>
        <v>0</v>
      </c>
      <c r="BI237" s="140" t="str">
        <f t="shared" si="201"/>
        <v/>
      </c>
      <c r="BJ237" s="141" t="str">
        <f t="shared" si="157"/>
        <v/>
      </c>
    </row>
    <row r="238" spans="1:62" ht="18.75" hidden="1" customHeight="1" x14ac:dyDescent="0.25">
      <c r="A238" s="15"/>
      <c r="B238" s="381" t="s">
        <v>163</v>
      </c>
      <c r="C238" s="382"/>
      <c r="D238" s="382"/>
      <c r="E238" s="382"/>
      <c r="F238" s="382"/>
      <c r="G238" s="382"/>
      <c r="H238" s="382"/>
      <c r="I238" s="382"/>
      <c r="J238" s="382"/>
      <c r="K238" s="382"/>
      <c r="L238" s="382"/>
      <c r="M238" s="883" t="s">
        <v>1449</v>
      </c>
      <c r="N238" s="883"/>
      <c r="O238" s="883"/>
      <c r="P238" s="884"/>
      <c r="Q238" s="643">
        <v>42.95</v>
      </c>
      <c r="R238" s="420"/>
      <c r="S238" s="644"/>
      <c r="T238" s="387" t="s">
        <v>2</v>
      </c>
      <c r="U238" s="388"/>
      <c r="V238" s="389"/>
      <c r="W238" s="873" t="s">
        <v>625</v>
      </c>
      <c r="X238" s="874"/>
      <c r="Y238" s="874"/>
      <c r="Z238" s="874"/>
      <c r="AA238" s="875"/>
      <c r="AB238" s="391" t="s">
        <v>12</v>
      </c>
      <c r="AC238" s="382"/>
      <c r="AD238" s="382"/>
      <c r="AE238" s="382"/>
      <c r="AF238" s="382"/>
      <c r="AG238" s="382"/>
      <c r="AH238" s="382"/>
      <c r="AI238" s="382"/>
      <c r="AJ238" s="382"/>
      <c r="AK238" s="382"/>
      <c r="AL238" s="382"/>
      <c r="AM238" s="382"/>
      <c r="AN238" s="382"/>
      <c r="AO238" s="382"/>
      <c r="AP238" s="382"/>
      <c r="AQ238" s="382"/>
      <c r="AR238" s="382"/>
      <c r="AS238" s="382"/>
      <c r="AT238" s="382"/>
      <c r="AU238" s="382"/>
      <c r="AV238" s="382"/>
      <c r="AW238" s="382"/>
      <c r="AX238" s="382"/>
      <c r="AY238" s="392"/>
      <c r="AZ238" s="15"/>
      <c r="BA238" s="84" t="s">
        <v>2142</v>
      </c>
      <c r="BB238" s="39" t="s">
        <v>159</v>
      </c>
      <c r="BC238" s="39" t="str">
        <f t="shared" si="207"/>
        <v>White Genoa | 20cm pot</v>
      </c>
      <c r="BD238" s="85" t="s">
        <v>745</v>
      </c>
      <c r="BE238" s="40" t="str">
        <f t="shared" si="198"/>
        <v/>
      </c>
      <c r="BF238" s="40">
        <f t="shared" si="199"/>
        <v>42.95</v>
      </c>
      <c r="BG238" s="40" t="str">
        <f t="shared" si="200"/>
        <v/>
      </c>
      <c r="BH238" s="139">
        <f>IF(BB238="","",IF(AND(BD238="Yes",Admin!$F$6&gt;0),Admin!$F$6,Admin!$F$5))</f>
        <v>0</v>
      </c>
      <c r="BI238" s="140" t="str">
        <f t="shared" si="201"/>
        <v/>
      </c>
      <c r="BJ238" s="141" t="str">
        <f t="shared" si="157"/>
        <v/>
      </c>
    </row>
    <row r="239" spans="1:62" ht="18.75" hidden="1" customHeight="1" thickBot="1" x14ac:dyDescent="0.3">
      <c r="A239" s="15"/>
      <c r="B239" s="581" t="s">
        <v>163</v>
      </c>
      <c r="C239" s="571"/>
      <c r="D239" s="571"/>
      <c r="E239" s="571"/>
      <c r="F239" s="571"/>
      <c r="G239" s="571"/>
      <c r="H239" s="571"/>
      <c r="I239" s="571"/>
      <c r="J239" s="571"/>
      <c r="K239" s="571"/>
      <c r="L239" s="571"/>
      <c r="M239" s="582" t="s">
        <v>413</v>
      </c>
      <c r="N239" s="582"/>
      <c r="O239" s="582"/>
      <c r="P239" s="583"/>
      <c r="Q239" s="592" t="s">
        <v>393</v>
      </c>
      <c r="R239" s="593"/>
      <c r="S239" s="594"/>
      <c r="T239" s="802" t="s">
        <v>2</v>
      </c>
      <c r="U239" s="803"/>
      <c r="V239" s="804"/>
      <c r="W239" s="877" t="s">
        <v>625</v>
      </c>
      <c r="X239" s="878"/>
      <c r="Y239" s="878"/>
      <c r="Z239" s="878"/>
      <c r="AA239" s="879"/>
      <c r="AB239" s="570" t="s">
        <v>12</v>
      </c>
      <c r="AC239" s="571"/>
      <c r="AD239" s="571"/>
      <c r="AE239" s="571"/>
      <c r="AF239" s="571"/>
      <c r="AG239" s="571"/>
      <c r="AH239" s="571"/>
      <c r="AI239" s="571"/>
      <c r="AJ239" s="571"/>
      <c r="AK239" s="571"/>
      <c r="AL239" s="571"/>
      <c r="AM239" s="571"/>
      <c r="AN239" s="571"/>
      <c r="AO239" s="571"/>
      <c r="AP239" s="571"/>
      <c r="AQ239" s="571"/>
      <c r="AR239" s="571"/>
      <c r="AS239" s="571"/>
      <c r="AT239" s="571"/>
      <c r="AU239" s="571"/>
      <c r="AV239" s="571"/>
      <c r="AW239" s="571"/>
      <c r="AX239" s="571"/>
      <c r="AY239" s="572"/>
      <c r="AZ239" s="15"/>
      <c r="BA239" s="84" t="s">
        <v>2143</v>
      </c>
      <c r="BB239" s="39" t="s">
        <v>159</v>
      </c>
      <c r="BC239" s="39" t="str">
        <f t="shared" si="207"/>
        <v>White Genoa | 25cm pot</v>
      </c>
      <c r="BD239" s="85" t="s">
        <v>745</v>
      </c>
      <c r="BE239" s="40" t="str">
        <f t="shared" si="198"/>
        <v/>
      </c>
      <c r="BF239" s="40" t="str">
        <f t="shared" si="199"/>
        <v/>
      </c>
      <c r="BG239" s="40" t="str">
        <f t="shared" si="200"/>
        <v/>
      </c>
      <c r="BH239" s="139">
        <f>IF(BB239="","",IF(AND(BD239="Yes",Admin!$F$6&gt;0),Admin!$F$6,Admin!$F$5))</f>
        <v>0</v>
      </c>
      <c r="BI239" s="140" t="str">
        <f t="shared" si="201"/>
        <v/>
      </c>
      <c r="BJ239" s="141" t="str">
        <f t="shared" si="157"/>
        <v/>
      </c>
    </row>
    <row r="240" spans="1:62" ht="18.75" hidden="1" customHeight="1" thickBot="1" x14ac:dyDescent="0.3">
      <c r="B240" s="455"/>
      <c r="C240" s="455"/>
      <c r="D240" s="455"/>
      <c r="E240" s="455"/>
      <c r="F240" s="455"/>
      <c r="G240" s="455"/>
      <c r="H240" s="455"/>
      <c r="I240" s="455"/>
      <c r="J240" s="455"/>
      <c r="K240" s="455"/>
      <c r="L240" s="455"/>
      <c r="M240" s="455"/>
      <c r="N240" s="455"/>
      <c r="O240" s="455"/>
      <c r="P240" s="455"/>
      <c r="Q240" s="455"/>
      <c r="R240" s="455"/>
      <c r="S240" s="455"/>
      <c r="T240" s="455"/>
      <c r="U240" s="455"/>
      <c r="V240" s="455"/>
      <c r="W240" s="455"/>
      <c r="X240" s="455"/>
      <c r="Y240" s="455"/>
      <c r="Z240" s="455"/>
      <c r="AA240" s="455"/>
      <c r="AB240" s="455"/>
      <c r="AC240" s="455"/>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5"/>
      <c r="AY240" s="455"/>
      <c r="AZ240" s="15"/>
      <c r="BA240" s="84" t="s">
        <v>792</v>
      </c>
      <c r="BB240" s="39"/>
      <c r="BC240" s="39"/>
      <c r="BD240" s="85"/>
      <c r="BE240" s="78" t="str">
        <f t="shared" si="198"/>
        <v/>
      </c>
      <c r="BF240" s="78" t="str">
        <f t="shared" si="199"/>
        <v/>
      </c>
      <c r="BG240" s="78" t="str">
        <f t="shared" si="200"/>
        <v/>
      </c>
      <c r="BH240" s="86" t="str">
        <f>IF(BB240="","",IF(AND(BD240="Yes",Admin!$F$6&gt;0),Admin!$F$6,Admin!$F$5))</f>
        <v/>
      </c>
      <c r="BI240" s="87" t="str">
        <f t="shared" si="201"/>
        <v/>
      </c>
      <c r="BJ240" s="88" t="str">
        <f t="shared" ref="BJ240:BJ342" si="210">IF(BI240="","",BI240-(BI240*BH240))</f>
        <v/>
      </c>
    </row>
    <row r="241" spans="1:62" ht="18.75" hidden="1" customHeight="1" x14ac:dyDescent="0.3">
      <c r="B241" s="759" t="s">
        <v>703</v>
      </c>
      <c r="C241" s="759"/>
      <c r="D241" s="759"/>
      <c r="E241" s="759"/>
      <c r="F241" s="759"/>
      <c r="G241" s="759"/>
      <c r="H241" s="759"/>
      <c r="I241" s="759"/>
      <c r="J241" s="759"/>
      <c r="K241" s="759"/>
      <c r="L241" s="759"/>
      <c r="M241" s="759"/>
      <c r="N241" s="759"/>
      <c r="O241" s="759"/>
      <c r="P241" s="759"/>
      <c r="Q241" s="759"/>
      <c r="R241" s="759"/>
      <c r="S241" s="759"/>
      <c r="T241" s="759"/>
      <c r="U241" s="759"/>
      <c r="V241" s="759"/>
      <c r="W241" s="759"/>
      <c r="X241" s="759"/>
      <c r="Y241" s="759"/>
      <c r="Z241" s="759"/>
      <c r="AA241" s="759"/>
      <c r="AB241" s="759"/>
      <c r="AC241" s="759"/>
      <c r="AD241" s="759"/>
      <c r="AE241" s="759"/>
      <c r="AF241" s="759"/>
      <c r="AG241" s="759"/>
      <c r="AH241" s="759"/>
      <c r="AI241" s="759"/>
      <c r="AJ241" s="759"/>
      <c r="AK241" s="759"/>
      <c r="AL241" s="759"/>
      <c r="AM241" s="759"/>
      <c r="AN241" s="759"/>
      <c r="AO241" s="759"/>
      <c r="AP241" s="759"/>
      <c r="AQ241" s="759"/>
      <c r="AR241" s="759"/>
      <c r="AS241" s="759"/>
      <c r="AT241" s="759"/>
      <c r="AU241" s="759"/>
      <c r="AV241" s="759"/>
      <c r="AW241" s="759"/>
      <c r="AX241" s="759"/>
      <c r="AY241" s="759"/>
      <c r="AZ241" s="15"/>
      <c r="BA241" s="84" t="s">
        <v>792</v>
      </c>
      <c r="BB241" s="39"/>
      <c r="BC241" s="39"/>
      <c r="BD241" s="85"/>
      <c r="BE241" s="78" t="str">
        <f t="shared" si="198"/>
        <v/>
      </c>
      <c r="BF241" s="78" t="str">
        <f t="shared" si="199"/>
        <v/>
      </c>
      <c r="BG241" s="78" t="str">
        <f t="shared" si="200"/>
        <v/>
      </c>
      <c r="BH241" s="86" t="str">
        <f>IF(BB241="","",IF(AND(BD241="Yes",Admin!$F$6&gt;0),Admin!$F$6,Admin!$F$5))</f>
        <v/>
      </c>
      <c r="BI241" s="87" t="str">
        <f t="shared" si="201"/>
        <v/>
      </c>
      <c r="BJ241" s="88" t="str">
        <f t="shared" si="210"/>
        <v/>
      </c>
    </row>
    <row r="242" spans="1:62" ht="15.75" customHeight="1" thickBot="1" x14ac:dyDescent="0.3">
      <c r="B242" s="14"/>
      <c r="C242" s="14"/>
      <c r="D242" s="14"/>
      <c r="E242" s="14"/>
      <c r="F242" s="14"/>
      <c r="G242" s="14"/>
      <c r="H242" s="14"/>
      <c r="I242" s="14"/>
      <c r="J242" s="14"/>
      <c r="K242" s="14"/>
      <c r="L242" s="14"/>
      <c r="M242" s="14"/>
      <c r="N242" s="14"/>
      <c r="O242" s="14"/>
      <c r="P242" s="14"/>
      <c r="Q242" s="741"/>
      <c r="R242" s="741"/>
      <c r="S242" s="741"/>
      <c r="T242" s="779"/>
      <c r="U242" s="779"/>
      <c r="V242" s="779"/>
      <c r="W242" s="741"/>
      <c r="X242" s="741"/>
      <c r="Y242" s="741"/>
      <c r="Z242" s="741"/>
      <c r="AA242" s="741"/>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5"/>
      <c r="BA242" s="84" t="s">
        <v>792</v>
      </c>
      <c r="BB242" s="39"/>
      <c r="BC242" s="39"/>
      <c r="BD242" s="85"/>
      <c r="BE242" s="78" t="str">
        <f t="shared" si="198"/>
        <v/>
      </c>
      <c r="BF242" s="78" t="str">
        <f t="shared" si="199"/>
        <v/>
      </c>
      <c r="BG242" s="78" t="str">
        <f t="shared" si="200"/>
        <v/>
      </c>
      <c r="BH242" s="86" t="str">
        <f>IF(BB242="","",IF(AND(BD242="Yes",Admin!$F$6&gt;0),Admin!$F$6,Admin!$F$5))</f>
        <v/>
      </c>
      <c r="BI242" s="87" t="str">
        <f t="shared" si="201"/>
        <v/>
      </c>
      <c r="BJ242" s="88" t="str">
        <f t="shared" si="210"/>
        <v/>
      </c>
    </row>
    <row r="243" spans="1:62" ht="18.75" customHeight="1" x14ac:dyDescent="0.3">
      <c r="B243" s="755" t="s">
        <v>164</v>
      </c>
      <c r="C243" s="756"/>
      <c r="D243" s="756"/>
      <c r="E243" s="756"/>
      <c r="F243" s="756"/>
      <c r="G243" s="756"/>
      <c r="H243" s="756"/>
      <c r="I243" s="756"/>
      <c r="J243" s="756"/>
      <c r="K243" s="756"/>
      <c r="L243" s="756"/>
      <c r="M243" s="756"/>
      <c r="N243" s="756"/>
      <c r="O243" s="756"/>
      <c r="P243" s="756"/>
      <c r="Q243" s="675" t="s">
        <v>1</v>
      </c>
      <c r="R243" s="675"/>
      <c r="S243" s="675"/>
      <c r="T243" s="425" t="s">
        <v>0</v>
      </c>
      <c r="U243" s="425"/>
      <c r="V243" s="425"/>
      <c r="W243" s="423" t="s">
        <v>8</v>
      </c>
      <c r="X243" s="423"/>
      <c r="Y243" s="423"/>
      <c r="Z243" s="423"/>
      <c r="AA243" s="423"/>
      <c r="AB243" s="426" t="s">
        <v>9</v>
      </c>
      <c r="AC243" s="426"/>
      <c r="AD243" s="426"/>
      <c r="AE243" s="426"/>
      <c r="AF243" s="426"/>
      <c r="AG243" s="426"/>
      <c r="AH243" s="426"/>
      <c r="AI243" s="426"/>
      <c r="AJ243" s="426"/>
      <c r="AK243" s="426"/>
      <c r="AL243" s="426"/>
      <c r="AM243" s="426"/>
      <c r="AN243" s="426"/>
      <c r="AO243" s="426"/>
      <c r="AP243" s="426"/>
      <c r="AQ243" s="426"/>
      <c r="AR243" s="426"/>
      <c r="AS243" s="426"/>
      <c r="AT243" s="426"/>
      <c r="AU243" s="426"/>
      <c r="AV243" s="426"/>
      <c r="AW243" s="426"/>
      <c r="AX243" s="426"/>
      <c r="AY243" s="427"/>
      <c r="AZ243" s="15"/>
      <c r="BA243" s="84" t="s">
        <v>792</v>
      </c>
      <c r="BB243" s="39"/>
      <c r="BC243" s="39"/>
      <c r="BD243" s="85"/>
      <c r="BE243" s="78" t="str">
        <f t="shared" si="198"/>
        <v/>
      </c>
      <c r="BF243" s="78" t="str">
        <f t="shared" si="199"/>
        <v/>
      </c>
      <c r="BG243" s="78" t="str">
        <f t="shared" si="200"/>
        <v/>
      </c>
      <c r="BH243" s="86" t="str">
        <f>IF(BB243="","",IF(AND(BD243="Yes",Admin!$F$6&gt;0),Admin!$F$6,Admin!$F$5))</f>
        <v/>
      </c>
      <c r="BI243" s="87" t="str">
        <f t="shared" si="201"/>
        <v/>
      </c>
      <c r="BJ243" s="88" t="str">
        <f t="shared" si="210"/>
        <v/>
      </c>
    </row>
    <row r="244" spans="1:62" ht="18.75" hidden="1" customHeight="1" x14ac:dyDescent="0.25">
      <c r="A244" s="178"/>
      <c r="B244" s="659" t="s">
        <v>166</v>
      </c>
      <c r="C244" s="660"/>
      <c r="D244" s="660"/>
      <c r="E244" s="660"/>
      <c r="F244" s="660"/>
      <c r="G244" s="660"/>
      <c r="H244" s="660"/>
      <c r="I244" s="660"/>
      <c r="J244" s="660"/>
      <c r="K244" s="660"/>
      <c r="L244" s="660"/>
      <c r="M244" s="660"/>
      <c r="N244" s="660"/>
      <c r="O244" s="660"/>
      <c r="P244" s="660"/>
      <c r="Q244" s="401">
        <v>42.95</v>
      </c>
      <c r="R244" s="402"/>
      <c r="S244" s="403"/>
      <c r="T244" s="404" t="s">
        <v>2</v>
      </c>
      <c r="U244" s="405"/>
      <c r="V244" s="406"/>
      <c r="W244" s="843" t="s">
        <v>167</v>
      </c>
      <c r="X244" s="844"/>
      <c r="Y244" s="844"/>
      <c r="Z244" s="844"/>
      <c r="AA244" s="845"/>
      <c r="AB244" s="391" t="s">
        <v>168</v>
      </c>
      <c r="AC244" s="382"/>
      <c r="AD244" s="382"/>
      <c r="AE244" s="382"/>
      <c r="AF244" s="382"/>
      <c r="AG244" s="382"/>
      <c r="AH244" s="382"/>
      <c r="AI244" s="382"/>
      <c r="AJ244" s="382"/>
      <c r="AK244" s="382"/>
      <c r="AL244" s="382"/>
      <c r="AM244" s="382"/>
      <c r="AN244" s="382"/>
      <c r="AO244" s="382"/>
      <c r="AP244" s="382"/>
      <c r="AQ244" s="382"/>
      <c r="AR244" s="382"/>
      <c r="AS244" s="382"/>
      <c r="AT244" s="382"/>
      <c r="AU244" s="382"/>
      <c r="AV244" s="382"/>
      <c r="AW244" s="382"/>
      <c r="AX244" s="382"/>
      <c r="AY244" s="392"/>
      <c r="AZ244" s="15"/>
      <c r="BA244" s="84" t="s">
        <v>871</v>
      </c>
      <c r="BB244" s="39" t="s">
        <v>165</v>
      </c>
      <c r="BC244" s="39" t="str">
        <f t="shared" ref="BC244:BC255" si="211">B244</f>
        <v>American White</v>
      </c>
      <c r="BD244" s="85" t="s">
        <v>745</v>
      </c>
      <c r="BE244" s="40" t="str">
        <f t="shared" si="198"/>
        <v/>
      </c>
      <c r="BF244" s="40">
        <f t="shared" si="199"/>
        <v>42.95</v>
      </c>
      <c r="BG244" s="40" t="str">
        <f t="shared" si="200"/>
        <v/>
      </c>
      <c r="BH244" s="139">
        <f>IF(BB244="","",IF(AND(BD244="Yes",Admin!$F$6&gt;0),Admin!$F$6,Admin!$F$5))</f>
        <v>0</v>
      </c>
      <c r="BI244" s="140" t="str">
        <f t="shared" si="201"/>
        <v/>
      </c>
      <c r="BJ244" s="141" t="str">
        <f t="shared" si="210"/>
        <v/>
      </c>
    </row>
    <row r="245" spans="1:62" ht="18.75" customHeight="1" x14ac:dyDescent="0.25">
      <c r="A245" s="178"/>
      <c r="B245" s="687" t="s">
        <v>166</v>
      </c>
      <c r="C245" s="688"/>
      <c r="D245" s="688"/>
      <c r="E245" s="688"/>
      <c r="F245" s="688"/>
      <c r="G245" s="688"/>
      <c r="H245" s="688"/>
      <c r="I245" s="688"/>
      <c r="J245" s="688"/>
      <c r="K245" s="688"/>
      <c r="L245" s="688"/>
      <c r="M245" s="688"/>
      <c r="N245" s="688"/>
      <c r="O245" s="688"/>
      <c r="P245" s="688"/>
      <c r="Q245" s="396">
        <v>42.95</v>
      </c>
      <c r="R245" s="397"/>
      <c r="S245" s="398"/>
      <c r="T245" s="375"/>
      <c r="U245" s="376"/>
      <c r="V245" s="377"/>
      <c r="W245" s="378" t="s">
        <v>167</v>
      </c>
      <c r="X245" s="379"/>
      <c r="Y245" s="379"/>
      <c r="Z245" s="379"/>
      <c r="AA245" s="380"/>
      <c r="AB245" s="335" t="s">
        <v>168</v>
      </c>
      <c r="AC245" s="277"/>
      <c r="AD245" s="277"/>
      <c r="AE245" s="277"/>
      <c r="AF245" s="277"/>
      <c r="AG245" s="277"/>
      <c r="AH245" s="277"/>
      <c r="AI245" s="277"/>
      <c r="AJ245" s="277"/>
      <c r="AK245" s="277"/>
      <c r="AL245" s="277"/>
      <c r="AM245" s="277"/>
      <c r="AN245" s="277"/>
      <c r="AO245" s="277"/>
      <c r="AP245" s="277"/>
      <c r="AQ245" s="277"/>
      <c r="AR245" s="277"/>
      <c r="AS245" s="277"/>
      <c r="AT245" s="277"/>
      <c r="AU245" s="277"/>
      <c r="AV245" s="277"/>
      <c r="AW245" s="277"/>
      <c r="AX245" s="277"/>
      <c r="AY245" s="336"/>
      <c r="AZ245" s="15"/>
      <c r="BA245" s="84" t="s">
        <v>2387</v>
      </c>
      <c r="BB245" s="39" t="s">
        <v>165</v>
      </c>
      <c r="BC245" s="39" t="str">
        <f t="shared" ref="BC245" si="212">B245</f>
        <v>American White</v>
      </c>
      <c r="BD245" s="85" t="s">
        <v>745</v>
      </c>
      <c r="BE245" s="40" t="str">
        <f t="shared" ref="BE245" si="213">IF(ISNUMBER(T245),T245,"")</f>
        <v/>
      </c>
      <c r="BF245" s="40">
        <f t="shared" ref="BF245" si="214">IF(ISNUMBER(Q245),Q245,"")</f>
        <v>42.95</v>
      </c>
      <c r="BG245" s="40" t="str">
        <f t="shared" ref="BG245" si="215">IF(AND(ISNUMBER(T245),BD245="Yes"),T245,"")</f>
        <v/>
      </c>
      <c r="BH245" s="139">
        <f>IF(BB245="","",IF(AND(BD245="Yes",Admin!$F$6&gt;0),Admin!$F$6,Admin!$F$5))</f>
        <v>0</v>
      </c>
      <c r="BI245" s="140" t="str">
        <f t="shared" ref="BI245" si="216">IF(AND(ISNUMBER(T245),T245&gt;0,ISNUMBER(Q245)),Q245*T245,"")</f>
        <v/>
      </c>
      <c r="BJ245" s="141" t="str">
        <f t="shared" ref="BJ245" si="217">IF(BI245="","",BI245-(BI245*BH245))</f>
        <v/>
      </c>
    </row>
    <row r="246" spans="1:62" ht="18.75" hidden="1" customHeight="1" x14ac:dyDescent="0.25">
      <c r="A246" s="178"/>
      <c r="B246" s="462" t="s">
        <v>169</v>
      </c>
      <c r="C246" s="463"/>
      <c r="D246" s="463"/>
      <c r="E246" s="463"/>
      <c r="F246" s="463"/>
      <c r="G246" s="463"/>
      <c r="H246" s="463"/>
      <c r="I246" s="463"/>
      <c r="J246" s="463"/>
      <c r="K246" s="463"/>
      <c r="L246" s="463"/>
      <c r="M246" s="463"/>
      <c r="N246" s="463"/>
      <c r="O246" s="463"/>
      <c r="P246" s="463"/>
      <c r="Q246" s="401">
        <v>42.95</v>
      </c>
      <c r="R246" s="402"/>
      <c r="S246" s="403"/>
      <c r="T246" s="387" t="s">
        <v>2</v>
      </c>
      <c r="U246" s="388"/>
      <c r="V246" s="389"/>
      <c r="W246" s="329" t="s">
        <v>167</v>
      </c>
      <c r="X246" s="330"/>
      <c r="Y246" s="330"/>
      <c r="Z246" s="330"/>
      <c r="AA246" s="390"/>
      <c r="AB246" s="391" t="s">
        <v>170</v>
      </c>
      <c r="AC246" s="382"/>
      <c r="AD246" s="382"/>
      <c r="AE246" s="382"/>
      <c r="AF246" s="382"/>
      <c r="AG246" s="382"/>
      <c r="AH246" s="382"/>
      <c r="AI246" s="382"/>
      <c r="AJ246" s="382"/>
      <c r="AK246" s="382"/>
      <c r="AL246" s="382"/>
      <c r="AM246" s="382"/>
      <c r="AN246" s="382"/>
      <c r="AO246" s="382"/>
      <c r="AP246" s="382"/>
      <c r="AQ246" s="382"/>
      <c r="AR246" s="382"/>
      <c r="AS246" s="382"/>
      <c r="AT246" s="382"/>
      <c r="AU246" s="382"/>
      <c r="AV246" s="382"/>
      <c r="AW246" s="382"/>
      <c r="AX246" s="382"/>
      <c r="AY246" s="392"/>
      <c r="AZ246" s="15"/>
      <c r="BA246" s="84" t="s">
        <v>872</v>
      </c>
      <c r="BB246" s="39" t="s">
        <v>165</v>
      </c>
      <c r="BC246" s="39" t="str">
        <f t="shared" si="211"/>
        <v>Barcelona</v>
      </c>
      <c r="BD246" s="85" t="s">
        <v>745</v>
      </c>
      <c r="BE246" s="40" t="str">
        <f t="shared" si="198"/>
        <v/>
      </c>
      <c r="BF246" s="40">
        <f t="shared" si="199"/>
        <v>42.95</v>
      </c>
      <c r="BG246" s="40" t="str">
        <f t="shared" si="200"/>
        <v/>
      </c>
      <c r="BH246" s="139">
        <f>IF(BB246="","",IF(AND(BD246="Yes",Admin!$F$6&gt;0),Admin!$F$6,Admin!$F$5))</f>
        <v>0</v>
      </c>
      <c r="BI246" s="140" t="str">
        <f t="shared" si="201"/>
        <v/>
      </c>
      <c r="BJ246" s="141" t="str">
        <f t="shared" si="210"/>
        <v/>
      </c>
    </row>
    <row r="247" spans="1:62" ht="18.75" customHeight="1" x14ac:dyDescent="0.25">
      <c r="A247" s="178"/>
      <c r="B247" s="663" t="s">
        <v>169</v>
      </c>
      <c r="C247" s="664"/>
      <c r="D247" s="664"/>
      <c r="E247" s="664"/>
      <c r="F247" s="664"/>
      <c r="G247" s="664"/>
      <c r="H247" s="664"/>
      <c r="I247" s="664"/>
      <c r="J247" s="664"/>
      <c r="K247" s="664"/>
      <c r="L247" s="664"/>
      <c r="M247" s="664"/>
      <c r="N247" s="664"/>
      <c r="O247" s="664"/>
      <c r="P247" s="664"/>
      <c r="Q247" s="396">
        <v>42.95</v>
      </c>
      <c r="R247" s="397"/>
      <c r="S247" s="398"/>
      <c r="T247" s="283"/>
      <c r="U247" s="284"/>
      <c r="V247" s="369"/>
      <c r="W247" s="370" t="s">
        <v>167</v>
      </c>
      <c r="X247" s="371"/>
      <c r="Y247" s="371"/>
      <c r="Z247" s="371"/>
      <c r="AA247" s="372"/>
      <c r="AB247" s="335" t="s">
        <v>170</v>
      </c>
      <c r="AC247" s="277"/>
      <c r="AD247" s="277"/>
      <c r="AE247" s="277"/>
      <c r="AF247" s="277"/>
      <c r="AG247" s="277"/>
      <c r="AH247" s="277"/>
      <c r="AI247" s="277"/>
      <c r="AJ247" s="277"/>
      <c r="AK247" s="277"/>
      <c r="AL247" s="277"/>
      <c r="AM247" s="277"/>
      <c r="AN247" s="277"/>
      <c r="AO247" s="277"/>
      <c r="AP247" s="277"/>
      <c r="AQ247" s="277"/>
      <c r="AR247" s="277"/>
      <c r="AS247" s="277"/>
      <c r="AT247" s="277"/>
      <c r="AU247" s="277"/>
      <c r="AV247" s="277"/>
      <c r="AW247" s="277"/>
      <c r="AX247" s="277"/>
      <c r="AY247" s="336"/>
      <c r="AZ247" s="15"/>
      <c r="BA247" s="84" t="s">
        <v>2426</v>
      </c>
      <c r="BB247" s="39" t="s">
        <v>165</v>
      </c>
      <c r="BC247" s="39" t="str">
        <f t="shared" ref="BC247" si="218">B247</f>
        <v>Barcelona</v>
      </c>
      <c r="BD247" s="85" t="s">
        <v>745</v>
      </c>
      <c r="BE247" s="40" t="str">
        <f t="shared" ref="BE247" si="219">IF(ISNUMBER(T247),T247,"")</f>
        <v/>
      </c>
      <c r="BF247" s="40">
        <f t="shared" ref="BF247" si="220">IF(ISNUMBER(Q247),Q247,"")</f>
        <v>42.95</v>
      </c>
      <c r="BG247" s="40" t="str">
        <f t="shared" ref="BG247" si="221">IF(AND(ISNUMBER(T247),BD247="Yes"),T247,"")</f>
        <v/>
      </c>
      <c r="BH247" s="139">
        <f>IF(BB247="","",IF(AND(BD247="Yes",Admin!$F$6&gt;0),Admin!$F$6,Admin!$F$5))</f>
        <v>0</v>
      </c>
      <c r="BI247" s="140" t="str">
        <f t="shared" ref="BI247" si="222">IF(AND(ISNUMBER(T247),T247&gt;0,ISNUMBER(Q247)),Q247*T247,"")</f>
        <v/>
      </c>
      <c r="BJ247" s="141" t="str">
        <f t="shared" ref="BJ247" si="223">IF(BI247="","",BI247-(BI247*BH247))</f>
        <v/>
      </c>
    </row>
    <row r="248" spans="1:62" ht="18.75" hidden="1" customHeight="1" x14ac:dyDescent="0.25">
      <c r="A248" s="178"/>
      <c r="B248" s="462" t="s">
        <v>168</v>
      </c>
      <c r="C248" s="463"/>
      <c r="D248" s="463"/>
      <c r="E248" s="463"/>
      <c r="F248" s="463"/>
      <c r="G248" s="463"/>
      <c r="H248" s="463"/>
      <c r="I248" s="463"/>
      <c r="J248" s="463"/>
      <c r="K248" s="463"/>
      <c r="L248" s="463"/>
      <c r="M248" s="463"/>
      <c r="N248" s="463"/>
      <c r="O248" s="463"/>
      <c r="P248" s="463"/>
      <c r="Q248" s="401">
        <v>42.95</v>
      </c>
      <c r="R248" s="402"/>
      <c r="S248" s="403"/>
      <c r="T248" s="387" t="s">
        <v>2</v>
      </c>
      <c r="U248" s="388"/>
      <c r="V248" s="389"/>
      <c r="W248" s="329" t="s">
        <v>167</v>
      </c>
      <c r="X248" s="330"/>
      <c r="Y248" s="330"/>
      <c r="Z248" s="330"/>
      <c r="AA248" s="390"/>
      <c r="AB248" s="391" t="s">
        <v>173</v>
      </c>
      <c r="AC248" s="382"/>
      <c r="AD248" s="382"/>
      <c r="AE248" s="382"/>
      <c r="AF248" s="382"/>
      <c r="AG248" s="382"/>
      <c r="AH248" s="382"/>
      <c r="AI248" s="382"/>
      <c r="AJ248" s="382"/>
      <c r="AK248" s="382"/>
      <c r="AL248" s="382"/>
      <c r="AM248" s="382"/>
      <c r="AN248" s="382"/>
      <c r="AO248" s="382"/>
      <c r="AP248" s="382"/>
      <c r="AQ248" s="382"/>
      <c r="AR248" s="382"/>
      <c r="AS248" s="382"/>
      <c r="AT248" s="382"/>
      <c r="AU248" s="382"/>
      <c r="AV248" s="382"/>
      <c r="AW248" s="382"/>
      <c r="AX248" s="382"/>
      <c r="AY248" s="392"/>
      <c r="AZ248" s="15"/>
      <c r="BA248" s="84" t="s">
        <v>874</v>
      </c>
      <c r="BB248" s="39" t="s">
        <v>165</v>
      </c>
      <c r="BC248" s="39" t="str">
        <f t="shared" si="211"/>
        <v>TB Cosford</v>
      </c>
      <c r="BD248" s="85" t="s">
        <v>745</v>
      </c>
      <c r="BE248" s="40" t="str">
        <f t="shared" ref="BE248:BE320" si="224">IF(ISNUMBER(T248),T248,"")</f>
        <v/>
      </c>
      <c r="BF248" s="40">
        <f t="shared" ref="BF248:BF320" si="225">IF(ISNUMBER(Q248),Q248,"")</f>
        <v>42.95</v>
      </c>
      <c r="BG248" s="40" t="str">
        <f t="shared" ref="BG248:BG320" si="226">IF(AND(ISNUMBER(T248),BD248="Yes"),T248,"")</f>
        <v/>
      </c>
      <c r="BH248" s="139">
        <f>IF(BB248="","",IF(AND(BD248="Yes",Admin!$F$6&gt;0),Admin!$F$6,Admin!$F$5))</f>
        <v>0</v>
      </c>
      <c r="BI248" s="140" t="str">
        <f t="shared" ref="BI248:BI320" si="227">IF(AND(ISNUMBER(T248),T248&gt;0,ISNUMBER(Q248)),Q248*T248,"")</f>
        <v/>
      </c>
      <c r="BJ248" s="141" t="str">
        <f>IF(BI248="","",BI248-(BI248*BH248))</f>
        <v/>
      </c>
    </row>
    <row r="249" spans="1:62" ht="18.75" customHeight="1" x14ac:dyDescent="0.25">
      <c r="A249" s="178"/>
      <c r="B249" s="663" t="s">
        <v>168</v>
      </c>
      <c r="C249" s="664"/>
      <c r="D249" s="664"/>
      <c r="E249" s="664"/>
      <c r="F249" s="664"/>
      <c r="G249" s="664"/>
      <c r="H249" s="664"/>
      <c r="I249" s="664"/>
      <c r="J249" s="664"/>
      <c r="K249" s="664"/>
      <c r="L249" s="664"/>
      <c r="M249" s="664"/>
      <c r="N249" s="664"/>
      <c r="O249" s="664"/>
      <c r="P249" s="664"/>
      <c r="Q249" s="396">
        <v>42.95</v>
      </c>
      <c r="R249" s="397"/>
      <c r="S249" s="398"/>
      <c r="T249" s="283"/>
      <c r="U249" s="284"/>
      <c r="V249" s="369"/>
      <c r="W249" s="370" t="s">
        <v>167</v>
      </c>
      <c r="X249" s="371"/>
      <c r="Y249" s="371"/>
      <c r="Z249" s="371"/>
      <c r="AA249" s="372"/>
      <c r="AB249" s="335" t="s">
        <v>173</v>
      </c>
      <c r="AC249" s="277"/>
      <c r="AD249" s="277"/>
      <c r="AE249" s="277"/>
      <c r="AF249" s="277"/>
      <c r="AG249" s="277"/>
      <c r="AH249" s="277"/>
      <c r="AI249" s="277"/>
      <c r="AJ249" s="277"/>
      <c r="AK249" s="277"/>
      <c r="AL249" s="277"/>
      <c r="AM249" s="277"/>
      <c r="AN249" s="277"/>
      <c r="AO249" s="277"/>
      <c r="AP249" s="277"/>
      <c r="AQ249" s="277"/>
      <c r="AR249" s="277"/>
      <c r="AS249" s="277"/>
      <c r="AT249" s="277"/>
      <c r="AU249" s="277"/>
      <c r="AV249" s="277"/>
      <c r="AW249" s="277"/>
      <c r="AX249" s="277"/>
      <c r="AY249" s="336"/>
      <c r="AZ249" s="15"/>
      <c r="BA249" s="84" t="s">
        <v>2388</v>
      </c>
      <c r="BB249" s="39" t="s">
        <v>165</v>
      </c>
      <c r="BC249" s="39" t="str">
        <f t="shared" ref="BC249" si="228">B249</f>
        <v>TB Cosford</v>
      </c>
      <c r="BD249" s="85" t="s">
        <v>745</v>
      </c>
      <c r="BE249" s="40" t="str">
        <f t="shared" ref="BE249" si="229">IF(ISNUMBER(T249),T249,"")</f>
        <v/>
      </c>
      <c r="BF249" s="40">
        <f t="shared" ref="BF249" si="230">IF(ISNUMBER(Q249),Q249,"")</f>
        <v>42.95</v>
      </c>
      <c r="BG249" s="40" t="str">
        <f t="shared" ref="BG249" si="231">IF(AND(ISNUMBER(T249),BD249="Yes"),T249,"")</f>
        <v/>
      </c>
      <c r="BH249" s="139">
        <f>IF(BB249="","",IF(AND(BD249="Yes",Admin!$F$6&gt;0),Admin!$F$6,Admin!$F$5))</f>
        <v>0</v>
      </c>
      <c r="BI249" s="140" t="str">
        <f t="shared" ref="BI249" si="232">IF(AND(ISNUMBER(T249),T249&gt;0,ISNUMBER(Q249)),Q249*T249,"")</f>
        <v/>
      </c>
      <c r="BJ249" s="141" t="str">
        <f>IF(BI249="","",BI249-(BI249*BH249))</f>
        <v/>
      </c>
    </row>
    <row r="250" spans="1:62" ht="18.75" customHeight="1" x14ac:dyDescent="0.25">
      <c r="A250" s="15"/>
      <c r="B250" s="663" t="s">
        <v>171</v>
      </c>
      <c r="C250" s="664"/>
      <c r="D250" s="664"/>
      <c r="E250" s="664"/>
      <c r="F250" s="664"/>
      <c r="G250" s="664"/>
      <c r="H250" s="664"/>
      <c r="I250" s="664"/>
      <c r="J250" s="664"/>
      <c r="K250" s="664"/>
      <c r="L250" s="664"/>
      <c r="M250" s="664"/>
      <c r="N250" s="664"/>
      <c r="O250" s="664"/>
      <c r="P250" s="664"/>
      <c r="Q250" s="396">
        <v>42.95</v>
      </c>
      <c r="R250" s="397"/>
      <c r="S250" s="398"/>
      <c r="T250" s="283"/>
      <c r="U250" s="284"/>
      <c r="V250" s="369"/>
      <c r="W250" s="370" t="s">
        <v>167</v>
      </c>
      <c r="X250" s="371"/>
      <c r="Y250" s="371"/>
      <c r="Z250" s="371"/>
      <c r="AA250" s="372"/>
      <c r="AB250" s="335" t="s">
        <v>172</v>
      </c>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7"/>
      <c r="AY250" s="336"/>
      <c r="AZ250" s="15"/>
      <c r="BA250" s="84" t="s">
        <v>873</v>
      </c>
      <c r="BB250" s="39" t="s">
        <v>165</v>
      </c>
      <c r="BC250" s="39" t="str">
        <f t="shared" si="211"/>
        <v>Halls Giant</v>
      </c>
      <c r="BD250" s="85" t="s">
        <v>745</v>
      </c>
      <c r="BE250" s="40" t="str">
        <f t="shared" si="224"/>
        <v/>
      </c>
      <c r="BF250" s="40">
        <f t="shared" si="225"/>
        <v>42.95</v>
      </c>
      <c r="BG250" s="40" t="str">
        <f t="shared" si="226"/>
        <v/>
      </c>
      <c r="BH250" s="139">
        <f>IF(BB250="","",IF(AND(BD250="Yes",Admin!$F$6&gt;0),Admin!$F$6,Admin!$F$5))</f>
        <v>0</v>
      </c>
      <c r="BI250" s="140" t="str">
        <f t="shared" si="227"/>
        <v/>
      </c>
      <c r="BJ250" s="141" t="str">
        <f>IF(BI250="","",BI250-(BI250*BH250))</f>
        <v/>
      </c>
    </row>
    <row r="251" spans="1:62" ht="18.75" customHeight="1" x14ac:dyDescent="0.25">
      <c r="A251" s="15"/>
      <c r="B251" s="663" t="s">
        <v>1650</v>
      </c>
      <c r="C251" s="664"/>
      <c r="D251" s="664"/>
      <c r="E251" s="664"/>
      <c r="F251" s="664"/>
      <c r="G251" s="664"/>
      <c r="H251" s="664"/>
      <c r="I251" s="664"/>
      <c r="J251" s="664"/>
      <c r="K251" s="664"/>
      <c r="L251" s="664"/>
      <c r="M251" s="664"/>
      <c r="N251" s="664"/>
      <c r="O251" s="664"/>
      <c r="P251" s="664"/>
      <c r="Q251" s="396">
        <v>42.95</v>
      </c>
      <c r="R251" s="397"/>
      <c r="S251" s="398"/>
      <c r="T251" s="283"/>
      <c r="U251" s="284"/>
      <c r="V251" s="369"/>
      <c r="W251" s="370" t="s">
        <v>167</v>
      </c>
      <c r="X251" s="371"/>
      <c r="Y251" s="371"/>
      <c r="Z251" s="371"/>
      <c r="AA251" s="372"/>
      <c r="AB251" s="335"/>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277"/>
      <c r="AY251" s="336"/>
      <c r="AZ251" s="15"/>
      <c r="BA251" s="84" t="s">
        <v>1695</v>
      </c>
      <c r="BB251" s="39" t="s">
        <v>165</v>
      </c>
      <c r="BC251" s="39" t="str">
        <f t="shared" si="211"/>
        <v>Lambert</v>
      </c>
      <c r="BD251" s="85" t="s">
        <v>745</v>
      </c>
      <c r="BE251" s="40" t="str">
        <f t="shared" si="224"/>
        <v/>
      </c>
      <c r="BF251" s="40">
        <f t="shared" si="225"/>
        <v>42.95</v>
      </c>
      <c r="BG251" s="40" t="str">
        <f t="shared" si="226"/>
        <v/>
      </c>
      <c r="BH251" s="139">
        <f>IF(BB251="","",IF(AND(BD251="Yes",Admin!$F$6&gt;0),Admin!$F$6,Admin!$F$5))</f>
        <v>0</v>
      </c>
      <c r="BI251" s="140" t="str">
        <f t="shared" si="227"/>
        <v/>
      </c>
      <c r="BJ251" s="141" t="str">
        <f>IF(BI251="","",BI251-(BI251*BH251))</f>
        <v/>
      </c>
    </row>
    <row r="252" spans="1:62" ht="18.75" hidden="1" customHeight="1" x14ac:dyDescent="0.25">
      <c r="A252" s="15"/>
      <c r="B252" s="462" t="s">
        <v>174</v>
      </c>
      <c r="C252" s="463"/>
      <c r="D252" s="463"/>
      <c r="E252" s="463"/>
      <c r="F252" s="463"/>
      <c r="G252" s="463"/>
      <c r="H252" s="463"/>
      <c r="I252" s="463"/>
      <c r="J252" s="463"/>
      <c r="K252" s="463"/>
      <c r="L252" s="463"/>
      <c r="M252" s="463"/>
      <c r="N252" s="463"/>
      <c r="O252" s="463"/>
      <c r="P252" s="463"/>
      <c r="Q252" s="401">
        <v>36.950000000000003</v>
      </c>
      <c r="R252" s="402"/>
      <c r="S252" s="403"/>
      <c r="T252" s="387" t="s">
        <v>2</v>
      </c>
      <c r="U252" s="388"/>
      <c r="V252" s="389"/>
      <c r="W252" s="329" t="s">
        <v>167</v>
      </c>
      <c r="X252" s="330"/>
      <c r="Y252" s="330"/>
      <c r="Z252" s="330"/>
      <c r="AA252" s="390"/>
      <c r="AB252" s="391" t="s">
        <v>175</v>
      </c>
      <c r="AC252" s="382"/>
      <c r="AD252" s="382"/>
      <c r="AE252" s="382"/>
      <c r="AF252" s="382"/>
      <c r="AG252" s="382"/>
      <c r="AH252" s="382"/>
      <c r="AI252" s="382"/>
      <c r="AJ252" s="382"/>
      <c r="AK252" s="382"/>
      <c r="AL252" s="382"/>
      <c r="AM252" s="382"/>
      <c r="AN252" s="382"/>
      <c r="AO252" s="382"/>
      <c r="AP252" s="382"/>
      <c r="AQ252" s="382"/>
      <c r="AR252" s="382"/>
      <c r="AS252" s="382"/>
      <c r="AT252" s="382"/>
      <c r="AU252" s="382"/>
      <c r="AV252" s="382"/>
      <c r="AW252" s="382"/>
      <c r="AX252" s="382"/>
      <c r="AY252" s="392"/>
      <c r="AZ252" s="15"/>
      <c r="BA252" s="84" t="s">
        <v>875</v>
      </c>
      <c r="BB252" s="39" t="s">
        <v>165</v>
      </c>
      <c r="BC252" s="39" t="str">
        <f t="shared" si="211"/>
        <v>Lewis</v>
      </c>
      <c r="BD252" s="85" t="s">
        <v>745</v>
      </c>
      <c r="BE252" s="40" t="str">
        <f t="shared" si="224"/>
        <v/>
      </c>
      <c r="BF252" s="40">
        <f t="shared" si="225"/>
        <v>36.950000000000003</v>
      </c>
      <c r="BG252" s="40" t="str">
        <f t="shared" si="226"/>
        <v/>
      </c>
      <c r="BH252" s="139">
        <f>IF(BB252="","",IF(AND(BD252="Yes",Admin!$F$6&gt;0),Admin!$F$6,Admin!$F$5))</f>
        <v>0</v>
      </c>
      <c r="BI252" s="140" t="str">
        <f t="shared" si="227"/>
        <v/>
      </c>
      <c r="BJ252" s="141" t="str">
        <f t="shared" si="210"/>
        <v/>
      </c>
    </row>
    <row r="253" spans="1:62" ht="18.75" customHeight="1" x14ac:dyDescent="0.25">
      <c r="A253" s="15"/>
      <c r="B253" s="663" t="s">
        <v>1649</v>
      </c>
      <c r="C253" s="664"/>
      <c r="D253" s="664"/>
      <c r="E253" s="664"/>
      <c r="F253" s="664"/>
      <c r="G253" s="664"/>
      <c r="H253" s="664"/>
      <c r="I253" s="664"/>
      <c r="J253" s="664"/>
      <c r="K253" s="664"/>
      <c r="L253" s="664"/>
      <c r="M253" s="664"/>
      <c r="N253" s="664"/>
      <c r="O253" s="664"/>
      <c r="P253" s="664"/>
      <c r="Q253" s="396">
        <v>42.95</v>
      </c>
      <c r="R253" s="397"/>
      <c r="S253" s="398"/>
      <c r="T253" s="283"/>
      <c r="U253" s="284"/>
      <c r="V253" s="369"/>
      <c r="W253" s="370" t="s">
        <v>167</v>
      </c>
      <c r="X253" s="371"/>
      <c r="Y253" s="371"/>
      <c r="Z253" s="371"/>
      <c r="AA253" s="372"/>
      <c r="AB253" s="335" t="s">
        <v>168</v>
      </c>
      <c r="AC253" s="277"/>
      <c r="AD253" s="277"/>
      <c r="AE253" s="277"/>
      <c r="AF253" s="277"/>
      <c r="AG253" s="277"/>
      <c r="AH253" s="277"/>
      <c r="AI253" s="277"/>
      <c r="AJ253" s="277"/>
      <c r="AK253" s="277"/>
      <c r="AL253" s="277"/>
      <c r="AM253" s="277"/>
      <c r="AN253" s="277"/>
      <c r="AO253" s="277"/>
      <c r="AP253" s="277"/>
      <c r="AQ253" s="277"/>
      <c r="AR253" s="277"/>
      <c r="AS253" s="277"/>
      <c r="AT253" s="277"/>
      <c r="AU253" s="277"/>
      <c r="AV253" s="277"/>
      <c r="AW253" s="277"/>
      <c r="AX253" s="277"/>
      <c r="AY253" s="336"/>
      <c r="AZ253" s="15"/>
      <c r="BA253" s="84" t="s">
        <v>1651</v>
      </c>
      <c r="BB253" s="39" t="s">
        <v>165</v>
      </c>
      <c r="BC253" s="39" t="str">
        <f t="shared" si="211"/>
        <v>Red Aveline</v>
      </c>
      <c r="BD253" s="85" t="s">
        <v>745</v>
      </c>
      <c r="BE253" s="40" t="str">
        <f t="shared" si="224"/>
        <v/>
      </c>
      <c r="BF253" s="40">
        <f t="shared" si="225"/>
        <v>42.95</v>
      </c>
      <c r="BG253" s="40" t="str">
        <f t="shared" si="226"/>
        <v/>
      </c>
      <c r="BH253" s="139">
        <f>IF(BB253="","",IF(AND(BD253="Yes",Admin!$F$6&gt;0),Admin!$F$6,Admin!$F$5))</f>
        <v>0</v>
      </c>
      <c r="BI253" s="140" t="str">
        <f t="shared" si="227"/>
        <v/>
      </c>
      <c r="BJ253" s="141" t="str">
        <f>IF(BI253="","",BI253-(BI253*BH253))</f>
        <v/>
      </c>
    </row>
    <row r="254" spans="1:62" ht="18.75" hidden="1" customHeight="1" x14ac:dyDescent="0.25">
      <c r="A254" s="15"/>
      <c r="B254" s="462" t="s">
        <v>176</v>
      </c>
      <c r="C254" s="463"/>
      <c r="D254" s="463"/>
      <c r="E254" s="463"/>
      <c r="F254" s="463"/>
      <c r="G254" s="463"/>
      <c r="H254" s="463"/>
      <c r="I254" s="463"/>
      <c r="J254" s="463"/>
      <c r="K254" s="463"/>
      <c r="L254" s="463"/>
      <c r="M254" s="463"/>
      <c r="N254" s="463"/>
      <c r="O254" s="463"/>
      <c r="P254" s="463"/>
      <c r="Q254" s="401">
        <v>42.95</v>
      </c>
      <c r="R254" s="402"/>
      <c r="S254" s="403"/>
      <c r="T254" s="387" t="s">
        <v>2</v>
      </c>
      <c r="U254" s="388"/>
      <c r="V254" s="389"/>
      <c r="W254" s="329" t="s">
        <v>167</v>
      </c>
      <c r="X254" s="330"/>
      <c r="Y254" s="330"/>
      <c r="Z254" s="330"/>
      <c r="AA254" s="390"/>
      <c r="AB254" s="391" t="s">
        <v>177</v>
      </c>
      <c r="AC254" s="382"/>
      <c r="AD254" s="382"/>
      <c r="AE254" s="382"/>
      <c r="AF254" s="382"/>
      <c r="AG254" s="382"/>
      <c r="AH254" s="382"/>
      <c r="AI254" s="382"/>
      <c r="AJ254" s="382"/>
      <c r="AK254" s="382"/>
      <c r="AL254" s="382"/>
      <c r="AM254" s="382"/>
      <c r="AN254" s="382"/>
      <c r="AO254" s="382"/>
      <c r="AP254" s="382"/>
      <c r="AQ254" s="382"/>
      <c r="AR254" s="382"/>
      <c r="AS254" s="382"/>
      <c r="AT254" s="382"/>
      <c r="AU254" s="382"/>
      <c r="AV254" s="382"/>
      <c r="AW254" s="382"/>
      <c r="AX254" s="382"/>
      <c r="AY254" s="392"/>
      <c r="AZ254" s="15"/>
      <c r="BA254" s="84" t="s">
        <v>876</v>
      </c>
      <c r="BB254" s="39" t="s">
        <v>165</v>
      </c>
      <c r="BC254" s="39" t="str">
        <f t="shared" si="211"/>
        <v>Tonda di Giffoni</v>
      </c>
      <c r="BD254" s="85" t="s">
        <v>745</v>
      </c>
      <c r="BE254" s="40" t="str">
        <f t="shared" si="224"/>
        <v/>
      </c>
      <c r="BF254" s="40">
        <f t="shared" si="225"/>
        <v>42.95</v>
      </c>
      <c r="BG254" s="40" t="str">
        <f t="shared" si="226"/>
        <v/>
      </c>
      <c r="BH254" s="139">
        <f>IF(BB254="","",IF(AND(BD254="Yes",Admin!$F$6&gt;0),Admin!$F$6,Admin!$F$5))</f>
        <v>0</v>
      </c>
      <c r="BI254" s="140" t="str">
        <f t="shared" si="227"/>
        <v/>
      </c>
      <c r="BJ254" s="141" t="str">
        <f>IF(BI254="","",BI254-(BI254*BH254))</f>
        <v/>
      </c>
    </row>
    <row r="255" spans="1:62" ht="18.75" customHeight="1" thickBot="1" x14ac:dyDescent="0.3">
      <c r="A255" s="15"/>
      <c r="B255" s="443" t="s">
        <v>1663</v>
      </c>
      <c r="C255" s="444"/>
      <c r="D255" s="444"/>
      <c r="E255" s="444"/>
      <c r="F255" s="444"/>
      <c r="G255" s="444"/>
      <c r="H255" s="444"/>
      <c r="I255" s="444"/>
      <c r="J255" s="444"/>
      <c r="K255" s="444"/>
      <c r="L255" s="444"/>
      <c r="M255" s="444"/>
      <c r="N255" s="444"/>
      <c r="O255" s="444"/>
      <c r="P255" s="444"/>
      <c r="Q255" s="396">
        <v>42.95</v>
      </c>
      <c r="R255" s="397"/>
      <c r="S255" s="398"/>
      <c r="T255" s="273"/>
      <c r="U255" s="274"/>
      <c r="V255" s="647"/>
      <c r="W255" s="553" t="s">
        <v>167</v>
      </c>
      <c r="X255" s="428"/>
      <c r="Y255" s="428"/>
      <c r="Z255" s="428"/>
      <c r="AA255" s="557"/>
      <c r="AB255" s="573" t="s">
        <v>173</v>
      </c>
      <c r="AC255" s="270"/>
      <c r="AD255" s="270"/>
      <c r="AE255" s="270"/>
      <c r="AF255" s="270"/>
      <c r="AG255" s="270"/>
      <c r="AH255" s="270"/>
      <c r="AI255" s="270"/>
      <c r="AJ255" s="270"/>
      <c r="AK255" s="270"/>
      <c r="AL255" s="270"/>
      <c r="AM255" s="270"/>
      <c r="AN255" s="270"/>
      <c r="AO255" s="270"/>
      <c r="AP255" s="270"/>
      <c r="AQ255" s="270"/>
      <c r="AR255" s="270"/>
      <c r="AS255" s="270"/>
      <c r="AT255" s="270"/>
      <c r="AU255" s="270"/>
      <c r="AV255" s="270"/>
      <c r="AW255" s="270"/>
      <c r="AX255" s="270"/>
      <c r="AY255" s="518"/>
      <c r="AZ255" s="15"/>
      <c r="BA255" s="84" t="s">
        <v>2427</v>
      </c>
      <c r="BB255" s="39" t="s">
        <v>165</v>
      </c>
      <c r="BC255" s="39" t="str">
        <f t="shared" si="211"/>
        <v>Wanliss Pride</v>
      </c>
      <c r="BD255" s="85" t="s">
        <v>745</v>
      </c>
      <c r="BE255" s="40" t="str">
        <f t="shared" si="224"/>
        <v/>
      </c>
      <c r="BF255" s="40">
        <f t="shared" si="225"/>
        <v>42.95</v>
      </c>
      <c r="BG255" s="40" t="str">
        <f t="shared" si="226"/>
        <v/>
      </c>
      <c r="BH255" s="139">
        <f>IF(BB255="","",IF(AND(BD255="Yes",Admin!$F$6&gt;0),Admin!$F$6,Admin!$F$5))</f>
        <v>0</v>
      </c>
      <c r="BI255" s="140" t="str">
        <f t="shared" si="227"/>
        <v/>
      </c>
      <c r="BJ255" s="141" t="str">
        <f t="shared" si="210"/>
        <v/>
      </c>
    </row>
    <row r="256" spans="1:62" ht="18.75" customHeight="1" thickBot="1" x14ac:dyDescent="0.3">
      <c r="B256" s="455"/>
      <c r="C256" s="455"/>
      <c r="D256" s="455"/>
      <c r="E256" s="455"/>
      <c r="F256" s="455"/>
      <c r="G256" s="455"/>
      <c r="H256" s="455"/>
      <c r="I256" s="455"/>
      <c r="J256" s="455"/>
      <c r="K256" s="455"/>
      <c r="L256" s="455"/>
      <c r="M256" s="455"/>
      <c r="N256" s="455"/>
      <c r="O256" s="455"/>
      <c r="P256" s="455"/>
      <c r="Q256" s="455"/>
      <c r="R256" s="455"/>
      <c r="S256" s="455"/>
      <c r="T256" s="455"/>
      <c r="U256" s="455"/>
      <c r="V256" s="455"/>
      <c r="W256" s="455"/>
      <c r="X256" s="455"/>
      <c r="Y256" s="455"/>
      <c r="Z256" s="455"/>
      <c r="AA256" s="455"/>
      <c r="AB256" s="455"/>
      <c r="AC256" s="455"/>
      <c r="AD256" s="455"/>
      <c r="AE256" s="455"/>
      <c r="AF256" s="455"/>
      <c r="AG256" s="455"/>
      <c r="AH256" s="455"/>
      <c r="AI256" s="455"/>
      <c r="AJ256" s="455"/>
      <c r="AK256" s="455"/>
      <c r="AL256" s="455"/>
      <c r="AM256" s="455"/>
      <c r="AN256" s="455"/>
      <c r="AO256" s="455"/>
      <c r="AP256" s="455"/>
      <c r="AQ256" s="455"/>
      <c r="AR256" s="455"/>
      <c r="AS256" s="455"/>
      <c r="AT256" s="455"/>
      <c r="AU256" s="455"/>
      <c r="AV256" s="455"/>
      <c r="AW256" s="455"/>
      <c r="AX256" s="455"/>
      <c r="AY256" s="455"/>
      <c r="AZ256" s="15"/>
      <c r="BA256" s="84" t="s">
        <v>792</v>
      </c>
      <c r="BB256" s="39"/>
      <c r="BC256" s="39"/>
      <c r="BD256" s="85"/>
      <c r="BE256" s="78" t="str">
        <f t="shared" si="224"/>
        <v/>
      </c>
      <c r="BF256" s="78" t="str">
        <f t="shared" si="225"/>
        <v/>
      </c>
      <c r="BG256" s="78" t="str">
        <f t="shared" si="226"/>
        <v/>
      </c>
      <c r="BH256" s="86" t="str">
        <f>IF(BB256="","",IF(AND(BD256="Yes",Admin!$F$6&gt;0),Admin!$F$6,Admin!$F$5))</f>
        <v/>
      </c>
      <c r="BI256" s="87" t="str">
        <f t="shared" si="227"/>
        <v/>
      </c>
      <c r="BJ256" s="88" t="str">
        <f t="shared" si="210"/>
        <v/>
      </c>
    </row>
    <row r="257" spans="1:62" ht="18.75" customHeight="1" x14ac:dyDescent="0.3">
      <c r="B257" s="661" t="s">
        <v>178</v>
      </c>
      <c r="C257" s="662"/>
      <c r="D257" s="662"/>
      <c r="E257" s="662"/>
      <c r="F257" s="662"/>
      <c r="G257" s="662"/>
      <c r="H257" s="662"/>
      <c r="I257" s="662"/>
      <c r="J257" s="662"/>
      <c r="K257" s="662"/>
      <c r="L257" s="662"/>
      <c r="M257" s="662"/>
      <c r="N257" s="662"/>
      <c r="O257" s="662"/>
      <c r="P257" s="662"/>
      <c r="Q257" s="745" t="s">
        <v>1</v>
      </c>
      <c r="R257" s="745"/>
      <c r="S257" s="745"/>
      <c r="T257" s="861" t="s">
        <v>0</v>
      </c>
      <c r="U257" s="861"/>
      <c r="V257" s="861"/>
      <c r="W257" s="876" t="s">
        <v>8</v>
      </c>
      <c r="X257" s="876"/>
      <c r="Y257" s="876"/>
      <c r="Z257" s="876"/>
      <c r="AA257" s="876"/>
      <c r="AB257" s="746" t="s">
        <v>9</v>
      </c>
      <c r="AC257" s="746"/>
      <c r="AD257" s="746"/>
      <c r="AE257" s="746"/>
      <c r="AF257" s="746"/>
      <c r="AG257" s="746"/>
      <c r="AH257" s="746"/>
      <c r="AI257" s="746"/>
      <c r="AJ257" s="746"/>
      <c r="AK257" s="746"/>
      <c r="AL257" s="746"/>
      <c r="AM257" s="746"/>
      <c r="AN257" s="746"/>
      <c r="AO257" s="746"/>
      <c r="AP257" s="746"/>
      <c r="AQ257" s="746"/>
      <c r="AR257" s="746"/>
      <c r="AS257" s="746"/>
      <c r="AT257" s="746"/>
      <c r="AU257" s="746"/>
      <c r="AV257" s="746"/>
      <c r="AW257" s="746"/>
      <c r="AX257" s="746"/>
      <c r="AY257" s="747"/>
      <c r="AZ257" s="15"/>
      <c r="BA257" s="84" t="s">
        <v>792</v>
      </c>
      <c r="BB257" s="39"/>
      <c r="BC257" s="39"/>
      <c r="BD257" s="85"/>
      <c r="BE257" s="78" t="str">
        <f t="shared" si="224"/>
        <v/>
      </c>
      <c r="BF257" s="78" t="str">
        <f t="shared" si="225"/>
        <v/>
      </c>
      <c r="BG257" s="78" t="str">
        <f t="shared" si="226"/>
        <v/>
      </c>
      <c r="BH257" s="86" t="str">
        <f>IF(BB257="","",IF(AND(BD257="Yes",Admin!$F$6&gt;0),Admin!$F$6,Admin!$F$5))</f>
        <v/>
      </c>
      <c r="BI257" s="87" t="str">
        <f t="shared" si="227"/>
        <v/>
      </c>
      <c r="BJ257" s="88" t="str">
        <f t="shared" si="210"/>
        <v/>
      </c>
    </row>
    <row r="258" spans="1:62" ht="18.75" customHeight="1" x14ac:dyDescent="0.25">
      <c r="A258" s="15"/>
      <c r="B258" s="748" t="s">
        <v>179</v>
      </c>
      <c r="C258" s="749"/>
      <c r="D258" s="749"/>
      <c r="E258" s="749"/>
      <c r="F258" s="749"/>
      <c r="G258" s="364" t="s">
        <v>386</v>
      </c>
      <c r="H258" s="364"/>
      <c r="I258" s="364"/>
      <c r="J258" s="364"/>
      <c r="K258" s="364"/>
      <c r="L258" s="364"/>
      <c r="M258" s="364"/>
      <c r="N258" s="364"/>
      <c r="O258" s="364"/>
      <c r="P258" s="487"/>
      <c r="Q258" s="366">
        <v>44.95</v>
      </c>
      <c r="R258" s="367"/>
      <c r="S258" s="368"/>
      <c r="T258" s="743"/>
      <c r="U258" s="743"/>
      <c r="V258" s="743"/>
      <c r="W258" s="668" t="s">
        <v>22</v>
      </c>
      <c r="X258" s="668"/>
      <c r="Y258" s="668"/>
      <c r="Z258" s="668"/>
      <c r="AA258" s="668"/>
      <c r="AB258" s="740" t="s">
        <v>12</v>
      </c>
      <c r="AC258" s="482"/>
      <c r="AD258" s="482"/>
      <c r="AE258" s="482"/>
      <c r="AF258" s="482"/>
      <c r="AG258" s="482"/>
      <c r="AH258" s="482"/>
      <c r="AI258" s="482"/>
      <c r="AJ258" s="482"/>
      <c r="AK258" s="482"/>
      <c r="AL258" s="482"/>
      <c r="AM258" s="482"/>
      <c r="AN258" s="482"/>
      <c r="AO258" s="482"/>
      <c r="AP258" s="482"/>
      <c r="AQ258" s="482"/>
      <c r="AR258" s="482"/>
      <c r="AS258" s="482"/>
      <c r="AT258" s="482"/>
      <c r="AU258" s="482"/>
      <c r="AV258" s="482"/>
      <c r="AW258" s="482"/>
      <c r="AX258" s="482"/>
      <c r="AY258" s="658"/>
      <c r="AZ258" s="15"/>
      <c r="BA258" s="84" t="s">
        <v>877</v>
      </c>
      <c r="BB258" s="39" t="s">
        <v>769</v>
      </c>
      <c r="BC258" s="39" t="str">
        <f t="shared" ref="BC258:BC267" si="233">B258</f>
        <v>Cot N Candy</v>
      </c>
      <c r="BD258" s="85" t="s">
        <v>745</v>
      </c>
      <c r="BE258" s="40" t="str">
        <f t="shared" si="224"/>
        <v/>
      </c>
      <c r="BF258" s="40">
        <f t="shared" si="225"/>
        <v>44.95</v>
      </c>
      <c r="BG258" s="40" t="str">
        <f t="shared" si="226"/>
        <v/>
      </c>
      <c r="BH258" s="139">
        <f>IF(BB258="","",IF(AND(BD258="Yes",Admin!$F$6&gt;0),Admin!$F$6,Admin!$F$5))</f>
        <v>0</v>
      </c>
      <c r="BI258" s="140" t="str">
        <f t="shared" si="227"/>
        <v/>
      </c>
      <c r="BJ258" s="141" t="str">
        <f t="shared" si="210"/>
        <v/>
      </c>
    </row>
    <row r="259" spans="1:62" ht="18.75" hidden="1" customHeight="1" x14ac:dyDescent="0.25">
      <c r="A259" s="15"/>
      <c r="B259" s="489" t="s">
        <v>180</v>
      </c>
      <c r="C259" s="490"/>
      <c r="D259" s="490"/>
      <c r="E259" s="490"/>
      <c r="F259" s="490"/>
      <c r="G259" s="393" t="s">
        <v>385</v>
      </c>
      <c r="H259" s="393"/>
      <c r="I259" s="393"/>
      <c r="J259" s="393"/>
      <c r="K259" s="393"/>
      <c r="L259" s="393"/>
      <c r="M259" s="393"/>
      <c r="N259" s="393"/>
      <c r="O259" s="393"/>
      <c r="P259" s="700"/>
      <c r="Q259" s="384" t="s">
        <v>393</v>
      </c>
      <c r="R259" s="385"/>
      <c r="S259" s="386"/>
      <c r="T259" s="738" t="s">
        <v>2</v>
      </c>
      <c r="U259" s="738"/>
      <c r="V259" s="738"/>
      <c r="W259" s="449" t="s">
        <v>11</v>
      </c>
      <c r="X259" s="449"/>
      <c r="Y259" s="449"/>
      <c r="Z259" s="449"/>
      <c r="AA259" s="449"/>
      <c r="AB259" s="866" t="s">
        <v>1132</v>
      </c>
      <c r="AC259" s="490"/>
      <c r="AD259" s="490"/>
      <c r="AE259" s="490"/>
      <c r="AF259" s="490"/>
      <c r="AG259" s="490"/>
      <c r="AH259" s="490"/>
      <c r="AI259" s="490"/>
      <c r="AJ259" s="490"/>
      <c r="AK259" s="490"/>
      <c r="AL259" s="490"/>
      <c r="AM259" s="490"/>
      <c r="AN259" s="490"/>
      <c r="AO259" s="490"/>
      <c r="AP259" s="490"/>
      <c r="AQ259" s="490"/>
      <c r="AR259" s="490"/>
      <c r="AS259" s="490"/>
      <c r="AT259" s="490"/>
      <c r="AU259" s="490"/>
      <c r="AV259" s="490"/>
      <c r="AW259" s="490"/>
      <c r="AX259" s="490"/>
      <c r="AY259" s="867"/>
      <c r="AZ259" s="15"/>
      <c r="BA259" s="84" t="s">
        <v>1504</v>
      </c>
      <c r="BB259" s="39" t="s">
        <v>770</v>
      </c>
      <c r="BC259" s="39" t="str">
        <f t="shared" si="233"/>
        <v>Flavor Rouge</v>
      </c>
      <c r="BD259" s="85" t="s">
        <v>745</v>
      </c>
      <c r="BE259" s="40" t="str">
        <f t="shared" si="224"/>
        <v/>
      </c>
      <c r="BF259" s="40" t="str">
        <f t="shared" si="225"/>
        <v/>
      </c>
      <c r="BG259" s="40" t="str">
        <f t="shared" si="226"/>
        <v/>
      </c>
      <c r="BH259" s="139">
        <f>IF(BB259="","",IF(AND(BD259="Yes",Admin!$F$6&gt;0),Admin!$F$6,Admin!$F$5))</f>
        <v>0</v>
      </c>
      <c r="BI259" s="140" t="str">
        <f t="shared" si="227"/>
        <v/>
      </c>
      <c r="BJ259" s="141" t="str">
        <f t="shared" si="210"/>
        <v/>
      </c>
    </row>
    <row r="260" spans="1:62" ht="18.75" customHeight="1" x14ac:dyDescent="0.25">
      <c r="A260" s="15"/>
      <c r="B260" s="481" t="s">
        <v>1130</v>
      </c>
      <c r="C260" s="482"/>
      <c r="D260" s="482"/>
      <c r="E260" s="482"/>
      <c r="F260" s="482"/>
      <c r="G260" s="482"/>
      <c r="H260" s="364" t="s">
        <v>385</v>
      </c>
      <c r="I260" s="364"/>
      <c r="J260" s="364"/>
      <c r="K260" s="364"/>
      <c r="L260" s="364"/>
      <c r="M260" s="364"/>
      <c r="N260" s="364"/>
      <c r="O260" s="364"/>
      <c r="P260" s="487"/>
      <c r="Q260" s="366">
        <v>44.95</v>
      </c>
      <c r="R260" s="367"/>
      <c r="S260" s="368"/>
      <c r="T260" s="742"/>
      <c r="U260" s="743"/>
      <c r="V260" s="744"/>
      <c r="W260" s="370" t="s">
        <v>11</v>
      </c>
      <c r="X260" s="371"/>
      <c r="Y260" s="371"/>
      <c r="Z260" s="371"/>
      <c r="AA260" s="372"/>
      <c r="AB260" s="740" t="s">
        <v>1131</v>
      </c>
      <c r="AC260" s="482"/>
      <c r="AD260" s="482"/>
      <c r="AE260" s="482"/>
      <c r="AF260" s="482"/>
      <c r="AG260" s="482"/>
      <c r="AH260" s="482"/>
      <c r="AI260" s="482"/>
      <c r="AJ260" s="482"/>
      <c r="AK260" s="482"/>
      <c r="AL260" s="482"/>
      <c r="AM260" s="482"/>
      <c r="AN260" s="482"/>
      <c r="AO260" s="482"/>
      <c r="AP260" s="482"/>
      <c r="AQ260" s="482"/>
      <c r="AR260" s="482"/>
      <c r="AS260" s="482"/>
      <c r="AT260" s="482"/>
      <c r="AU260" s="482"/>
      <c r="AV260" s="482"/>
      <c r="AW260" s="482"/>
      <c r="AX260" s="482"/>
      <c r="AY260" s="658"/>
      <c r="AZ260" s="15"/>
      <c r="BA260" s="84" t="s">
        <v>878</v>
      </c>
      <c r="BB260" s="39" t="s">
        <v>770</v>
      </c>
      <c r="BC260" s="39" t="str">
        <f t="shared" si="233"/>
        <v>Flavor Supreme</v>
      </c>
      <c r="BD260" s="85" t="s">
        <v>745</v>
      </c>
      <c r="BE260" s="40" t="str">
        <f t="shared" si="224"/>
        <v/>
      </c>
      <c r="BF260" s="40">
        <f t="shared" si="225"/>
        <v>44.95</v>
      </c>
      <c r="BG260" s="40" t="str">
        <f t="shared" si="226"/>
        <v/>
      </c>
      <c r="BH260" s="139">
        <f>IF(BB260="","",IF(AND(BD260="Yes",Admin!$F$6&gt;0),Admin!$F$6,Admin!$F$5))</f>
        <v>0</v>
      </c>
      <c r="BI260" s="140" t="str">
        <f t="shared" si="227"/>
        <v/>
      </c>
      <c r="BJ260" s="141" t="str">
        <f>IF(BI260="","",BI260-(BI260*BH260))</f>
        <v/>
      </c>
    </row>
    <row r="261" spans="1:62" ht="18.75" customHeight="1" x14ac:dyDescent="0.25">
      <c r="A261" s="15"/>
      <c r="B261" s="481" t="s">
        <v>1142</v>
      </c>
      <c r="C261" s="482"/>
      <c r="D261" s="482"/>
      <c r="E261" s="482"/>
      <c r="F261" s="482"/>
      <c r="G261" s="364" t="s">
        <v>1120</v>
      </c>
      <c r="H261" s="364"/>
      <c r="I261" s="364"/>
      <c r="J261" s="364"/>
      <c r="K261" s="364"/>
      <c r="L261" s="364"/>
      <c r="M261" s="364"/>
      <c r="N261" s="364"/>
      <c r="O261" s="364"/>
      <c r="P261" s="487"/>
      <c r="Q261" s="366">
        <v>44.95</v>
      </c>
      <c r="R261" s="367"/>
      <c r="S261" s="368"/>
      <c r="T261" s="743"/>
      <c r="U261" s="743"/>
      <c r="V261" s="743"/>
      <c r="W261" s="668" t="s">
        <v>30</v>
      </c>
      <c r="X261" s="668"/>
      <c r="Y261" s="668"/>
      <c r="Z261" s="668"/>
      <c r="AA261" s="668"/>
      <c r="AB261" s="740" t="s">
        <v>1119</v>
      </c>
      <c r="AC261" s="482"/>
      <c r="AD261" s="482"/>
      <c r="AE261" s="482"/>
      <c r="AF261" s="482"/>
      <c r="AG261" s="482"/>
      <c r="AH261" s="482"/>
      <c r="AI261" s="482"/>
      <c r="AJ261" s="482"/>
      <c r="AK261" s="482"/>
      <c r="AL261" s="482"/>
      <c r="AM261" s="482"/>
      <c r="AN261" s="482"/>
      <c r="AO261" s="482"/>
      <c r="AP261" s="482"/>
      <c r="AQ261" s="482"/>
      <c r="AR261" s="482"/>
      <c r="AS261" s="482"/>
      <c r="AT261" s="482"/>
      <c r="AU261" s="482"/>
      <c r="AV261" s="482"/>
      <c r="AW261" s="482"/>
      <c r="AX261" s="482"/>
      <c r="AY261" s="658"/>
      <c r="AZ261" s="15"/>
      <c r="BA261" s="84" t="s">
        <v>1121</v>
      </c>
      <c r="BB261" s="39" t="s">
        <v>1122</v>
      </c>
      <c r="BC261" s="39" t="str">
        <f t="shared" si="233"/>
        <v>LittleChum</v>
      </c>
      <c r="BD261" s="85" t="s">
        <v>745</v>
      </c>
      <c r="BE261" s="40" t="str">
        <f t="shared" si="224"/>
        <v/>
      </c>
      <c r="BF261" s="40">
        <f t="shared" si="225"/>
        <v>44.95</v>
      </c>
      <c r="BG261" s="40" t="str">
        <f t="shared" si="226"/>
        <v/>
      </c>
      <c r="BH261" s="139">
        <f>IF(BB261="","",IF(AND(BD261="Yes",Admin!$F$6&gt;0),Admin!$F$6,Admin!$F$5))</f>
        <v>0</v>
      </c>
      <c r="BI261" s="140" t="str">
        <f t="shared" si="227"/>
        <v/>
      </c>
      <c r="BJ261" s="141" t="str">
        <f>IF(BI261="","",BI261-(BI261*BH261))</f>
        <v/>
      </c>
    </row>
    <row r="262" spans="1:62" ht="18.75" hidden="1" customHeight="1" x14ac:dyDescent="0.25">
      <c r="A262" s="15"/>
      <c r="B262" s="489" t="s">
        <v>182</v>
      </c>
      <c r="C262" s="490"/>
      <c r="D262" s="490"/>
      <c r="E262" s="490"/>
      <c r="F262" s="490"/>
      <c r="G262" s="393" t="s">
        <v>183</v>
      </c>
      <c r="H262" s="393"/>
      <c r="I262" s="393"/>
      <c r="J262" s="393"/>
      <c r="K262" s="393"/>
      <c r="L262" s="393"/>
      <c r="M262" s="393"/>
      <c r="N262" s="393"/>
      <c r="O262" s="393"/>
      <c r="P262" s="700"/>
      <c r="Q262" s="384">
        <v>42.95</v>
      </c>
      <c r="R262" s="385"/>
      <c r="S262" s="386"/>
      <c r="T262" s="1086" t="s">
        <v>2</v>
      </c>
      <c r="U262" s="738"/>
      <c r="V262" s="739"/>
      <c r="W262" s="449" t="s">
        <v>22</v>
      </c>
      <c r="X262" s="449"/>
      <c r="Y262" s="449"/>
      <c r="Z262" s="449"/>
      <c r="AA262" s="449"/>
      <c r="AB262" s="866" t="s">
        <v>12</v>
      </c>
      <c r="AC262" s="490"/>
      <c r="AD262" s="490"/>
      <c r="AE262" s="490"/>
      <c r="AF262" s="490"/>
      <c r="AG262" s="490"/>
      <c r="AH262" s="490"/>
      <c r="AI262" s="490"/>
      <c r="AJ262" s="490"/>
      <c r="AK262" s="490"/>
      <c r="AL262" s="490"/>
      <c r="AM262" s="490"/>
      <c r="AN262" s="490"/>
      <c r="AO262" s="490"/>
      <c r="AP262" s="490"/>
      <c r="AQ262" s="490"/>
      <c r="AR262" s="490"/>
      <c r="AS262" s="490"/>
      <c r="AT262" s="490"/>
      <c r="AU262" s="490"/>
      <c r="AV262" s="490"/>
      <c r="AW262" s="490"/>
      <c r="AX262" s="490"/>
      <c r="AY262" s="867"/>
      <c r="AZ262" s="15"/>
      <c r="BA262" s="84" t="s">
        <v>879</v>
      </c>
      <c r="BB262" s="39" t="s">
        <v>771</v>
      </c>
      <c r="BC262" s="39" t="str">
        <f t="shared" si="233"/>
        <v>Peacharine</v>
      </c>
      <c r="BD262" s="85" t="s">
        <v>745</v>
      </c>
      <c r="BE262" s="40" t="str">
        <f t="shared" si="224"/>
        <v/>
      </c>
      <c r="BF262" s="40">
        <f t="shared" si="225"/>
        <v>42.95</v>
      </c>
      <c r="BG262" s="40" t="str">
        <f t="shared" si="226"/>
        <v/>
      </c>
      <c r="BH262" s="139">
        <f>IF(BB262="","",IF(AND(BD262="Yes",Admin!$F$6&gt;0),Admin!$F$6,Admin!$F$5))</f>
        <v>0</v>
      </c>
      <c r="BI262" s="140" t="str">
        <f t="shared" si="227"/>
        <v/>
      </c>
      <c r="BJ262" s="141" t="str">
        <f t="shared" si="210"/>
        <v/>
      </c>
    </row>
    <row r="263" spans="1:62" ht="18.75" customHeight="1" x14ac:dyDescent="0.25">
      <c r="A263" s="15"/>
      <c r="B263" s="481" t="s">
        <v>182</v>
      </c>
      <c r="C263" s="482"/>
      <c r="D263" s="482"/>
      <c r="E263" s="482"/>
      <c r="F263" s="482"/>
      <c r="G263" s="364" t="s">
        <v>183</v>
      </c>
      <c r="H263" s="364"/>
      <c r="I263" s="364"/>
      <c r="J263" s="364"/>
      <c r="K263" s="364"/>
      <c r="L263" s="364"/>
      <c r="M263" s="364"/>
      <c r="N263" s="364"/>
      <c r="O263" s="364"/>
      <c r="P263" s="487"/>
      <c r="Q263" s="366">
        <v>42.95</v>
      </c>
      <c r="R263" s="367"/>
      <c r="S263" s="368"/>
      <c r="T263" s="742"/>
      <c r="U263" s="743"/>
      <c r="V263" s="744"/>
      <c r="W263" s="668" t="s">
        <v>22</v>
      </c>
      <c r="X263" s="668"/>
      <c r="Y263" s="668"/>
      <c r="Z263" s="668"/>
      <c r="AA263" s="668"/>
      <c r="AB263" s="740" t="s">
        <v>12</v>
      </c>
      <c r="AC263" s="482"/>
      <c r="AD263" s="482"/>
      <c r="AE263" s="482"/>
      <c r="AF263" s="482"/>
      <c r="AG263" s="482"/>
      <c r="AH263" s="482"/>
      <c r="AI263" s="482"/>
      <c r="AJ263" s="482"/>
      <c r="AK263" s="482"/>
      <c r="AL263" s="482"/>
      <c r="AM263" s="482"/>
      <c r="AN263" s="482"/>
      <c r="AO263" s="482"/>
      <c r="AP263" s="482"/>
      <c r="AQ263" s="482"/>
      <c r="AR263" s="482"/>
      <c r="AS263" s="482"/>
      <c r="AT263" s="482"/>
      <c r="AU263" s="482"/>
      <c r="AV263" s="482"/>
      <c r="AW263" s="482"/>
      <c r="AX263" s="482"/>
      <c r="AY263" s="658"/>
      <c r="AZ263" s="15"/>
      <c r="BA263" s="84" t="s">
        <v>2391</v>
      </c>
      <c r="BB263" s="39" t="s">
        <v>771</v>
      </c>
      <c r="BC263" s="39" t="str">
        <f t="shared" si="233"/>
        <v>Peacharine</v>
      </c>
      <c r="BD263" s="85" t="s">
        <v>745</v>
      </c>
      <c r="BE263" s="40" t="str">
        <f t="shared" si="224"/>
        <v/>
      </c>
      <c r="BF263" s="40">
        <f t="shared" si="225"/>
        <v>42.95</v>
      </c>
      <c r="BG263" s="40" t="str">
        <f t="shared" si="226"/>
        <v/>
      </c>
      <c r="BH263" s="139">
        <f>IF(BB263="","",IF(AND(BD263="Yes",Admin!$F$6&gt;0),Admin!$F$6,Admin!$F$5))</f>
        <v>0</v>
      </c>
      <c r="BI263" s="140" t="str">
        <f t="shared" si="227"/>
        <v/>
      </c>
      <c r="BJ263" s="141" t="str">
        <f t="shared" si="210"/>
        <v/>
      </c>
    </row>
    <row r="264" spans="1:62" ht="18.75" hidden="1" customHeight="1" x14ac:dyDescent="0.25">
      <c r="A264" s="15"/>
      <c r="B264" s="489" t="s">
        <v>184</v>
      </c>
      <c r="C264" s="490"/>
      <c r="D264" s="490"/>
      <c r="E264" s="490"/>
      <c r="F264" s="490"/>
      <c r="G264" s="393" t="s">
        <v>185</v>
      </c>
      <c r="H264" s="393"/>
      <c r="I264" s="393"/>
      <c r="J264" s="393"/>
      <c r="K264" s="393"/>
      <c r="L264" s="393"/>
      <c r="M264" s="393"/>
      <c r="N264" s="393"/>
      <c r="O264" s="393"/>
      <c r="P264" s="700"/>
      <c r="Q264" s="384">
        <v>42.95</v>
      </c>
      <c r="R264" s="385"/>
      <c r="S264" s="386"/>
      <c r="T264" s="738" t="s">
        <v>2</v>
      </c>
      <c r="U264" s="738"/>
      <c r="V264" s="738"/>
      <c r="W264" s="449" t="s">
        <v>22</v>
      </c>
      <c r="X264" s="449"/>
      <c r="Y264" s="449"/>
      <c r="Z264" s="449"/>
      <c r="AA264" s="449"/>
      <c r="AB264" s="866" t="s">
        <v>12</v>
      </c>
      <c r="AC264" s="490"/>
      <c r="AD264" s="490"/>
      <c r="AE264" s="490"/>
      <c r="AF264" s="490"/>
      <c r="AG264" s="490"/>
      <c r="AH264" s="490"/>
      <c r="AI264" s="490"/>
      <c r="AJ264" s="490"/>
      <c r="AK264" s="490"/>
      <c r="AL264" s="490"/>
      <c r="AM264" s="490"/>
      <c r="AN264" s="490"/>
      <c r="AO264" s="490"/>
      <c r="AP264" s="490"/>
      <c r="AQ264" s="490"/>
      <c r="AR264" s="490"/>
      <c r="AS264" s="490"/>
      <c r="AT264" s="490"/>
      <c r="AU264" s="490"/>
      <c r="AV264" s="490"/>
      <c r="AW264" s="490"/>
      <c r="AX264" s="490"/>
      <c r="AY264" s="867"/>
      <c r="AZ264" s="15"/>
      <c r="BA264" s="84" t="s">
        <v>880</v>
      </c>
      <c r="BB264" s="39" t="s">
        <v>772</v>
      </c>
      <c r="BC264" s="39" t="str">
        <f t="shared" si="233"/>
        <v xml:space="preserve">Pleach </v>
      </c>
      <c r="BD264" s="85" t="s">
        <v>745</v>
      </c>
      <c r="BE264" s="40" t="str">
        <f t="shared" si="224"/>
        <v/>
      </c>
      <c r="BF264" s="40">
        <f t="shared" si="225"/>
        <v>42.95</v>
      </c>
      <c r="BG264" s="40" t="str">
        <f t="shared" si="226"/>
        <v/>
      </c>
      <c r="BH264" s="139">
        <f>IF(BB264="","",IF(AND(BD264="Yes",Admin!$F$6&gt;0),Admin!$F$6,Admin!$F$5))</f>
        <v>0</v>
      </c>
      <c r="BI264" s="140" t="str">
        <f t="shared" si="227"/>
        <v/>
      </c>
      <c r="BJ264" s="141" t="str">
        <f t="shared" si="210"/>
        <v/>
      </c>
    </row>
    <row r="265" spans="1:62" ht="18.75" customHeight="1" x14ac:dyDescent="0.25">
      <c r="A265" s="15"/>
      <c r="B265" s="481" t="s">
        <v>1123</v>
      </c>
      <c r="C265" s="482"/>
      <c r="D265" s="482"/>
      <c r="E265" s="482"/>
      <c r="F265" s="482"/>
      <c r="G265" s="482"/>
      <c r="H265" s="364" t="s">
        <v>1124</v>
      </c>
      <c r="I265" s="364"/>
      <c r="J265" s="364"/>
      <c r="K265" s="364"/>
      <c r="L265" s="364"/>
      <c r="M265" s="364"/>
      <c r="N265" s="364"/>
      <c r="O265" s="364"/>
      <c r="P265" s="487"/>
      <c r="Q265" s="366">
        <v>44.95</v>
      </c>
      <c r="R265" s="367"/>
      <c r="S265" s="368"/>
      <c r="T265" s="743"/>
      <c r="U265" s="743"/>
      <c r="V265" s="743"/>
      <c r="W265" s="668" t="s">
        <v>1125</v>
      </c>
      <c r="X265" s="668"/>
      <c r="Y265" s="668"/>
      <c r="Z265" s="668"/>
      <c r="AA265" s="668"/>
      <c r="AB265" s="740" t="s">
        <v>393</v>
      </c>
      <c r="AC265" s="482"/>
      <c r="AD265" s="482"/>
      <c r="AE265" s="482"/>
      <c r="AF265" s="482"/>
      <c r="AG265" s="482"/>
      <c r="AH265" s="482"/>
      <c r="AI265" s="482"/>
      <c r="AJ265" s="482"/>
      <c r="AK265" s="482"/>
      <c r="AL265" s="482"/>
      <c r="AM265" s="482"/>
      <c r="AN265" s="482"/>
      <c r="AO265" s="482"/>
      <c r="AP265" s="482"/>
      <c r="AQ265" s="482"/>
      <c r="AR265" s="482"/>
      <c r="AS265" s="482"/>
      <c r="AT265" s="482"/>
      <c r="AU265" s="482"/>
      <c r="AV265" s="482"/>
      <c r="AW265" s="482"/>
      <c r="AX265" s="482"/>
      <c r="AY265" s="658"/>
      <c r="AZ265" s="15"/>
      <c r="BA265" s="84" t="s">
        <v>1128</v>
      </c>
      <c r="BB265" s="39" t="s">
        <v>770</v>
      </c>
      <c r="BC265" s="39" t="str">
        <f t="shared" si="233"/>
        <v>PlumScrumptious</v>
      </c>
      <c r="BD265" s="85" t="s">
        <v>745</v>
      </c>
      <c r="BE265" s="40" t="str">
        <f t="shared" si="224"/>
        <v/>
      </c>
      <c r="BF265" s="40">
        <f t="shared" si="225"/>
        <v>44.95</v>
      </c>
      <c r="BG265" s="40" t="str">
        <f t="shared" si="226"/>
        <v/>
      </c>
      <c r="BH265" s="139">
        <f>IF(BB265="","",IF(AND(BD265="Yes",Admin!$F$6&gt;0),Admin!$F$6,Admin!$F$5))</f>
        <v>0</v>
      </c>
      <c r="BI265" s="140" t="str">
        <f t="shared" si="227"/>
        <v/>
      </c>
      <c r="BJ265" s="141" t="str">
        <f>IF(BI265="","",BI265-(BI265*BH265))</f>
        <v/>
      </c>
    </row>
    <row r="266" spans="1:62" ht="18.75" customHeight="1" x14ac:dyDescent="0.25">
      <c r="A266" s="15"/>
      <c r="B266" s="481" t="s">
        <v>1117</v>
      </c>
      <c r="C266" s="482"/>
      <c r="D266" s="482"/>
      <c r="E266" s="482"/>
      <c r="F266" s="482"/>
      <c r="G266" s="482"/>
      <c r="H266" s="364" t="s">
        <v>1126</v>
      </c>
      <c r="I266" s="364"/>
      <c r="J266" s="364"/>
      <c r="K266" s="364"/>
      <c r="L266" s="364"/>
      <c r="M266" s="364"/>
      <c r="N266" s="364"/>
      <c r="O266" s="364"/>
      <c r="P266" s="487"/>
      <c r="Q266" s="366">
        <v>44.95</v>
      </c>
      <c r="R266" s="367"/>
      <c r="S266" s="368"/>
      <c r="T266" s="743"/>
      <c r="U266" s="743"/>
      <c r="V266" s="743"/>
      <c r="W266" s="668" t="s">
        <v>22</v>
      </c>
      <c r="X266" s="668"/>
      <c r="Y266" s="668"/>
      <c r="Z266" s="668"/>
      <c r="AA266" s="668"/>
      <c r="AB266" s="740" t="s">
        <v>12</v>
      </c>
      <c r="AC266" s="482"/>
      <c r="AD266" s="482"/>
      <c r="AE266" s="482"/>
      <c r="AF266" s="482"/>
      <c r="AG266" s="482"/>
      <c r="AH266" s="482"/>
      <c r="AI266" s="482"/>
      <c r="AJ266" s="482"/>
      <c r="AK266" s="482"/>
      <c r="AL266" s="482"/>
      <c r="AM266" s="482"/>
      <c r="AN266" s="482"/>
      <c r="AO266" s="482"/>
      <c r="AP266" s="482"/>
      <c r="AQ266" s="482"/>
      <c r="AR266" s="482"/>
      <c r="AS266" s="482"/>
      <c r="AT266" s="482"/>
      <c r="AU266" s="482"/>
      <c r="AV266" s="482"/>
      <c r="AW266" s="482"/>
      <c r="AX266" s="482"/>
      <c r="AY266" s="658"/>
      <c r="AZ266" s="15"/>
      <c r="BA266" s="84" t="s">
        <v>1127</v>
      </c>
      <c r="BB266" s="39" t="s">
        <v>773</v>
      </c>
      <c r="BC266" s="39" t="str">
        <f t="shared" si="233"/>
        <v>Spicezee</v>
      </c>
      <c r="BD266" s="85" t="s">
        <v>745</v>
      </c>
      <c r="BE266" s="40" t="str">
        <f t="shared" si="224"/>
        <v/>
      </c>
      <c r="BF266" s="40">
        <f t="shared" si="225"/>
        <v>44.95</v>
      </c>
      <c r="BG266" s="40" t="str">
        <f t="shared" si="226"/>
        <v/>
      </c>
      <c r="BH266" s="139">
        <f>IF(BB266="","",IF(AND(BD266="Yes",Admin!$F$6&gt;0),Admin!$F$6,Admin!$F$5))</f>
        <v>0</v>
      </c>
      <c r="BI266" s="140" t="str">
        <f t="shared" si="227"/>
        <v/>
      </c>
      <c r="BJ266" s="141" t="str">
        <f>IF(BI266="","",BI266-(BI266*BH266))</f>
        <v/>
      </c>
    </row>
    <row r="267" spans="1:62" ht="18.75" customHeight="1" thickBot="1" x14ac:dyDescent="0.3">
      <c r="A267" s="15"/>
      <c r="B267" s="753" t="s">
        <v>188</v>
      </c>
      <c r="C267" s="754"/>
      <c r="D267" s="754"/>
      <c r="E267" s="754"/>
      <c r="F267" s="754"/>
      <c r="G267" s="754"/>
      <c r="H267" s="754"/>
      <c r="I267" s="754"/>
      <c r="J267" s="754"/>
      <c r="K267" s="868" t="s">
        <v>189</v>
      </c>
      <c r="L267" s="868"/>
      <c r="M267" s="868"/>
      <c r="N267" s="868"/>
      <c r="O267" s="868"/>
      <c r="P267" s="869"/>
      <c r="Q267" s="366">
        <v>44.95</v>
      </c>
      <c r="R267" s="367"/>
      <c r="S267" s="368"/>
      <c r="T267" s="860"/>
      <c r="U267" s="860"/>
      <c r="V267" s="860"/>
      <c r="W267" s="862" t="s">
        <v>64</v>
      </c>
      <c r="X267" s="862"/>
      <c r="Y267" s="862"/>
      <c r="Z267" s="862"/>
      <c r="AA267" s="862"/>
      <c r="AB267" s="858" t="s">
        <v>12</v>
      </c>
      <c r="AC267" s="754"/>
      <c r="AD267" s="754"/>
      <c r="AE267" s="754"/>
      <c r="AF267" s="754"/>
      <c r="AG267" s="754"/>
      <c r="AH267" s="754"/>
      <c r="AI267" s="754"/>
      <c r="AJ267" s="754"/>
      <c r="AK267" s="754"/>
      <c r="AL267" s="754"/>
      <c r="AM267" s="754"/>
      <c r="AN267" s="754"/>
      <c r="AO267" s="754"/>
      <c r="AP267" s="754"/>
      <c r="AQ267" s="754"/>
      <c r="AR267" s="754"/>
      <c r="AS267" s="754"/>
      <c r="AT267" s="754"/>
      <c r="AU267" s="754"/>
      <c r="AV267" s="754"/>
      <c r="AW267" s="754"/>
      <c r="AX267" s="754"/>
      <c r="AY267" s="859"/>
      <c r="AZ267" s="15"/>
      <c r="BA267" s="84" t="s">
        <v>1092</v>
      </c>
      <c r="BB267" s="39" t="s">
        <v>773</v>
      </c>
      <c r="BC267" s="39" t="str">
        <f t="shared" si="233"/>
        <v>Sugar N Spice</v>
      </c>
      <c r="BD267" s="85" t="s">
        <v>745</v>
      </c>
      <c r="BE267" s="40" t="str">
        <f t="shared" si="224"/>
        <v/>
      </c>
      <c r="BF267" s="40">
        <f t="shared" si="225"/>
        <v>44.95</v>
      </c>
      <c r="BG267" s="40" t="str">
        <f t="shared" si="226"/>
        <v/>
      </c>
      <c r="BH267" s="139">
        <f>IF(BB267="","",IF(AND(BD267="Yes",Admin!$F$6&gt;0),Admin!$F$6,Admin!$F$5))</f>
        <v>0</v>
      </c>
      <c r="BI267" s="140" t="str">
        <f t="shared" si="227"/>
        <v/>
      </c>
      <c r="BJ267" s="141" t="str">
        <f t="shared" si="210"/>
        <v/>
      </c>
    </row>
    <row r="268" spans="1:62" ht="18.75" customHeight="1" x14ac:dyDescent="0.25">
      <c r="B268" s="413" t="s">
        <v>1118</v>
      </c>
      <c r="C268" s="414"/>
      <c r="D268" s="414"/>
      <c r="E268" s="414"/>
      <c r="F268" s="414"/>
      <c r="G268" s="414"/>
      <c r="H268" s="414"/>
      <c r="I268" s="414"/>
      <c r="J268" s="414"/>
      <c r="K268" s="414"/>
      <c r="L268" s="414"/>
      <c r="M268" s="414"/>
      <c r="N268" s="414"/>
      <c r="O268" s="414"/>
      <c r="P268" s="414"/>
      <c r="Q268" s="418"/>
      <c r="R268" s="418"/>
      <c r="S268" s="418"/>
      <c r="T268" s="448"/>
      <c r="U268" s="448"/>
      <c r="V268" s="448"/>
      <c r="W268" s="670"/>
      <c r="X268" s="670"/>
      <c r="Y268" s="670"/>
      <c r="Z268" s="670"/>
      <c r="AA268" s="670"/>
      <c r="AB268" s="414"/>
      <c r="AC268" s="414"/>
      <c r="AD268" s="414"/>
      <c r="AE268" s="414"/>
      <c r="AF268" s="414"/>
      <c r="AG268" s="414"/>
      <c r="AH268" s="414"/>
      <c r="AI268" s="414"/>
      <c r="AJ268" s="414"/>
      <c r="AK268" s="414"/>
      <c r="AL268" s="414"/>
      <c r="AM268" s="414"/>
      <c r="AN268" s="414"/>
      <c r="AO268" s="414"/>
      <c r="AP268" s="414"/>
      <c r="AQ268" s="414"/>
      <c r="AR268" s="414"/>
      <c r="AS268" s="414"/>
      <c r="AT268" s="414"/>
      <c r="AU268" s="414"/>
      <c r="AV268" s="414"/>
      <c r="AW268" s="414"/>
      <c r="AX268" s="414"/>
      <c r="AY268" s="465"/>
      <c r="AZ268" s="15"/>
      <c r="BA268" s="84" t="s">
        <v>792</v>
      </c>
      <c r="BB268" s="39"/>
      <c r="BC268" s="39"/>
      <c r="BD268" s="85"/>
      <c r="BE268" s="78" t="str">
        <f t="shared" si="224"/>
        <v/>
      </c>
      <c r="BF268" s="78" t="str">
        <f t="shared" si="225"/>
        <v/>
      </c>
      <c r="BG268" s="78" t="str">
        <f t="shared" si="226"/>
        <v/>
      </c>
      <c r="BH268" s="86" t="str">
        <f>IF(BB268="","",IF(AND(BD268="Yes",Admin!$F$6&gt;0),Admin!$F$6,Admin!$F$5))</f>
        <v/>
      </c>
      <c r="BI268" s="87" t="str">
        <f t="shared" si="227"/>
        <v/>
      </c>
      <c r="BJ268" s="88" t="str">
        <f t="shared" si="210"/>
        <v/>
      </c>
    </row>
    <row r="269" spans="1:62" ht="18.75" customHeight="1" x14ac:dyDescent="0.25">
      <c r="A269" s="15"/>
      <c r="B269" s="276" t="s">
        <v>182</v>
      </c>
      <c r="C269" s="277"/>
      <c r="D269" s="277"/>
      <c r="E269" s="277"/>
      <c r="F269" s="277"/>
      <c r="G269" s="277"/>
      <c r="H269" s="277"/>
      <c r="I269" s="277"/>
      <c r="J269" s="277"/>
      <c r="K269" s="399" t="s">
        <v>189</v>
      </c>
      <c r="L269" s="399"/>
      <c r="M269" s="399"/>
      <c r="N269" s="399"/>
      <c r="O269" s="399"/>
      <c r="P269" s="796"/>
      <c r="Q269" s="280">
        <v>52.95</v>
      </c>
      <c r="R269" s="281"/>
      <c r="S269" s="282"/>
      <c r="T269" s="283"/>
      <c r="U269" s="284"/>
      <c r="V269" s="369"/>
      <c r="W269" s="668" t="s">
        <v>22</v>
      </c>
      <c r="X269" s="668"/>
      <c r="Y269" s="668"/>
      <c r="Z269" s="668"/>
      <c r="AA269" s="668"/>
      <c r="AB269" s="740" t="s">
        <v>12</v>
      </c>
      <c r="AC269" s="482"/>
      <c r="AD269" s="482"/>
      <c r="AE269" s="482"/>
      <c r="AF269" s="482"/>
      <c r="AG269" s="482"/>
      <c r="AH269" s="482"/>
      <c r="AI269" s="482"/>
      <c r="AJ269" s="482"/>
      <c r="AK269" s="482"/>
      <c r="AL269" s="482"/>
      <c r="AM269" s="482"/>
      <c r="AN269" s="482"/>
      <c r="AO269" s="482"/>
      <c r="AP269" s="482"/>
      <c r="AQ269" s="482"/>
      <c r="AR269" s="482"/>
      <c r="AS269" s="482"/>
      <c r="AT269" s="482"/>
      <c r="AU269" s="482"/>
      <c r="AV269" s="482"/>
      <c r="AW269" s="482"/>
      <c r="AX269" s="482"/>
      <c r="AY269" s="658"/>
      <c r="AZ269" s="15"/>
      <c r="BA269" s="84" t="s">
        <v>1496</v>
      </c>
      <c r="BB269" s="39" t="s">
        <v>1495</v>
      </c>
      <c r="BC269" s="39" t="str">
        <f>B269</f>
        <v>Peacharine</v>
      </c>
      <c r="BD269" s="85" t="s">
        <v>745</v>
      </c>
      <c r="BE269" s="40" t="str">
        <f t="shared" si="224"/>
        <v/>
      </c>
      <c r="BF269" s="40">
        <f t="shared" si="225"/>
        <v>52.95</v>
      </c>
      <c r="BG269" s="40" t="str">
        <f t="shared" si="226"/>
        <v/>
      </c>
      <c r="BH269" s="139">
        <f>IF(BB269="","",IF(AND(BD269="Yes",Admin!$F$6&gt;0),Admin!$F$6,Admin!$F$5))</f>
        <v>0</v>
      </c>
      <c r="BI269" s="140" t="str">
        <f t="shared" si="227"/>
        <v/>
      </c>
      <c r="BJ269" s="141" t="str">
        <f>IF(BI269="","",BI269-(BI269*BH269))</f>
        <v/>
      </c>
    </row>
    <row r="270" spans="1:62" ht="18.75" customHeight="1" thickBot="1" x14ac:dyDescent="0.3">
      <c r="A270" s="15"/>
      <c r="B270" s="617" t="s">
        <v>186</v>
      </c>
      <c r="C270" s="618"/>
      <c r="D270" s="618"/>
      <c r="E270" s="618"/>
      <c r="F270" s="618"/>
      <c r="G270" s="618"/>
      <c r="H270" s="618"/>
      <c r="I270" s="618"/>
      <c r="J270" s="618"/>
      <c r="K270" s="751" t="s">
        <v>181</v>
      </c>
      <c r="L270" s="751"/>
      <c r="M270" s="751"/>
      <c r="N270" s="751"/>
      <c r="O270" s="751"/>
      <c r="P270" s="752"/>
      <c r="Q270" s="456">
        <v>52.95</v>
      </c>
      <c r="R270" s="457"/>
      <c r="S270" s="458"/>
      <c r="T270" s="847"/>
      <c r="U270" s="848"/>
      <c r="V270" s="849"/>
      <c r="W270" s="855" t="s">
        <v>11</v>
      </c>
      <c r="X270" s="856"/>
      <c r="Y270" s="856"/>
      <c r="Z270" s="856"/>
      <c r="AA270" s="857"/>
      <c r="AB270" s="1042" t="s">
        <v>187</v>
      </c>
      <c r="AC270" s="618"/>
      <c r="AD270" s="618"/>
      <c r="AE270" s="618"/>
      <c r="AF270" s="618"/>
      <c r="AG270" s="618"/>
      <c r="AH270" s="618"/>
      <c r="AI270" s="618"/>
      <c r="AJ270" s="618"/>
      <c r="AK270" s="618"/>
      <c r="AL270" s="618"/>
      <c r="AM270" s="618"/>
      <c r="AN270" s="618"/>
      <c r="AO270" s="618"/>
      <c r="AP270" s="618"/>
      <c r="AQ270" s="618"/>
      <c r="AR270" s="618"/>
      <c r="AS270" s="618"/>
      <c r="AT270" s="618"/>
      <c r="AU270" s="618"/>
      <c r="AV270" s="618"/>
      <c r="AW270" s="618"/>
      <c r="AX270" s="618"/>
      <c r="AY270" s="902"/>
      <c r="AZ270" s="15"/>
      <c r="BA270" s="84" t="s">
        <v>1497</v>
      </c>
      <c r="BB270" s="39" t="s">
        <v>1129</v>
      </c>
      <c r="BC270" s="39" t="str">
        <f>B270</f>
        <v>Spring Satin Plumcot</v>
      </c>
      <c r="BD270" s="85" t="s">
        <v>745</v>
      </c>
      <c r="BE270" s="40" t="str">
        <f t="shared" si="224"/>
        <v/>
      </c>
      <c r="BF270" s="40">
        <f t="shared" si="225"/>
        <v>52.95</v>
      </c>
      <c r="BG270" s="40" t="str">
        <f t="shared" si="226"/>
        <v/>
      </c>
      <c r="BH270" s="139">
        <f>IF(BB270="","",IF(AND(BD270="Yes",Admin!$F$6&gt;0),Admin!$F$6,Admin!$F$5))</f>
        <v>0</v>
      </c>
      <c r="BI270" s="140" t="str">
        <f t="shared" si="227"/>
        <v/>
      </c>
      <c r="BJ270" s="141" t="str">
        <f>IF(BI270="","",BI270-(BI270*BH270))</f>
        <v/>
      </c>
    </row>
    <row r="271" spans="1:62" ht="18.75" customHeight="1" thickBot="1" x14ac:dyDescent="0.3">
      <c r="B271" s="455"/>
      <c r="C271" s="455"/>
      <c r="D271" s="455"/>
      <c r="E271" s="455"/>
      <c r="F271" s="455"/>
      <c r="G271" s="455"/>
      <c r="H271" s="455"/>
      <c r="I271" s="455"/>
      <c r="J271" s="455"/>
      <c r="K271" s="455"/>
      <c r="L271" s="455"/>
      <c r="M271" s="455"/>
      <c r="N271" s="455"/>
      <c r="O271" s="455"/>
      <c r="P271" s="455"/>
      <c r="Q271" s="455"/>
      <c r="R271" s="455"/>
      <c r="S271" s="455"/>
      <c r="T271" s="455"/>
      <c r="U271" s="455"/>
      <c r="V271" s="455"/>
      <c r="W271" s="455"/>
      <c r="X271" s="455"/>
      <c r="Y271" s="455"/>
      <c r="Z271" s="455"/>
      <c r="AA271" s="455"/>
      <c r="AB271" s="455"/>
      <c r="AC271" s="455"/>
      <c r="AD271" s="455"/>
      <c r="AE271" s="455"/>
      <c r="AF271" s="455"/>
      <c r="AG271" s="455"/>
      <c r="AH271" s="455"/>
      <c r="AI271" s="455"/>
      <c r="AJ271" s="455"/>
      <c r="AK271" s="455"/>
      <c r="AL271" s="455"/>
      <c r="AM271" s="455"/>
      <c r="AN271" s="455"/>
      <c r="AO271" s="455"/>
      <c r="AP271" s="455"/>
      <c r="AQ271" s="455"/>
      <c r="AR271" s="455"/>
      <c r="AS271" s="455"/>
      <c r="AT271" s="455"/>
      <c r="AU271" s="455"/>
      <c r="AV271" s="455"/>
      <c r="AW271" s="455"/>
      <c r="AX271" s="455"/>
      <c r="AY271" s="455"/>
      <c r="AZ271" s="15"/>
      <c r="BA271" s="84" t="s">
        <v>792</v>
      </c>
      <c r="BB271" s="39"/>
      <c r="BC271" s="39"/>
      <c r="BD271" s="85"/>
      <c r="BE271" s="78" t="str">
        <f t="shared" si="224"/>
        <v/>
      </c>
      <c r="BF271" s="78" t="str">
        <f t="shared" si="225"/>
        <v/>
      </c>
      <c r="BG271" s="78" t="str">
        <f t="shared" si="226"/>
        <v/>
      </c>
      <c r="BH271" s="86" t="str">
        <f>IF(BB271="","",IF(AND(BD271="Yes",Admin!$F$6&gt;0),Admin!$F$6,Admin!$F$5))</f>
        <v/>
      </c>
      <c r="BI271" s="87" t="str">
        <f t="shared" si="227"/>
        <v/>
      </c>
      <c r="BJ271" s="88" t="str">
        <f t="shared" si="210"/>
        <v/>
      </c>
    </row>
    <row r="272" spans="1:62" ht="18.75" customHeight="1" x14ac:dyDescent="0.3">
      <c r="B272" s="661" t="s">
        <v>190</v>
      </c>
      <c r="C272" s="662"/>
      <c r="D272" s="662"/>
      <c r="E272" s="662"/>
      <c r="F272" s="662"/>
      <c r="G272" s="662"/>
      <c r="H272" s="662"/>
      <c r="I272" s="662"/>
      <c r="J272" s="662"/>
      <c r="K272" s="662"/>
      <c r="L272" s="662"/>
      <c r="M272" s="662"/>
      <c r="N272" s="662"/>
      <c r="O272" s="662"/>
      <c r="P272" s="662"/>
      <c r="Q272" s="675" t="s">
        <v>1</v>
      </c>
      <c r="R272" s="675"/>
      <c r="S272" s="675"/>
      <c r="T272" s="425" t="s">
        <v>0</v>
      </c>
      <c r="U272" s="425"/>
      <c r="V272" s="425"/>
      <c r="W272" s="423" t="s">
        <v>8</v>
      </c>
      <c r="X272" s="423"/>
      <c r="Y272" s="423"/>
      <c r="Z272" s="423"/>
      <c r="AA272" s="423"/>
      <c r="AB272" s="426" t="s">
        <v>9</v>
      </c>
      <c r="AC272" s="426"/>
      <c r="AD272" s="426"/>
      <c r="AE272" s="426"/>
      <c r="AF272" s="426"/>
      <c r="AG272" s="426"/>
      <c r="AH272" s="426"/>
      <c r="AI272" s="426"/>
      <c r="AJ272" s="426"/>
      <c r="AK272" s="426"/>
      <c r="AL272" s="426"/>
      <c r="AM272" s="426"/>
      <c r="AN272" s="426"/>
      <c r="AO272" s="426"/>
      <c r="AP272" s="426"/>
      <c r="AQ272" s="426"/>
      <c r="AR272" s="426"/>
      <c r="AS272" s="426"/>
      <c r="AT272" s="426"/>
      <c r="AU272" s="426"/>
      <c r="AV272" s="426"/>
      <c r="AW272" s="426"/>
      <c r="AX272" s="426"/>
      <c r="AY272" s="427"/>
      <c r="AZ272" s="15"/>
      <c r="BA272" s="84" t="s">
        <v>792</v>
      </c>
      <c r="BB272" s="39"/>
      <c r="BC272" s="39"/>
      <c r="BD272" s="85"/>
      <c r="BE272" s="78" t="str">
        <f t="shared" si="224"/>
        <v/>
      </c>
      <c r="BF272" s="78" t="str">
        <f t="shared" si="225"/>
        <v/>
      </c>
      <c r="BG272" s="78" t="str">
        <f t="shared" si="226"/>
        <v/>
      </c>
      <c r="BH272" s="86" t="str">
        <f>IF(BB272="","",IF(AND(BD272="Yes",Admin!$F$6&gt;0),Admin!$F$6,Admin!$F$5))</f>
        <v/>
      </c>
      <c r="BI272" s="87" t="str">
        <f t="shared" si="227"/>
        <v/>
      </c>
      <c r="BJ272" s="88" t="str">
        <f t="shared" si="210"/>
        <v/>
      </c>
    </row>
    <row r="273" spans="1:62" ht="18.75" hidden="1" customHeight="1" x14ac:dyDescent="0.25">
      <c r="A273" s="15"/>
      <c r="B273" s="462" t="s">
        <v>192</v>
      </c>
      <c r="C273" s="463"/>
      <c r="D273" s="463"/>
      <c r="E273" s="463"/>
      <c r="F273" s="463"/>
      <c r="G273" s="463"/>
      <c r="H273" s="463"/>
      <c r="I273" s="463"/>
      <c r="J273" s="463"/>
      <c r="K273" s="463"/>
      <c r="L273" s="463"/>
      <c r="M273" s="463"/>
      <c r="N273" s="463"/>
      <c r="O273" s="463"/>
      <c r="P273" s="463"/>
      <c r="Q273" s="643" t="s">
        <v>393</v>
      </c>
      <c r="R273" s="420"/>
      <c r="S273" s="644"/>
      <c r="T273" s="387" t="s">
        <v>2</v>
      </c>
      <c r="U273" s="388"/>
      <c r="V273" s="389"/>
      <c r="W273" s="863"/>
      <c r="X273" s="864"/>
      <c r="Y273" s="864"/>
      <c r="Z273" s="864"/>
      <c r="AA273" s="865"/>
      <c r="AB273" s="391" t="s">
        <v>193</v>
      </c>
      <c r="AC273" s="382"/>
      <c r="AD273" s="382"/>
      <c r="AE273" s="382"/>
      <c r="AF273" s="382"/>
      <c r="AG273" s="382"/>
      <c r="AH273" s="382"/>
      <c r="AI273" s="382"/>
      <c r="AJ273" s="382"/>
      <c r="AK273" s="382"/>
      <c r="AL273" s="382"/>
      <c r="AM273" s="382"/>
      <c r="AN273" s="382"/>
      <c r="AO273" s="382"/>
      <c r="AP273" s="382"/>
      <c r="AQ273" s="382"/>
      <c r="AR273" s="382"/>
      <c r="AS273" s="382"/>
      <c r="AT273" s="382"/>
      <c r="AU273" s="382"/>
      <c r="AV273" s="382"/>
      <c r="AW273" s="382"/>
      <c r="AX273" s="382"/>
      <c r="AY273" s="392"/>
      <c r="AZ273" s="15"/>
      <c r="BA273" s="84" t="s">
        <v>881</v>
      </c>
      <c r="BB273" s="39" t="s">
        <v>191</v>
      </c>
      <c r="BC273" s="39" t="str">
        <f>B273</f>
        <v>Bruno - Female</v>
      </c>
      <c r="BD273" s="85" t="s">
        <v>745</v>
      </c>
      <c r="BE273" s="40" t="str">
        <f t="shared" si="224"/>
        <v/>
      </c>
      <c r="BF273" s="40" t="str">
        <f t="shared" si="225"/>
        <v/>
      </c>
      <c r="BG273" s="40" t="str">
        <f t="shared" si="226"/>
        <v/>
      </c>
      <c r="BH273" s="139">
        <f>IF(BB273="","",IF(AND(BD273="Yes",Admin!$F$6&gt;0),Admin!$F$6,Admin!$F$5))</f>
        <v>0</v>
      </c>
      <c r="BI273" s="140" t="str">
        <f t="shared" si="227"/>
        <v/>
      </c>
      <c r="BJ273" s="141" t="str">
        <f t="shared" si="210"/>
        <v/>
      </c>
    </row>
    <row r="274" spans="1:62" ht="18.75" hidden="1" customHeight="1" x14ac:dyDescent="0.25">
      <c r="A274" s="15"/>
      <c r="B274" s="462" t="s">
        <v>194</v>
      </c>
      <c r="C274" s="463"/>
      <c r="D274" s="463"/>
      <c r="E274" s="463"/>
      <c r="F274" s="463"/>
      <c r="G274" s="463"/>
      <c r="H274" s="463"/>
      <c r="I274" s="463"/>
      <c r="J274" s="463"/>
      <c r="K274" s="463"/>
      <c r="L274" s="463"/>
      <c r="M274" s="463"/>
      <c r="N274" s="463"/>
      <c r="O274" s="463"/>
      <c r="P274" s="463"/>
      <c r="Q274" s="643" t="s">
        <v>393</v>
      </c>
      <c r="R274" s="420"/>
      <c r="S274" s="644"/>
      <c r="T274" s="387" t="s">
        <v>2</v>
      </c>
      <c r="U274" s="388"/>
      <c r="V274" s="389"/>
      <c r="W274" s="329" t="s">
        <v>195</v>
      </c>
      <c r="X274" s="330"/>
      <c r="Y274" s="330"/>
      <c r="Z274" s="330"/>
      <c r="AA274" s="390"/>
      <c r="AB274" s="391" t="s">
        <v>193</v>
      </c>
      <c r="AC274" s="382"/>
      <c r="AD274" s="382"/>
      <c r="AE274" s="382"/>
      <c r="AF274" s="382"/>
      <c r="AG274" s="382"/>
      <c r="AH274" s="382"/>
      <c r="AI274" s="382"/>
      <c r="AJ274" s="382"/>
      <c r="AK274" s="382"/>
      <c r="AL274" s="382"/>
      <c r="AM274" s="382"/>
      <c r="AN274" s="382"/>
      <c r="AO274" s="382"/>
      <c r="AP274" s="382"/>
      <c r="AQ274" s="382"/>
      <c r="AR274" s="382"/>
      <c r="AS274" s="382"/>
      <c r="AT274" s="382"/>
      <c r="AU274" s="382"/>
      <c r="AV274" s="382"/>
      <c r="AW274" s="382"/>
      <c r="AX274" s="382"/>
      <c r="AY274" s="392"/>
      <c r="AZ274" s="15"/>
      <c r="BA274" s="84" t="s">
        <v>882</v>
      </c>
      <c r="BB274" s="39" t="s">
        <v>191</v>
      </c>
      <c r="BC274" s="39" t="str">
        <f>B274</f>
        <v>Hayward - Female</v>
      </c>
      <c r="BD274" s="85" t="s">
        <v>745</v>
      </c>
      <c r="BE274" s="40" t="str">
        <f t="shared" si="224"/>
        <v/>
      </c>
      <c r="BF274" s="40" t="str">
        <f t="shared" si="225"/>
        <v/>
      </c>
      <c r="BG274" s="40" t="str">
        <f t="shared" si="226"/>
        <v/>
      </c>
      <c r="BH274" s="139">
        <f>IF(BB274="","",IF(AND(BD274="Yes",Admin!$F$6&gt;0),Admin!$F$6,Admin!$F$5))</f>
        <v>0</v>
      </c>
      <c r="BI274" s="140" t="str">
        <f t="shared" si="227"/>
        <v/>
      </c>
      <c r="BJ274" s="141" t="str">
        <f>IF(BI274="","",BI274-(BI274*BH274))</f>
        <v/>
      </c>
    </row>
    <row r="275" spans="1:62" ht="18.75" customHeight="1" x14ac:dyDescent="0.25">
      <c r="A275" s="15"/>
      <c r="B275" s="276" t="s">
        <v>194</v>
      </c>
      <c r="C275" s="277"/>
      <c r="D275" s="277"/>
      <c r="E275" s="277"/>
      <c r="F275" s="277"/>
      <c r="G275" s="277"/>
      <c r="H275" s="277"/>
      <c r="I275" s="277"/>
      <c r="J275" s="277"/>
      <c r="K275" s="278" t="s">
        <v>1672</v>
      </c>
      <c r="L275" s="278"/>
      <c r="M275" s="278" t="s">
        <v>1672</v>
      </c>
      <c r="N275" s="278"/>
      <c r="O275" s="278"/>
      <c r="P275" s="279"/>
      <c r="Q275" s="280">
        <v>24.95</v>
      </c>
      <c r="R275" s="281"/>
      <c r="S275" s="282"/>
      <c r="T275" s="283"/>
      <c r="U275" s="284"/>
      <c r="V275" s="369"/>
      <c r="W275" s="370" t="s">
        <v>195</v>
      </c>
      <c r="X275" s="371"/>
      <c r="Y275" s="371"/>
      <c r="Z275" s="371"/>
      <c r="AA275" s="372"/>
      <c r="AB275" s="335" t="s">
        <v>193</v>
      </c>
      <c r="AC275" s="277"/>
      <c r="AD275" s="277"/>
      <c r="AE275" s="277"/>
      <c r="AF275" s="277"/>
      <c r="AG275" s="277"/>
      <c r="AH275" s="277"/>
      <c r="AI275" s="277"/>
      <c r="AJ275" s="277"/>
      <c r="AK275" s="277"/>
      <c r="AL275" s="277"/>
      <c r="AM275" s="277"/>
      <c r="AN275" s="277"/>
      <c r="AO275" s="277"/>
      <c r="AP275" s="277"/>
      <c r="AQ275" s="277"/>
      <c r="AR275" s="277"/>
      <c r="AS275" s="277"/>
      <c r="AT275" s="277"/>
      <c r="AU275" s="277"/>
      <c r="AV275" s="277"/>
      <c r="AW275" s="277"/>
      <c r="AX275" s="277"/>
      <c r="AY275" s="336"/>
      <c r="AZ275" s="15"/>
      <c r="BA275" s="84" t="s">
        <v>1670</v>
      </c>
      <c r="BB275" s="39" t="s">
        <v>191</v>
      </c>
      <c r="BC275" s="39" t="str">
        <f>B275</f>
        <v>Hayward - Female</v>
      </c>
      <c r="BD275" s="85" t="s">
        <v>745</v>
      </c>
      <c r="BE275" s="40" t="str">
        <f t="shared" si="224"/>
        <v/>
      </c>
      <c r="BF275" s="40">
        <f t="shared" si="225"/>
        <v>24.95</v>
      </c>
      <c r="BG275" s="40" t="str">
        <f t="shared" si="226"/>
        <v/>
      </c>
      <c r="BH275" s="139">
        <f>IF(BB275="","",IF(AND(BD275="Yes",Admin!$F$6&gt;0),Admin!$F$6,Admin!$F$5))</f>
        <v>0</v>
      </c>
      <c r="BI275" s="140" t="str">
        <f t="shared" si="227"/>
        <v/>
      </c>
      <c r="BJ275" s="141" t="str">
        <f t="shared" si="210"/>
        <v/>
      </c>
    </row>
    <row r="276" spans="1:62" ht="18.75" hidden="1" customHeight="1" x14ac:dyDescent="0.25">
      <c r="A276" s="15"/>
      <c r="B276" s="381" t="s">
        <v>196</v>
      </c>
      <c r="C276" s="382"/>
      <c r="D276" s="382"/>
      <c r="E276" s="382"/>
      <c r="F276" s="382"/>
      <c r="G276" s="382"/>
      <c r="H276" s="382"/>
      <c r="I276" s="382"/>
      <c r="J276" s="382"/>
      <c r="K276" s="883"/>
      <c r="L276" s="883"/>
      <c r="M276" s="883"/>
      <c r="N276" s="883"/>
      <c r="O276" s="883"/>
      <c r="P276" s="884"/>
      <c r="Q276" s="643" t="s">
        <v>393</v>
      </c>
      <c r="R276" s="420"/>
      <c r="S276" s="644"/>
      <c r="T276" s="387" t="s">
        <v>2</v>
      </c>
      <c r="U276" s="388"/>
      <c r="V276" s="389"/>
      <c r="W276" s="329" t="s">
        <v>2</v>
      </c>
      <c r="X276" s="330"/>
      <c r="Y276" s="330"/>
      <c r="Z276" s="330"/>
      <c r="AA276" s="390"/>
      <c r="AB276" s="391" t="s">
        <v>197</v>
      </c>
      <c r="AC276" s="382"/>
      <c r="AD276" s="382"/>
      <c r="AE276" s="382"/>
      <c r="AF276" s="382"/>
      <c r="AG276" s="382"/>
      <c r="AH276" s="382"/>
      <c r="AI276" s="382"/>
      <c r="AJ276" s="382"/>
      <c r="AK276" s="382"/>
      <c r="AL276" s="382"/>
      <c r="AM276" s="382"/>
      <c r="AN276" s="382"/>
      <c r="AO276" s="382"/>
      <c r="AP276" s="382"/>
      <c r="AQ276" s="382"/>
      <c r="AR276" s="382"/>
      <c r="AS276" s="382"/>
      <c r="AT276" s="382"/>
      <c r="AU276" s="382"/>
      <c r="AV276" s="382"/>
      <c r="AW276" s="382"/>
      <c r="AX276" s="382"/>
      <c r="AY276" s="392"/>
      <c r="AZ276" s="15"/>
      <c r="BA276" s="84" t="s">
        <v>883</v>
      </c>
      <c r="BB276" s="39" t="s">
        <v>191</v>
      </c>
      <c r="BC276" s="39" t="str">
        <f>B276</f>
        <v>Male (Cross-pollinator)</v>
      </c>
      <c r="BD276" s="85" t="s">
        <v>745</v>
      </c>
      <c r="BE276" s="40" t="str">
        <f t="shared" si="224"/>
        <v/>
      </c>
      <c r="BF276" s="40" t="str">
        <f t="shared" si="225"/>
        <v/>
      </c>
      <c r="BG276" s="40" t="str">
        <f t="shared" si="226"/>
        <v/>
      </c>
      <c r="BH276" s="139">
        <f>IF(BB276="","",IF(AND(BD276="Yes",Admin!$F$6&gt;0),Admin!$F$6,Admin!$F$5))</f>
        <v>0</v>
      </c>
      <c r="BI276" s="140" t="str">
        <f t="shared" si="227"/>
        <v/>
      </c>
      <c r="BJ276" s="141" t="str">
        <f>IF(BI276="","",BI276-(BI276*BH276))</f>
        <v/>
      </c>
    </row>
    <row r="277" spans="1:62" ht="18.75" customHeight="1" thickBot="1" x14ac:dyDescent="0.3">
      <c r="A277" s="15"/>
      <c r="B277" s="617" t="s">
        <v>196</v>
      </c>
      <c r="C277" s="618"/>
      <c r="D277" s="618"/>
      <c r="E277" s="618"/>
      <c r="F277" s="618"/>
      <c r="G277" s="618"/>
      <c r="H277" s="618"/>
      <c r="I277" s="618"/>
      <c r="J277" s="618"/>
      <c r="K277" s="625" t="s">
        <v>1672</v>
      </c>
      <c r="L277" s="625"/>
      <c r="M277" s="625"/>
      <c r="N277" s="625"/>
      <c r="O277" s="625"/>
      <c r="P277" s="626"/>
      <c r="Q277" s="307">
        <v>24.95</v>
      </c>
      <c r="R277" s="308"/>
      <c r="S277" s="309"/>
      <c r="T277" s="273"/>
      <c r="U277" s="274"/>
      <c r="V277" s="647"/>
      <c r="W277" s="553" t="s">
        <v>2</v>
      </c>
      <c r="X277" s="428"/>
      <c r="Y277" s="428"/>
      <c r="Z277" s="428"/>
      <c r="AA277" s="557"/>
      <c r="AB277" s="573" t="s">
        <v>197</v>
      </c>
      <c r="AC277" s="270"/>
      <c r="AD277" s="270"/>
      <c r="AE277" s="270"/>
      <c r="AF277" s="270"/>
      <c r="AG277" s="270"/>
      <c r="AH277" s="270"/>
      <c r="AI277" s="270"/>
      <c r="AJ277" s="270"/>
      <c r="AK277" s="270"/>
      <c r="AL277" s="270"/>
      <c r="AM277" s="270"/>
      <c r="AN277" s="270"/>
      <c r="AO277" s="270"/>
      <c r="AP277" s="270"/>
      <c r="AQ277" s="270"/>
      <c r="AR277" s="270"/>
      <c r="AS277" s="270"/>
      <c r="AT277" s="270"/>
      <c r="AU277" s="270"/>
      <c r="AV277" s="270"/>
      <c r="AW277" s="270"/>
      <c r="AX277" s="270"/>
      <c r="AY277" s="518"/>
      <c r="AZ277" s="15"/>
      <c r="BA277" s="84" t="s">
        <v>1671</v>
      </c>
      <c r="BB277" s="39" t="s">
        <v>191</v>
      </c>
      <c r="BC277" s="39" t="str">
        <f>B277</f>
        <v>Male (Cross-pollinator)</v>
      </c>
      <c r="BD277" s="85" t="s">
        <v>745</v>
      </c>
      <c r="BE277" s="40" t="str">
        <f t="shared" si="224"/>
        <v/>
      </c>
      <c r="BF277" s="40">
        <f t="shared" si="225"/>
        <v>24.95</v>
      </c>
      <c r="BG277" s="40" t="str">
        <f t="shared" si="226"/>
        <v/>
      </c>
      <c r="BH277" s="139">
        <f>IF(BB277="","",IF(AND(BD277="Yes",Admin!$F$6&gt;0),Admin!$F$6,Admin!$F$5))</f>
        <v>0</v>
      </c>
      <c r="BI277" s="140" t="str">
        <f t="shared" si="227"/>
        <v/>
      </c>
      <c r="BJ277" s="141" t="str">
        <f t="shared" si="210"/>
        <v/>
      </c>
    </row>
    <row r="278" spans="1:62" ht="18.75" hidden="1" customHeight="1" thickBot="1" x14ac:dyDescent="0.3">
      <c r="B278" s="455"/>
      <c r="C278" s="455"/>
      <c r="D278" s="455"/>
      <c r="E278" s="455"/>
      <c r="F278" s="455"/>
      <c r="G278" s="455"/>
      <c r="H278" s="455"/>
      <c r="I278" s="455"/>
      <c r="J278" s="455"/>
      <c r="K278" s="455"/>
      <c r="L278" s="455"/>
      <c r="M278" s="455"/>
      <c r="N278" s="455"/>
      <c r="O278" s="455"/>
      <c r="P278" s="455"/>
      <c r="Q278" s="455"/>
      <c r="R278" s="455"/>
      <c r="S278" s="455"/>
      <c r="T278" s="455"/>
      <c r="U278" s="455"/>
      <c r="V278" s="455"/>
      <c r="W278" s="455"/>
      <c r="X278" s="455"/>
      <c r="Y278" s="455"/>
      <c r="Z278" s="455"/>
      <c r="AA278" s="455"/>
      <c r="AB278" s="455"/>
      <c r="AC278" s="455"/>
      <c r="AD278" s="455"/>
      <c r="AE278" s="455"/>
      <c r="AF278" s="455"/>
      <c r="AG278" s="455"/>
      <c r="AH278" s="455"/>
      <c r="AI278" s="455"/>
      <c r="AJ278" s="455"/>
      <c r="AK278" s="455"/>
      <c r="AL278" s="455"/>
      <c r="AM278" s="455"/>
      <c r="AN278" s="455"/>
      <c r="AO278" s="455"/>
      <c r="AP278" s="455"/>
      <c r="AQ278" s="455"/>
      <c r="AR278" s="455"/>
      <c r="AS278" s="455"/>
      <c r="AT278" s="455"/>
      <c r="AU278" s="455"/>
      <c r="AV278" s="455"/>
      <c r="AW278" s="455"/>
      <c r="AX278" s="455"/>
      <c r="AY278" s="455"/>
      <c r="AZ278" s="15"/>
      <c r="BA278" s="84" t="s">
        <v>792</v>
      </c>
      <c r="BB278" s="39"/>
      <c r="BC278" s="39"/>
      <c r="BD278" s="85"/>
      <c r="BE278" s="78" t="str">
        <f t="shared" si="224"/>
        <v/>
      </c>
      <c r="BF278" s="78" t="str">
        <f t="shared" si="225"/>
        <v/>
      </c>
      <c r="BG278" s="78" t="str">
        <f t="shared" si="226"/>
        <v/>
      </c>
      <c r="BH278" s="86" t="str">
        <f>IF(BB278="","",IF(AND(BD278="Yes",Admin!$F$6&gt;0),Admin!$F$6,Admin!$F$5))</f>
        <v/>
      </c>
      <c r="BI278" s="87" t="str">
        <f t="shared" si="227"/>
        <v/>
      </c>
      <c r="BJ278" s="88" t="str">
        <f t="shared" si="210"/>
        <v/>
      </c>
    </row>
    <row r="279" spans="1:62" ht="18.75" hidden="1" customHeight="1" x14ac:dyDescent="0.25">
      <c r="B279" s="1087" t="s">
        <v>711</v>
      </c>
      <c r="C279" s="1087"/>
      <c r="D279" s="1087"/>
      <c r="E279" s="1087"/>
      <c r="F279" s="1087"/>
      <c r="G279" s="1087"/>
      <c r="H279" s="1087"/>
      <c r="I279" s="1087"/>
      <c r="J279" s="1087"/>
      <c r="K279" s="1087"/>
      <c r="L279" s="1087"/>
      <c r="M279" s="1087"/>
      <c r="N279" s="1087"/>
      <c r="O279" s="1087"/>
      <c r="P279" s="1087"/>
      <c r="Q279" s="1087"/>
      <c r="R279" s="1087"/>
      <c r="S279" s="1087"/>
      <c r="T279" s="1087"/>
      <c r="U279" s="1087"/>
      <c r="V279" s="1087"/>
      <c r="W279" s="1087"/>
      <c r="X279" s="1087"/>
      <c r="Y279" s="1087"/>
      <c r="Z279" s="1087"/>
      <c r="AA279" s="1087"/>
      <c r="AB279" s="1087"/>
      <c r="AC279" s="1087"/>
      <c r="AD279" s="1087"/>
      <c r="AE279" s="1087"/>
      <c r="AF279" s="1087"/>
      <c r="AG279" s="1087"/>
      <c r="AH279" s="1087"/>
      <c r="AI279" s="1087"/>
      <c r="AJ279" s="1087"/>
      <c r="AK279" s="1087"/>
      <c r="AL279" s="1087"/>
      <c r="AM279" s="1087"/>
      <c r="AN279" s="1087"/>
      <c r="AO279" s="1087"/>
      <c r="AP279" s="1087"/>
      <c r="AQ279" s="1087"/>
      <c r="AR279" s="1087"/>
      <c r="AS279" s="1087"/>
      <c r="AT279" s="1087"/>
      <c r="AU279" s="1087"/>
      <c r="AV279" s="1087"/>
      <c r="AW279" s="1087"/>
      <c r="AX279" s="1087"/>
      <c r="AY279" s="1087"/>
      <c r="AZ279" s="15"/>
      <c r="BA279" s="84" t="s">
        <v>792</v>
      </c>
      <c r="BB279" s="39"/>
      <c r="BC279" s="39"/>
      <c r="BD279" s="85"/>
      <c r="BE279" s="78" t="str">
        <f t="shared" si="224"/>
        <v/>
      </c>
      <c r="BF279" s="78" t="str">
        <f t="shared" si="225"/>
        <v/>
      </c>
      <c r="BG279" s="78" t="str">
        <f t="shared" si="226"/>
        <v/>
      </c>
      <c r="BH279" s="86" t="str">
        <f>IF(BB279="","",IF(AND(BD279="Yes",Admin!$F$6&gt;0),Admin!$F$6,Admin!$F$5))</f>
        <v/>
      </c>
      <c r="BI279" s="87" t="str">
        <f t="shared" si="227"/>
        <v/>
      </c>
      <c r="BJ279" s="88" t="str">
        <f t="shared" si="210"/>
        <v/>
      </c>
    </row>
    <row r="280" spans="1:62" ht="15" hidden="1" customHeight="1" x14ac:dyDescent="0.25">
      <c r="B280" s="37"/>
      <c r="C280" s="38"/>
      <c r="D280" s="38"/>
      <c r="E280" s="38"/>
      <c r="F280" s="38"/>
      <c r="G280" s="38"/>
      <c r="H280" s="38"/>
      <c r="I280" s="38"/>
      <c r="J280" s="38"/>
      <c r="K280" s="38"/>
      <c r="L280" s="38"/>
      <c r="M280" s="38"/>
      <c r="N280" s="38"/>
      <c r="O280" s="38"/>
      <c r="P280" s="38"/>
      <c r="Q280" s="38"/>
      <c r="R280" s="38"/>
      <c r="S280" s="38"/>
      <c r="T280" s="75"/>
      <c r="U280" s="75"/>
      <c r="V280" s="75"/>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15"/>
      <c r="BA280" s="84" t="s">
        <v>792</v>
      </c>
      <c r="BB280" s="39"/>
      <c r="BC280" s="39"/>
      <c r="BD280" s="85"/>
      <c r="BE280" s="78" t="str">
        <f t="shared" si="224"/>
        <v/>
      </c>
      <c r="BF280" s="78" t="str">
        <f t="shared" si="225"/>
        <v/>
      </c>
      <c r="BG280" s="78" t="str">
        <f t="shared" si="226"/>
        <v/>
      </c>
      <c r="BH280" s="86" t="str">
        <f>IF(BB280="","",IF(AND(BD280="Yes",Admin!$F$6&gt;0),Admin!$F$6,Admin!$F$5))</f>
        <v/>
      </c>
      <c r="BI280" s="87" t="str">
        <f t="shared" si="227"/>
        <v/>
      </c>
      <c r="BJ280" s="88" t="str">
        <f t="shared" si="210"/>
        <v/>
      </c>
    </row>
    <row r="281" spans="1:62" ht="18.75" hidden="1" customHeight="1" x14ac:dyDescent="0.3">
      <c r="B281" s="759" t="s">
        <v>712</v>
      </c>
      <c r="C281" s="759"/>
      <c r="D281" s="759"/>
      <c r="E281" s="759"/>
      <c r="F281" s="759"/>
      <c r="G281" s="759"/>
      <c r="H281" s="759"/>
      <c r="I281" s="759"/>
      <c r="J281" s="759"/>
      <c r="K281" s="759"/>
      <c r="L281" s="759"/>
      <c r="M281" s="759"/>
      <c r="N281" s="759"/>
      <c r="O281" s="759"/>
      <c r="P281" s="759"/>
      <c r="Q281" s="759"/>
      <c r="R281" s="759"/>
      <c r="S281" s="759"/>
      <c r="T281" s="759"/>
      <c r="U281" s="759"/>
      <c r="V281" s="759"/>
      <c r="W281" s="759"/>
      <c r="X281" s="759"/>
      <c r="Y281" s="759"/>
      <c r="Z281" s="759"/>
      <c r="AA281" s="759"/>
      <c r="AB281" s="759"/>
      <c r="AC281" s="759"/>
      <c r="AD281" s="759"/>
      <c r="AE281" s="759"/>
      <c r="AF281" s="759"/>
      <c r="AG281" s="759"/>
      <c r="AH281" s="759"/>
      <c r="AI281" s="759"/>
      <c r="AJ281" s="759"/>
      <c r="AK281" s="759"/>
      <c r="AL281" s="759"/>
      <c r="AM281" s="759"/>
      <c r="AN281" s="759"/>
      <c r="AO281" s="759"/>
      <c r="AP281" s="759"/>
      <c r="AQ281" s="759"/>
      <c r="AR281" s="759"/>
      <c r="AS281" s="759"/>
      <c r="AT281" s="759"/>
      <c r="AU281" s="759"/>
      <c r="AV281" s="759"/>
      <c r="AW281" s="759"/>
      <c r="AX281" s="759"/>
      <c r="AY281" s="759"/>
      <c r="AZ281" s="15"/>
      <c r="BA281" s="84" t="s">
        <v>792</v>
      </c>
      <c r="BB281" s="39"/>
      <c r="BC281" s="39"/>
      <c r="BD281" s="85"/>
      <c r="BE281" s="78" t="str">
        <f t="shared" si="224"/>
        <v/>
      </c>
      <c r="BF281" s="78" t="str">
        <f t="shared" si="225"/>
        <v/>
      </c>
      <c r="BG281" s="78" t="str">
        <f t="shared" si="226"/>
        <v/>
      </c>
      <c r="BH281" s="86" t="str">
        <f>IF(BB281="","",IF(AND(BD281="Yes",Admin!$F$6&gt;0),Admin!$F$6,Admin!$F$5))</f>
        <v/>
      </c>
      <c r="BI281" s="87" t="str">
        <f t="shared" si="227"/>
        <v/>
      </c>
      <c r="BJ281" s="88" t="str">
        <f t="shared" si="210"/>
        <v/>
      </c>
    </row>
    <row r="282" spans="1:62" ht="15" hidden="1" customHeight="1" x14ac:dyDescent="0.25">
      <c r="B282" s="37"/>
      <c r="C282" s="38"/>
      <c r="D282" s="38"/>
      <c r="E282" s="38"/>
      <c r="F282" s="38"/>
      <c r="G282" s="38"/>
      <c r="H282" s="38"/>
      <c r="I282" s="38"/>
      <c r="J282" s="38"/>
      <c r="K282" s="38"/>
      <c r="L282" s="38"/>
      <c r="M282" s="38"/>
      <c r="N282" s="38"/>
      <c r="O282" s="38"/>
      <c r="P282" s="38"/>
      <c r="Q282" s="38"/>
      <c r="R282" s="38"/>
      <c r="S282" s="38"/>
      <c r="T282" s="75"/>
      <c r="U282" s="75"/>
      <c r="V282" s="75"/>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15"/>
      <c r="BA282" s="84" t="s">
        <v>792</v>
      </c>
      <c r="BB282" s="39"/>
      <c r="BC282" s="39"/>
      <c r="BD282" s="85"/>
      <c r="BE282" s="78" t="str">
        <f t="shared" si="224"/>
        <v/>
      </c>
      <c r="BF282" s="78" t="str">
        <f t="shared" si="225"/>
        <v/>
      </c>
      <c r="BG282" s="78" t="str">
        <f t="shared" si="226"/>
        <v/>
      </c>
      <c r="BH282" s="86" t="str">
        <f>IF(BB282="","",IF(AND(BD282="Yes",Admin!$F$6&gt;0),Admin!$F$6,Admin!$F$5))</f>
        <v/>
      </c>
      <c r="BI282" s="87" t="str">
        <f t="shared" si="227"/>
        <v/>
      </c>
      <c r="BJ282" s="88" t="str">
        <f t="shared" si="210"/>
        <v/>
      </c>
    </row>
    <row r="283" spans="1:62" ht="18.75" hidden="1" customHeight="1" x14ac:dyDescent="0.3">
      <c r="B283" s="759" t="s">
        <v>713</v>
      </c>
      <c r="C283" s="759"/>
      <c r="D283" s="759"/>
      <c r="E283" s="759"/>
      <c r="F283" s="759"/>
      <c r="G283" s="759"/>
      <c r="H283" s="759"/>
      <c r="I283" s="759"/>
      <c r="J283" s="759"/>
      <c r="K283" s="759"/>
      <c r="L283" s="759"/>
      <c r="M283" s="759"/>
      <c r="N283" s="759"/>
      <c r="O283" s="759"/>
      <c r="P283" s="759"/>
      <c r="Q283" s="759"/>
      <c r="R283" s="759"/>
      <c r="S283" s="759"/>
      <c r="T283" s="759"/>
      <c r="U283" s="759"/>
      <c r="V283" s="759"/>
      <c r="W283" s="759"/>
      <c r="X283" s="759"/>
      <c r="Y283" s="759"/>
      <c r="Z283" s="759"/>
      <c r="AA283" s="759"/>
      <c r="AB283" s="759"/>
      <c r="AC283" s="759"/>
      <c r="AD283" s="759"/>
      <c r="AE283" s="759"/>
      <c r="AF283" s="759"/>
      <c r="AG283" s="759"/>
      <c r="AH283" s="759"/>
      <c r="AI283" s="759"/>
      <c r="AJ283" s="759"/>
      <c r="AK283" s="759"/>
      <c r="AL283" s="759"/>
      <c r="AM283" s="759"/>
      <c r="AN283" s="759"/>
      <c r="AO283" s="759"/>
      <c r="AP283" s="759"/>
      <c r="AQ283" s="759"/>
      <c r="AR283" s="759"/>
      <c r="AS283" s="759"/>
      <c r="AT283" s="759"/>
      <c r="AU283" s="759"/>
      <c r="AV283" s="759"/>
      <c r="AW283" s="759"/>
      <c r="AX283" s="759"/>
      <c r="AY283" s="759"/>
      <c r="AZ283" s="15"/>
      <c r="BA283" s="84" t="s">
        <v>792</v>
      </c>
      <c r="BB283" s="39"/>
      <c r="BC283" s="39"/>
      <c r="BD283" s="85"/>
      <c r="BE283" s="78" t="str">
        <f t="shared" si="224"/>
        <v/>
      </c>
      <c r="BF283" s="78" t="str">
        <f t="shared" si="225"/>
        <v/>
      </c>
      <c r="BG283" s="78" t="str">
        <f t="shared" si="226"/>
        <v/>
      </c>
      <c r="BH283" s="86" t="str">
        <f>IF(BB283="","",IF(AND(BD283="Yes",Admin!$F$6&gt;0),Admin!$F$6,Admin!$F$5))</f>
        <v/>
      </c>
      <c r="BI283" s="87" t="str">
        <f t="shared" si="227"/>
        <v/>
      </c>
      <c r="BJ283" s="88" t="str">
        <f t="shared" si="210"/>
        <v/>
      </c>
    </row>
    <row r="284" spans="1:62" ht="15" hidden="1" customHeight="1" x14ac:dyDescent="0.25">
      <c r="B284" s="37"/>
      <c r="C284" s="38"/>
      <c r="D284" s="38"/>
      <c r="E284" s="38"/>
      <c r="F284" s="38"/>
      <c r="G284" s="38"/>
      <c r="H284" s="38"/>
      <c r="I284" s="38"/>
      <c r="J284" s="38"/>
      <c r="K284" s="38"/>
      <c r="L284" s="38"/>
      <c r="M284" s="38"/>
      <c r="N284" s="38"/>
      <c r="O284" s="38"/>
      <c r="P284" s="38"/>
      <c r="Q284" s="38"/>
      <c r="R284" s="38"/>
      <c r="S284" s="38"/>
      <c r="T284" s="75"/>
      <c r="U284" s="75"/>
      <c r="V284" s="75"/>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15"/>
      <c r="BA284" s="84" t="s">
        <v>792</v>
      </c>
      <c r="BB284" s="39"/>
      <c r="BC284" s="39"/>
      <c r="BD284" s="85"/>
      <c r="BE284" s="78" t="str">
        <f t="shared" si="224"/>
        <v/>
      </c>
      <c r="BF284" s="78" t="str">
        <f t="shared" si="225"/>
        <v/>
      </c>
      <c r="BG284" s="78" t="str">
        <f t="shared" si="226"/>
        <v/>
      </c>
      <c r="BH284" s="86" t="str">
        <f>IF(BB284="","",IF(AND(BD284="Yes",Admin!$F$6&gt;0),Admin!$F$6,Admin!$F$5))</f>
        <v/>
      </c>
      <c r="BI284" s="87" t="str">
        <f t="shared" si="227"/>
        <v/>
      </c>
      <c r="BJ284" s="88" t="str">
        <f t="shared" si="210"/>
        <v/>
      </c>
    </row>
    <row r="285" spans="1:62" ht="18.75" hidden="1" customHeight="1" x14ac:dyDescent="0.3">
      <c r="B285" s="759" t="s">
        <v>714</v>
      </c>
      <c r="C285" s="759"/>
      <c r="D285" s="759"/>
      <c r="E285" s="759"/>
      <c r="F285" s="759"/>
      <c r="G285" s="759"/>
      <c r="H285" s="759"/>
      <c r="I285" s="759"/>
      <c r="J285" s="759"/>
      <c r="K285" s="759"/>
      <c r="L285" s="759"/>
      <c r="M285" s="759"/>
      <c r="N285" s="759"/>
      <c r="O285" s="759"/>
      <c r="P285" s="759"/>
      <c r="Q285" s="759"/>
      <c r="R285" s="759"/>
      <c r="S285" s="759"/>
      <c r="T285" s="759"/>
      <c r="U285" s="759"/>
      <c r="V285" s="759"/>
      <c r="W285" s="759"/>
      <c r="X285" s="759"/>
      <c r="Y285" s="759"/>
      <c r="Z285" s="759"/>
      <c r="AA285" s="759"/>
      <c r="AB285" s="759"/>
      <c r="AC285" s="759"/>
      <c r="AD285" s="759"/>
      <c r="AE285" s="759"/>
      <c r="AF285" s="759"/>
      <c r="AG285" s="759"/>
      <c r="AH285" s="759"/>
      <c r="AI285" s="759"/>
      <c r="AJ285" s="759"/>
      <c r="AK285" s="759"/>
      <c r="AL285" s="759"/>
      <c r="AM285" s="759"/>
      <c r="AN285" s="759"/>
      <c r="AO285" s="759"/>
      <c r="AP285" s="759"/>
      <c r="AQ285" s="759"/>
      <c r="AR285" s="759"/>
      <c r="AS285" s="759"/>
      <c r="AT285" s="759"/>
      <c r="AU285" s="759"/>
      <c r="AV285" s="759"/>
      <c r="AW285" s="759"/>
      <c r="AX285" s="759"/>
      <c r="AY285" s="759"/>
      <c r="AZ285" s="15"/>
      <c r="BA285" s="84" t="s">
        <v>792</v>
      </c>
      <c r="BB285" s="39"/>
      <c r="BC285" s="39"/>
      <c r="BD285" s="85"/>
      <c r="BE285" s="78" t="str">
        <f t="shared" si="224"/>
        <v/>
      </c>
      <c r="BF285" s="78" t="str">
        <f t="shared" si="225"/>
        <v/>
      </c>
      <c r="BG285" s="78" t="str">
        <f t="shared" si="226"/>
        <v/>
      </c>
      <c r="BH285" s="86" t="str">
        <f>IF(BB285="","",IF(AND(BD285="Yes",Admin!$F$6&gt;0),Admin!$F$6,Admin!$F$5))</f>
        <v/>
      </c>
      <c r="BI285" s="87" t="str">
        <f t="shared" si="227"/>
        <v/>
      </c>
      <c r="BJ285" s="88" t="str">
        <f t="shared" si="210"/>
        <v/>
      </c>
    </row>
    <row r="286" spans="1:62" ht="15.75" customHeight="1" thickBot="1" x14ac:dyDescent="0.3">
      <c r="B286" s="33"/>
      <c r="C286" s="34"/>
      <c r="D286" s="34"/>
      <c r="E286" s="34"/>
      <c r="F286" s="34"/>
      <c r="G286" s="34"/>
      <c r="H286" s="34"/>
      <c r="I286" s="34"/>
      <c r="J286" s="34"/>
      <c r="K286" s="34"/>
      <c r="L286" s="34"/>
      <c r="M286" s="34"/>
      <c r="N286" s="34"/>
      <c r="O286" s="34"/>
      <c r="P286" s="34"/>
      <c r="Q286" s="34"/>
      <c r="R286" s="34"/>
      <c r="S286" s="34"/>
      <c r="T286" s="76"/>
      <c r="U286" s="76"/>
      <c r="V286" s="76"/>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15"/>
      <c r="BA286" s="84" t="s">
        <v>792</v>
      </c>
      <c r="BB286" s="39"/>
      <c r="BC286" s="39"/>
      <c r="BD286" s="85"/>
      <c r="BE286" s="78" t="str">
        <f t="shared" si="224"/>
        <v/>
      </c>
      <c r="BF286" s="78" t="str">
        <f t="shared" si="225"/>
        <v/>
      </c>
      <c r="BG286" s="78" t="str">
        <f t="shared" si="226"/>
        <v/>
      </c>
      <c r="BH286" s="86" t="str">
        <f>IF(BB286="","",IF(AND(BD286="Yes",Admin!$F$6&gt;0),Admin!$F$6,Admin!$F$5))</f>
        <v/>
      </c>
      <c r="BI286" s="87" t="str">
        <f t="shared" si="227"/>
        <v/>
      </c>
      <c r="BJ286" s="88" t="str">
        <f t="shared" si="210"/>
        <v/>
      </c>
    </row>
    <row r="287" spans="1:62" ht="18.75" customHeight="1" x14ac:dyDescent="0.3">
      <c r="B287" s="661" t="s">
        <v>198</v>
      </c>
      <c r="C287" s="662"/>
      <c r="D287" s="662"/>
      <c r="E287" s="662"/>
      <c r="F287" s="662"/>
      <c r="G287" s="662"/>
      <c r="H287" s="662"/>
      <c r="I287" s="662"/>
      <c r="J287" s="662"/>
      <c r="K287" s="662"/>
      <c r="L287" s="662"/>
      <c r="M287" s="662"/>
      <c r="N287" s="662"/>
      <c r="O287" s="662"/>
      <c r="P287" s="662"/>
      <c r="Q287" s="675" t="s">
        <v>1</v>
      </c>
      <c r="R287" s="675"/>
      <c r="S287" s="675"/>
      <c r="T287" s="425" t="s">
        <v>0</v>
      </c>
      <c r="U287" s="425"/>
      <c r="V287" s="425"/>
      <c r="W287" s="423" t="s">
        <v>8</v>
      </c>
      <c r="X287" s="423"/>
      <c r="Y287" s="423"/>
      <c r="Z287" s="423"/>
      <c r="AA287" s="423"/>
      <c r="AB287" s="426" t="s">
        <v>9</v>
      </c>
      <c r="AC287" s="426"/>
      <c r="AD287" s="426"/>
      <c r="AE287" s="426"/>
      <c r="AF287" s="426"/>
      <c r="AG287" s="426"/>
      <c r="AH287" s="426"/>
      <c r="AI287" s="426"/>
      <c r="AJ287" s="426"/>
      <c r="AK287" s="426"/>
      <c r="AL287" s="426"/>
      <c r="AM287" s="426"/>
      <c r="AN287" s="426"/>
      <c r="AO287" s="426"/>
      <c r="AP287" s="426"/>
      <c r="AQ287" s="426"/>
      <c r="AR287" s="426"/>
      <c r="AS287" s="426"/>
      <c r="AT287" s="426"/>
      <c r="AU287" s="426"/>
      <c r="AV287" s="426"/>
      <c r="AW287" s="426"/>
      <c r="AX287" s="426"/>
      <c r="AY287" s="427"/>
      <c r="AZ287" s="15"/>
      <c r="BA287" s="84" t="s">
        <v>792</v>
      </c>
      <c r="BB287" s="39"/>
      <c r="BC287" s="39"/>
      <c r="BD287" s="85"/>
      <c r="BE287" s="40" t="str">
        <f t="shared" si="224"/>
        <v/>
      </c>
      <c r="BF287" s="40" t="str">
        <f t="shared" si="225"/>
        <v/>
      </c>
      <c r="BG287" s="40" t="str">
        <f t="shared" si="226"/>
        <v/>
      </c>
      <c r="BH287" s="139" t="str">
        <f>IF(BB287="","",IF(AND(BD287="Yes",Admin!$F$6&gt;0),Admin!$F$6,Admin!$F$5))</f>
        <v/>
      </c>
      <c r="BI287" s="140" t="str">
        <f t="shared" si="227"/>
        <v/>
      </c>
      <c r="BJ287" s="141" t="str">
        <f t="shared" si="210"/>
        <v/>
      </c>
    </row>
    <row r="288" spans="1:62" ht="18.75" hidden="1" customHeight="1" x14ac:dyDescent="0.25">
      <c r="A288" s="15"/>
      <c r="B288" s="462" t="s">
        <v>200</v>
      </c>
      <c r="C288" s="463"/>
      <c r="D288" s="463"/>
      <c r="E288" s="463"/>
      <c r="F288" s="463"/>
      <c r="G288" s="463"/>
      <c r="H288" s="463"/>
      <c r="I288" s="463"/>
      <c r="J288" s="463"/>
      <c r="K288" s="463"/>
      <c r="L288" s="463"/>
      <c r="M288" s="463"/>
      <c r="N288" s="463"/>
      <c r="O288" s="463"/>
      <c r="P288" s="463"/>
      <c r="Q288" s="643">
        <v>44.95</v>
      </c>
      <c r="R288" s="420"/>
      <c r="S288" s="644"/>
      <c r="T288" s="387" t="s">
        <v>2</v>
      </c>
      <c r="U288" s="388"/>
      <c r="V288" s="389"/>
      <c r="W288" s="863" t="s">
        <v>201</v>
      </c>
      <c r="X288" s="864"/>
      <c r="Y288" s="864"/>
      <c r="Z288" s="864"/>
      <c r="AA288" s="865"/>
      <c r="AB288" s="391" t="s">
        <v>12</v>
      </c>
      <c r="AC288" s="382"/>
      <c r="AD288" s="382"/>
      <c r="AE288" s="382"/>
      <c r="AF288" s="382"/>
      <c r="AG288" s="382"/>
      <c r="AH288" s="382"/>
      <c r="AI288" s="382"/>
      <c r="AJ288" s="382"/>
      <c r="AK288" s="382"/>
      <c r="AL288" s="382"/>
      <c r="AM288" s="382"/>
      <c r="AN288" s="382"/>
      <c r="AO288" s="382"/>
      <c r="AP288" s="382"/>
      <c r="AQ288" s="382"/>
      <c r="AR288" s="382"/>
      <c r="AS288" s="382"/>
      <c r="AT288" s="382"/>
      <c r="AU288" s="382"/>
      <c r="AV288" s="382"/>
      <c r="AW288" s="382"/>
      <c r="AX288" s="382"/>
      <c r="AY288" s="392"/>
      <c r="AZ288" s="15"/>
      <c r="BA288" s="84" t="s">
        <v>1645</v>
      </c>
      <c r="BB288" s="39" t="s">
        <v>199</v>
      </c>
      <c r="BC288" s="39" t="str">
        <f>B288</f>
        <v>Dutch Medlar</v>
      </c>
      <c r="BD288" s="85" t="s">
        <v>745</v>
      </c>
      <c r="BE288" s="40" t="str">
        <f t="shared" si="224"/>
        <v/>
      </c>
      <c r="BF288" s="40">
        <f t="shared" si="225"/>
        <v>44.95</v>
      </c>
      <c r="BG288" s="40" t="str">
        <f t="shared" si="226"/>
        <v/>
      </c>
      <c r="BH288" s="139">
        <f>IF(BB288="","",IF(AND(BD288="Yes",Admin!$F$6&gt;0),Admin!$F$6,Admin!$F$5))</f>
        <v>0</v>
      </c>
      <c r="BI288" s="140" t="str">
        <f t="shared" si="227"/>
        <v/>
      </c>
      <c r="BJ288" s="141" t="str">
        <f>IF(BI288="","",BI288-(BI288*BH288))</f>
        <v/>
      </c>
    </row>
    <row r="289" spans="1:62" ht="18.75" customHeight="1" x14ac:dyDescent="0.25">
      <c r="A289" s="15"/>
      <c r="B289" s="373" t="s">
        <v>200</v>
      </c>
      <c r="C289" s="374"/>
      <c r="D289" s="374"/>
      <c r="E289" s="374"/>
      <c r="F289" s="374"/>
      <c r="G289" s="374"/>
      <c r="H289" s="374"/>
      <c r="I289" s="374"/>
      <c r="J289" s="374"/>
      <c r="K289" s="1084"/>
      <c r="L289" s="1084"/>
      <c r="M289" s="1084"/>
      <c r="N289" s="1084"/>
      <c r="O289" s="1084"/>
      <c r="P289" s="1085"/>
      <c r="Q289" s="396">
        <v>44.95</v>
      </c>
      <c r="R289" s="397"/>
      <c r="S289" s="398"/>
      <c r="T289" s="375"/>
      <c r="U289" s="376"/>
      <c r="V289" s="377"/>
      <c r="W289" s="378" t="s">
        <v>201</v>
      </c>
      <c r="X289" s="379"/>
      <c r="Y289" s="379"/>
      <c r="Z289" s="379"/>
      <c r="AA289" s="380"/>
      <c r="AB289" s="692" t="s">
        <v>12</v>
      </c>
      <c r="AC289" s="374"/>
      <c r="AD289" s="374"/>
      <c r="AE289" s="374"/>
      <c r="AF289" s="374"/>
      <c r="AG289" s="374"/>
      <c r="AH289" s="374"/>
      <c r="AI289" s="374"/>
      <c r="AJ289" s="374"/>
      <c r="AK289" s="374"/>
      <c r="AL289" s="374"/>
      <c r="AM289" s="374"/>
      <c r="AN289" s="374"/>
      <c r="AO289" s="374"/>
      <c r="AP289" s="374"/>
      <c r="AQ289" s="374"/>
      <c r="AR289" s="374"/>
      <c r="AS289" s="374"/>
      <c r="AT289" s="374"/>
      <c r="AU289" s="374"/>
      <c r="AV289" s="374"/>
      <c r="AW289" s="374"/>
      <c r="AX289" s="374"/>
      <c r="AY289" s="693"/>
      <c r="AZ289" s="15"/>
      <c r="BA289" s="84" t="s">
        <v>2457</v>
      </c>
      <c r="BB289" s="39" t="s">
        <v>199</v>
      </c>
      <c r="BC289" s="39" t="str">
        <f>B289</f>
        <v>Dutch Medlar</v>
      </c>
      <c r="BD289" s="85" t="s">
        <v>745</v>
      </c>
      <c r="BE289" s="40" t="str">
        <f t="shared" si="224"/>
        <v/>
      </c>
      <c r="BF289" s="40">
        <f t="shared" si="225"/>
        <v>44.95</v>
      </c>
      <c r="BG289" s="40" t="str">
        <f t="shared" si="226"/>
        <v/>
      </c>
      <c r="BH289" s="139">
        <f>IF(BB289="","",IF(AND(BD289="Yes",Admin!$F$6&gt;0),Admin!$F$6,Admin!$F$5))</f>
        <v>0</v>
      </c>
      <c r="BI289" s="140" t="str">
        <f t="shared" si="227"/>
        <v/>
      </c>
      <c r="BJ289" s="141" t="str">
        <f t="shared" ref="BJ289:BJ291" si="234">IF(BI289="","",BI289-(BI289*BH289))</f>
        <v/>
      </c>
    </row>
    <row r="290" spans="1:62" ht="18.75" customHeight="1" x14ac:dyDescent="0.25">
      <c r="A290" s="15"/>
      <c r="B290" s="276" t="s">
        <v>2578</v>
      </c>
      <c r="C290" s="277"/>
      <c r="D290" s="277"/>
      <c r="E290" s="277"/>
      <c r="F290" s="277"/>
      <c r="G290" s="277"/>
      <c r="H290" s="277"/>
      <c r="I290" s="277"/>
      <c r="J290" s="277"/>
      <c r="K290" s="277"/>
      <c r="L290" s="277"/>
      <c r="M290" s="277"/>
      <c r="N290" s="277"/>
      <c r="O290" s="277"/>
      <c r="P290" s="772"/>
      <c r="Q290" s="396">
        <v>59.95</v>
      </c>
      <c r="R290" s="397"/>
      <c r="S290" s="398"/>
      <c r="T290" s="375"/>
      <c r="U290" s="376"/>
      <c r="V290" s="377"/>
      <c r="W290" s="378" t="s">
        <v>201</v>
      </c>
      <c r="X290" s="379"/>
      <c r="Y290" s="379"/>
      <c r="Z290" s="379"/>
      <c r="AA290" s="380"/>
      <c r="AB290" s="692" t="s">
        <v>12</v>
      </c>
      <c r="AC290" s="374"/>
      <c r="AD290" s="374"/>
      <c r="AE290" s="374"/>
      <c r="AF290" s="374"/>
      <c r="AG290" s="374"/>
      <c r="AH290" s="374"/>
      <c r="AI290" s="374"/>
      <c r="AJ290" s="374"/>
      <c r="AK290" s="374"/>
      <c r="AL290" s="374"/>
      <c r="AM290" s="374"/>
      <c r="AN290" s="374"/>
      <c r="AO290" s="374"/>
      <c r="AP290" s="374"/>
      <c r="AQ290" s="374"/>
      <c r="AR290" s="374"/>
      <c r="AS290" s="374"/>
      <c r="AT290" s="374"/>
      <c r="AU290" s="374"/>
      <c r="AV290" s="374"/>
      <c r="AW290" s="374"/>
      <c r="AX290" s="374"/>
      <c r="AY290" s="693"/>
      <c r="AZ290" s="15"/>
      <c r="BA290" s="84" t="s">
        <v>2579</v>
      </c>
      <c r="BB290" s="39" t="s">
        <v>199</v>
      </c>
      <c r="BC290" s="39" t="str">
        <f>B290</f>
        <v>Dutch Medlar (Extra Large*)</v>
      </c>
      <c r="BD290" s="85" t="s">
        <v>745</v>
      </c>
      <c r="BE290" s="40" t="str">
        <f t="shared" ref="BE290" si="235">IF(ISNUMBER(T290),T290,"")</f>
        <v/>
      </c>
      <c r="BF290" s="40">
        <f t="shared" ref="BF290" si="236">IF(ISNUMBER(Q290),Q290,"")</f>
        <v>59.95</v>
      </c>
      <c r="BG290" s="40" t="str">
        <f t="shared" ref="BG290" si="237">IF(AND(ISNUMBER(T290),BD290="Yes"),T290,"")</f>
        <v/>
      </c>
      <c r="BH290" s="254">
        <f>IF(BB290="","",0)</f>
        <v>0</v>
      </c>
      <c r="BI290" s="140" t="str">
        <f t="shared" ref="BI290" si="238">IF(AND(ISNUMBER(T290),T290&gt;0,ISNUMBER(Q290)),Q290*T290,"")</f>
        <v/>
      </c>
      <c r="BJ290" s="141" t="str">
        <f t="shared" ref="BJ290" si="239">IF(BI290="","",BI290-(BI290*BH290))</f>
        <v/>
      </c>
    </row>
    <row r="291" spans="1:62" ht="18.75" customHeight="1" thickBot="1" x14ac:dyDescent="0.3">
      <c r="A291" s="15"/>
      <c r="B291" s="853" t="s">
        <v>2094</v>
      </c>
      <c r="C291" s="854"/>
      <c r="D291" s="854"/>
      <c r="E291" s="854"/>
      <c r="F291" s="854"/>
      <c r="G291" s="854"/>
      <c r="H291" s="854"/>
      <c r="I291" s="854"/>
      <c r="J291" s="854"/>
      <c r="K291" s="854"/>
      <c r="L291" s="854"/>
      <c r="M291" s="854"/>
      <c r="N291" s="854"/>
      <c r="O291" s="854"/>
      <c r="P291" s="854"/>
      <c r="Q291" s="456">
        <v>44.95</v>
      </c>
      <c r="R291" s="457"/>
      <c r="S291" s="458"/>
      <c r="T291" s="847"/>
      <c r="U291" s="848"/>
      <c r="V291" s="849"/>
      <c r="W291" s="855" t="s">
        <v>201</v>
      </c>
      <c r="X291" s="856"/>
      <c r="Y291" s="856"/>
      <c r="Z291" s="856"/>
      <c r="AA291" s="857"/>
      <c r="AB291" s="1042" t="s">
        <v>12</v>
      </c>
      <c r="AC291" s="618"/>
      <c r="AD291" s="618"/>
      <c r="AE291" s="618"/>
      <c r="AF291" s="618"/>
      <c r="AG291" s="618"/>
      <c r="AH291" s="618"/>
      <c r="AI291" s="618"/>
      <c r="AJ291" s="618"/>
      <c r="AK291" s="618"/>
      <c r="AL291" s="618"/>
      <c r="AM291" s="618"/>
      <c r="AN291" s="618"/>
      <c r="AO291" s="618"/>
      <c r="AP291" s="618"/>
      <c r="AQ291" s="618"/>
      <c r="AR291" s="618"/>
      <c r="AS291" s="618"/>
      <c r="AT291" s="618"/>
      <c r="AU291" s="618"/>
      <c r="AV291" s="618"/>
      <c r="AW291" s="618"/>
      <c r="AX291" s="618"/>
      <c r="AY291" s="902"/>
      <c r="AZ291" s="15"/>
      <c r="BA291" s="84" t="s">
        <v>2458</v>
      </c>
      <c r="BB291" s="39" t="s">
        <v>199</v>
      </c>
      <c r="BC291" s="39" t="str">
        <f>B291</f>
        <v>Nottinghamii</v>
      </c>
      <c r="BD291" s="85" t="s">
        <v>745</v>
      </c>
      <c r="BE291" s="40" t="str">
        <f t="shared" si="224"/>
        <v/>
      </c>
      <c r="BF291" s="40">
        <f t="shared" si="225"/>
        <v>44.95</v>
      </c>
      <c r="BG291" s="40" t="str">
        <f t="shared" si="226"/>
        <v/>
      </c>
      <c r="BH291" s="139">
        <f>IF(BB291="","",IF(AND(BD291="Yes",Admin!$F$6&gt;0),Admin!$F$6,Admin!$F$5))</f>
        <v>0</v>
      </c>
      <c r="BI291" s="140" t="str">
        <f t="shared" si="227"/>
        <v/>
      </c>
      <c r="BJ291" s="141" t="str">
        <f t="shared" si="234"/>
        <v/>
      </c>
    </row>
    <row r="292" spans="1:62" ht="18.75" customHeight="1" thickBot="1" x14ac:dyDescent="0.3">
      <c r="B292" s="455"/>
      <c r="C292" s="455"/>
      <c r="D292" s="455"/>
      <c r="E292" s="455"/>
      <c r="F292" s="455"/>
      <c r="G292" s="455"/>
      <c r="H292" s="455"/>
      <c r="I292" s="455"/>
      <c r="J292" s="455"/>
      <c r="K292" s="455"/>
      <c r="L292" s="455"/>
      <c r="M292" s="455"/>
      <c r="N292" s="455"/>
      <c r="O292" s="455"/>
      <c r="P292" s="455"/>
      <c r="Q292" s="455"/>
      <c r="R292" s="455"/>
      <c r="S292" s="455"/>
      <c r="T292" s="455"/>
      <c r="U292" s="455"/>
      <c r="V292" s="455"/>
      <c r="W292" s="455"/>
      <c r="X292" s="455"/>
      <c r="Y292" s="455"/>
      <c r="Z292" s="455"/>
      <c r="AA292" s="455"/>
      <c r="AB292" s="455"/>
      <c r="AC292" s="455"/>
      <c r="AD292" s="455"/>
      <c r="AE292" s="455"/>
      <c r="AF292" s="455"/>
      <c r="AG292" s="455"/>
      <c r="AH292" s="455"/>
      <c r="AI292" s="455"/>
      <c r="AJ292" s="455"/>
      <c r="AK292" s="455"/>
      <c r="AL292" s="455"/>
      <c r="AM292" s="455"/>
      <c r="AN292" s="455"/>
      <c r="AO292" s="455"/>
      <c r="AP292" s="455"/>
      <c r="AQ292" s="455"/>
      <c r="AR292" s="455"/>
      <c r="AS292" s="455"/>
      <c r="AT292" s="455"/>
      <c r="AU292" s="455"/>
      <c r="AV292" s="455"/>
      <c r="AW292" s="455"/>
      <c r="AX292" s="455"/>
      <c r="AY292" s="455"/>
      <c r="AZ292" s="15"/>
      <c r="BA292" s="84"/>
      <c r="BB292" s="39"/>
      <c r="BC292" s="39"/>
      <c r="BD292" s="85"/>
      <c r="BE292" s="40" t="str">
        <f t="shared" si="224"/>
        <v/>
      </c>
      <c r="BF292" s="40" t="str">
        <f t="shared" si="225"/>
        <v/>
      </c>
      <c r="BG292" s="40" t="str">
        <f t="shared" si="226"/>
        <v/>
      </c>
      <c r="BH292" s="139" t="str">
        <f>IF(BB292="","",IF(AND(BD292="Yes",Admin!$F$6&gt;0),Admin!$F$6,Admin!$F$5))</f>
        <v/>
      </c>
      <c r="BI292" s="140" t="str">
        <f t="shared" si="227"/>
        <v/>
      </c>
      <c r="BJ292" s="141" t="str">
        <f t="shared" ref="BJ292:BJ295" si="240">IF(BI292="","",BI292-(BI292*BH292))</f>
        <v/>
      </c>
    </row>
    <row r="293" spans="1:62" ht="18.75" hidden="1" customHeight="1" x14ac:dyDescent="0.3">
      <c r="B293" s="661" t="s">
        <v>1869</v>
      </c>
      <c r="C293" s="662"/>
      <c r="D293" s="662"/>
      <c r="E293" s="662"/>
      <c r="F293" s="662"/>
      <c r="G293" s="662"/>
      <c r="H293" s="662"/>
      <c r="I293" s="662"/>
      <c r="J293" s="662"/>
      <c r="K293" s="662"/>
      <c r="L293" s="662"/>
      <c r="M293" s="662"/>
      <c r="N293" s="662"/>
      <c r="O293" s="662"/>
      <c r="P293" s="662"/>
      <c r="Q293" s="675" t="s">
        <v>1</v>
      </c>
      <c r="R293" s="675"/>
      <c r="S293" s="675"/>
      <c r="T293" s="425" t="s">
        <v>0</v>
      </c>
      <c r="U293" s="425"/>
      <c r="V293" s="425"/>
      <c r="W293" s="423" t="s">
        <v>8</v>
      </c>
      <c r="X293" s="423"/>
      <c r="Y293" s="423"/>
      <c r="Z293" s="423"/>
      <c r="AA293" s="423"/>
      <c r="AB293" s="426" t="s">
        <v>9</v>
      </c>
      <c r="AC293" s="426"/>
      <c r="AD293" s="426"/>
      <c r="AE293" s="426"/>
      <c r="AF293" s="426"/>
      <c r="AG293" s="426"/>
      <c r="AH293" s="426"/>
      <c r="AI293" s="426"/>
      <c r="AJ293" s="426"/>
      <c r="AK293" s="426"/>
      <c r="AL293" s="426"/>
      <c r="AM293" s="426"/>
      <c r="AN293" s="426"/>
      <c r="AO293" s="426"/>
      <c r="AP293" s="426"/>
      <c r="AQ293" s="426"/>
      <c r="AR293" s="426"/>
      <c r="AS293" s="426"/>
      <c r="AT293" s="426"/>
      <c r="AU293" s="426"/>
      <c r="AV293" s="426"/>
      <c r="AW293" s="426"/>
      <c r="AX293" s="426"/>
      <c r="AY293" s="427"/>
      <c r="AZ293" s="15"/>
      <c r="BA293" s="84" t="s">
        <v>792</v>
      </c>
      <c r="BB293" s="39"/>
      <c r="BC293" s="39"/>
      <c r="BD293" s="85"/>
      <c r="BE293" s="40" t="str">
        <f t="shared" si="224"/>
        <v/>
      </c>
      <c r="BF293" s="40" t="str">
        <f t="shared" si="225"/>
        <v/>
      </c>
      <c r="BG293" s="40" t="str">
        <f t="shared" si="226"/>
        <v/>
      </c>
      <c r="BH293" s="139" t="str">
        <f>IF(BB293="","",IF(AND(BD293="Yes",Admin!$F$6&gt;0),Admin!$F$6,Admin!$F$5))</f>
        <v/>
      </c>
      <c r="BI293" s="140" t="str">
        <f t="shared" si="227"/>
        <v/>
      </c>
      <c r="BJ293" s="141" t="str">
        <f t="shared" si="240"/>
        <v/>
      </c>
    </row>
    <row r="294" spans="1:62" ht="18.75" hidden="1" customHeight="1" x14ac:dyDescent="0.25">
      <c r="A294" s="15"/>
      <c r="B294" s="381" t="s">
        <v>204</v>
      </c>
      <c r="C294" s="382"/>
      <c r="D294" s="382"/>
      <c r="E294" s="382"/>
      <c r="F294" s="382"/>
      <c r="G294" s="382"/>
      <c r="H294" s="382"/>
      <c r="I294" s="382"/>
      <c r="J294" s="382"/>
      <c r="K294" s="883"/>
      <c r="L294" s="883"/>
      <c r="M294" s="883"/>
      <c r="N294" s="883"/>
      <c r="O294" s="883"/>
      <c r="P294" s="884"/>
      <c r="Q294" s="643" t="s">
        <v>393</v>
      </c>
      <c r="R294" s="420"/>
      <c r="S294" s="644"/>
      <c r="T294" s="387"/>
      <c r="U294" s="388"/>
      <c r="V294" s="389"/>
      <c r="W294" s="329" t="s">
        <v>205</v>
      </c>
      <c r="X294" s="330"/>
      <c r="Y294" s="330"/>
      <c r="Z294" s="330"/>
      <c r="AA294" s="390"/>
      <c r="AB294" s="850" t="s">
        <v>2311</v>
      </c>
      <c r="AC294" s="851"/>
      <c r="AD294" s="851"/>
      <c r="AE294" s="851"/>
      <c r="AF294" s="851"/>
      <c r="AG294" s="851"/>
      <c r="AH294" s="851"/>
      <c r="AI294" s="851"/>
      <c r="AJ294" s="851"/>
      <c r="AK294" s="851"/>
      <c r="AL294" s="851"/>
      <c r="AM294" s="851"/>
      <c r="AN294" s="851"/>
      <c r="AO294" s="851"/>
      <c r="AP294" s="851"/>
      <c r="AQ294" s="851"/>
      <c r="AR294" s="851"/>
      <c r="AS294" s="851"/>
      <c r="AT294" s="851"/>
      <c r="AU294" s="851"/>
      <c r="AV294" s="851"/>
      <c r="AW294" s="851"/>
      <c r="AX294" s="851"/>
      <c r="AY294" s="852"/>
      <c r="AZ294" s="15"/>
      <c r="BA294" s="84" t="s">
        <v>2095</v>
      </c>
      <c r="BB294" s="39" t="s">
        <v>1868</v>
      </c>
      <c r="BC294" s="39" t="str">
        <f>B294</f>
        <v>Black English</v>
      </c>
      <c r="BD294" s="85" t="s">
        <v>745</v>
      </c>
      <c r="BE294" s="40" t="str">
        <f t="shared" si="224"/>
        <v/>
      </c>
      <c r="BF294" s="40" t="str">
        <f t="shared" si="225"/>
        <v/>
      </c>
      <c r="BG294" s="40" t="str">
        <f t="shared" si="226"/>
        <v/>
      </c>
      <c r="BH294" s="139">
        <f>IF(BB294="","",IF(AND(BD294="Yes",Admin!$F$6&gt;0),Admin!$F$6,Admin!$F$5))</f>
        <v>0</v>
      </c>
      <c r="BI294" s="140" t="str">
        <f t="shared" si="227"/>
        <v/>
      </c>
      <c r="BJ294" s="141" t="str">
        <f t="shared" si="240"/>
        <v/>
      </c>
    </row>
    <row r="295" spans="1:62" ht="18.75" hidden="1" customHeight="1" thickBot="1" x14ac:dyDescent="0.3">
      <c r="A295" s="15"/>
      <c r="B295" s="1043" t="s">
        <v>157</v>
      </c>
      <c r="C295" s="1044"/>
      <c r="D295" s="1044"/>
      <c r="E295" s="1044"/>
      <c r="F295" s="1044"/>
      <c r="G295" s="1044"/>
      <c r="H295" s="846"/>
      <c r="I295" s="846"/>
      <c r="J295" s="846"/>
      <c r="K295" s="846"/>
      <c r="L295" s="846"/>
      <c r="M295" s="846"/>
      <c r="N295" s="846"/>
      <c r="O295" s="846"/>
      <c r="P295" s="846"/>
      <c r="Q295" s="592" t="s">
        <v>393</v>
      </c>
      <c r="R295" s="593"/>
      <c r="S295" s="594"/>
      <c r="T295" s="802"/>
      <c r="U295" s="803"/>
      <c r="V295" s="804"/>
      <c r="W295" s="578"/>
      <c r="X295" s="579"/>
      <c r="Y295" s="579"/>
      <c r="Z295" s="579"/>
      <c r="AA295" s="579"/>
      <c r="AB295" s="570" t="s">
        <v>12</v>
      </c>
      <c r="AC295" s="571"/>
      <c r="AD295" s="571"/>
      <c r="AE295" s="571"/>
      <c r="AF295" s="571"/>
      <c r="AG295" s="571"/>
      <c r="AH295" s="571"/>
      <c r="AI295" s="571"/>
      <c r="AJ295" s="571"/>
      <c r="AK295" s="571"/>
      <c r="AL295" s="571"/>
      <c r="AM295" s="571"/>
      <c r="AN295" s="571"/>
      <c r="AO295" s="571"/>
      <c r="AP295" s="571"/>
      <c r="AQ295" s="571"/>
      <c r="AR295" s="571"/>
      <c r="AS295" s="571"/>
      <c r="AT295" s="571"/>
      <c r="AU295" s="571"/>
      <c r="AV295" s="571"/>
      <c r="AW295" s="571"/>
      <c r="AX295" s="571"/>
      <c r="AY295" s="572"/>
      <c r="AZ295" s="15"/>
      <c r="BA295" s="84" t="s">
        <v>2096</v>
      </c>
      <c r="BB295" s="39" t="s">
        <v>1868</v>
      </c>
      <c r="BC295" s="39" t="str">
        <f>B295</f>
        <v>White</v>
      </c>
      <c r="BD295" s="85" t="s">
        <v>745</v>
      </c>
      <c r="BE295" s="40" t="str">
        <f t="shared" si="224"/>
        <v/>
      </c>
      <c r="BF295" s="40" t="str">
        <f t="shared" si="225"/>
        <v/>
      </c>
      <c r="BG295" s="40" t="str">
        <f t="shared" si="226"/>
        <v/>
      </c>
      <c r="BH295" s="139">
        <f>IF(BB295="","",IF(AND(BD295="Yes",Admin!$F$6&gt;0),Admin!$F$6,Admin!$F$5))</f>
        <v>0</v>
      </c>
      <c r="BI295" s="140" t="str">
        <f t="shared" si="227"/>
        <v/>
      </c>
      <c r="BJ295" s="141" t="str">
        <f t="shared" si="240"/>
        <v/>
      </c>
    </row>
    <row r="296" spans="1:62" ht="18.75" hidden="1" customHeight="1" thickBot="1" x14ac:dyDescent="0.3">
      <c r="B296" s="455"/>
      <c r="C296" s="455"/>
      <c r="D296" s="455"/>
      <c r="E296" s="455"/>
      <c r="F296" s="455"/>
      <c r="G296" s="455"/>
      <c r="H296" s="455"/>
      <c r="I296" s="455"/>
      <c r="J296" s="455"/>
      <c r="K296" s="455"/>
      <c r="L296" s="455"/>
      <c r="M296" s="455"/>
      <c r="N296" s="455"/>
      <c r="O296" s="455"/>
      <c r="P296" s="455"/>
      <c r="Q296" s="455"/>
      <c r="R296" s="455"/>
      <c r="S296" s="455"/>
      <c r="T296" s="455"/>
      <c r="U296" s="455"/>
      <c r="V296" s="455"/>
      <c r="W296" s="455"/>
      <c r="X296" s="455"/>
      <c r="Y296" s="455"/>
      <c r="Z296" s="455"/>
      <c r="AA296" s="455"/>
      <c r="AB296" s="455"/>
      <c r="AC296" s="455"/>
      <c r="AD296" s="455"/>
      <c r="AE296" s="455"/>
      <c r="AF296" s="455"/>
      <c r="AG296" s="455"/>
      <c r="AH296" s="455"/>
      <c r="AI296" s="455"/>
      <c r="AJ296" s="455"/>
      <c r="AK296" s="455"/>
      <c r="AL296" s="455"/>
      <c r="AM296" s="455"/>
      <c r="AN296" s="455"/>
      <c r="AO296" s="455"/>
      <c r="AP296" s="455"/>
      <c r="AQ296" s="455"/>
      <c r="AR296" s="455"/>
      <c r="AS296" s="455"/>
      <c r="AT296" s="455"/>
      <c r="AU296" s="455"/>
      <c r="AV296" s="455"/>
      <c r="AW296" s="455"/>
      <c r="AX296" s="455"/>
      <c r="AY296" s="455"/>
      <c r="AZ296" s="15"/>
      <c r="BA296" s="84" t="s">
        <v>792</v>
      </c>
      <c r="BB296" s="39"/>
      <c r="BC296" s="39"/>
      <c r="BD296" s="85"/>
      <c r="BE296" s="78" t="str">
        <f t="shared" si="224"/>
        <v/>
      </c>
      <c r="BF296" s="78" t="str">
        <f t="shared" si="225"/>
        <v/>
      </c>
      <c r="BG296" s="78" t="str">
        <f t="shared" si="226"/>
        <v/>
      </c>
      <c r="BH296" s="86" t="str">
        <f>IF(BB296="","",IF(AND(BD296="Yes",Admin!$F$6&gt;0),Admin!$F$6,Admin!$F$5))</f>
        <v/>
      </c>
      <c r="BI296" s="87" t="str">
        <f t="shared" si="227"/>
        <v/>
      </c>
      <c r="BJ296" s="88" t="str">
        <f t="shared" si="210"/>
        <v/>
      </c>
    </row>
    <row r="297" spans="1:62" ht="18.75" hidden="1" customHeight="1" x14ac:dyDescent="0.3">
      <c r="B297" s="759" t="s">
        <v>704</v>
      </c>
      <c r="C297" s="759"/>
      <c r="D297" s="759"/>
      <c r="E297" s="759"/>
      <c r="F297" s="759"/>
      <c r="G297" s="759"/>
      <c r="H297" s="759"/>
      <c r="I297" s="759"/>
      <c r="J297" s="759"/>
      <c r="K297" s="759"/>
      <c r="L297" s="759"/>
      <c r="M297" s="759"/>
      <c r="N297" s="759"/>
      <c r="O297" s="759"/>
      <c r="P297" s="759"/>
      <c r="Q297" s="759"/>
      <c r="R297" s="759"/>
      <c r="S297" s="759"/>
      <c r="T297" s="759"/>
      <c r="U297" s="759"/>
      <c r="V297" s="759"/>
      <c r="W297" s="759"/>
      <c r="X297" s="759"/>
      <c r="Y297" s="759"/>
      <c r="Z297" s="759"/>
      <c r="AA297" s="759"/>
      <c r="AB297" s="759"/>
      <c r="AC297" s="759"/>
      <c r="AD297" s="759"/>
      <c r="AE297" s="759"/>
      <c r="AF297" s="759"/>
      <c r="AG297" s="759"/>
      <c r="AH297" s="759"/>
      <c r="AI297" s="759"/>
      <c r="AJ297" s="759"/>
      <c r="AK297" s="759"/>
      <c r="AL297" s="759"/>
      <c r="AM297" s="759"/>
      <c r="AN297" s="759"/>
      <c r="AO297" s="759"/>
      <c r="AP297" s="759"/>
      <c r="AQ297" s="759"/>
      <c r="AR297" s="759"/>
      <c r="AS297" s="759"/>
      <c r="AT297" s="759"/>
      <c r="AU297" s="759"/>
      <c r="AV297" s="759"/>
      <c r="AW297" s="759"/>
      <c r="AX297" s="759"/>
      <c r="AY297" s="759"/>
      <c r="AZ297" s="15"/>
      <c r="BA297" s="84" t="s">
        <v>792</v>
      </c>
      <c r="BB297" s="39"/>
      <c r="BC297" s="39"/>
      <c r="BD297" s="85"/>
      <c r="BE297" s="78" t="str">
        <f t="shared" si="224"/>
        <v/>
      </c>
      <c r="BF297" s="78" t="str">
        <f t="shared" si="225"/>
        <v/>
      </c>
      <c r="BG297" s="78" t="str">
        <f t="shared" si="226"/>
        <v/>
      </c>
      <c r="BH297" s="86" t="str">
        <f>IF(BB297="","",IF(AND(BD297="Yes",Admin!$F$6&gt;0),Admin!$F$6,Admin!$F$5))</f>
        <v/>
      </c>
      <c r="BI297" s="87" t="str">
        <f t="shared" si="227"/>
        <v/>
      </c>
      <c r="BJ297" s="88" t="str">
        <f t="shared" si="210"/>
        <v/>
      </c>
    </row>
    <row r="298" spans="1:62" ht="15.75" hidden="1" customHeight="1" thickBot="1" x14ac:dyDescent="0.3">
      <c r="B298" s="14"/>
      <c r="C298" s="14"/>
      <c r="D298" s="14"/>
      <c r="E298" s="14"/>
      <c r="F298" s="14"/>
      <c r="G298" s="14"/>
      <c r="H298" s="14"/>
      <c r="I298" s="14"/>
      <c r="J298" s="14"/>
      <c r="K298" s="14"/>
      <c r="L298" s="14"/>
      <c r="M298" s="14"/>
      <c r="N298" s="14"/>
      <c r="O298" s="14"/>
      <c r="P298" s="14"/>
      <c r="Q298" s="741"/>
      <c r="R298" s="741"/>
      <c r="S298" s="741"/>
      <c r="T298" s="779"/>
      <c r="U298" s="779"/>
      <c r="V298" s="779"/>
      <c r="W298" s="741"/>
      <c r="X298" s="741"/>
      <c r="Y298" s="741"/>
      <c r="Z298" s="741"/>
      <c r="AA298" s="741"/>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15"/>
      <c r="BA298" s="84" t="s">
        <v>792</v>
      </c>
      <c r="BB298" s="39"/>
      <c r="BC298" s="39"/>
      <c r="BD298" s="85"/>
      <c r="BE298" s="78" t="str">
        <f t="shared" si="224"/>
        <v/>
      </c>
      <c r="BF298" s="78" t="str">
        <f t="shared" si="225"/>
        <v/>
      </c>
      <c r="BG298" s="78" t="str">
        <f t="shared" si="226"/>
        <v/>
      </c>
      <c r="BH298" s="86" t="str">
        <f>IF(BB298="","",IF(AND(BD298="Yes",Admin!$F$6&gt;0),Admin!$F$6,Admin!$F$5))</f>
        <v/>
      </c>
      <c r="BI298" s="87" t="str">
        <f t="shared" si="227"/>
        <v/>
      </c>
      <c r="BJ298" s="88" t="str">
        <f t="shared" si="210"/>
        <v/>
      </c>
    </row>
    <row r="299" spans="1:62" ht="18.75" customHeight="1" x14ac:dyDescent="0.3">
      <c r="B299" s="661" t="s">
        <v>206</v>
      </c>
      <c r="C299" s="662"/>
      <c r="D299" s="662"/>
      <c r="E299" s="662"/>
      <c r="F299" s="662"/>
      <c r="G299" s="662"/>
      <c r="H299" s="662"/>
      <c r="I299" s="662"/>
      <c r="J299" s="662"/>
      <c r="K299" s="662"/>
      <c r="L299" s="662"/>
      <c r="M299" s="662"/>
      <c r="N299" s="662"/>
      <c r="O299" s="662"/>
      <c r="P299" s="662"/>
      <c r="Q299" s="675" t="s">
        <v>1</v>
      </c>
      <c r="R299" s="675"/>
      <c r="S299" s="675"/>
      <c r="T299" s="425" t="s">
        <v>0</v>
      </c>
      <c r="U299" s="425"/>
      <c r="V299" s="425"/>
      <c r="W299" s="423" t="s">
        <v>8</v>
      </c>
      <c r="X299" s="423"/>
      <c r="Y299" s="423"/>
      <c r="Z299" s="423"/>
      <c r="AA299" s="423"/>
      <c r="AB299" s="426" t="s">
        <v>710</v>
      </c>
      <c r="AC299" s="426"/>
      <c r="AD299" s="426"/>
      <c r="AE299" s="426"/>
      <c r="AF299" s="426"/>
      <c r="AG299" s="426"/>
      <c r="AH299" s="426"/>
      <c r="AI299" s="426"/>
      <c r="AJ299" s="426"/>
      <c r="AK299" s="426"/>
      <c r="AL299" s="426"/>
      <c r="AM299" s="426"/>
      <c r="AN299" s="426"/>
      <c r="AO299" s="426"/>
      <c r="AP299" s="426"/>
      <c r="AQ299" s="426"/>
      <c r="AR299" s="426"/>
      <c r="AS299" s="426"/>
      <c r="AT299" s="426"/>
      <c r="AU299" s="426"/>
      <c r="AV299" s="426"/>
      <c r="AW299" s="426"/>
      <c r="AX299" s="426"/>
      <c r="AY299" s="427"/>
      <c r="AZ299" s="15"/>
      <c r="BA299" s="84" t="s">
        <v>792</v>
      </c>
      <c r="BB299" s="39"/>
      <c r="BC299" s="39"/>
      <c r="BD299" s="85"/>
      <c r="BE299" s="78" t="str">
        <f t="shared" si="224"/>
        <v/>
      </c>
      <c r="BF299" s="78" t="str">
        <f t="shared" si="225"/>
        <v/>
      </c>
      <c r="BG299" s="78" t="str">
        <f t="shared" si="226"/>
        <v/>
      </c>
      <c r="BH299" s="86" t="str">
        <f>IF(BB299="","",IF(AND(BD299="Yes",Admin!$F$6&gt;0),Admin!$F$6,Admin!$F$5))</f>
        <v/>
      </c>
      <c r="BI299" s="87" t="str">
        <f t="shared" si="227"/>
        <v/>
      </c>
      <c r="BJ299" s="88" t="str">
        <f t="shared" si="210"/>
        <v/>
      </c>
    </row>
    <row r="300" spans="1:62" ht="18.75" customHeight="1" x14ac:dyDescent="0.25">
      <c r="A300" s="15"/>
      <c r="B300" s="481" t="s">
        <v>208</v>
      </c>
      <c r="C300" s="482"/>
      <c r="D300" s="482"/>
      <c r="E300" s="482"/>
      <c r="F300" s="482"/>
      <c r="G300" s="482"/>
      <c r="H300" s="364" t="s">
        <v>209</v>
      </c>
      <c r="I300" s="364"/>
      <c r="J300" s="364"/>
      <c r="K300" s="364"/>
      <c r="L300" s="364"/>
      <c r="M300" s="364"/>
      <c r="N300" s="364"/>
      <c r="O300" s="364"/>
      <c r="P300" s="364"/>
      <c r="Q300" s="280">
        <v>44.95</v>
      </c>
      <c r="R300" s="281"/>
      <c r="S300" s="282"/>
      <c r="T300" s="283"/>
      <c r="U300" s="284"/>
      <c r="V300" s="369"/>
      <c r="W300" s="370" t="s">
        <v>22</v>
      </c>
      <c r="X300" s="371"/>
      <c r="Y300" s="371"/>
      <c r="Z300" s="371"/>
      <c r="AA300" s="371"/>
      <c r="AB300" s="335" t="s">
        <v>12</v>
      </c>
      <c r="AC300" s="277"/>
      <c r="AD300" s="277"/>
      <c r="AE300" s="277"/>
      <c r="AF300" s="277"/>
      <c r="AG300" s="277"/>
      <c r="AH300" s="277"/>
      <c r="AI300" s="277"/>
      <c r="AJ300" s="277"/>
      <c r="AK300" s="277"/>
      <c r="AL300" s="277"/>
      <c r="AM300" s="277"/>
      <c r="AN300" s="277"/>
      <c r="AO300" s="277"/>
      <c r="AP300" s="277"/>
      <c r="AQ300" s="277"/>
      <c r="AR300" s="277"/>
      <c r="AS300" s="277"/>
      <c r="AT300" s="277"/>
      <c r="AU300" s="277"/>
      <c r="AV300" s="277"/>
      <c r="AW300" s="277"/>
      <c r="AX300" s="277"/>
      <c r="AY300" s="336"/>
      <c r="AZ300" s="15"/>
      <c r="BA300" s="84" t="s">
        <v>1152</v>
      </c>
      <c r="BB300" s="39" t="s">
        <v>207</v>
      </c>
      <c r="BC300" s="39" t="str">
        <f t="shared" ref="BC300:BC317" si="241">B300</f>
        <v>Arctic Rose</v>
      </c>
      <c r="BD300" s="85" t="s">
        <v>745</v>
      </c>
      <c r="BE300" s="40" t="str">
        <f t="shared" si="224"/>
        <v/>
      </c>
      <c r="BF300" s="40">
        <f t="shared" si="225"/>
        <v>44.95</v>
      </c>
      <c r="BG300" s="40" t="str">
        <f t="shared" si="226"/>
        <v/>
      </c>
      <c r="BH300" s="139">
        <f>IF(BB300="","",IF(AND(BD300="Yes",Admin!$F$6&gt;0),Admin!$F$6,Admin!$F$5))</f>
        <v>0</v>
      </c>
      <c r="BI300" s="140" t="str">
        <f t="shared" si="227"/>
        <v/>
      </c>
      <c r="BJ300" s="141" t="str">
        <f t="shared" si="210"/>
        <v/>
      </c>
    </row>
    <row r="301" spans="1:62" ht="18.75" customHeight="1" x14ac:dyDescent="0.25">
      <c r="A301" s="15"/>
      <c r="B301" s="481" t="s">
        <v>2550</v>
      </c>
      <c r="C301" s="482"/>
      <c r="D301" s="482"/>
      <c r="E301" s="482"/>
      <c r="F301" s="482"/>
      <c r="G301" s="482"/>
      <c r="H301" s="364" t="s">
        <v>209</v>
      </c>
      <c r="I301" s="364"/>
      <c r="J301" s="364"/>
      <c r="K301" s="364"/>
      <c r="L301" s="364"/>
      <c r="M301" s="364"/>
      <c r="N301" s="364"/>
      <c r="O301" s="364"/>
      <c r="P301" s="364"/>
      <c r="Q301" s="280">
        <v>57.95</v>
      </c>
      <c r="R301" s="281"/>
      <c r="S301" s="282"/>
      <c r="T301" s="283"/>
      <c r="U301" s="284"/>
      <c r="V301" s="369"/>
      <c r="W301" s="370" t="s">
        <v>22</v>
      </c>
      <c r="X301" s="371"/>
      <c r="Y301" s="371"/>
      <c r="Z301" s="371"/>
      <c r="AA301" s="371"/>
      <c r="AB301" s="335" t="s">
        <v>12</v>
      </c>
      <c r="AC301" s="277"/>
      <c r="AD301" s="277"/>
      <c r="AE301" s="277"/>
      <c r="AF301" s="277"/>
      <c r="AG301" s="277"/>
      <c r="AH301" s="277"/>
      <c r="AI301" s="277"/>
      <c r="AJ301" s="277"/>
      <c r="AK301" s="277"/>
      <c r="AL301" s="277"/>
      <c r="AM301" s="277"/>
      <c r="AN301" s="277"/>
      <c r="AO301" s="277"/>
      <c r="AP301" s="277"/>
      <c r="AQ301" s="277"/>
      <c r="AR301" s="277"/>
      <c r="AS301" s="277"/>
      <c r="AT301" s="277"/>
      <c r="AU301" s="277"/>
      <c r="AV301" s="277"/>
      <c r="AW301" s="277"/>
      <c r="AX301" s="277"/>
      <c r="AY301" s="336"/>
      <c r="AZ301" s="15"/>
      <c r="BA301" s="84" t="s">
        <v>2549</v>
      </c>
      <c r="BB301" s="39" t="s">
        <v>207</v>
      </c>
      <c r="BC301" s="39" t="str">
        <f t="shared" ref="BC301" si="242">B301</f>
        <v>Arctic Rose (XL*)</v>
      </c>
      <c r="BD301" s="85" t="s">
        <v>745</v>
      </c>
      <c r="BE301" s="40" t="str">
        <f t="shared" ref="BE301" si="243">IF(ISNUMBER(T301),T301,"")</f>
        <v/>
      </c>
      <c r="BF301" s="40">
        <f t="shared" ref="BF301" si="244">IF(ISNUMBER(Q301),Q301,"")</f>
        <v>57.95</v>
      </c>
      <c r="BG301" s="40" t="str">
        <f t="shared" ref="BG301" si="245">IF(AND(ISNUMBER(T301),BD301="Yes"),T301,"")</f>
        <v/>
      </c>
      <c r="BH301" s="254">
        <f>IF(BB301="","",0)</f>
        <v>0</v>
      </c>
      <c r="BI301" s="140" t="str">
        <f t="shared" ref="BI301" si="246">IF(AND(ISNUMBER(T301),T301&gt;0,ISNUMBER(Q301)),Q301*T301,"")</f>
        <v/>
      </c>
      <c r="BJ301" s="141" t="str">
        <f t="shared" ref="BJ301" si="247">IF(BI301="","",BI301-(BI301*BH301))</f>
        <v/>
      </c>
    </row>
    <row r="302" spans="1:62" ht="18.75" hidden="1" customHeight="1" x14ac:dyDescent="0.25">
      <c r="A302" s="15"/>
      <c r="B302" s="489" t="s">
        <v>210</v>
      </c>
      <c r="C302" s="490"/>
      <c r="D302" s="490"/>
      <c r="E302" s="490"/>
      <c r="F302" s="490"/>
      <c r="G302" s="490"/>
      <c r="H302" s="393" t="s">
        <v>211</v>
      </c>
      <c r="I302" s="393"/>
      <c r="J302" s="393"/>
      <c r="K302" s="393"/>
      <c r="L302" s="393"/>
      <c r="M302" s="393"/>
      <c r="N302" s="393"/>
      <c r="O302" s="393"/>
      <c r="P302" s="393"/>
      <c r="Q302" s="384">
        <v>42.95</v>
      </c>
      <c r="R302" s="385"/>
      <c r="S302" s="386"/>
      <c r="T302" s="387"/>
      <c r="U302" s="388"/>
      <c r="V302" s="389"/>
      <c r="W302" s="329" t="s">
        <v>30</v>
      </c>
      <c r="X302" s="330"/>
      <c r="Y302" s="330"/>
      <c r="Z302" s="330"/>
      <c r="AA302" s="330"/>
      <c r="AB302" s="391" t="s">
        <v>12</v>
      </c>
      <c r="AC302" s="382"/>
      <c r="AD302" s="382"/>
      <c r="AE302" s="382"/>
      <c r="AF302" s="382"/>
      <c r="AG302" s="382"/>
      <c r="AH302" s="382"/>
      <c r="AI302" s="382"/>
      <c r="AJ302" s="382"/>
      <c r="AK302" s="382"/>
      <c r="AL302" s="382"/>
      <c r="AM302" s="382"/>
      <c r="AN302" s="382"/>
      <c r="AO302" s="382"/>
      <c r="AP302" s="382"/>
      <c r="AQ302" s="382"/>
      <c r="AR302" s="382"/>
      <c r="AS302" s="382"/>
      <c r="AT302" s="382"/>
      <c r="AU302" s="382"/>
      <c r="AV302" s="382"/>
      <c r="AW302" s="382"/>
      <c r="AX302" s="382"/>
      <c r="AY302" s="392"/>
      <c r="AZ302" s="15"/>
      <c r="BA302" s="84" t="s">
        <v>884</v>
      </c>
      <c r="BB302" s="39" t="s">
        <v>207</v>
      </c>
      <c r="BC302" s="39" t="str">
        <f t="shared" ref="BC302" si="248">B302</f>
        <v xml:space="preserve">Fantasia </v>
      </c>
      <c r="BD302" s="85" t="s">
        <v>745</v>
      </c>
      <c r="BE302" s="40" t="str">
        <f t="shared" ref="BE302" si="249">IF(ISNUMBER(T302),T302,"")</f>
        <v/>
      </c>
      <c r="BF302" s="40">
        <f t="shared" ref="BF302" si="250">IF(ISNUMBER(Q302),Q302,"")</f>
        <v>42.95</v>
      </c>
      <c r="BG302" s="40" t="str">
        <f t="shared" ref="BG302" si="251">IF(AND(ISNUMBER(T302),BD302="Yes"),T302,"")</f>
        <v/>
      </c>
      <c r="BH302" s="139">
        <f>IF(BB302="","",IF(AND(BD302="Yes",Admin!$F$6&gt;0),Admin!$F$6,Admin!$F$5))</f>
        <v>0</v>
      </c>
      <c r="BI302" s="140" t="str">
        <f t="shared" ref="BI302" si="252">IF(AND(ISNUMBER(T302),T302&gt;0,ISNUMBER(Q302)),Q302*T302,"")</f>
        <v/>
      </c>
      <c r="BJ302" s="141" t="str">
        <f t="shared" ref="BJ302" si="253">IF(BI302="","",BI302-(BI302*BH302))</f>
        <v/>
      </c>
    </row>
    <row r="303" spans="1:62" ht="18.75" customHeight="1" x14ac:dyDescent="0.25">
      <c r="A303" s="15"/>
      <c r="B303" s="481" t="s">
        <v>210</v>
      </c>
      <c r="C303" s="482"/>
      <c r="D303" s="482"/>
      <c r="E303" s="482"/>
      <c r="F303" s="482"/>
      <c r="G303" s="482"/>
      <c r="H303" s="364" t="s">
        <v>211</v>
      </c>
      <c r="I303" s="364"/>
      <c r="J303" s="364"/>
      <c r="K303" s="364"/>
      <c r="L303" s="364"/>
      <c r="M303" s="364"/>
      <c r="N303" s="364"/>
      <c r="O303" s="364"/>
      <c r="P303" s="364"/>
      <c r="Q303" s="366">
        <v>42.95</v>
      </c>
      <c r="R303" s="367"/>
      <c r="S303" s="368"/>
      <c r="T303" s="283"/>
      <c r="U303" s="284"/>
      <c r="V303" s="369"/>
      <c r="W303" s="370" t="s">
        <v>30</v>
      </c>
      <c r="X303" s="371"/>
      <c r="Y303" s="371"/>
      <c r="Z303" s="371"/>
      <c r="AA303" s="371"/>
      <c r="AB303" s="335" t="s">
        <v>12</v>
      </c>
      <c r="AC303" s="277"/>
      <c r="AD303" s="277"/>
      <c r="AE303" s="277"/>
      <c r="AF303" s="277"/>
      <c r="AG303" s="277"/>
      <c r="AH303" s="277"/>
      <c r="AI303" s="277"/>
      <c r="AJ303" s="277"/>
      <c r="AK303" s="277"/>
      <c r="AL303" s="277"/>
      <c r="AM303" s="277"/>
      <c r="AN303" s="277"/>
      <c r="AO303" s="277"/>
      <c r="AP303" s="277"/>
      <c r="AQ303" s="277"/>
      <c r="AR303" s="277"/>
      <c r="AS303" s="277"/>
      <c r="AT303" s="277"/>
      <c r="AU303" s="277"/>
      <c r="AV303" s="277"/>
      <c r="AW303" s="277"/>
      <c r="AX303" s="277"/>
      <c r="AY303" s="336"/>
      <c r="AZ303" s="15"/>
      <c r="BA303" s="84" t="s">
        <v>2389</v>
      </c>
      <c r="BB303" s="39" t="s">
        <v>207</v>
      </c>
      <c r="BC303" s="39" t="str">
        <f t="shared" si="241"/>
        <v xml:space="preserve">Fantasia </v>
      </c>
      <c r="BD303" s="85" t="s">
        <v>745</v>
      </c>
      <c r="BE303" s="40" t="str">
        <f t="shared" si="224"/>
        <v/>
      </c>
      <c r="BF303" s="40">
        <f t="shared" si="225"/>
        <v>42.95</v>
      </c>
      <c r="BG303" s="40" t="str">
        <f t="shared" si="226"/>
        <v/>
      </c>
      <c r="BH303" s="139">
        <f>IF(BB303="","",IF(AND(BD303="Yes",Admin!$F$6&gt;0),Admin!$F$6,Admin!$F$5))</f>
        <v>0</v>
      </c>
      <c r="BI303" s="140" t="str">
        <f t="shared" si="227"/>
        <v/>
      </c>
      <c r="BJ303" s="141" t="str">
        <f t="shared" si="210"/>
        <v/>
      </c>
    </row>
    <row r="304" spans="1:62" ht="18.75" customHeight="1" x14ac:dyDescent="0.25">
      <c r="A304" s="15"/>
      <c r="B304" s="481" t="s">
        <v>2556</v>
      </c>
      <c r="C304" s="482"/>
      <c r="D304" s="482"/>
      <c r="E304" s="482"/>
      <c r="F304" s="482"/>
      <c r="G304" s="482"/>
      <c r="H304" s="364" t="s">
        <v>211</v>
      </c>
      <c r="I304" s="364"/>
      <c r="J304" s="364"/>
      <c r="K304" s="364"/>
      <c r="L304" s="364"/>
      <c r="M304" s="364"/>
      <c r="N304" s="364"/>
      <c r="O304" s="364"/>
      <c r="P304" s="364"/>
      <c r="Q304" s="366">
        <v>57.95</v>
      </c>
      <c r="R304" s="367"/>
      <c r="S304" s="368"/>
      <c r="T304" s="283"/>
      <c r="U304" s="284"/>
      <c r="V304" s="369"/>
      <c r="W304" s="370" t="s">
        <v>30</v>
      </c>
      <c r="X304" s="371"/>
      <c r="Y304" s="371"/>
      <c r="Z304" s="371"/>
      <c r="AA304" s="371"/>
      <c r="AB304" s="335" t="s">
        <v>12</v>
      </c>
      <c r="AC304" s="277"/>
      <c r="AD304" s="277"/>
      <c r="AE304" s="277"/>
      <c r="AF304" s="277"/>
      <c r="AG304" s="277"/>
      <c r="AH304" s="277"/>
      <c r="AI304" s="277"/>
      <c r="AJ304" s="277"/>
      <c r="AK304" s="277"/>
      <c r="AL304" s="277"/>
      <c r="AM304" s="277"/>
      <c r="AN304" s="277"/>
      <c r="AO304" s="277"/>
      <c r="AP304" s="277"/>
      <c r="AQ304" s="277"/>
      <c r="AR304" s="277"/>
      <c r="AS304" s="277"/>
      <c r="AT304" s="277"/>
      <c r="AU304" s="277"/>
      <c r="AV304" s="277"/>
      <c r="AW304" s="277"/>
      <c r="AX304" s="277"/>
      <c r="AY304" s="336"/>
      <c r="AZ304" s="15"/>
      <c r="BA304" s="84" t="s">
        <v>2557</v>
      </c>
      <c r="BB304" s="39" t="s">
        <v>207</v>
      </c>
      <c r="BC304" s="39" t="str">
        <f t="shared" ref="BC304" si="254">B304</f>
        <v>Fantasia (XL*)</v>
      </c>
      <c r="BD304" s="85" t="s">
        <v>745</v>
      </c>
      <c r="BE304" s="40" t="str">
        <f t="shared" ref="BE304" si="255">IF(ISNUMBER(T304),T304,"")</f>
        <v/>
      </c>
      <c r="BF304" s="40">
        <f t="shared" ref="BF304" si="256">IF(ISNUMBER(Q304),Q304,"")</f>
        <v>57.95</v>
      </c>
      <c r="BG304" s="40" t="str">
        <f t="shared" ref="BG304" si="257">IF(AND(ISNUMBER(T304),BD304="Yes"),T304,"")</f>
        <v/>
      </c>
      <c r="BH304" s="254">
        <f>IF(BB304="","",0)</f>
        <v>0</v>
      </c>
      <c r="BI304" s="140" t="str">
        <f t="shared" ref="BI304" si="258">IF(AND(ISNUMBER(T304),T304&gt;0,ISNUMBER(Q304)),Q304*T304,"")</f>
        <v/>
      </c>
      <c r="BJ304" s="141" t="str">
        <f t="shared" ref="BJ304" si="259">IF(BI304="","",BI304-(BI304*BH304))</f>
        <v/>
      </c>
    </row>
    <row r="305" spans="1:62" ht="18.75" hidden="1" customHeight="1" x14ac:dyDescent="0.25">
      <c r="A305" s="15"/>
      <c r="B305" s="489" t="s">
        <v>212</v>
      </c>
      <c r="C305" s="490"/>
      <c r="D305" s="490"/>
      <c r="E305" s="490"/>
      <c r="F305" s="490"/>
      <c r="G305" s="490"/>
      <c r="H305" s="393" t="s">
        <v>211</v>
      </c>
      <c r="I305" s="393"/>
      <c r="J305" s="393"/>
      <c r="K305" s="393"/>
      <c r="L305" s="393"/>
      <c r="M305" s="393"/>
      <c r="N305" s="393"/>
      <c r="O305" s="393"/>
      <c r="P305" s="393"/>
      <c r="Q305" s="384">
        <v>42.95</v>
      </c>
      <c r="R305" s="385"/>
      <c r="S305" s="386"/>
      <c r="T305" s="387" t="s">
        <v>2</v>
      </c>
      <c r="U305" s="388"/>
      <c r="V305" s="389"/>
      <c r="W305" s="329" t="s">
        <v>30</v>
      </c>
      <c r="X305" s="330"/>
      <c r="Y305" s="330"/>
      <c r="Z305" s="330"/>
      <c r="AA305" s="330"/>
      <c r="AB305" s="391" t="s">
        <v>12</v>
      </c>
      <c r="AC305" s="382"/>
      <c r="AD305" s="382"/>
      <c r="AE305" s="382"/>
      <c r="AF305" s="382"/>
      <c r="AG305" s="382"/>
      <c r="AH305" s="382"/>
      <c r="AI305" s="382"/>
      <c r="AJ305" s="382"/>
      <c r="AK305" s="382"/>
      <c r="AL305" s="382"/>
      <c r="AM305" s="382"/>
      <c r="AN305" s="382"/>
      <c r="AO305" s="382"/>
      <c r="AP305" s="382"/>
      <c r="AQ305" s="382"/>
      <c r="AR305" s="382"/>
      <c r="AS305" s="382"/>
      <c r="AT305" s="382"/>
      <c r="AU305" s="382"/>
      <c r="AV305" s="382"/>
      <c r="AW305" s="382"/>
      <c r="AX305" s="382"/>
      <c r="AY305" s="392"/>
      <c r="AZ305" s="15"/>
      <c r="BA305" s="84" t="s">
        <v>885</v>
      </c>
      <c r="BB305" s="39" t="s">
        <v>207</v>
      </c>
      <c r="BC305" s="39" t="str">
        <f t="shared" si="241"/>
        <v>Flavourtop</v>
      </c>
      <c r="BD305" s="85" t="s">
        <v>745</v>
      </c>
      <c r="BE305" s="40" t="str">
        <f t="shared" si="224"/>
        <v/>
      </c>
      <c r="BF305" s="40">
        <f t="shared" si="225"/>
        <v>42.95</v>
      </c>
      <c r="BG305" s="40" t="str">
        <f t="shared" si="226"/>
        <v/>
      </c>
      <c r="BH305" s="139">
        <f>IF(BB305="","",IF(AND(BD305="Yes",Admin!$F$6&gt;0),Admin!$F$6,Admin!$F$5))</f>
        <v>0</v>
      </c>
      <c r="BI305" s="140" t="str">
        <f t="shared" si="227"/>
        <v/>
      </c>
      <c r="BJ305" s="141" t="str">
        <f t="shared" si="210"/>
        <v/>
      </c>
    </row>
    <row r="306" spans="1:62" ht="18.75" customHeight="1" x14ac:dyDescent="0.25">
      <c r="A306" s="15"/>
      <c r="B306" s="481" t="s">
        <v>2558</v>
      </c>
      <c r="C306" s="482"/>
      <c r="D306" s="482"/>
      <c r="E306" s="482"/>
      <c r="F306" s="482"/>
      <c r="G306" s="482"/>
      <c r="H306" s="364" t="s">
        <v>211</v>
      </c>
      <c r="I306" s="364"/>
      <c r="J306" s="364"/>
      <c r="K306" s="364"/>
      <c r="L306" s="364"/>
      <c r="M306" s="364"/>
      <c r="N306" s="364"/>
      <c r="O306" s="364"/>
      <c r="P306" s="364"/>
      <c r="Q306" s="366">
        <v>57.95</v>
      </c>
      <c r="R306" s="367"/>
      <c r="S306" s="368"/>
      <c r="T306" s="283"/>
      <c r="U306" s="284"/>
      <c r="V306" s="369"/>
      <c r="W306" s="370" t="s">
        <v>30</v>
      </c>
      <c r="X306" s="371"/>
      <c r="Y306" s="371"/>
      <c r="Z306" s="371"/>
      <c r="AA306" s="371"/>
      <c r="AB306" s="335" t="s">
        <v>12</v>
      </c>
      <c r="AC306" s="277"/>
      <c r="AD306" s="277"/>
      <c r="AE306" s="277"/>
      <c r="AF306" s="277"/>
      <c r="AG306" s="277"/>
      <c r="AH306" s="277"/>
      <c r="AI306" s="277"/>
      <c r="AJ306" s="277"/>
      <c r="AK306" s="277"/>
      <c r="AL306" s="277"/>
      <c r="AM306" s="277"/>
      <c r="AN306" s="277"/>
      <c r="AO306" s="277"/>
      <c r="AP306" s="277"/>
      <c r="AQ306" s="277"/>
      <c r="AR306" s="277"/>
      <c r="AS306" s="277"/>
      <c r="AT306" s="277"/>
      <c r="AU306" s="277"/>
      <c r="AV306" s="277"/>
      <c r="AW306" s="277"/>
      <c r="AX306" s="277"/>
      <c r="AY306" s="336"/>
      <c r="AZ306" s="15"/>
      <c r="BA306" s="84" t="s">
        <v>2559</v>
      </c>
      <c r="BB306" s="39" t="s">
        <v>207</v>
      </c>
      <c r="BC306" s="39" t="str">
        <f t="shared" ref="BC306" si="260">B306</f>
        <v>Flavourtop (XL*)</v>
      </c>
      <c r="BD306" s="85" t="s">
        <v>745</v>
      </c>
      <c r="BE306" s="40" t="str">
        <f t="shared" ref="BE306" si="261">IF(ISNUMBER(T306),T306,"")</f>
        <v/>
      </c>
      <c r="BF306" s="40">
        <f t="shared" ref="BF306" si="262">IF(ISNUMBER(Q306),Q306,"")</f>
        <v>57.95</v>
      </c>
      <c r="BG306" s="40" t="str">
        <f t="shared" ref="BG306" si="263">IF(AND(ISNUMBER(T306),BD306="Yes"),T306,"")</f>
        <v/>
      </c>
      <c r="BH306" s="254">
        <f>IF(BB306="","",0)</f>
        <v>0</v>
      </c>
      <c r="BI306" s="140" t="str">
        <f t="shared" ref="BI306" si="264">IF(AND(ISNUMBER(T306),T306&gt;0,ISNUMBER(Q306)),Q306*T306,"")</f>
        <v/>
      </c>
      <c r="BJ306" s="141" t="str">
        <f t="shared" ref="BJ306" si="265">IF(BI306="","",BI306-(BI306*BH306))</f>
        <v/>
      </c>
    </row>
    <row r="307" spans="1:62" ht="18.75" hidden="1" customHeight="1" x14ac:dyDescent="0.25">
      <c r="A307" s="15"/>
      <c r="B307" s="489" t="s">
        <v>213</v>
      </c>
      <c r="C307" s="490"/>
      <c r="D307" s="490"/>
      <c r="E307" s="490"/>
      <c r="F307" s="490"/>
      <c r="G307" s="490"/>
      <c r="H307" s="393" t="s">
        <v>209</v>
      </c>
      <c r="I307" s="393"/>
      <c r="J307" s="393"/>
      <c r="K307" s="393"/>
      <c r="L307" s="393"/>
      <c r="M307" s="393"/>
      <c r="N307" s="393"/>
      <c r="O307" s="393"/>
      <c r="P307" s="393"/>
      <c r="Q307" s="384">
        <v>42.95</v>
      </c>
      <c r="R307" s="385"/>
      <c r="S307" s="386"/>
      <c r="T307" s="387"/>
      <c r="U307" s="388"/>
      <c r="V307" s="389"/>
      <c r="W307" s="329" t="s">
        <v>64</v>
      </c>
      <c r="X307" s="330"/>
      <c r="Y307" s="330"/>
      <c r="Z307" s="330"/>
      <c r="AA307" s="330"/>
      <c r="AB307" s="391" t="s">
        <v>12</v>
      </c>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2"/>
      <c r="AY307" s="392"/>
      <c r="AZ307" s="15"/>
      <c r="BA307" s="84" t="s">
        <v>886</v>
      </c>
      <c r="BB307" s="39" t="s">
        <v>207</v>
      </c>
      <c r="BC307" s="39" t="str">
        <f t="shared" ref="BC307" si="266">B307</f>
        <v>Goldmine</v>
      </c>
      <c r="BD307" s="85" t="s">
        <v>745</v>
      </c>
      <c r="BE307" s="40" t="str">
        <f t="shared" ref="BE307" si="267">IF(ISNUMBER(T307),T307,"")</f>
        <v/>
      </c>
      <c r="BF307" s="40">
        <f t="shared" ref="BF307" si="268">IF(ISNUMBER(Q307),Q307,"")</f>
        <v>42.95</v>
      </c>
      <c r="BG307" s="40" t="str">
        <f t="shared" ref="BG307" si="269">IF(AND(ISNUMBER(T307),BD307="Yes"),T307,"")</f>
        <v/>
      </c>
      <c r="BH307" s="139">
        <f>IF(BB307="","",IF(AND(BD307="Yes",Admin!$F$6&gt;0),Admin!$F$6,Admin!$F$5))</f>
        <v>0</v>
      </c>
      <c r="BI307" s="140" t="str">
        <f t="shared" ref="BI307" si="270">IF(AND(ISNUMBER(T307),T307&gt;0,ISNUMBER(Q307)),Q307*T307,"")</f>
        <v/>
      </c>
      <c r="BJ307" s="141" t="str">
        <f t="shared" ref="BJ307" si="271">IF(BI307="","",BI307-(BI307*BH307))</f>
        <v/>
      </c>
    </row>
    <row r="308" spans="1:62" ht="18.75" customHeight="1" x14ac:dyDescent="0.25">
      <c r="A308" s="15"/>
      <c r="B308" s="481" t="s">
        <v>213</v>
      </c>
      <c r="C308" s="482"/>
      <c r="D308" s="482"/>
      <c r="E308" s="482"/>
      <c r="F308" s="482"/>
      <c r="G308" s="482"/>
      <c r="H308" s="364" t="s">
        <v>209</v>
      </c>
      <c r="I308" s="364"/>
      <c r="J308" s="364"/>
      <c r="K308" s="364"/>
      <c r="L308" s="364"/>
      <c r="M308" s="364"/>
      <c r="N308" s="364"/>
      <c r="O308" s="364"/>
      <c r="P308" s="364"/>
      <c r="Q308" s="366">
        <v>42.95</v>
      </c>
      <c r="R308" s="367"/>
      <c r="S308" s="368"/>
      <c r="T308" s="283"/>
      <c r="U308" s="284"/>
      <c r="V308" s="369"/>
      <c r="W308" s="370" t="s">
        <v>64</v>
      </c>
      <c r="X308" s="371"/>
      <c r="Y308" s="371"/>
      <c r="Z308" s="371"/>
      <c r="AA308" s="371"/>
      <c r="AB308" s="335" t="s">
        <v>12</v>
      </c>
      <c r="AC308" s="277"/>
      <c r="AD308" s="277"/>
      <c r="AE308" s="277"/>
      <c r="AF308" s="277"/>
      <c r="AG308" s="277"/>
      <c r="AH308" s="277"/>
      <c r="AI308" s="277"/>
      <c r="AJ308" s="277"/>
      <c r="AK308" s="277"/>
      <c r="AL308" s="277"/>
      <c r="AM308" s="277"/>
      <c r="AN308" s="277"/>
      <c r="AO308" s="277"/>
      <c r="AP308" s="277"/>
      <c r="AQ308" s="277"/>
      <c r="AR308" s="277"/>
      <c r="AS308" s="277"/>
      <c r="AT308" s="277"/>
      <c r="AU308" s="277"/>
      <c r="AV308" s="277"/>
      <c r="AW308" s="277"/>
      <c r="AX308" s="277"/>
      <c r="AY308" s="336"/>
      <c r="AZ308" s="15"/>
      <c r="BA308" s="84" t="s">
        <v>2390</v>
      </c>
      <c r="BB308" s="39" t="s">
        <v>207</v>
      </c>
      <c r="BC308" s="39" t="str">
        <f t="shared" si="241"/>
        <v>Goldmine</v>
      </c>
      <c r="BD308" s="85" t="s">
        <v>745</v>
      </c>
      <c r="BE308" s="40" t="str">
        <f t="shared" si="224"/>
        <v/>
      </c>
      <c r="BF308" s="40">
        <f t="shared" si="225"/>
        <v>42.95</v>
      </c>
      <c r="BG308" s="40" t="str">
        <f t="shared" si="226"/>
        <v/>
      </c>
      <c r="BH308" s="139">
        <f>IF(BB308="","",IF(AND(BD308="Yes",Admin!$F$6&gt;0),Admin!$F$6,Admin!$F$5))</f>
        <v>0</v>
      </c>
      <c r="BI308" s="140" t="str">
        <f t="shared" si="227"/>
        <v/>
      </c>
      <c r="BJ308" s="141" t="str">
        <f t="shared" si="210"/>
        <v/>
      </c>
    </row>
    <row r="309" spans="1:62" ht="18.75" customHeight="1" x14ac:dyDescent="0.25">
      <c r="A309" s="15"/>
      <c r="B309" s="481" t="s">
        <v>214</v>
      </c>
      <c r="C309" s="482"/>
      <c r="D309" s="482"/>
      <c r="E309" s="482"/>
      <c r="F309" s="482"/>
      <c r="G309" s="482"/>
      <c r="H309" s="364" t="s">
        <v>211</v>
      </c>
      <c r="I309" s="364"/>
      <c r="J309" s="364"/>
      <c r="K309" s="364"/>
      <c r="L309" s="364"/>
      <c r="M309" s="364"/>
      <c r="N309" s="364"/>
      <c r="O309" s="364"/>
      <c r="P309" s="364"/>
      <c r="Q309" s="280">
        <v>42.95</v>
      </c>
      <c r="R309" s="281"/>
      <c r="S309" s="282"/>
      <c r="T309" s="283"/>
      <c r="U309" s="284"/>
      <c r="V309" s="369"/>
      <c r="W309" s="370" t="s">
        <v>11</v>
      </c>
      <c r="X309" s="371"/>
      <c r="Y309" s="371"/>
      <c r="Z309" s="371"/>
      <c r="AA309" s="371"/>
      <c r="AB309" s="335" t="s">
        <v>12</v>
      </c>
      <c r="AC309" s="277"/>
      <c r="AD309" s="277"/>
      <c r="AE309" s="277"/>
      <c r="AF309" s="277"/>
      <c r="AG309" s="277"/>
      <c r="AH309" s="277"/>
      <c r="AI309" s="277"/>
      <c r="AJ309" s="277"/>
      <c r="AK309" s="277"/>
      <c r="AL309" s="277"/>
      <c r="AM309" s="277"/>
      <c r="AN309" s="277"/>
      <c r="AO309" s="277"/>
      <c r="AP309" s="277"/>
      <c r="AQ309" s="277"/>
      <c r="AR309" s="277"/>
      <c r="AS309" s="277"/>
      <c r="AT309" s="277"/>
      <c r="AU309" s="277"/>
      <c r="AV309" s="277"/>
      <c r="AW309" s="277"/>
      <c r="AX309" s="277"/>
      <c r="AY309" s="336"/>
      <c r="AZ309" s="15"/>
      <c r="BA309" s="84" t="s">
        <v>1646</v>
      </c>
      <c r="BB309" s="39" t="s">
        <v>207</v>
      </c>
      <c r="BC309" s="39" t="str">
        <f t="shared" si="241"/>
        <v>May Grand</v>
      </c>
      <c r="BD309" s="85" t="s">
        <v>745</v>
      </c>
      <c r="BE309" s="40" t="str">
        <f t="shared" si="224"/>
        <v/>
      </c>
      <c r="BF309" s="40">
        <f t="shared" si="225"/>
        <v>42.95</v>
      </c>
      <c r="BG309" s="40" t="str">
        <f t="shared" si="226"/>
        <v/>
      </c>
      <c r="BH309" s="139">
        <f>IF(BB309="","",IF(AND(BD309="Yes",Admin!$F$6&gt;0),Admin!$F$6,Admin!$F$5))</f>
        <v>0</v>
      </c>
      <c r="BI309" s="140" t="str">
        <f t="shared" si="227"/>
        <v/>
      </c>
      <c r="BJ309" s="141" t="str">
        <f>IF(BI309="","",BI309-(BI309*BH309))</f>
        <v/>
      </c>
    </row>
    <row r="310" spans="1:62" ht="18.75" hidden="1" customHeight="1" x14ac:dyDescent="0.25">
      <c r="A310" s="15"/>
      <c r="B310" s="489" t="s">
        <v>214</v>
      </c>
      <c r="C310" s="490"/>
      <c r="D310" s="490"/>
      <c r="E310" s="490"/>
      <c r="F310" s="490"/>
      <c r="G310" s="490"/>
      <c r="H310" s="393" t="s">
        <v>211</v>
      </c>
      <c r="I310" s="393"/>
      <c r="J310" s="393"/>
      <c r="K310" s="393"/>
      <c r="L310" s="393"/>
      <c r="M310" s="393"/>
      <c r="N310" s="393"/>
      <c r="O310" s="393"/>
      <c r="P310" s="393"/>
      <c r="Q310" s="643" t="s">
        <v>393</v>
      </c>
      <c r="R310" s="420"/>
      <c r="S310" s="644"/>
      <c r="T310" s="387" t="s">
        <v>2</v>
      </c>
      <c r="U310" s="388"/>
      <c r="V310" s="389"/>
      <c r="W310" s="329" t="s">
        <v>11</v>
      </c>
      <c r="X310" s="330"/>
      <c r="Y310" s="330"/>
      <c r="Z310" s="330"/>
      <c r="AA310" s="330"/>
      <c r="AB310" s="391" t="s">
        <v>12</v>
      </c>
      <c r="AC310" s="382"/>
      <c r="AD310" s="382"/>
      <c r="AE310" s="382"/>
      <c r="AF310" s="382"/>
      <c r="AG310" s="382"/>
      <c r="AH310" s="382"/>
      <c r="AI310" s="382"/>
      <c r="AJ310" s="382"/>
      <c r="AK310" s="382"/>
      <c r="AL310" s="382"/>
      <c r="AM310" s="382"/>
      <c r="AN310" s="382"/>
      <c r="AO310" s="382"/>
      <c r="AP310" s="382"/>
      <c r="AQ310" s="382"/>
      <c r="AR310" s="382"/>
      <c r="AS310" s="382"/>
      <c r="AT310" s="382"/>
      <c r="AU310" s="382"/>
      <c r="AV310" s="382"/>
      <c r="AW310" s="382"/>
      <c r="AX310" s="382"/>
      <c r="AY310" s="392"/>
      <c r="AZ310" s="15"/>
      <c r="BA310" s="84" t="s">
        <v>887</v>
      </c>
      <c r="BB310" s="39" t="s">
        <v>207</v>
      </c>
      <c r="BC310" s="39" t="str">
        <f t="shared" si="241"/>
        <v>May Grand</v>
      </c>
      <c r="BD310" s="85" t="s">
        <v>745</v>
      </c>
      <c r="BE310" s="40" t="str">
        <f t="shared" si="224"/>
        <v/>
      </c>
      <c r="BF310" s="40" t="str">
        <f t="shared" si="225"/>
        <v/>
      </c>
      <c r="BG310" s="40" t="str">
        <f t="shared" si="226"/>
        <v/>
      </c>
      <c r="BH310" s="139">
        <f>IF(BB310="","",IF(AND(BD310="Yes",Admin!$F$6&gt;0),Admin!$F$6,Admin!$F$5))</f>
        <v>0</v>
      </c>
      <c r="BI310" s="140" t="str">
        <f t="shared" si="227"/>
        <v/>
      </c>
      <c r="BJ310" s="141" t="str">
        <f t="shared" si="210"/>
        <v/>
      </c>
    </row>
    <row r="311" spans="1:62" ht="18.75" hidden="1" customHeight="1" x14ac:dyDescent="0.25">
      <c r="A311" s="15"/>
      <c r="B311" s="489" t="s">
        <v>1065</v>
      </c>
      <c r="C311" s="490"/>
      <c r="D311" s="490"/>
      <c r="E311" s="490"/>
      <c r="F311" s="490"/>
      <c r="G311" s="490"/>
      <c r="H311" s="393" t="s">
        <v>209</v>
      </c>
      <c r="I311" s="393"/>
      <c r="J311" s="393"/>
      <c r="K311" s="393"/>
      <c r="L311" s="393"/>
      <c r="M311" s="393"/>
      <c r="N311" s="393"/>
      <c r="O311" s="393"/>
      <c r="P311" s="393"/>
      <c r="Q311" s="643" t="s">
        <v>393</v>
      </c>
      <c r="R311" s="420"/>
      <c r="S311" s="644"/>
      <c r="T311" s="387" t="s">
        <v>2</v>
      </c>
      <c r="U311" s="388"/>
      <c r="V311" s="389"/>
      <c r="W311" s="329" t="s">
        <v>22</v>
      </c>
      <c r="X311" s="330"/>
      <c r="Y311" s="330"/>
      <c r="Z311" s="330"/>
      <c r="AA311" s="330"/>
      <c r="AB311" s="391" t="s">
        <v>12</v>
      </c>
      <c r="AC311" s="382"/>
      <c r="AD311" s="382"/>
      <c r="AE311" s="382"/>
      <c r="AF311" s="382"/>
      <c r="AG311" s="382"/>
      <c r="AH311" s="382"/>
      <c r="AI311" s="382"/>
      <c r="AJ311" s="382"/>
      <c r="AK311" s="382"/>
      <c r="AL311" s="382"/>
      <c r="AM311" s="382"/>
      <c r="AN311" s="382"/>
      <c r="AO311" s="382"/>
      <c r="AP311" s="382"/>
      <c r="AQ311" s="382"/>
      <c r="AR311" s="382"/>
      <c r="AS311" s="382"/>
      <c r="AT311" s="382"/>
      <c r="AU311" s="382"/>
      <c r="AV311" s="382"/>
      <c r="AW311" s="382"/>
      <c r="AX311" s="382"/>
      <c r="AY311" s="392"/>
      <c r="AZ311" s="15"/>
      <c r="BA311" s="84" t="s">
        <v>1066</v>
      </c>
      <c r="BB311" s="39" t="s">
        <v>207</v>
      </c>
      <c r="BC311" s="39" t="str">
        <f t="shared" si="241"/>
        <v>New Boy</v>
      </c>
      <c r="BD311" s="85" t="s">
        <v>745</v>
      </c>
      <c r="BE311" s="40" t="str">
        <f t="shared" si="224"/>
        <v/>
      </c>
      <c r="BF311" s="40" t="str">
        <f t="shared" si="225"/>
        <v/>
      </c>
      <c r="BG311" s="40" t="str">
        <f t="shared" si="226"/>
        <v/>
      </c>
      <c r="BH311" s="139">
        <f>IF(BB311="","",IF(AND(BD311="Yes",Admin!$F$6&gt;0),Admin!$F$6,Admin!$F$5))</f>
        <v>0</v>
      </c>
      <c r="BI311" s="140" t="str">
        <f t="shared" si="227"/>
        <v/>
      </c>
      <c r="BJ311" s="141" t="str">
        <f>IF(BI311="","",BI311-(BI311*BH311))</f>
        <v/>
      </c>
    </row>
    <row r="312" spans="1:62" ht="18.75" customHeight="1" x14ac:dyDescent="0.25">
      <c r="A312" s="15"/>
      <c r="B312" s="481" t="s">
        <v>215</v>
      </c>
      <c r="C312" s="482"/>
      <c r="D312" s="482"/>
      <c r="E312" s="482"/>
      <c r="F312" s="482"/>
      <c r="G312" s="482"/>
      <c r="H312" s="364" t="s">
        <v>216</v>
      </c>
      <c r="I312" s="364"/>
      <c r="J312" s="364"/>
      <c r="K312" s="364"/>
      <c r="L312" s="364"/>
      <c r="M312" s="364"/>
      <c r="N312" s="364"/>
      <c r="O312" s="364"/>
      <c r="P312" s="364"/>
      <c r="Q312" s="280">
        <v>44.95</v>
      </c>
      <c r="R312" s="281"/>
      <c r="S312" s="282"/>
      <c r="T312" s="283"/>
      <c r="U312" s="284"/>
      <c r="V312" s="369"/>
      <c r="W312" s="370" t="s">
        <v>22</v>
      </c>
      <c r="X312" s="371"/>
      <c r="Y312" s="371"/>
      <c r="Z312" s="371"/>
      <c r="AA312" s="371"/>
      <c r="AB312" s="335" t="s">
        <v>12</v>
      </c>
      <c r="AC312" s="277"/>
      <c r="AD312" s="277"/>
      <c r="AE312" s="277"/>
      <c r="AF312" s="277"/>
      <c r="AG312" s="277"/>
      <c r="AH312" s="277"/>
      <c r="AI312" s="277"/>
      <c r="AJ312" s="277"/>
      <c r="AK312" s="277"/>
      <c r="AL312" s="277"/>
      <c r="AM312" s="277"/>
      <c r="AN312" s="277"/>
      <c r="AO312" s="277"/>
      <c r="AP312" s="277"/>
      <c r="AQ312" s="277"/>
      <c r="AR312" s="277"/>
      <c r="AS312" s="277"/>
      <c r="AT312" s="277"/>
      <c r="AU312" s="277"/>
      <c r="AV312" s="277"/>
      <c r="AW312" s="277"/>
      <c r="AX312" s="277"/>
      <c r="AY312" s="336"/>
      <c r="AZ312" s="15"/>
      <c r="BA312" s="84" t="s">
        <v>1093</v>
      </c>
      <c r="BB312" s="39" t="s">
        <v>207</v>
      </c>
      <c r="BC312" s="39" t="str">
        <f t="shared" si="241"/>
        <v>OkeeDokee</v>
      </c>
      <c r="BD312" s="85" t="s">
        <v>745</v>
      </c>
      <c r="BE312" s="40" t="str">
        <f t="shared" si="224"/>
        <v/>
      </c>
      <c r="BF312" s="40">
        <f t="shared" si="225"/>
        <v>44.95</v>
      </c>
      <c r="BG312" s="40" t="str">
        <f t="shared" si="226"/>
        <v/>
      </c>
      <c r="BH312" s="139">
        <f>IF(BB312="","",IF(AND(BD312="Yes",Admin!$F$6&gt;0),Admin!$F$6,Admin!$F$5))</f>
        <v>0</v>
      </c>
      <c r="BI312" s="140" t="str">
        <f t="shared" si="227"/>
        <v/>
      </c>
      <c r="BJ312" s="141" t="str">
        <f t="shared" si="210"/>
        <v/>
      </c>
    </row>
    <row r="313" spans="1:62" ht="18.75" customHeight="1" x14ac:dyDescent="0.25">
      <c r="A313" s="15"/>
      <c r="B313" s="481" t="s">
        <v>217</v>
      </c>
      <c r="C313" s="482"/>
      <c r="D313" s="482"/>
      <c r="E313" s="482"/>
      <c r="F313" s="482"/>
      <c r="G313" s="482"/>
      <c r="H313" s="364" t="s">
        <v>209</v>
      </c>
      <c r="I313" s="364"/>
      <c r="J313" s="364"/>
      <c r="K313" s="364"/>
      <c r="L313" s="364"/>
      <c r="M313" s="364"/>
      <c r="N313" s="364"/>
      <c r="O313" s="364"/>
      <c r="P313" s="364"/>
      <c r="Q313" s="280">
        <v>44.95</v>
      </c>
      <c r="R313" s="281"/>
      <c r="S313" s="282"/>
      <c r="T313" s="283"/>
      <c r="U313" s="284"/>
      <c r="V313" s="369"/>
      <c r="W313" s="370" t="s">
        <v>30</v>
      </c>
      <c r="X313" s="371"/>
      <c r="Y313" s="371"/>
      <c r="Z313" s="371"/>
      <c r="AA313" s="371"/>
      <c r="AB313" s="335" t="s">
        <v>12</v>
      </c>
      <c r="AC313" s="277"/>
      <c r="AD313" s="277"/>
      <c r="AE313" s="277"/>
      <c r="AF313" s="277"/>
      <c r="AG313" s="277"/>
      <c r="AH313" s="277"/>
      <c r="AI313" s="277"/>
      <c r="AJ313" s="277"/>
      <c r="AK313" s="277"/>
      <c r="AL313" s="277"/>
      <c r="AM313" s="277"/>
      <c r="AN313" s="277"/>
      <c r="AO313" s="277"/>
      <c r="AP313" s="277"/>
      <c r="AQ313" s="277"/>
      <c r="AR313" s="277"/>
      <c r="AS313" s="277"/>
      <c r="AT313" s="277"/>
      <c r="AU313" s="277"/>
      <c r="AV313" s="277"/>
      <c r="AW313" s="277"/>
      <c r="AX313" s="277"/>
      <c r="AY313" s="336"/>
      <c r="AZ313" s="15"/>
      <c r="BA313" s="84" t="s">
        <v>1094</v>
      </c>
      <c r="BB313" s="39" t="s">
        <v>207</v>
      </c>
      <c r="BC313" s="39" t="str">
        <f t="shared" ref="BC313" si="272">B313</f>
        <v>Queen Giant</v>
      </c>
      <c r="BD313" s="85" t="s">
        <v>745</v>
      </c>
      <c r="BE313" s="40" t="str">
        <f t="shared" ref="BE313" si="273">IF(ISNUMBER(T313),T313,"")</f>
        <v/>
      </c>
      <c r="BF313" s="40">
        <f t="shared" ref="BF313" si="274">IF(ISNUMBER(Q313),Q313,"")</f>
        <v>44.95</v>
      </c>
      <c r="BG313" s="40" t="str">
        <f t="shared" ref="BG313" si="275">IF(AND(ISNUMBER(T313),BD313="Yes"),T313,"")</f>
        <v/>
      </c>
      <c r="BH313" s="139">
        <f>IF(BB313="","",IF(AND(BD313="Yes",Admin!$F$6&gt;0),Admin!$F$6,Admin!$F$5))</f>
        <v>0</v>
      </c>
      <c r="BI313" s="140" t="str">
        <f t="shared" ref="BI313" si="276">IF(AND(ISNUMBER(T313),T313&gt;0,ISNUMBER(Q313)),Q313*T313,"")</f>
        <v/>
      </c>
      <c r="BJ313" s="141" t="str">
        <f t="shared" ref="BJ313" si="277">IF(BI313="","",BI313-(BI313*BH313))</f>
        <v/>
      </c>
    </row>
    <row r="314" spans="1:62" ht="18.75" customHeight="1" x14ac:dyDescent="0.25">
      <c r="A314" s="15"/>
      <c r="B314" s="481" t="s">
        <v>2611</v>
      </c>
      <c r="C314" s="482"/>
      <c r="D314" s="482"/>
      <c r="E314" s="482"/>
      <c r="F314" s="482"/>
      <c r="G314" s="482"/>
      <c r="H314" s="364" t="s">
        <v>209</v>
      </c>
      <c r="I314" s="364"/>
      <c r="J314" s="364"/>
      <c r="K314" s="364"/>
      <c r="L314" s="364"/>
      <c r="M314" s="364"/>
      <c r="N314" s="364"/>
      <c r="O314" s="364"/>
      <c r="P314" s="364"/>
      <c r="Q314" s="280">
        <v>57.95</v>
      </c>
      <c r="R314" s="281"/>
      <c r="S314" s="282"/>
      <c r="T314" s="283"/>
      <c r="U314" s="284"/>
      <c r="V314" s="369"/>
      <c r="W314" s="370" t="s">
        <v>30</v>
      </c>
      <c r="X314" s="371"/>
      <c r="Y314" s="371"/>
      <c r="Z314" s="371"/>
      <c r="AA314" s="371"/>
      <c r="AB314" s="335" t="s">
        <v>12</v>
      </c>
      <c r="AC314" s="277"/>
      <c r="AD314" s="277"/>
      <c r="AE314" s="277"/>
      <c r="AF314" s="277"/>
      <c r="AG314" s="277"/>
      <c r="AH314" s="277"/>
      <c r="AI314" s="277"/>
      <c r="AJ314" s="277"/>
      <c r="AK314" s="277"/>
      <c r="AL314" s="277"/>
      <c r="AM314" s="277"/>
      <c r="AN314" s="277"/>
      <c r="AO314" s="277"/>
      <c r="AP314" s="277"/>
      <c r="AQ314" s="277"/>
      <c r="AR314" s="277"/>
      <c r="AS314" s="277"/>
      <c r="AT314" s="277"/>
      <c r="AU314" s="277"/>
      <c r="AV314" s="277"/>
      <c r="AW314" s="277"/>
      <c r="AX314" s="277"/>
      <c r="AY314" s="336"/>
      <c r="AZ314" s="15"/>
      <c r="BA314" s="84" t="s">
        <v>2560</v>
      </c>
      <c r="BB314" s="39" t="s">
        <v>207</v>
      </c>
      <c r="BC314" s="39" t="str">
        <f t="shared" si="241"/>
        <v>Queen Giant (XL*)</v>
      </c>
      <c r="BD314" s="85" t="s">
        <v>745</v>
      </c>
      <c r="BE314" s="40" t="str">
        <f t="shared" si="224"/>
        <v/>
      </c>
      <c r="BF314" s="40">
        <f t="shared" si="225"/>
        <v>57.95</v>
      </c>
      <c r="BG314" s="40" t="str">
        <f t="shared" si="226"/>
        <v/>
      </c>
      <c r="BH314" s="254">
        <f>IF(BB314="","",0)</f>
        <v>0</v>
      </c>
      <c r="BI314" s="140" t="str">
        <f t="shared" si="227"/>
        <v/>
      </c>
      <c r="BJ314" s="141" t="str">
        <f t="shared" si="210"/>
        <v/>
      </c>
    </row>
    <row r="315" spans="1:62" ht="18.75" hidden="1" customHeight="1" x14ac:dyDescent="0.25">
      <c r="A315" s="15"/>
      <c r="B315" s="489" t="s">
        <v>218</v>
      </c>
      <c r="C315" s="490"/>
      <c r="D315" s="490"/>
      <c r="E315" s="490"/>
      <c r="F315" s="490"/>
      <c r="G315" s="490"/>
      <c r="H315" s="393" t="s">
        <v>211</v>
      </c>
      <c r="I315" s="393"/>
      <c r="J315" s="393"/>
      <c r="K315" s="393"/>
      <c r="L315" s="393"/>
      <c r="M315" s="393"/>
      <c r="N315" s="393"/>
      <c r="O315" s="393"/>
      <c r="P315" s="393"/>
      <c r="Q315" s="401">
        <v>42.95</v>
      </c>
      <c r="R315" s="402"/>
      <c r="S315" s="403"/>
      <c r="T315" s="387"/>
      <c r="U315" s="388"/>
      <c r="V315" s="389"/>
      <c r="W315" s="329" t="s">
        <v>22</v>
      </c>
      <c r="X315" s="330"/>
      <c r="Y315" s="330"/>
      <c r="Z315" s="330"/>
      <c r="AA315" s="330"/>
      <c r="AB315" s="391" t="s">
        <v>12</v>
      </c>
      <c r="AC315" s="382"/>
      <c r="AD315" s="382"/>
      <c r="AE315" s="382"/>
      <c r="AF315" s="382"/>
      <c r="AG315" s="382"/>
      <c r="AH315" s="382"/>
      <c r="AI315" s="382"/>
      <c r="AJ315" s="382"/>
      <c r="AK315" s="382"/>
      <c r="AL315" s="382"/>
      <c r="AM315" s="382"/>
      <c r="AN315" s="382"/>
      <c r="AO315" s="382"/>
      <c r="AP315" s="382"/>
      <c r="AQ315" s="382"/>
      <c r="AR315" s="382"/>
      <c r="AS315" s="382"/>
      <c r="AT315" s="382"/>
      <c r="AU315" s="382"/>
      <c r="AV315" s="382"/>
      <c r="AW315" s="382"/>
      <c r="AX315" s="382"/>
      <c r="AY315" s="392"/>
      <c r="AZ315" s="15"/>
      <c r="BA315" s="84" t="s">
        <v>888</v>
      </c>
      <c r="BB315" s="39" t="s">
        <v>207</v>
      </c>
      <c r="BC315" s="39" t="str">
        <f t="shared" si="241"/>
        <v>Red Gold</v>
      </c>
      <c r="BD315" s="85" t="s">
        <v>745</v>
      </c>
      <c r="BE315" s="40" t="str">
        <f t="shared" si="224"/>
        <v/>
      </c>
      <c r="BF315" s="40">
        <f t="shared" si="225"/>
        <v>42.95</v>
      </c>
      <c r="BG315" s="40" t="str">
        <f t="shared" si="226"/>
        <v/>
      </c>
      <c r="BH315" s="139">
        <f>IF(BB315="","",IF(AND(BD315="Yes",Admin!$F$6&gt;0),Admin!$F$6,Admin!$F$5))</f>
        <v>0</v>
      </c>
      <c r="BI315" s="140" t="str">
        <f t="shared" si="227"/>
        <v/>
      </c>
      <c r="BJ315" s="141" t="str">
        <f t="shared" ref="BJ315" si="278">IF(BI315="","",BI315-(BI315*BH315))</f>
        <v/>
      </c>
    </row>
    <row r="316" spans="1:62" ht="18.75" customHeight="1" x14ac:dyDescent="0.25">
      <c r="A316" s="15"/>
      <c r="B316" s="481" t="s">
        <v>2612</v>
      </c>
      <c r="C316" s="482"/>
      <c r="D316" s="482"/>
      <c r="E316" s="482"/>
      <c r="F316" s="482"/>
      <c r="G316" s="482"/>
      <c r="H316" s="364" t="s">
        <v>211</v>
      </c>
      <c r="I316" s="364"/>
      <c r="J316" s="364"/>
      <c r="K316" s="364"/>
      <c r="L316" s="364"/>
      <c r="M316" s="364"/>
      <c r="N316" s="364"/>
      <c r="O316" s="364"/>
      <c r="P316" s="364"/>
      <c r="Q316" s="396">
        <v>57.95</v>
      </c>
      <c r="R316" s="397"/>
      <c r="S316" s="398"/>
      <c r="T316" s="283"/>
      <c r="U316" s="284"/>
      <c r="V316" s="369"/>
      <c r="W316" s="370" t="s">
        <v>22</v>
      </c>
      <c r="X316" s="371"/>
      <c r="Y316" s="371"/>
      <c r="Z316" s="371"/>
      <c r="AA316" s="371"/>
      <c r="AB316" s="335" t="s">
        <v>12</v>
      </c>
      <c r="AC316" s="277"/>
      <c r="AD316" s="277"/>
      <c r="AE316" s="277"/>
      <c r="AF316" s="277"/>
      <c r="AG316" s="277"/>
      <c r="AH316" s="277"/>
      <c r="AI316" s="277"/>
      <c r="AJ316" s="277"/>
      <c r="AK316" s="277"/>
      <c r="AL316" s="277"/>
      <c r="AM316" s="277"/>
      <c r="AN316" s="277"/>
      <c r="AO316" s="277"/>
      <c r="AP316" s="277"/>
      <c r="AQ316" s="277"/>
      <c r="AR316" s="277"/>
      <c r="AS316" s="277"/>
      <c r="AT316" s="277"/>
      <c r="AU316" s="277"/>
      <c r="AV316" s="277"/>
      <c r="AW316" s="277"/>
      <c r="AX316" s="277"/>
      <c r="AY316" s="336"/>
      <c r="AZ316" s="15"/>
      <c r="BA316" s="84" t="s">
        <v>2561</v>
      </c>
      <c r="BB316" s="39" t="s">
        <v>207</v>
      </c>
      <c r="BC316" s="39" t="str">
        <f t="shared" ref="BC316" si="279">B316</f>
        <v>Red Gold (XL*)</v>
      </c>
      <c r="BD316" s="85" t="s">
        <v>745</v>
      </c>
      <c r="BE316" s="40" t="str">
        <f t="shared" ref="BE316" si="280">IF(ISNUMBER(T316),T316,"")</f>
        <v/>
      </c>
      <c r="BF316" s="40">
        <f t="shared" ref="BF316" si="281">IF(ISNUMBER(Q316),Q316,"")</f>
        <v>57.95</v>
      </c>
      <c r="BG316" s="40" t="str">
        <f t="shared" ref="BG316" si="282">IF(AND(ISNUMBER(T316),BD316="Yes"),T316,"")</f>
        <v/>
      </c>
      <c r="BH316" s="254">
        <f>IF(BB316="","",0)</f>
        <v>0</v>
      </c>
      <c r="BI316" s="140" t="str">
        <f t="shared" ref="BI316" si="283">IF(AND(ISNUMBER(T316),T316&gt;0,ISNUMBER(Q316)),Q316*T316,"")</f>
        <v/>
      </c>
      <c r="BJ316" s="141" t="str">
        <f t="shared" ref="BJ316" si="284">IF(BI316="","",BI316-(BI316*BH316))</f>
        <v/>
      </c>
    </row>
    <row r="317" spans="1:62" ht="18.75" customHeight="1" x14ac:dyDescent="0.25">
      <c r="A317" s="15"/>
      <c r="B317" s="481" t="s">
        <v>2310</v>
      </c>
      <c r="C317" s="482"/>
      <c r="D317" s="482"/>
      <c r="E317" s="482"/>
      <c r="F317" s="482"/>
      <c r="G317" s="482"/>
      <c r="H317" s="364" t="s">
        <v>1945</v>
      </c>
      <c r="I317" s="364"/>
      <c r="J317" s="364"/>
      <c r="K317" s="364"/>
      <c r="L317" s="364"/>
      <c r="M317" s="364"/>
      <c r="N317" s="364"/>
      <c r="O317" s="364"/>
      <c r="P317" s="364"/>
      <c r="Q317" s="396">
        <v>44.95</v>
      </c>
      <c r="R317" s="397"/>
      <c r="S317" s="398"/>
      <c r="T317" s="283"/>
      <c r="U317" s="284"/>
      <c r="V317" s="369"/>
      <c r="W317" s="370" t="s">
        <v>22</v>
      </c>
      <c r="X317" s="371"/>
      <c r="Y317" s="371"/>
      <c r="Z317" s="371"/>
      <c r="AA317" s="371"/>
      <c r="AB317" s="335" t="s">
        <v>12</v>
      </c>
      <c r="AC317" s="277"/>
      <c r="AD317" s="277"/>
      <c r="AE317" s="277"/>
      <c r="AF317" s="277"/>
      <c r="AG317" s="277"/>
      <c r="AH317" s="277"/>
      <c r="AI317" s="277"/>
      <c r="AJ317" s="277"/>
      <c r="AK317" s="277"/>
      <c r="AL317" s="277"/>
      <c r="AM317" s="277"/>
      <c r="AN317" s="277"/>
      <c r="AO317" s="277"/>
      <c r="AP317" s="277"/>
      <c r="AQ317" s="277"/>
      <c r="AR317" s="277"/>
      <c r="AS317" s="277"/>
      <c r="AT317" s="277"/>
      <c r="AU317" s="277"/>
      <c r="AV317" s="277"/>
      <c r="AW317" s="277"/>
      <c r="AX317" s="277"/>
      <c r="AY317" s="336"/>
      <c r="AZ317" s="15"/>
      <c r="BA317" s="84" t="s">
        <v>2263</v>
      </c>
      <c r="BB317" s="39" t="s">
        <v>207</v>
      </c>
      <c r="BC317" s="39" t="str">
        <f t="shared" si="241"/>
        <v>Sweet Sensation</v>
      </c>
      <c r="BD317" s="85" t="s">
        <v>745</v>
      </c>
      <c r="BE317" s="40" t="str">
        <f t="shared" si="224"/>
        <v/>
      </c>
      <c r="BF317" s="40">
        <f t="shared" si="225"/>
        <v>44.95</v>
      </c>
      <c r="BG317" s="40" t="str">
        <f t="shared" si="226"/>
        <v/>
      </c>
      <c r="BH317" s="139">
        <f>IF(BB317="","",IF(AND(BD317="Yes",Admin!$F$6&gt;0),Admin!$F$6,Admin!$F$5))</f>
        <v>0</v>
      </c>
      <c r="BI317" s="140" t="str">
        <f t="shared" si="227"/>
        <v/>
      </c>
      <c r="BJ317" s="141" t="str">
        <f t="shared" si="210"/>
        <v/>
      </c>
    </row>
    <row r="318" spans="1:62" ht="18.75" customHeight="1" x14ac:dyDescent="0.25">
      <c r="B318" s="413" t="s">
        <v>219</v>
      </c>
      <c r="C318" s="414"/>
      <c r="D318" s="414"/>
      <c r="E318" s="414"/>
      <c r="F318" s="414"/>
      <c r="G318" s="414"/>
      <c r="H318" s="414"/>
      <c r="I318" s="414"/>
      <c r="J318" s="414"/>
      <c r="K318" s="414"/>
      <c r="L318" s="414"/>
      <c r="M318" s="414"/>
      <c r="N318" s="414"/>
      <c r="O318" s="414"/>
      <c r="P318" s="414"/>
      <c r="Q318" s="418"/>
      <c r="R318" s="418"/>
      <c r="S318" s="418"/>
      <c r="T318" s="448"/>
      <c r="U318" s="448"/>
      <c r="V318" s="448"/>
      <c r="W318" s="670"/>
      <c r="X318" s="670"/>
      <c r="Y318" s="670"/>
      <c r="Z318" s="670"/>
      <c r="AA318" s="670"/>
      <c r="AB318" s="414"/>
      <c r="AC318" s="414"/>
      <c r="AD318" s="414"/>
      <c r="AE318" s="414"/>
      <c r="AF318" s="414"/>
      <c r="AG318" s="414"/>
      <c r="AH318" s="414"/>
      <c r="AI318" s="414"/>
      <c r="AJ318" s="414"/>
      <c r="AK318" s="414"/>
      <c r="AL318" s="414"/>
      <c r="AM318" s="414"/>
      <c r="AN318" s="414"/>
      <c r="AO318" s="414"/>
      <c r="AP318" s="414"/>
      <c r="AQ318" s="414"/>
      <c r="AR318" s="414"/>
      <c r="AS318" s="414"/>
      <c r="AT318" s="414"/>
      <c r="AU318" s="414"/>
      <c r="AV318" s="414"/>
      <c r="AW318" s="414"/>
      <c r="AX318" s="414"/>
      <c r="AY318" s="465"/>
      <c r="AZ318" s="15"/>
      <c r="BA318" s="84" t="s">
        <v>792</v>
      </c>
      <c r="BB318" s="39"/>
      <c r="BC318" s="39"/>
      <c r="BD318" s="85"/>
      <c r="BE318" s="78" t="str">
        <f t="shared" si="224"/>
        <v/>
      </c>
      <c r="BF318" s="78" t="str">
        <f t="shared" si="225"/>
        <v/>
      </c>
      <c r="BG318" s="78" t="str">
        <f t="shared" si="226"/>
        <v/>
      </c>
      <c r="BH318" s="86" t="str">
        <f>IF(BB318="","",IF(AND(BD318="Yes",Admin!$F$6&gt;0),Admin!$F$6,Admin!$F$5))</f>
        <v/>
      </c>
      <c r="BI318" s="87" t="str">
        <f t="shared" si="227"/>
        <v/>
      </c>
      <c r="BJ318" s="88" t="str">
        <f t="shared" si="210"/>
        <v/>
      </c>
    </row>
    <row r="319" spans="1:62" ht="18.75" hidden="1" customHeight="1" x14ac:dyDescent="0.25">
      <c r="A319" s="15"/>
      <c r="B319" s="489" t="s">
        <v>220</v>
      </c>
      <c r="C319" s="490"/>
      <c r="D319" s="490"/>
      <c r="E319" s="490"/>
      <c r="F319" s="490"/>
      <c r="G319" s="490"/>
      <c r="H319" s="393" t="s">
        <v>211</v>
      </c>
      <c r="I319" s="393"/>
      <c r="J319" s="393"/>
      <c r="K319" s="393"/>
      <c r="L319" s="393"/>
      <c r="M319" s="393"/>
      <c r="N319" s="393"/>
      <c r="O319" s="393"/>
      <c r="P319" s="393"/>
      <c r="Q319" s="643" t="s">
        <v>393</v>
      </c>
      <c r="R319" s="420"/>
      <c r="S319" s="644"/>
      <c r="T319" s="387" t="s">
        <v>2</v>
      </c>
      <c r="U319" s="388"/>
      <c r="V319" s="389"/>
      <c r="W319" s="329" t="s">
        <v>11</v>
      </c>
      <c r="X319" s="330"/>
      <c r="Y319" s="330"/>
      <c r="Z319" s="330"/>
      <c r="AA319" s="330"/>
      <c r="AB319" s="391" t="s">
        <v>12</v>
      </c>
      <c r="AC319" s="382"/>
      <c r="AD319" s="382"/>
      <c r="AE319" s="382"/>
      <c r="AF319" s="382"/>
      <c r="AG319" s="382"/>
      <c r="AH319" s="382"/>
      <c r="AI319" s="382"/>
      <c r="AJ319" s="382"/>
      <c r="AK319" s="382"/>
      <c r="AL319" s="382"/>
      <c r="AM319" s="382"/>
      <c r="AN319" s="382"/>
      <c r="AO319" s="382"/>
      <c r="AP319" s="382"/>
      <c r="AQ319" s="382"/>
      <c r="AR319" s="382"/>
      <c r="AS319" s="382"/>
      <c r="AT319" s="382"/>
      <c r="AU319" s="382"/>
      <c r="AV319" s="382"/>
      <c r="AW319" s="382"/>
      <c r="AX319" s="382"/>
      <c r="AY319" s="392"/>
      <c r="AZ319" s="15"/>
      <c r="BA319" s="84" t="s">
        <v>889</v>
      </c>
      <c r="BB319" s="39" t="s">
        <v>1133</v>
      </c>
      <c r="BC319" s="39" t="str">
        <f t="shared" ref="BC319:BC327" si="285">B319</f>
        <v>Crimson Baby</v>
      </c>
      <c r="BD319" s="85" t="s">
        <v>745</v>
      </c>
      <c r="BE319" s="40" t="str">
        <f t="shared" si="224"/>
        <v/>
      </c>
      <c r="BF319" s="40" t="str">
        <f t="shared" si="225"/>
        <v/>
      </c>
      <c r="BG319" s="40" t="str">
        <f t="shared" si="226"/>
        <v/>
      </c>
      <c r="BH319" s="139">
        <f>IF(BB319="","",IF(AND(BD319="Yes",Admin!$F$6&gt;0),Admin!$F$6,Admin!$F$5))</f>
        <v>0</v>
      </c>
      <c r="BI319" s="140" t="str">
        <f t="shared" si="227"/>
        <v/>
      </c>
      <c r="BJ319" s="141" t="str">
        <f t="shared" si="210"/>
        <v/>
      </c>
    </row>
    <row r="320" spans="1:62" ht="18.75" customHeight="1" x14ac:dyDescent="0.25">
      <c r="A320" s="15"/>
      <c r="B320" s="481" t="s">
        <v>221</v>
      </c>
      <c r="C320" s="482"/>
      <c r="D320" s="482"/>
      <c r="E320" s="482"/>
      <c r="F320" s="482"/>
      <c r="G320" s="482"/>
      <c r="H320" s="364" t="s">
        <v>209</v>
      </c>
      <c r="I320" s="364"/>
      <c r="J320" s="364"/>
      <c r="K320" s="364"/>
      <c r="L320" s="364"/>
      <c r="M320" s="364"/>
      <c r="N320" s="364"/>
      <c r="O320" s="364"/>
      <c r="P320" s="364"/>
      <c r="Q320" s="280">
        <v>52.95</v>
      </c>
      <c r="R320" s="281"/>
      <c r="S320" s="282"/>
      <c r="T320" s="283"/>
      <c r="U320" s="284"/>
      <c r="V320" s="369"/>
      <c r="W320" s="370" t="s">
        <v>11</v>
      </c>
      <c r="X320" s="371"/>
      <c r="Y320" s="371"/>
      <c r="Z320" s="371"/>
      <c r="AA320" s="371"/>
      <c r="AB320" s="335" t="s">
        <v>12</v>
      </c>
      <c r="AC320" s="277"/>
      <c r="AD320" s="277"/>
      <c r="AE320" s="277"/>
      <c r="AF320" s="277"/>
      <c r="AG320" s="277"/>
      <c r="AH320" s="277"/>
      <c r="AI320" s="277"/>
      <c r="AJ320" s="277"/>
      <c r="AK320" s="277"/>
      <c r="AL320" s="277"/>
      <c r="AM320" s="277"/>
      <c r="AN320" s="277"/>
      <c r="AO320" s="277"/>
      <c r="AP320" s="277"/>
      <c r="AQ320" s="277"/>
      <c r="AR320" s="277"/>
      <c r="AS320" s="277"/>
      <c r="AT320" s="277"/>
      <c r="AU320" s="277"/>
      <c r="AV320" s="277"/>
      <c r="AW320" s="277"/>
      <c r="AX320" s="277"/>
      <c r="AY320" s="336"/>
      <c r="AZ320" s="15"/>
      <c r="BA320" s="84" t="s">
        <v>890</v>
      </c>
      <c r="BB320" s="39" t="s">
        <v>1133</v>
      </c>
      <c r="BC320" s="39" t="str">
        <f t="shared" si="285"/>
        <v>Early Rivers</v>
      </c>
      <c r="BD320" s="85" t="s">
        <v>745</v>
      </c>
      <c r="BE320" s="40" t="str">
        <f t="shared" si="224"/>
        <v/>
      </c>
      <c r="BF320" s="40">
        <f t="shared" si="225"/>
        <v>52.95</v>
      </c>
      <c r="BG320" s="40" t="str">
        <f t="shared" si="226"/>
        <v/>
      </c>
      <c r="BH320" s="139">
        <f>IF(BB320="","",IF(AND(BD320="Yes",Admin!$F$6&gt;0),Admin!$F$6,Admin!$F$5))</f>
        <v>0</v>
      </c>
      <c r="BI320" s="140" t="str">
        <f t="shared" si="227"/>
        <v/>
      </c>
      <c r="BJ320" s="141" t="str">
        <f t="shared" si="210"/>
        <v/>
      </c>
    </row>
    <row r="321" spans="1:62" ht="18.75" customHeight="1" x14ac:dyDescent="0.25">
      <c r="A321" s="15"/>
      <c r="B321" s="481" t="s">
        <v>210</v>
      </c>
      <c r="C321" s="482"/>
      <c r="D321" s="482"/>
      <c r="E321" s="482"/>
      <c r="F321" s="482"/>
      <c r="G321" s="482"/>
      <c r="H321" s="364" t="s">
        <v>211</v>
      </c>
      <c r="I321" s="364"/>
      <c r="J321" s="364"/>
      <c r="K321" s="364"/>
      <c r="L321" s="364"/>
      <c r="M321" s="364"/>
      <c r="N321" s="364"/>
      <c r="O321" s="364"/>
      <c r="P321" s="364"/>
      <c r="Q321" s="280">
        <v>52.95</v>
      </c>
      <c r="R321" s="281"/>
      <c r="S321" s="282"/>
      <c r="T321" s="283"/>
      <c r="U321" s="284"/>
      <c r="V321" s="369"/>
      <c r="W321" s="370" t="s">
        <v>30</v>
      </c>
      <c r="X321" s="371"/>
      <c r="Y321" s="371"/>
      <c r="Z321" s="371"/>
      <c r="AA321" s="371"/>
      <c r="AB321" s="335" t="s">
        <v>12</v>
      </c>
      <c r="AC321" s="277"/>
      <c r="AD321" s="277"/>
      <c r="AE321" s="277"/>
      <c r="AF321" s="277"/>
      <c r="AG321" s="277"/>
      <c r="AH321" s="277"/>
      <c r="AI321" s="277"/>
      <c r="AJ321" s="277"/>
      <c r="AK321" s="277"/>
      <c r="AL321" s="277"/>
      <c r="AM321" s="277"/>
      <c r="AN321" s="277"/>
      <c r="AO321" s="277"/>
      <c r="AP321" s="277"/>
      <c r="AQ321" s="277"/>
      <c r="AR321" s="277"/>
      <c r="AS321" s="277"/>
      <c r="AT321" s="277"/>
      <c r="AU321" s="277"/>
      <c r="AV321" s="277"/>
      <c r="AW321" s="277"/>
      <c r="AX321" s="277"/>
      <c r="AY321" s="336"/>
      <c r="AZ321" s="15"/>
      <c r="BA321" s="84" t="s">
        <v>1056</v>
      </c>
      <c r="BB321" s="39" t="s">
        <v>1133</v>
      </c>
      <c r="BC321" s="39" t="str">
        <f t="shared" si="285"/>
        <v xml:space="preserve">Fantasia </v>
      </c>
      <c r="BD321" s="85" t="s">
        <v>745</v>
      </c>
      <c r="BE321" s="40" t="str">
        <f t="shared" ref="BE321:BE391" si="286">IF(ISNUMBER(T321),T321,"")</f>
        <v/>
      </c>
      <c r="BF321" s="40">
        <f t="shared" ref="BF321:BF391" si="287">IF(ISNUMBER(Q321),Q321,"")</f>
        <v>52.95</v>
      </c>
      <c r="BG321" s="40" t="str">
        <f t="shared" ref="BG321:BG356" si="288">IF(AND(ISNUMBER(T321),BD321="Yes"),T321,"")</f>
        <v/>
      </c>
      <c r="BH321" s="139">
        <f>IF(BB321="","",IF(AND(BD321="Yes",Admin!$F$6&gt;0),Admin!$F$6,Admin!$F$5))</f>
        <v>0</v>
      </c>
      <c r="BI321" s="140" t="str">
        <f t="shared" ref="BI321:BI357" si="289">IF(AND(ISNUMBER(T321),T321&gt;0,ISNUMBER(Q321)),Q321*T321,"")</f>
        <v/>
      </c>
      <c r="BJ321" s="141" t="str">
        <f t="shared" ref="BJ321:BJ326" si="290">IF(BI321="","",BI321-(BI321*BH321))</f>
        <v/>
      </c>
    </row>
    <row r="322" spans="1:62" ht="18.75" customHeight="1" x14ac:dyDescent="0.25">
      <c r="A322" s="15"/>
      <c r="B322" s="768" t="s">
        <v>212</v>
      </c>
      <c r="C322" s="769"/>
      <c r="D322" s="769"/>
      <c r="E322" s="769"/>
      <c r="F322" s="769"/>
      <c r="G322" s="769"/>
      <c r="H322" s="750" t="s">
        <v>211</v>
      </c>
      <c r="I322" s="750"/>
      <c r="J322" s="750"/>
      <c r="K322" s="750"/>
      <c r="L322" s="750"/>
      <c r="M322" s="750"/>
      <c r="N322" s="750"/>
      <c r="O322" s="750"/>
      <c r="P322" s="750"/>
      <c r="Q322" s="320">
        <v>52.95</v>
      </c>
      <c r="R322" s="321"/>
      <c r="S322" s="322"/>
      <c r="T322" s="705" t="s">
        <v>2</v>
      </c>
      <c r="U322" s="438"/>
      <c r="V322" s="439"/>
      <c r="W322" s="332" t="s">
        <v>30</v>
      </c>
      <c r="X322" s="333"/>
      <c r="Y322" s="333"/>
      <c r="Z322" s="333"/>
      <c r="AA322" s="333"/>
      <c r="AB322" s="767" t="s">
        <v>12</v>
      </c>
      <c r="AC322" s="302"/>
      <c r="AD322" s="302"/>
      <c r="AE322" s="302"/>
      <c r="AF322" s="302"/>
      <c r="AG322" s="302"/>
      <c r="AH322" s="302"/>
      <c r="AI322" s="302"/>
      <c r="AJ322" s="302"/>
      <c r="AK322" s="302"/>
      <c r="AL322" s="302"/>
      <c r="AM322" s="302"/>
      <c r="AN322" s="302"/>
      <c r="AO322" s="302"/>
      <c r="AP322" s="302"/>
      <c r="AQ322" s="302"/>
      <c r="AR322" s="302"/>
      <c r="AS322" s="302"/>
      <c r="AT322" s="302"/>
      <c r="AU322" s="302"/>
      <c r="AV322" s="302"/>
      <c r="AW322" s="302"/>
      <c r="AX322" s="302"/>
      <c r="AY322" s="498"/>
      <c r="AZ322" s="15"/>
      <c r="BA322" s="84" t="s">
        <v>1057</v>
      </c>
      <c r="BB322" s="39" t="s">
        <v>1133</v>
      </c>
      <c r="BC322" s="39" t="str">
        <f t="shared" si="285"/>
        <v>Flavourtop</v>
      </c>
      <c r="BD322" s="85" t="s">
        <v>745</v>
      </c>
      <c r="BE322" s="40" t="str">
        <f t="shared" si="286"/>
        <v/>
      </c>
      <c r="BF322" s="40">
        <f t="shared" si="287"/>
        <v>52.95</v>
      </c>
      <c r="BG322" s="40" t="str">
        <f t="shared" si="288"/>
        <v/>
      </c>
      <c r="BH322" s="139">
        <f>IF(BB322="","",IF(AND(BD322="Yes",Admin!$F$6&gt;0),Admin!$F$6,Admin!$F$5))</f>
        <v>0</v>
      </c>
      <c r="BI322" s="140" t="str">
        <f t="shared" si="289"/>
        <v/>
      </c>
      <c r="BJ322" s="141" t="str">
        <f t="shared" si="290"/>
        <v/>
      </c>
    </row>
    <row r="323" spans="1:62" ht="18.75" customHeight="1" x14ac:dyDescent="0.25">
      <c r="A323" s="15"/>
      <c r="B323" s="481" t="s">
        <v>213</v>
      </c>
      <c r="C323" s="482"/>
      <c r="D323" s="482"/>
      <c r="E323" s="482"/>
      <c r="F323" s="482"/>
      <c r="G323" s="482"/>
      <c r="H323" s="364" t="s">
        <v>209</v>
      </c>
      <c r="I323" s="364"/>
      <c r="J323" s="364"/>
      <c r="K323" s="364"/>
      <c r="L323" s="364"/>
      <c r="M323" s="364"/>
      <c r="N323" s="364"/>
      <c r="O323" s="364"/>
      <c r="P323" s="364"/>
      <c r="Q323" s="280">
        <v>52.95</v>
      </c>
      <c r="R323" s="281"/>
      <c r="S323" s="282"/>
      <c r="T323" s="283"/>
      <c r="U323" s="284"/>
      <c r="V323" s="369"/>
      <c r="W323" s="370" t="s">
        <v>64</v>
      </c>
      <c r="X323" s="371"/>
      <c r="Y323" s="371"/>
      <c r="Z323" s="371"/>
      <c r="AA323" s="371"/>
      <c r="AB323" s="335" t="s">
        <v>12</v>
      </c>
      <c r="AC323" s="277"/>
      <c r="AD323" s="277"/>
      <c r="AE323" s="277"/>
      <c r="AF323" s="277"/>
      <c r="AG323" s="277"/>
      <c r="AH323" s="277"/>
      <c r="AI323" s="277"/>
      <c r="AJ323" s="277"/>
      <c r="AK323" s="277"/>
      <c r="AL323" s="277"/>
      <c r="AM323" s="277"/>
      <c r="AN323" s="277"/>
      <c r="AO323" s="277"/>
      <c r="AP323" s="277"/>
      <c r="AQ323" s="277"/>
      <c r="AR323" s="277"/>
      <c r="AS323" s="277"/>
      <c r="AT323" s="277"/>
      <c r="AU323" s="277"/>
      <c r="AV323" s="277"/>
      <c r="AW323" s="277"/>
      <c r="AX323" s="277"/>
      <c r="AY323" s="336"/>
      <c r="AZ323" s="15"/>
      <c r="BA323" s="84" t="s">
        <v>891</v>
      </c>
      <c r="BB323" s="39" t="s">
        <v>1133</v>
      </c>
      <c r="BC323" s="39" t="str">
        <f t="shared" si="285"/>
        <v>Goldmine</v>
      </c>
      <c r="BD323" s="85" t="s">
        <v>745</v>
      </c>
      <c r="BE323" s="40" t="str">
        <f t="shared" si="286"/>
        <v/>
      </c>
      <c r="BF323" s="40">
        <f t="shared" si="287"/>
        <v>52.95</v>
      </c>
      <c r="BG323" s="40" t="str">
        <f t="shared" si="288"/>
        <v/>
      </c>
      <c r="BH323" s="139">
        <f>IF(BB323="","",IF(AND(BD323="Yes",Admin!$F$6&gt;0),Admin!$F$6,Admin!$F$5))</f>
        <v>0</v>
      </c>
      <c r="BI323" s="140" t="str">
        <f t="shared" si="289"/>
        <v/>
      </c>
      <c r="BJ323" s="141" t="str">
        <f t="shared" si="290"/>
        <v/>
      </c>
    </row>
    <row r="324" spans="1:62" ht="18.75" customHeight="1" x14ac:dyDescent="0.25">
      <c r="A324" s="15"/>
      <c r="B324" s="768" t="s">
        <v>1054</v>
      </c>
      <c r="C324" s="769"/>
      <c r="D324" s="769"/>
      <c r="E324" s="769"/>
      <c r="F324" s="769"/>
      <c r="G324" s="769"/>
      <c r="H324" s="750" t="s">
        <v>209</v>
      </c>
      <c r="I324" s="750"/>
      <c r="J324" s="750"/>
      <c r="K324" s="750"/>
      <c r="L324" s="750"/>
      <c r="M324" s="750"/>
      <c r="N324" s="750"/>
      <c r="O324" s="750"/>
      <c r="P324" s="750"/>
      <c r="Q324" s="320">
        <v>52.95</v>
      </c>
      <c r="R324" s="321"/>
      <c r="S324" s="322"/>
      <c r="T324" s="705" t="s">
        <v>2</v>
      </c>
      <c r="U324" s="438"/>
      <c r="V324" s="439"/>
      <c r="W324" s="332" t="s">
        <v>11</v>
      </c>
      <c r="X324" s="333"/>
      <c r="Y324" s="333"/>
      <c r="Z324" s="333"/>
      <c r="AA324" s="333"/>
      <c r="AB324" s="767" t="s">
        <v>12</v>
      </c>
      <c r="AC324" s="302"/>
      <c r="AD324" s="302"/>
      <c r="AE324" s="302"/>
      <c r="AF324" s="302"/>
      <c r="AG324" s="302"/>
      <c r="AH324" s="302"/>
      <c r="AI324" s="302"/>
      <c r="AJ324" s="302"/>
      <c r="AK324" s="302"/>
      <c r="AL324" s="302"/>
      <c r="AM324" s="302"/>
      <c r="AN324" s="302"/>
      <c r="AO324" s="302"/>
      <c r="AP324" s="302"/>
      <c r="AQ324" s="302"/>
      <c r="AR324" s="302"/>
      <c r="AS324" s="302"/>
      <c r="AT324" s="302"/>
      <c r="AU324" s="302"/>
      <c r="AV324" s="302"/>
      <c r="AW324" s="302"/>
      <c r="AX324" s="302"/>
      <c r="AY324" s="498"/>
      <c r="AZ324" s="15"/>
      <c r="BA324" s="84" t="s">
        <v>1058</v>
      </c>
      <c r="BB324" s="39" t="s">
        <v>1133</v>
      </c>
      <c r="BC324" s="39" t="str">
        <f t="shared" si="285"/>
        <v>Royal Gem</v>
      </c>
      <c r="BD324" s="85" t="s">
        <v>745</v>
      </c>
      <c r="BE324" s="40" t="str">
        <f t="shared" si="286"/>
        <v/>
      </c>
      <c r="BF324" s="40">
        <f t="shared" si="287"/>
        <v>52.95</v>
      </c>
      <c r="BG324" s="40" t="str">
        <f t="shared" si="288"/>
        <v/>
      </c>
      <c r="BH324" s="139">
        <f>IF(BB324="","",IF(AND(BD324="Yes",Admin!$F$6&gt;0),Admin!$F$6,Admin!$F$5))</f>
        <v>0</v>
      </c>
      <c r="BI324" s="140" t="str">
        <f t="shared" si="289"/>
        <v/>
      </c>
      <c r="BJ324" s="141" t="str">
        <f t="shared" si="290"/>
        <v/>
      </c>
    </row>
    <row r="325" spans="1:62" ht="18.75" hidden="1" customHeight="1" x14ac:dyDescent="0.25">
      <c r="A325" s="15"/>
      <c r="B325" s="489" t="s">
        <v>56</v>
      </c>
      <c r="C325" s="490"/>
      <c r="D325" s="490"/>
      <c r="E325" s="490"/>
      <c r="F325" s="490"/>
      <c r="G325" s="490"/>
      <c r="H325" s="393" t="s">
        <v>211</v>
      </c>
      <c r="I325" s="393"/>
      <c r="J325" s="393"/>
      <c r="K325" s="393"/>
      <c r="L325" s="393"/>
      <c r="M325" s="393"/>
      <c r="N325" s="393"/>
      <c r="O325" s="393"/>
      <c r="P325" s="393"/>
      <c r="Q325" s="643" t="s">
        <v>393</v>
      </c>
      <c r="R325" s="420"/>
      <c r="S325" s="644"/>
      <c r="T325" s="387" t="s">
        <v>2</v>
      </c>
      <c r="U325" s="388"/>
      <c r="V325" s="389"/>
      <c r="W325" s="329" t="s">
        <v>22</v>
      </c>
      <c r="X325" s="330"/>
      <c r="Y325" s="330"/>
      <c r="Z325" s="330"/>
      <c r="AA325" s="330"/>
      <c r="AB325" s="391" t="s">
        <v>12</v>
      </c>
      <c r="AC325" s="382"/>
      <c r="AD325" s="382"/>
      <c r="AE325" s="382"/>
      <c r="AF325" s="382"/>
      <c r="AG325" s="382"/>
      <c r="AH325" s="382"/>
      <c r="AI325" s="382"/>
      <c r="AJ325" s="382"/>
      <c r="AK325" s="382"/>
      <c r="AL325" s="382"/>
      <c r="AM325" s="382"/>
      <c r="AN325" s="382"/>
      <c r="AO325" s="382"/>
      <c r="AP325" s="382"/>
      <c r="AQ325" s="382"/>
      <c r="AR325" s="382"/>
      <c r="AS325" s="382"/>
      <c r="AT325" s="382"/>
      <c r="AU325" s="382"/>
      <c r="AV325" s="382"/>
      <c r="AW325" s="382"/>
      <c r="AX325" s="382"/>
      <c r="AY325" s="392"/>
      <c r="AZ325" s="15"/>
      <c r="BA325" s="84" t="s">
        <v>1063</v>
      </c>
      <c r="BB325" s="39" t="s">
        <v>1133</v>
      </c>
      <c r="BC325" s="39" t="str">
        <f t="shared" si="285"/>
        <v>Sundowner</v>
      </c>
      <c r="BD325" s="85" t="s">
        <v>745</v>
      </c>
      <c r="BE325" s="40" t="str">
        <f t="shared" si="286"/>
        <v/>
      </c>
      <c r="BF325" s="40" t="str">
        <f t="shared" si="287"/>
        <v/>
      </c>
      <c r="BG325" s="40" t="str">
        <f t="shared" si="288"/>
        <v/>
      </c>
      <c r="BH325" s="139">
        <f>IF(BB325="","",IF(AND(BD325="Yes",Admin!$F$6&gt;0),Admin!$F$6,Admin!$F$5))</f>
        <v>0</v>
      </c>
      <c r="BI325" s="140" t="str">
        <f t="shared" si="289"/>
        <v/>
      </c>
      <c r="BJ325" s="141" t="str">
        <f t="shared" si="290"/>
        <v/>
      </c>
    </row>
    <row r="326" spans="1:62" ht="18.75" hidden="1" customHeight="1" x14ac:dyDescent="0.25">
      <c r="A326" s="15"/>
      <c r="B326" s="255" t="s">
        <v>1059</v>
      </c>
      <c r="C326" s="256"/>
      <c r="D326" s="256"/>
      <c r="E326" s="394" t="s">
        <v>1060</v>
      </c>
      <c r="F326" s="394"/>
      <c r="G326" s="394"/>
      <c r="H326" s="394"/>
      <c r="I326" s="394"/>
      <c r="J326" s="394"/>
      <c r="K326" s="394"/>
      <c r="L326" s="394"/>
      <c r="M326" s="394"/>
      <c r="N326" s="394"/>
      <c r="O326" s="394"/>
      <c r="P326" s="395"/>
      <c r="Q326" s="643" t="s">
        <v>393</v>
      </c>
      <c r="R326" s="420"/>
      <c r="S326" s="644"/>
      <c r="T326" s="387" t="s">
        <v>2</v>
      </c>
      <c r="U326" s="388"/>
      <c r="V326" s="389"/>
      <c r="W326" s="329" t="s">
        <v>22</v>
      </c>
      <c r="X326" s="330"/>
      <c r="Y326" s="330"/>
      <c r="Z326" s="330"/>
      <c r="AA326" s="330"/>
      <c r="AB326" s="391" t="s">
        <v>12</v>
      </c>
      <c r="AC326" s="382"/>
      <c r="AD326" s="382"/>
      <c r="AE326" s="382"/>
      <c r="AF326" s="382"/>
      <c r="AG326" s="382"/>
      <c r="AH326" s="382"/>
      <c r="AI326" s="382"/>
      <c r="AJ326" s="382"/>
      <c r="AK326" s="382"/>
      <c r="AL326" s="382"/>
      <c r="AM326" s="382"/>
      <c r="AN326" s="382"/>
      <c r="AO326" s="382"/>
      <c r="AP326" s="382"/>
      <c r="AQ326" s="382"/>
      <c r="AR326" s="382"/>
      <c r="AS326" s="382"/>
      <c r="AT326" s="382"/>
      <c r="AU326" s="382"/>
      <c r="AV326" s="382"/>
      <c r="AW326" s="382"/>
      <c r="AX326" s="382"/>
      <c r="AY326" s="392"/>
      <c r="AZ326" s="15"/>
      <c r="BA326" s="84" t="s">
        <v>1062</v>
      </c>
      <c r="BB326" s="39" t="s">
        <v>1133</v>
      </c>
      <c r="BC326" s="39" t="str">
        <f t="shared" si="285"/>
        <v>Tang-O's</v>
      </c>
      <c r="BD326" s="85" t="s">
        <v>745</v>
      </c>
      <c r="BE326" s="40" t="str">
        <f t="shared" si="286"/>
        <v/>
      </c>
      <c r="BF326" s="40" t="str">
        <f t="shared" si="287"/>
        <v/>
      </c>
      <c r="BG326" s="40" t="str">
        <f t="shared" si="288"/>
        <v/>
      </c>
      <c r="BH326" s="139">
        <f>IF(BB326="","",IF(AND(BD326="Yes",Admin!$F$6&gt;0),Admin!$F$6,Admin!$F$5))</f>
        <v>0</v>
      </c>
      <c r="BI326" s="140" t="str">
        <f t="shared" si="289"/>
        <v/>
      </c>
      <c r="BJ326" s="141" t="str">
        <f t="shared" si="290"/>
        <v/>
      </c>
    </row>
    <row r="327" spans="1:62" ht="18.75" hidden="1" customHeight="1" x14ac:dyDescent="0.25">
      <c r="A327" s="15"/>
      <c r="B327" s="489" t="s">
        <v>1055</v>
      </c>
      <c r="C327" s="490"/>
      <c r="D327" s="490"/>
      <c r="E327" s="490"/>
      <c r="F327" s="490"/>
      <c r="G327" s="490"/>
      <c r="H327" s="393" t="s">
        <v>209</v>
      </c>
      <c r="I327" s="393"/>
      <c r="J327" s="393"/>
      <c r="K327" s="393"/>
      <c r="L327" s="393"/>
      <c r="M327" s="393"/>
      <c r="N327" s="393"/>
      <c r="O327" s="393"/>
      <c r="P327" s="393"/>
      <c r="Q327" s="643" t="s">
        <v>393</v>
      </c>
      <c r="R327" s="420"/>
      <c r="S327" s="644"/>
      <c r="T327" s="387" t="s">
        <v>2</v>
      </c>
      <c r="U327" s="388"/>
      <c r="V327" s="389"/>
      <c r="W327" s="329" t="s">
        <v>22</v>
      </c>
      <c r="X327" s="330"/>
      <c r="Y327" s="330"/>
      <c r="Z327" s="330"/>
      <c r="AA327" s="330"/>
      <c r="AB327" s="391" t="s">
        <v>12</v>
      </c>
      <c r="AC327" s="382"/>
      <c r="AD327" s="382"/>
      <c r="AE327" s="382"/>
      <c r="AF327" s="382"/>
      <c r="AG327" s="382"/>
      <c r="AH327" s="382"/>
      <c r="AI327" s="382"/>
      <c r="AJ327" s="382"/>
      <c r="AK327" s="382"/>
      <c r="AL327" s="382"/>
      <c r="AM327" s="382"/>
      <c r="AN327" s="382"/>
      <c r="AO327" s="382"/>
      <c r="AP327" s="382"/>
      <c r="AQ327" s="382"/>
      <c r="AR327" s="382"/>
      <c r="AS327" s="382"/>
      <c r="AT327" s="382"/>
      <c r="AU327" s="382"/>
      <c r="AV327" s="382"/>
      <c r="AW327" s="382"/>
      <c r="AX327" s="382"/>
      <c r="AY327" s="392"/>
      <c r="AZ327" s="15"/>
      <c r="BA327" s="84" t="s">
        <v>1061</v>
      </c>
      <c r="BB327" s="39" t="s">
        <v>1133</v>
      </c>
      <c r="BC327" s="39" t="str">
        <f t="shared" si="285"/>
        <v>Tuscany</v>
      </c>
      <c r="BD327" s="85" t="s">
        <v>745</v>
      </c>
      <c r="BE327" s="40" t="str">
        <f t="shared" si="286"/>
        <v/>
      </c>
      <c r="BF327" s="40" t="str">
        <f t="shared" si="287"/>
        <v/>
      </c>
      <c r="BG327" s="40" t="str">
        <f t="shared" si="288"/>
        <v/>
      </c>
      <c r="BH327" s="139">
        <f>IF(BB327="","",IF(AND(BD327="Yes",Admin!$F$6&gt;0),Admin!$F$6,Admin!$F$5))</f>
        <v>0</v>
      </c>
      <c r="BI327" s="140" t="str">
        <f t="shared" si="289"/>
        <v/>
      </c>
      <c r="BJ327" s="141" t="str">
        <f t="shared" si="210"/>
        <v/>
      </c>
    </row>
    <row r="328" spans="1:62" ht="18.75" customHeight="1" x14ac:dyDescent="0.25">
      <c r="B328" s="413" t="s">
        <v>382</v>
      </c>
      <c r="C328" s="414"/>
      <c r="D328" s="414"/>
      <c r="E328" s="414"/>
      <c r="F328" s="414"/>
      <c r="G328" s="414"/>
      <c r="H328" s="414"/>
      <c r="I328" s="414"/>
      <c r="J328" s="414"/>
      <c r="K328" s="414"/>
      <c r="L328" s="414"/>
      <c r="M328" s="414"/>
      <c r="N328" s="414"/>
      <c r="O328" s="414"/>
      <c r="P328" s="414"/>
      <c r="Q328" s="418"/>
      <c r="R328" s="418"/>
      <c r="S328" s="418"/>
      <c r="T328" s="448"/>
      <c r="U328" s="448"/>
      <c r="V328" s="448"/>
      <c r="W328" s="670"/>
      <c r="X328" s="670"/>
      <c r="Y328" s="670"/>
      <c r="Z328" s="670"/>
      <c r="AA328" s="670"/>
      <c r="AB328" s="414"/>
      <c r="AC328" s="414"/>
      <c r="AD328" s="414"/>
      <c r="AE328" s="414"/>
      <c r="AF328" s="414"/>
      <c r="AG328" s="414"/>
      <c r="AH328" s="414"/>
      <c r="AI328" s="414"/>
      <c r="AJ328" s="414"/>
      <c r="AK328" s="414"/>
      <c r="AL328" s="414"/>
      <c r="AM328" s="414"/>
      <c r="AN328" s="414"/>
      <c r="AO328" s="414"/>
      <c r="AP328" s="414"/>
      <c r="AQ328" s="414"/>
      <c r="AR328" s="414"/>
      <c r="AS328" s="414"/>
      <c r="AT328" s="414"/>
      <c r="AU328" s="414"/>
      <c r="AV328" s="414"/>
      <c r="AW328" s="414"/>
      <c r="AX328" s="414"/>
      <c r="AY328" s="465"/>
      <c r="AZ328" s="15"/>
      <c r="BA328" s="84" t="s">
        <v>792</v>
      </c>
      <c r="BB328" s="39"/>
      <c r="BC328" s="39"/>
      <c r="BD328" s="85"/>
      <c r="BE328" s="78" t="str">
        <f t="shared" si="286"/>
        <v/>
      </c>
      <c r="BF328" s="78" t="str">
        <f t="shared" si="287"/>
        <v/>
      </c>
      <c r="BG328" s="78" t="str">
        <f t="shared" si="288"/>
        <v/>
      </c>
      <c r="BH328" s="86" t="str">
        <f>IF(BB328="","",IF(AND(BD328="Yes",Admin!$F$6&gt;0),Admin!$F$6,Admin!$F$5))</f>
        <v/>
      </c>
      <c r="BI328" s="87" t="str">
        <f t="shared" si="289"/>
        <v/>
      </c>
      <c r="BJ328" s="88" t="str">
        <f t="shared" si="210"/>
        <v/>
      </c>
    </row>
    <row r="329" spans="1:62" ht="18.75" customHeight="1" x14ac:dyDescent="0.25">
      <c r="A329" s="15"/>
      <c r="B329" s="922" t="s">
        <v>1942</v>
      </c>
      <c r="C329" s="923"/>
      <c r="D329" s="923"/>
      <c r="E329" s="923"/>
      <c r="F329" s="923"/>
      <c r="G329" s="923"/>
      <c r="H329" s="923"/>
      <c r="I329" s="775" t="s">
        <v>239</v>
      </c>
      <c r="J329" s="775"/>
      <c r="K329" s="775"/>
      <c r="L329" s="775"/>
      <c r="M329" s="775"/>
      <c r="N329" s="775"/>
      <c r="O329" s="775"/>
      <c r="P329" s="776"/>
      <c r="Q329" s="280">
        <v>49.95</v>
      </c>
      <c r="R329" s="281"/>
      <c r="S329" s="282"/>
      <c r="T329" s="283"/>
      <c r="U329" s="284"/>
      <c r="V329" s="369"/>
      <c r="W329" s="370" t="s">
        <v>205</v>
      </c>
      <c r="X329" s="371"/>
      <c r="Y329" s="371"/>
      <c r="Z329" s="371"/>
      <c r="AA329" s="371"/>
      <c r="AB329" s="335" t="s">
        <v>12</v>
      </c>
      <c r="AC329" s="277"/>
      <c r="AD329" s="277"/>
      <c r="AE329" s="277"/>
      <c r="AF329" s="277"/>
      <c r="AG329" s="277"/>
      <c r="AH329" s="277"/>
      <c r="AI329" s="277"/>
      <c r="AJ329" s="277"/>
      <c r="AK329" s="277"/>
      <c r="AL329" s="277"/>
      <c r="AM329" s="277"/>
      <c r="AN329" s="277"/>
      <c r="AO329" s="277"/>
      <c r="AP329" s="277"/>
      <c r="AQ329" s="277"/>
      <c r="AR329" s="277"/>
      <c r="AS329" s="277"/>
      <c r="AT329" s="277"/>
      <c r="AU329" s="277"/>
      <c r="AV329" s="277"/>
      <c r="AW329" s="277"/>
      <c r="AX329" s="277"/>
      <c r="AY329" s="336"/>
      <c r="AZ329" s="15"/>
      <c r="BA329" s="84" t="s">
        <v>1943</v>
      </c>
      <c r="BB329" s="39" t="s">
        <v>1134</v>
      </c>
      <c r="BC329" s="39" t="str">
        <f>B329</f>
        <v>Sunset Super Dwarf</v>
      </c>
      <c r="BD329" s="85" t="s">
        <v>745</v>
      </c>
      <c r="BE329" s="40" t="str">
        <f t="shared" si="286"/>
        <v/>
      </c>
      <c r="BF329" s="40">
        <f t="shared" si="287"/>
        <v>49.95</v>
      </c>
      <c r="BG329" s="40" t="str">
        <f t="shared" si="288"/>
        <v/>
      </c>
      <c r="BH329" s="139">
        <f>IF(BB329="","",IF(AND(BD329="Yes",Admin!$F$6&gt;0),Admin!$F$6,Admin!$F$5))</f>
        <v>0</v>
      </c>
      <c r="BI329" s="140" t="str">
        <f t="shared" si="289"/>
        <v/>
      </c>
      <c r="BJ329" s="141" t="str">
        <f t="shared" ref="BJ329" si="291">IF(BI329="","",BI329-(BI329*BH329))</f>
        <v/>
      </c>
    </row>
    <row r="330" spans="1:62" ht="18.75" customHeight="1" x14ac:dyDescent="0.25">
      <c r="A330" s="15"/>
      <c r="B330" s="481" t="s">
        <v>222</v>
      </c>
      <c r="C330" s="482"/>
      <c r="D330" s="482"/>
      <c r="E330" s="482"/>
      <c r="F330" s="482"/>
      <c r="G330" s="482"/>
      <c r="H330" s="364" t="s">
        <v>211</v>
      </c>
      <c r="I330" s="364"/>
      <c r="J330" s="364"/>
      <c r="K330" s="364"/>
      <c r="L330" s="364"/>
      <c r="M330" s="364"/>
      <c r="N330" s="364"/>
      <c r="O330" s="364"/>
      <c r="P330" s="364"/>
      <c r="Q330" s="280">
        <v>44.95</v>
      </c>
      <c r="R330" s="281"/>
      <c r="S330" s="282"/>
      <c r="T330" s="283"/>
      <c r="U330" s="284"/>
      <c r="V330" s="369"/>
      <c r="W330" s="370" t="s">
        <v>22</v>
      </c>
      <c r="X330" s="371"/>
      <c r="Y330" s="371"/>
      <c r="Z330" s="371"/>
      <c r="AA330" s="371"/>
      <c r="AB330" s="335" t="s">
        <v>12</v>
      </c>
      <c r="AC330" s="277"/>
      <c r="AD330" s="277"/>
      <c r="AE330" s="277"/>
      <c r="AF330" s="277"/>
      <c r="AG330" s="277"/>
      <c r="AH330" s="277"/>
      <c r="AI330" s="277"/>
      <c r="AJ330" s="277"/>
      <c r="AK330" s="277"/>
      <c r="AL330" s="277"/>
      <c r="AM330" s="277"/>
      <c r="AN330" s="277"/>
      <c r="AO330" s="277"/>
      <c r="AP330" s="277"/>
      <c r="AQ330" s="277"/>
      <c r="AR330" s="277"/>
      <c r="AS330" s="277"/>
      <c r="AT330" s="277"/>
      <c r="AU330" s="277"/>
      <c r="AV330" s="277"/>
      <c r="AW330" s="277"/>
      <c r="AX330" s="277"/>
      <c r="AY330" s="336"/>
      <c r="AZ330" s="15"/>
      <c r="BA330" s="84" t="s">
        <v>892</v>
      </c>
      <c r="BB330" s="39" t="s">
        <v>1134</v>
      </c>
      <c r="BC330" s="39" t="str">
        <f>B330</f>
        <v>Trixzie 'Nectazee'</v>
      </c>
      <c r="BD330" s="85" t="s">
        <v>745</v>
      </c>
      <c r="BE330" s="40" t="str">
        <f t="shared" si="286"/>
        <v/>
      </c>
      <c r="BF330" s="40">
        <f t="shared" si="287"/>
        <v>44.95</v>
      </c>
      <c r="BG330" s="40" t="str">
        <f t="shared" si="288"/>
        <v/>
      </c>
      <c r="BH330" s="139">
        <f>IF(BB330="","",IF(AND(BD330="Yes",Admin!$F$6&gt;0),Admin!$F$6,Admin!$F$5))</f>
        <v>0</v>
      </c>
      <c r="BI330" s="140" t="str">
        <f t="shared" si="289"/>
        <v/>
      </c>
      <c r="BJ330" s="141" t="str">
        <f t="shared" si="210"/>
        <v/>
      </c>
    </row>
    <row r="331" spans="1:62" ht="18.75" customHeight="1" x14ac:dyDescent="0.25">
      <c r="B331" s="413" t="s">
        <v>223</v>
      </c>
      <c r="C331" s="414"/>
      <c r="D331" s="414"/>
      <c r="E331" s="414"/>
      <c r="F331" s="414"/>
      <c r="G331" s="414"/>
      <c r="H331" s="414"/>
      <c r="I331" s="414"/>
      <c r="J331" s="414"/>
      <c r="K331" s="414"/>
      <c r="L331" s="414"/>
      <c r="M331" s="414"/>
      <c r="N331" s="414"/>
      <c r="O331" s="414"/>
      <c r="P331" s="414"/>
      <c r="Q331" s="418"/>
      <c r="R331" s="418"/>
      <c r="S331" s="418"/>
      <c r="T331" s="448"/>
      <c r="U331" s="448"/>
      <c r="V331" s="448"/>
      <c r="W331" s="670"/>
      <c r="X331" s="670"/>
      <c r="Y331" s="670"/>
      <c r="Z331" s="670"/>
      <c r="AA331" s="670"/>
      <c r="AB331" s="414"/>
      <c r="AC331" s="414"/>
      <c r="AD331" s="414"/>
      <c r="AE331" s="414"/>
      <c r="AF331" s="414"/>
      <c r="AG331" s="414"/>
      <c r="AH331" s="414"/>
      <c r="AI331" s="414"/>
      <c r="AJ331" s="414"/>
      <c r="AK331" s="414"/>
      <c r="AL331" s="414"/>
      <c r="AM331" s="414"/>
      <c r="AN331" s="414"/>
      <c r="AO331" s="414"/>
      <c r="AP331" s="414"/>
      <c r="AQ331" s="414"/>
      <c r="AR331" s="414"/>
      <c r="AS331" s="414"/>
      <c r="AT331" s="414"/>
      <c r="AU331" s="414"/>
      <c r="AV331" s="414"/>
      <c r="AW331" s="414"/>
      <c r="AX331" s="414"/>
      <c r="AY331" s="465"/>
      <c r="AZ331" s="15"/>
      <c r="BA331" s="84"/>
      <c r="BB331" s="39"/>
      <c r="BC331" s="39"/>
      <c r="BD331" s="85" t="s">
        <v>745</v>
      </c>
      <c r="BE331" s="78" t="str">
        <f t="shared" si="286"/>
        <v/>
      </c>
      <c r="BF331" s="78" t="str">
        <f t="shared" si="287"/>
        <v/>
      </c>
      <c r="BG331" s="78" t="str">
        <f t="shared" si="288"/>
        <v/>
      </c>
      <c r="BH331" s="86" t="str">
        <f>IF(BB331="","",IF(AND(BD331="Yes",Admin!$F$6&gt;0),Admin!$F$6,Admin!$F$5))</f>
        <v/>
      </c>
      <c r="BI331" s="87" t="str">
        <f t="shared" si="289"/>
        <v/>
      </c>
      <c r="BJ331" s="88" t="str">
        <f t="shared" si="210"/>
        <v/>
      </c>
    </row>
    <row r="332" spans="1:62" ht="18.75" customHeight="1" thickBot="1" x14ac:dyDescent="0.3">
      <c r="A332" s="15"/>
      <c r="B332" s="753" t="s">
        <v>224</v>
      </c>
      <c r="C332" s="754"/>
      <c r="D332" s="754"/>
      <c r="E332" s="754"/>
      <c r="F332" s="754"/>
      <c r="G332" s="754"/>
      <c r="H332" s="754"/>
      <c r="I332" s="754"/>
      <c r="J332" s="754"/>
      <c r="K332" s="754"/>
      <c r="L332" s="754"/>
      <c r="M332" s="754"/>
      <c r="N332" s="754"/>
      <c r="O332" s="754"/>
      <c r="P332" s="754"/>
      <c r="Q332" s="307">
        <v>79.95</v>
      </c>
      <c r="R332" s="308"/>
      <c r="S332" s="309"/>
      <c r="T332" s="273"/>
      <c r="U332" s="274"/>
      <c r="V332" s="647"/>
      <c r="W332" s="1082" t="s">
        <v>225</v>
      </c>
      <c r="X332" s="1083"/>
      <c r="Y332" s="1083"/>
      <c r="Z332" s="1083"/>
      <c r="AA332" s="1083"/>
      <c r="AB332" s="782" t="s">
        <v>12</v>
      </c>
      <c r="AC332" s="783"/>
      <c r="AD332" s="783"/>
      <c r="AE332" s="783"/>
      <c r="AF332" s="783"/>
      <c r="AG332" s="783"/>
      <c r="AH332" s="783"/>
      <c r="AI332" s="783"/>
      <c r="AJ332" s="783"/>
      <c r="AK332" s="783"/>
      <c r="AL332" s="783"/>
      <c r="AM332" s="783"/>
      <c r="AN332" s="783"/>
      <c r="AO332" s="783"/>
      <c r="AP332" s="783"/>
      <c r="AQ332" s="783"/>
      <c r="AR332" s="783"/>
      <c r="AS332" s="783"/>
      <c r="AT332" s="783"/>
      <c r="AU332" s="783"/>
      <c r="AV332" s="783"/>
      <c r="AW332" s="783"/>
      <c r="AX332" s="783"/>
      <c r="AY332" s="784"/>
      <c r="AZ332" s="15"/>
      <c r="BA332" s="84" t="s">
        <v>893</v>
      </c>
      <c r="BB332" s="39" t="s">
        <v>1135</v>
      </c>
      <c r="BC332" s="39" t="str">
        <f>B332</f>
        <v>Goldmine &amp; May Grand</v>
      </c>
      <c r="BD332" s="85" t="s">
        <v>745</v>
      </c>
      <c r="BE332" s="40" t="str">
        <f t="shared" si="286"/>
        <v/>
      </c>
      <c r="BF332" s="40">
        <f t="shared" si="287"/>
        <v>79.95</v>
      </c>
      <c r="BG332" s="40" t="str">
        <f t="shared" si="288"/>
        <v/>
      </c>
      <c r="BH332" s="139">
        <f>IF(BB332="","",IF(AND(BD332="Yes",Admin!$F$6&gt;0),Admin!$F$6,Admin!$F$5))</f>
        <v>0</v>
      </c>
      <c r="BI332" s="140" t="str">
        <f t="shared" si="289"/>
        <v/>
      </c>
      <c r="BJ332" s="141" t="str">
        <f t="shared" si="210"/>
        <v/>
      </c>
    </row>
    <row r="333" spans="1:62" ht="18.75" customHeight="1" thickBot="1" x14ac:dyDescent="0.3">
      <c r="B333" s="455"/>
      <c r="C333" s="455"/>
      <c r="D333" s="455"/>
      <c r="E333" s="455"/>
      <c r="F333" s="455"/>
      <c r="G333" s="455"/>
      <c r="H333" s="455"/>
      <c r="I333" s="455"/>
      <c r="J333" s="455"/>
      <c r="K333" s="455"/>
      <c r="L333" s="455"/>
      <c r="M333" s="455"/>
      <c r="N333" s="455"/>
      <c r="O333" s="455"/>
      <c r="P333" s="455"/>
      <c r="Q333" s="455"/>
      <c r="R333" s="455"/>
      <c r="S333" s="455"/>
      <c r="T333" s="455"/>
      <c r="U333" s="455"/>
      <c r="V333" s="455"/>
      <c r="W333" s="455"/>
      <c r="X333" s="455"/>
      <c r="Y333" s="455"/>
      <c r="Z333" s="455"/>
      <c r="AA333" s="455"/>
      <c r="AB333" s="455"/>
      <c r="AC333" s="455"/>
      <c r="AD333" s="455"/>
      <c r="AE333" s="455"/>
      <c r="AF333" s="455"/>
      <c r="AG333" s="455"/>
      <c r="AH333" s="455"/>
      <c r="AI333" s="455"/>
      <c r="AJ333" s="455"/>
      <c r="AK333" s="455"/>
      <c r="AL333" s="455"/>
      <c r="AM333" s="455"/>
      <c r="AN333" s="455"/>
      <c r="AO333" s="455"/>
      <c r="AP333" s="455"/>
      <c r="AQ333" s="455"/>
      <c r="AR333" s="455"/>
      <c r="AS333" s="455"/>
      <c r="AT333" s="455"/>
      <c r="AU333" s="455"/>
      <c r="AV333" s="455"/>
      <c r="AW333" s="455"/>
      <c r="AX333" s="455"/>
      <c r="AY333" s="455"/>
      <c r="AZ333" s="15"/>
      <c r="BA333" s="84" t="s">
        <v>792</v>
      </c>
      <c r="BB333" s="39"/>
      <c r="BC333" s="39"/>
      <c r="BD333" s="85"/>
      <c r="BE333" s="78" t="str">
        <f t="shared" si="286"/>
        <v/>
      </c>
      <c r="BF333" s="78" t="str">
        <f t="shared" si="287"/>
        <v/>
      </c>
      <c r="BG333" s="78" t="str">
        <f t="shared" si="288"/>
        <v/>
      </c>
      <c r="BH333" s="86" t="str">
        <f>IF(BB333="","",IF(AND(BD333="Yes",Admin!$F$6&gt;0),Admin!$F$6,Admin!$F$5))</f>
        <v/>
      </c>
      <c r="BI333" s="87" t="str">
        <f t="shared" si="289"/>
        <v/>
      </c>
      <c r="BJ333" s="88" t="str">
        <f t="shared" si="210"/>
        <v/>
      </c>
    </row>
    <row r="334" spans="1:62" ht="18.75" customHeight="1" x14ac:dyDescent="0.3">
      <c r="B334" s="661" t="s">
        <v>226</v>
      </c>
      <c r="C334" s="662"/>
      <c r="D334" s="662"/>
      <c r="E334" s="662"/>
      <c r="F334" s="662"/>
      <c r="G334" s="662"/>
      <c r="H334" s="662"/>
      <c r="I334" s="662"/>
      <c r="J334" s="662"/>
      <c r="K334" s="662"/>
      <c r="L334" s="662"/>
      <c r="M334" s="662"/>
      <c r="N334" s="662"/>
      <c r="O334" s="662"/>
      <c r="P334" s="662"/>
      <c r="Q334" s="675" t="s">
        <v>1</v>
      </c>
      <c r="R334" s="675"/>
      <c r="S334" s="675"/>
      <c r="T334" s="425" t="s">
        <v>0</v>
      </c>
      <c r="U334" s="425"/>
      <c r="V334" s="425"/>
      <c r="W334" s="423" t="s">
        <v>8</v>
      </c>
      <c r="X334" s="423"/>
      <c r="Y334" s="423"/>
      <c r="Z334" s="423"/>
      <c r="AA334" s="423"/>
      <c r="AB334" s="680" t="s">
        <v>710</v>
      </c>
      <c r="AC334" s="680"/>
      <c r="AD334" s="680"/>
      <c r="AE334" s="680"/>
      <c r="AF334" s="680"/>
      <c r="AG334" s="680"/>
      <c r="AH334" s="680"/>
      <c r="AI334" s="680"/>
      <c r="AJ334" s="680"/>
      <c r="AK334" s="680"/>
      <c r="AL334" s="680"/>
      <c r="AM334" s="680"/>
      <c r="AN334" s="680"/>
      <c r="AO334" s="680"/>
      <c r="AP334" s="680"/>
      <c r="AQ334" s="680"/>
      <c r="AR334" s="680"/>
      <c r="AS334" s="680"/>
      <c r="AT334" s="680"/>
      <c r="AU334" s="680"/>
      <c r="AV334" s="680"/>
      <c r="AW334" s="680"/>
      <c r="AX334" s="680"/>
      <c r="AY334" s="681"/>
      <c r="AZ334" s="15"/>
      <c r="BA334" s="84" t="s">
        <v>792</v>
      </c>
      <c r="BB334" s="39"/>
      <c r="BC334" s="39"/>
      <c r="BD334" s="85"/>
      <c r="BE334" s="78" t="str">
        <f t="shared" si="286"/>
        <v/>
      </c>
      <c r="BF334" s="78" t="str">
        <f t="shared" si="287"/>
        <v/>
      </c>
      <c r="BG334" s="78" t="str">
        <f t="shared" si="288"/>
        <v/>
      </c>
      <c r="BH334" s="86" t="str">
        <f>IF(BB334="","",IF(AND(BD334="Yes",Admin!$F$6&gt;0),Admin!$F$6,Admin!$F$5))</f>
        <v/>
      </c>
      <c r="BI334" s="87" t="str">
        <f t="shared" si="289"/>
        <v/>
      </c>
      <c r="BJ334" s="88" t="str">
        <f t="shared" si="210"/>
        <v/>
      </c>
    </row>
    <row r="335" spans="1:62" ht="18.75" customHeight="1" x14ac:dyDescent="0.25">
      <c r="A335" s="15"/>
      <c r="B335" s="276" t="s">
        <v>227</v>
      </c>
      <c r="C335" s="277"/>
      <c r="D335" s="277"/>
      <c r="E335" s="277"/>
      <c r="F335" s="277"/>
      <c r="G335" s="277"/>
      <c r="H335" s="277"/>
      <c r="I335" s="277"/>
      <c r="J335" s="277"/>
      <c r="K335" s="277"/>
      <c r="L335" s="277"/>
      <c r="M335" s="277"/>
      <c r="N335" s="277"/>
      <c r="O335" s="277"/>
      <c r="P335" s="772"/>
      <c r="Q335" s="280">
        <v>84.95</v>
      </c>
      <c r="R335" s="281"/>
      <c r="S335" s="282"/>
      <c r="T335" s="283"/>
      <c r="U335" s="284"/>
      <c r="V335" s="369"/>
      <c r="W335" s="370" t="s">
        <v>64</v>
      </c>
      <c r="X335" s="371"/>
      <c r="Y335" s="371"/>
      <c r="Z335" s="371"/>
      <c r="AA335" s="372"/>
      <c r="AB335" s="335" t="s">
        <v>12</v>
      </c>
      <c r="AC335" s="277"/>
      <c r="AD335" s="277"/>
      <c r="AE335" s="277"/>
      <c r="AF335" s="277"/>
      <c r="AG335" s="277"/>
      <c r="AH335" s="277"/>
      <c r="AI335" s="277"/>
      <c r="AJ335" s="277"/>
      <c r="AK335" s="277"/>
      <c r="AL335" s="277"/>
      <c r="AM335" s="277"/>
      <c r="AN335" s="277"/>
      <c r="AO335" s="277"/>
      <c r="AP335" s="277"/>
      <c r="AQ335" s="277"/>
      <c r="AR335" s="277"/>
      <c r="AS335" s="277"/>
      <c r="AT335" s="277"/>
      <c r="AU335" s="277"/>
      <c r="AV335" s="277"/>
      <c r="AW335" s="277"/>
      <c r="AX335" s="277"/>
      <c r="AY335" s="336"/>
      <c r="AZ335" s="15"/>
      <c r="BA335" s="84" t="s">
        <v>894</v>
      </c>
      <c r="BB335" s="39" t="s">
        <v>774</v>
      </c>
      <c r="BC335" s="39" t="str">
        <f>B335</f>
        <v>OkeeDokee Nectarine &amp; Peach</v>
      </c>
      <c r="BD335" s="85" t="s">
        <v>745</v>
      </c>
      <c r="BE335" s="40" t="str">
        <f t="shared" si="286"/>
        <v/>
      </c>
      <c r="BF335" s="40">
        <f t="shared" si="287"/>
        <v>84.95</v>
      </c>
      <c r="BG335" s="40" t="str">
        <f t="shared" si="288"/>
        <v/>
      </c>
      <c r="BH335" s="139">
        <f>IF(BB335="","",IF(AND(BD335="Yes",Admin!$F$6&gt;0),Admin!$F$6,Admin!$F$5))</f>
        <v>0</v>
      </c>
      <c r="BI335" s="140" t="str">
        <f t="shared" si="289"/>
        <v/>
      </c>
      <c r="BJ335" s="141" t="str">
        <f t="shared" si="210"/>
        <v/>
      </c>
    </row>
    <row r="336" spans="1:62" ht="18.75" customHeight="1" x14ac:dyDescent="0.25">
      <c r="A336" s="15"/>
      <c r="B336" s="276" t="s">
        <v>2277</v>
      </c>
      <c r="C336" s="277"/>
      <c r="D336" s="277"/>
      <c r="E336" s="277"/>
      <c r="F336" s="277"/>
      <c r="G336" s="277"/>
      <c r="H336" s="277"/>
      <c r="I336" s="277"/>
      <c r="J336" s="277"/>
      <c r="K336" s="277"/>
      <c r="L336" s="277"/>
      <c r="M336" s="277"/>
      <c r="N336" s="277"/>
      <c r="O336" s="277"/>
      <c r="P336" s="772"/>
      <c r="Q336" s="280">
        <v>84.95</v>
      </c>
      <c r="R336" s="281"/>
      <c r="S336" s="282"/>
      <c r="T336" s="283"/>
      <c r="U336" s="284"/>
      <c r="V336" s="369"/>
      <c r="W336" s="370" t="s">
        <v>64</v>
      </c>
      <c r="X336" s="371"/>
      <c r="Y336" s="371"/>
      <c r="Z336" s="371"/>
      <c r="AA336" s="372"/>
      <c r="AB336" s="335" t="s">
        <v>12</v>
      </c>
      <c r="AC336" s="277"/>
      <c r="AD336" s="277"/>
      <c r="AE336" s="277"/>
      <c r="AF336" s="277"/>
      <c r="AG336" s="277"/>
      <c r="AH336" s="277"/>
      <c r="AI336" s="277"/>
      <c r="AJ336" s="277"/>
      <c r="AK336" s="277"/>
      <c r="AL336" s="277"/>
      <c r="AM336" s="277"/>
      <c r="AN336" s="277"/>
      <c r="AO336" s="277"/>
      <c r="AP336" s="277"/>
      <c r="AQ336" s="277"/>
      <c r="AR336" s="277"/>
      <c r="AS336" s="277"/>
      <c r="AT336" s="277"/>
      <c r="AU336" s="277"/>
      <c r="AV336" s="277"/>
      <c r="AW336" s="277"/>
      <c r="AX336" s="277"/>
      <c r="AY336" s="336"/>
      <c r="AZ336" s="15"/>
      <c r="BA336" s="84" t="s">
        <v>2382</v>
      </c>
      <c r="BB336" s="39" t="s">
        <v>774</v>
      </c>
      <c r="BC336" s="39" t="str">
        <f>B336</f>
        <v>RubySensation Peach &amp; SweetSensation Nect.</v>
      </c>
      <c r="BD336" s="85" t="s">
        <v>745</v>
      </c>
      <c r="BE336" s="40" t="str">
        <f t="shared" si="286"/>
        <v/>
      </c>
      <c r="BF336" s="40">
        <f t="shared" si="287"/>
        <v>84.95</v>
      </c>
      <c r="BG336" s="40" t="str">
        <f t="shared" si="288"/>
        <v/>
      </c>
      <c r="BH336" s="139">
        <f>IF(BB336="","",IF(AND(BD336="Yes",Admin!$F$6&gt;0),Admin!$F$6,Admin!$F$5))</f>
        <v>0</v>
      </c>
      <c r="BI336" s="140" t="str">
        <f t="shared" si="289"/>
        <v/>
      </c>
      <c r="BJ336" s="141" t="str">
        <f t="shared" ref="BJ336" si="292">IF(BI336="","",BI336-(BI336*BH336))</f>
        <v/>
      </c>
    </row>
    <row r="337" spans="1:62" ht="18.75" hidden="1" customHeight="1" thickBot="1" x14ac:dyDescent="0.3">
      <c r="A337" s="15"/>
      <c r="B337" s="581" t="s">
        <v>228</v>
      </c>
      <c r="C337" s="571"/>
      <c r="D337" s="571"/>
      <c r="E337" s="571"/>
      <c r="F337" s="571"/>
      <c r="G337" s="571"/>
      <c r="H337" s="571"/>
      <c r="I337" s="571"/>
      <c r="J337" s="571"/>
      <c r="K337" s="571"/>
      <c r="L337" s="571"/>
      <c r="M337" s="571"/>
      <c r="N337" s="571"/>
      <c r="O337" s="571"/>
      <c r="P337" s="812"/>
      <c r="Q337" s="592" t="s">
        <v>393</v>
      </c>
      <c r="R337" s="593"/>
      <c r="S337" s="594"/>
      <c r="T337" s="802" t="s">
        <v>2</v>
      </c>
      <c r="U337" s="803"/>
      <c r="V337" s="804"/>
      <c r="W337" s="578" t="s">
        <v>229</v>
      </c>
      <c r="X337" s="579"/>
      <c r="Y337" s="579"/>
      <c r="Z337" s="579"/>
      <c r="AA337" s="579"/>
      <c r="AB337" s="570" t="s">
        <v>12</v>
      </c>
      <c r="AC337" s="571"/>
      <c r="AD337" s="571"/>
      <c r="AE337" s="571"/>
      <c r="AF337" s="571"/>
      <c r="AG337" s="571"/>
      <c r="AH337" s="571"/>
      <c r="AI337" s="571"/>
      <c r="AJ337" s="571"/>
      <c r="AK337" s="571"/>
      <c r="AL337" s="571"/>
      <c r="AM337" s="571"/>
      <c r="AN337" s="571"/>
      <c r="AO337" s="571"/>
      <c r="AP337" s="571"/>
      <c r="AQ337" s="571"/>
      <c r="AR337" s="571"/>
      <c r="AS337" s="571"/>
      <c r="AT337" s="571"/>
      <c r="AU337" s="571"/>
      <c r="AV337" s="571"/>
      <c r="AW337" s="571"/>
      <c r="AX337" s="571"/>
      <c r="AY337" s="572"/>
      <c r="AZ337" s="15"/>
      <c r="BA337" s="84" t="s">
        <v>895</v>
      </c>
      <c r="BB337" s="39" t="s">
        <v>774</v>
      </c>
      <c r="BC337" s="39" t="str">
        <f>B337</f>
        <v>Anzac Peach &amp; Goldmine Nectarine</v>
      </c>
      <c r="BD337" s="85" t="s">
        <v>745</v>
      </c>
      <c r="BE337" s="40" t="str">
        <f t="shared" si="286"/>
        <v/>
      </c>
      <c r="BF337" s="40" t="str">
        <f t="shared" si="287"/>
        <v/>
      </c>
      <c r="BG337" s="40" t="str">
        <f t="shared" si="288"/>
        <v/>
      </c>
      <c r="BH337" s="139">
        <f>IF(BB337="","",IF(AND(BD337="Yes",Admin!$F$6&gt;0),Admin!$F$6,Admin!$F$5))</f>
        <v>0</v>
      </c>
      <c r="BI337" s="140" t="str">
        <f t="shared" si="289"/>
        <v/>
      </c>
      <c r="BJ337" s="141" t="str">
        <f t="shared" si="210"/>
        <v/>
      </c>
    </row>
    <row r="338" spans="1:62" ht="18.75" customHeight="1" x14ac:dyDescent="0.25">
      <c r="B338" s="765" t="s">
        <v>381</v>
      </c>
      <c r="C338" s="766"/>
      <c r="D338" s="766"/>
      <c r="E338" s="766"/>
      <c r="F338" s="766"/>
      <c r="G338" s="766"/>
      <c r="H338" s="766"/>
      <c r="I338" s="766"/>
      <c r="J338" s="766"/>
      <c r="K338" s="766"/>
      <c r="L338" s="766"/>
      <c r="M338" s="766"/>
      <c r="N338" s="766"/>
      <c r="O338" s="766"/>
      <c r="P338" s="766"/>
      <c r="Q338" s="1081" t="s">
        <v>1</v>
      </c>
      <c r="R338" s="1081"/>
      <c r="S338" s="1081"/>
      <c r="T338" s="797"/>
      <c r="U338" s="797"/>
      <c r="V338" s="797"/>
      <c r="W338" s="493" t="s">
        <v>8</v>
      </c>
      <c r="X338" s="493"/>
      <c r="Y338" s="493"/>
      <c r="Z338" s="493"/>
      <c r="AA338" s="493"/>
      <c r="AB338" s="766"/>
      <c r="AC338" s="766"/>
      <c r="AD338" s="766"/>
      <c r="AE338" s="766"/>
      <c r="AF338" s="766"/>
      <c r="AG338" s="766"/>
      <c r="AH338" s="766"/>
      <c r="AI338" s="766"/>
      <c r="AJ338" s="766"/>
      <c r="AK338" s="766"/>
      <c r="AL338" s="766"/>
      <c r="AM338" s="766"/>
      <c r="AN338" s="766"/>
      <c r="AO338" s="766"/>
      <c r="AP338" s="766"/>
      <c r="AQ338" s="766"/>
      <c r="AR338" s="766"/>
      <c r="AS338" s="766"/>
      <c r="AT338" s="766"/>
      <c r="AU338" s="766"/>
      <c r="AV338" s="766"/>
      <c r="AW338" s="766"/>
      <c r="AX338" s="766"/>
      <c r="AY338" s="811"/>
      <c r="AZ338" s="15"/>
      <c r="BA338" s="84" t="s">
        <v>792</v>
      </c>
      <c r="BB338" s="39"/>
      <c r="BC338" s="39"/>
      <c r="BD338" s="85"/>
      <c r="BE338" s="78" t="str">
        <f t="shared" si="286"/>
        <v/>
      </c>
      <c r="BF338" s="78" t="str">
        <f t="shared" si="287"/>
        <v/>
      </c>
      <c r="BG338" s="78" t="str">
        <f t="shared" si="288"/>
        <v/>
      </c>
      <c r="BH338" s="86" t="str">
        <f>IF(BB338="","",IF(AND(BD338="Yes",Admin!$F$6&gt;0),Admin!$F$6,Admin!$F$5))</f>
        <v/>
      </c>
      <c r="BI338" s="87" t="str">
        <f t="shared" si="289"/>
        <v/>
      </c>
      <c r="BJ338" s="88" t="str">
        <f t="shared" si="210"/>
        <v/>
      </c>
    </row>
    <row r="339" spans="1:62" ht="18.75" customHeight="1" thickBot="1" x14ac:dyDescent="0.3">
      <c r="A339" s="15"/>
      <c r="B339" s="753" t="s">
        <v>230</v>
      </c>
      <c r="C339" s="754"/>
      <c r="D339" s="754"/>
      <c r="E339" s="754"/>
      <c r="F339" s="754"/>
      <c r="G339" s="754"/>
      <c r="H339" s="754"/>
      <c r="I339" s="754"/>
      <c r="J339" s="754"/>
      <c r="K339" s="754"/>
      <c r="L339" s="754"/>
      <c r="M339" s="754"/>
      <c r="N339" s="754"/>
      <c r="O339" s="754"/>
      <c r="P339" s="754"/>
      <c r="Q339" s="307">
        <v>84.95</v>
      </c>
      <c r="R339" s="308"/>
      <c r="S339" s="309"/>
      <c r="T339" s="273"/>
      <c r="U339" s="274"/>
      <c r="V339" s="647"/>
      <c r="W339" s="553" t="s">
        <v>22</v>
      </c>
      <c r="X339" s="428"/>
      <c r="Y339" s="428"/>
      <c r="Z339" s="428"/>
      <c r="AA339" s="428"/>
      <c r="AB339" s="782" t="s">
        <v>12</v>
      </c>
      <c r="AC339" s="783"/>
      <c r="AD339" s="783"/>
      <c r="AE339" s="783"/>
      <c r="AF339" s="783"/>
      <c r="AG339" s="783"/>
      <c r="AH339" s="783"/>
      <c r="AI339" s="783"/>
      <c r="AJ339" s="783"/>
      <c r="AK339" s="783"/>
      <c r="AL339" s="783"/>
      <c r="AM339" s="783"/>
      <c r="AN339" s="783"/>
      <c r="AO339" s="783"/>
      <c r="AP339" s="783"/>
      <c r="AQ339" s="783"/>
      <c r="AR339" s="783"/>
      <c r="AS339" s="783"/>
      <c r="AT339" s="783"/>
      <c r="AU339" s="783"/>
      <c r="AV339" s="783"/>
      <c r="AW339" s="783"/>
      <c r="AX339" s="783"/>
      <c r="AY339" s="784"/>
      <c r="AZ339" s="15"/>
      <c r="BA339" s="84" t="s">
        <v>896</v>
      </c>
      <c r="BB339" s="39" t="s">
        <v>775</v>
      </c>
      <c r="BC339" s="39" t="str">
        <f>B339</f>
        <v>Trixzie 'Nectazee' &amp; 'Pixzee'</v>
      </c>
      <c r="BD339" s="85" t="s">
        <v>745</v>
      </c>
      <c r="BE339" s="40" t="str">
        <f t="shared" si="286"/>
        <v/>
      </c>
      <c r="BF339" s="40">
        <f t="shared" si="287"/>
        <v>84.95</v>
      </c>
      <c r="BG339" s="40" t="str">
        <f t="shared" si="288"/>
        <v/>
      </c>
      <c r="BH339" s="139">
        <f>IF(BB339="","",IF(AND(BD339="Yes",Admin!$F$6&gt;0),Admin!$F$6,Admin!$F$5))</f>
        <v>0</v>
      </c>
      <c r="BI339" s="140" t="str">
        <f t="shared" si="289"/>
        <v/>
      </c>
      <c r="BJ339" s="141" t="str">
        <f t="shared" si="210"/>
        <v/>
      </c>
    </row>
    <row r="340" spans="1:62" ht="18.75" hidden="1" customHeight="1" thickBot="1" x14ac:dyDescent="0.3">
      <c r="B340" s="455"/>
      <c r="C340" s="455"/>
      <c r="D340" s="455"/>
      <c r="E340" s="455"/>
      <c r="F340" s="455"/>
      <c r="G340" s="455"/>
      <c r="H340" s="455"/>
      <c r="I340" s="455"/>
      <c r="J340" s="455"/>
      <c r="K340" s="455"/>
      <c r="L340" s="455"/>
      <c r="M340" s="455"/>
      <c r="N340" s="455"/>
      <c r="O340" s="455"/>
      <c r="P340" s="455"/>
      <c r="Q340" s="455"/>
      <c r="R340" s="455"/>
      <c r="S340" s="455"/>
      <c r="T340" s="455"/>
      <c r="U340" s="455"/>
      <c r="V340" s="455"/>
      <c r="W340" s="455"/>
      <c r="X340" s="455"/>
      <c r="Y340" s="455"/>
      <c r="Z340" s="455"/>
      <c r="AA340" s="455"/>
      <c r="AB340" s="455"/>
      <c r="AC340" s="455"/>
      <c r="AD340" s="455"/>
      <c r="AE340" s="455"/>
      <c r="AF340" s="455"/>
      <c r="AG340" s="455"/>
      <c r="AH340" s="455"/>
      <c r="AI340" s="455"/>
      <c r="AJ340" s="455"/>
      <c r="AK340" s="455"/>
      <c r="AL340" s="455"/>
      <c r="AM340" s="455"/>
      <c r="AN340" s="455"/>
      <c r="AO340" s="455"/>
      <c r="AP340" s="455"/>
      <c r="AQ340" s="455"/>
      <c r="AR340" s="455"/>
      <c r="AS340" s="455"/>
      <c r="AT340" s="455"/>
      <c r="AU340" s="455"/>
      <c r="AV340" s="455"/>
      <c r="AW340" s="455"/>
      <c r="AX340" s="455"/>
      <c r="AY340" s="455"/>
      <c r="AZ340" s="15"/>
      <c r="BA340" s="84" t="s">
        <v>792</v>
      </c>
      <c r="BB340" s="39"/>
      <c r="BC340" s="39"/>
      <c r="BD340" s="85"/>
      <c r="BE340" s="78" t="str">
        <f t="shared" si="286"/>
        <v/>
      </c>
      <c r="BF340" s="78" t="str">
        <f t="shared" si="287"/>
        <v/>
      </c>
      <c r="BG340" s="78" t="str">
        <f t="shared" si="288"/>
        <v/>
      </c>
      <c r="BH340" s="86" t="str">
        <f>IF(BB340="","",IF(AND(BD340="Yes",Admin!$F$6&gt;0),Admin!$F$6,Admin!$F$5))</f>
        <v/>
      </c>
      <c r="BI340" s="87" t="str">
        <f t="shared" si="289"/>
        <v/>
      </c>
      <c r="BJ340" s="88" t="str">
        <f t="shared" si="210"/>
        <v/>
      </c>
    </row>
    <row r="341" spans="1:62" ht="18.75" hidden="1" customHeight="1" x14ac:dyDescent="0.3">
      <c r="B341" s="759" t="s">
        <v>706</v>
      </c>
      <c r="C341" s="759"/>
      <c r="D341" s="759"/>
      <c r="E341" s="759"/>
      <c r="F341" s="759"/>
      <c r="G341" s="759"/>
      <c r="H341" s="759"/>
      <c r="I341" s="759"/>
      <c r="J341" s="759"/>
      <c r="K341" s="759"/>
      <c r="L341" s="759"/>
      <c r="M341" s="759"/>
      <c r="N341" s="759"/>
      <c r="O341" s="759"/>
      <c r="P341" s="759"/>
      <c r="Q341" s="759"/>
      <c r="R341" s="759"/>
      <c r="S341" s="759"/>
      <c r="T341" s="759"/>
      <c r="U341" s="759"/>
      <c r="V341" s="759"/>
      <c r="W341" s="759"/>
      <c r="X341" s="759"/>
      <c r="Y341" s="759"/>
      <c r="Z341" s="759"/>
      <c r="AA341" s="759"/>
      <c r="AB341" s="759"/>
      <c r="AC341" s="759"/>
      <c r="AD341" s="759"/>
      <c r="AE341" s="759"/>
      <c r="AF341" s="759"/>
      <c r="AG341" s="759"/>
      <c r="AH341" s="759"/>
      <c r="AI341" s="759"/>
      <c r="AJ341" s="759"/>
      <c r="AK341" s="759"/>
      <c r="AL341" s="759"/>
      <c r="AM341" s="759"/>
      <c r="AN341" s="759"/>
      <c r="AO341" s="759"/>
      <c r="AP341" s="759"/>
      <c r="AQ341" s="759"/>
      <c r="AR341" s="759"/>
      <c r="AS341" s="759"/>
      <c r="AT341" s="759"/>
      <c r="AU341" s="759"/>
      <c r="AV341" s="759"/>
      <c r="AW341" s="759"/>
      <c r="AX341" s="759"/>
      <c r="AY341" s="759"/>
      <c r="AZ341" s="15"/>
      <c r="BA341" s="84" t="s">
        <v>792</v>
      </c>
      <c r="BB341" s="39"/>
      <c r="BC341" s="39"/>
      <c r="BD341" s="85"/>
      <c r="BE341" s="78" t="str">
        <f t="shared" si="286"/>
        <v/>
      </c>
      <c r="BF341" s="78" t="str">
        <f t="shared" si="287"/>
        <v/>
      </c>
      <c r="BG341" s="78" t="str">
        <f t="shared" si="288"/>
        <v/>
      </c>
      <c r="BH341" s="86" t="str">
        <f>IF(BB341="","",IF(AND(BD341="Yes",Admin!$F$6&gt;0),Admin!$F$6,Admin!$F$5))</f>
        <v/>
      </c>
      <c r="BI341" s="87" t="str">
        <f t="shared" si="289"/>
        <v/>
      </c>
      <c r="BJ341" s="88" t="str">
        <f t="shared" si="210"/>
        <v/>
      </c>
    </row>
    <row r="342" spans="1:62" ht="15" hidden="1" customHeight="1" x14ac:dyDescent="0.25">
      <c r="B342" s="37"/>
      <c r="C342" s="38"/>
      <c r="D342" s="38"/>
      <c r="E342" s="38"/>
      <c r="F342" s="38"/>
      <c r="G342" s="38"/>
      <c r="H342" s="38"/>
      <c r="I342" s="38"/>
      <c r="J342" s="38"/>
      <c r="K342" s="38"/>
      <c r="L342" s="38"/>
      <c r="M342" s="38"/>
      <c r="N342" s="38"/>
      <c r="O342" s="38"/>
      <c r="P342" s="38"/>
      <c r="Q342" s="38"/>
      <c r="R342" s="38"/>
      <c r="S342" s="38"/>
      <c r="T342" s="75"/>
      <c r="U342" s="75"/>
      <c r="V342" s="75"/>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15"/>
      <c r="BA342" s="84" t="s">
        <v>792</v>
      </c>
      <c r="BB342" s="39"/>
      <c r="BC342" s="39"/>
      <c r="BD342" s="85"/>
      <c r="BE342" s="78" t="str">
        <f t="shared" si="286"/>
        <v/>
      </c>
      <c r="BF342" s="78" t="str">
        <f t="shared" si="287"/>
        <v/>
      </c>
      <c r="BG342" s="78" t="str">
        <f t="shared" si="288"/>
        <v/>
      </c>
      <c r="BH342" s="86" t="str">
        <f>IF(BB342="","",IF(AND(BD342="Yes",Admin!$F$6&gt;0),Admin!$F$6,Admin!$F$5))</f>
        <v/>
      </c>
      <c r="BI342" s="87" t="str">
        <f t="shared" si="289"/>
        <v/>
      </c>
      <c r="BJ342" s="88" t="str">
        <f t="shared" si="210"/>
        <v/>
      </c>
    </row>
    <row r="343" spans="1:62" ht="18.75" hidden="1" customHeight="1" x14ac:dyDescent="0.3">
      <c r="B343" s="759" t="s">
        <v>707</v>
      </c>
      <c r="C343" s="759"/>
      <c r="D343" s="759"/>
      <c r="E343" s="759"/>
      <c r="F343" s="759"/>
      <c r="G343" s="759"/>
      <c r="H343" s="759"/>
      <c r="I343" s="759"/>
      <c r="J343" s="759"/>
      <c r="K343" s="759"/>
      <c r="L343" s="759"/>
      <c r="M343" s="759"/>
      <c r="N343" s="759"/>
      <c r="O343" s="759"/>
      <c r="P343" s="759"/>
      <c r="Q343" s="759"/>
      <c r="R343" s="759"/>
      <c r="S343" s="759"/>
      <c r="T343" s="759"/>
      <c r="U343" s="759"/>
      <c r="V343" s="759"/>
      <c r="W343" s="759"/>
      <c r="X343" s="759"/>
      <c r="Y343" s="759"/>
      <c r="Z343" s="759"/>
      <c r="AA343" s="759"/>
      <c r="AB343" s="759"/>
      <c r="AC343" s="759"/>
      <c r="AD343" s="759"/>
      <c r="AE343" s="759"/>
      <c r="AF343" s="759"/>
      <c r="AG343" s="759"/>
      <c r="AH343" s="759"/>
      <c r="AI343" s="759"/>
      <c r="AJ343" s="759"/>
      <c r="AK343" s="759"/>
      <c r="AL343" s="759"/>
      <c r="AM343" s="759"/>
      <c r="AN343" s="759"/>
      <c r="AO343" s="759"/>
      <c r="AP343" s="759"/>
      <c r="AQ343" s="759"/>
      <c r="AR343" s="759"/>
      <c r="AS343" s="759"/>
      <c r="AT343" s="759"/>
      <c r="AU343" s="759"/>
      <c r="AV343" s="759"/>
      <c r="AW343" s="759"/>
      <c r="AX343" s="759"/>
      <c r="AY343" s="759"/>
      <c r="AZ343" s="15"/>
      <c r="BA343" s="84" t="s">
        <v>792</v>
      </c>
      <c r="BB343" s="39"/>
      <c r="BC343" s="39"/>
      <c r="BD343" s="85"/>
      <c r="BE343" s="78" t="str">
        <f t="shared" si="286"/>
        <v/>
      </c>
      <c r="BF343" s="78" t="str">
        <f t="shared" si="287"/>
        <v/>
      </c>
      <c r="BG343" s="78" t="str">
        <f t="shared" si="288"/>
        <v/>
      </c>
      <c r="BH343" s="86" t="str">
        <f>IF(BB343="","",IF(AND(BD343="Yes",Admin!$F$6&gt;0),Admin!$F$6,Admin!$F$5))</f>
        <v/>
      </c>
      <c r="BI343" s="87" t="str">
        <f t="shared" si="289"/>
        <v/>
      </c>
      <c r="BJ343" s="88" t="str">
        <f t="shared" ref="BJ343:BJ469" si="293">IF(BI343="","",BI343-(BI343*BH343))</f>
        <v/>
      </c>
    </row>
    <row r="344" spans="1:62" ht="15" hidden="1" customHeight="1" x14ac:dyDescent="0.25">
      <c r="B344" s="33"/>
      <c r="C344" s="34"/>
      <c r="D344" s="34"/>
      <c r="E344" s="34"/>
      <c r="F344" s="34"/>
      <c r="G344" s="34"/>
      <c r="H344" s="34"/>
      <c r="I344" s="34"/>
      <c r="J344" s="34"/>
      <c r="K344" s="34"/>
      <c r="L344" s="34"/>
      <c r="M344" s="34"/>
      <c r="N344" s="34"/>
      <c r="O344" s="34"/>
      <c r="P344" s="34"/>
      <c r="Q344" s="34"/>
      <c r="R344" s="34"/>
      <c r="S344" s="34"/>
      <c r="T344" s="76"/>
      <c r="U344" s="76"/>
      <c r="V344" s="76"/>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15"/>
      <c r="BA344" s="84" t="s">
        <v>792</v>
      </c>
      <c r="BB344" s="39"/>
      <c r="BC344" s="39"/>
      <c r="BD344" s="85"/>
      <c r="BE344" s="78" t="str">
        <f t="shared" si="286"/>
        <v/>
      </c>
      <c r="BF344" s="78" t="str">
        <f t="shared" si="287"/>
        <v/>
      </c>
      <c r="BG344" s="78" t="str">
        <f t="shared" si="288"/>
        <v/>
      </c>
      <c r="BH344" s="86" t="str">
        <f>IF(BB344="","",IF(AND(BD344="Yes",Admin!$F$6&gt;0),Admin!$F$6,Admin!$F$5))</f>
        <v/>
      </c>
      <c r="BI344" s="87" t="str">
        <f t="shared" si="289"/>
        <v/>
      </c>
      <c r="BJ344" s="88" t="str">
        <f t="shared" si="293"/>
        <v/>
      </c>
    </row>
    <row r="345" spans="1:62" ht="18.75" hidden="1" customHeight="1" x14ac:dyDescent="0.3">
      <c r="B345" s="759" t="s">
        <v>708</v>
      </c>
      <c r="C345" s="759"/>
      <c r="D345" s="759"/>
      <c r="E345" s="759"/>
      <c r="F345" s="759"/>
      <c r="G345" s="759"/>
      <c r="H345" s="759"/>
      <c r="I345" s="759"/>
      <c r="J345" s="759"/>
      <c r="K345" s="759"/>
      <c r="L345" s="759"/>
      <c r="M345" s="759"/>
      <c r="N345" s="759"/>
      <c r="O345" s="759"/>
      <c r="P345" s="759"/>
      <c r="Q345" s="759"/>
      <c r="R345" s="759"/>
      <c r="S345" s="759"/>
      <c r="T345" s="759"/>
      <c r="U345" s="759"/>
      <c r="V345" s="759"/>
      <c r="W345" s="759"/>
      <c r="X345" s="759"/>
      <c r="Y345" s="759"/>
      <c r="Z345" s="759"/>
      <c r="AA345" s="759"/>
      <c r="AB345" s="759"/>
      <c r="AC345" s="759"/>
      <c r="AD345" s="759"/>
      <c r="AE345" s="759"/>
      <c r="AF345" s="759"/>
      <c r="AG345" s="759"/>
      <c r="AH345" s="759"/>
      <c r="AI345" s="759"/>
      <c r="AJ345" s="759"/>
      <c r="AK345" s="759"/>
      <c r="AL345" s="759"/>
      <c r="AM345" s="759"/>
      <c r="AN345" s="759"/>
      <c r="AO345" s="759"/>
      <c r="AP345" s="759"/>
      <c r="AQ345" s="759"/>
      <c r="AR345" s="759"/>
      <c r="AS345" s="759"/>
      <c r="AT345" s="759"/>
      <c r="AU345" s="759"/>
      <c r="AV345" s="759"/>
      <c r="AW345" s="759"/>
      <c r="AX345" s="759"/>
      <c r="AY345" s="759"/>
      <c r="AZ345" s="15"/>
      <c r="BA345" s="84" t="s">
        <v>792</v>
      </c>
      <c r="BB345" s="39"/>
      <c r="BC345" s="39"/>
      <c r="BD345" s="85"/>
      <c r="BE345" s="78" t="str">
        <f t="shared" si="286"/>
        <v/>
      </c>
      <c r="BF345" s="78" t="str">
        <f t="shared" si="287"/>
        <v/>
      </c>
      <c r="BG345" s="78" t="str">
        <f t="shared" si="288"/>
        <v/>
      </c>
      <c r="BH345" s="86" t="str">
        <f>IF(BB345="","",IF(AND(BD345="Yes",Admin!$F$6&gt;0),Admin!$F$6,Admin!$F$5))</f>
        <v/>
      </c>
      <c r="BI345" s="87" t="str">
        <f t="shared" si="289"/>
        <v/>
      </c>
      <c r="BJ345" s="88" t="str">
        <f t="shared" si="293"/>
        <v/>
      </c>
    </row>
    <row r="346" spans="1:62" ht="15.75" customHeight="1" thickBot="1" x14ac:dyDescent="0.3">
      <c r="B346" s="14"/>
      <c r="C346" s="14"/>
      <c r="D346" s="14"/>
      <c r="E346" s="14"/>
      <c r="F346" s="14"/>
      <c r="G346" s="14"/>
      <c r="H346" s="14"/>
      <c r="I346" s="14"/>
      <c r="J346" s="14"/>
      <c r="K346" s="14"/>
      <c r="L346" s="14"/>
      <c r="M346" s="14"/>
      <c r="N346" s="14"/>
      <c r="O346" s="14"/>
      <c r="P346" s="14"/>
      <c r="Q346" s="741"/>
      <c r="R346" s="741"/>
      <c r="S346" s="741"/>
      <c r="T346" s="779"/>
      <c r="U346" s="779"/>
      <c r="V346" s="779"/>
      <c r="W346" s="741"/>
      <c r="X346" s="741"/>
      <c r="Y346" s="741"/>
      <c r="Z346" s="741"/>
      <c r="AA346" s="741"/>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5"/>
      <c r="BA346" s="84" t="s">
        <v>792</v>
      </c>
      <c r="BB346" s="39"/>
      <c r="BC346" s="39"/>
      <c r="BD346" s="85"/>
      <c r="BE346" s="78" t="str">
        <f t="shared" si="286"/>
        <v/>
      </c>
      <c r="BF346" s="78" t="str">
        <f t="shared" si="287"/>
        <v/>
      </c>
      <c r="BG346" s="78" t="str">
        <f t="shared" si="288"/>
        <v/>
      </c>
      <c r="BH346" s="86" t="str">
        <f>IF(BB346="","",IF(AND(BD346="Yes",Admin!$F$6&gt;0),Admin!$F$6,Admin!$F$5))</f>
        <v/>
      </c>
      <c r="BI346" s="87" t="str">
        <f t="shared" si="289"/>
        <v/>
      </c>
      <c r="BJ346" s="88" t="str">
        <f t="shared" si="293"/>
        <v/>
      </c>
    </row>
    <row r="347" spans="1:62" ht="18.75" customHeight="1" x14ac:dyDescent="0.3">
      <c r="B347" s="661" t="s">
        <v>231</v>
      </c>
      <c r="C347" s="662"/>
      <c r="D347" s="662"/>
      <c r="E347" s="662"/>
      <c r="F347" s="662"/>
      <c r="G347" s="662"/>
      <c r="H347" s="662"/>
      <c r="I347" s="662"/>
      <c r="J347" s="662"/>
      <c r="K347" s="662"/>
      <c r="L347" s="662"/>
      <c r="M347" s="662"/>
      <c r="N347" s="662"/>
      <c r="O347" s="662"/>
      <c r="P347" s="662"/>
      <c r="Q347" s="675" t="s">
        <v>1</v>
      </c>
      <c r="R347" s="675"/>
      <c r="S347" s="675"/>
      <c r="T347" s="425" t="s">
        <v>0</v>
      </c>
      <c r="U347" s="425"/>
      <c r="V347" s="425"/>
      <c r="W347" s="423" t="s">
        <v>8</v>
      </c>
      <c r="X347" s="423"/>
      <c r="Y347" s="423"/>
      <c r="Z347" s="423"/>
      <c r="AA347" s="423"/>
      <c r="AB347" s="426" t="s">
        <v>710</v>
      </c>
      <c r="AC347" s="426"/>
      <c r="AD347" s="426"/>
      <c r="AE347" s="426"/>
      <c r="AF347" s="426"/>
      <c r="AG347" s="426"/>
      <c r="AH347" s="426"/>
      <c r="AI347" s="426"/>
      <c r="AJ347" s="426"/>
      <c r="AK347" s="426"/>
      <c r="AL347" s="426"/>
      <c r="AM347" s="426"/>
      <c r="AN347" s="426"/>
      <c r="AO347" s="426"/>
      <c r="AP347" s="426"/>
      <c r="AQ347" s="426"/>
      <c r="AR347" s="426"/>
      <c r="AS347" s="426"/>
      <c r="AT347" s="426"/>
      <c r="AU347" s="426"/>
      <c r="AV347" s="426"/>
      <c r="AW347" s="426"/>
      <c r="AX347" s="426"/>
      <c r="AY347" s="427"/>
      <c r="AZ347" s="15"/>
      <c r="BA347" s="84" t="s">
        <v>792</v>
      </c>
      <c r="BB347" s="39"/>
      <c r="BC347" s="39"/>
      <c r="BD347" s="85"/>
      <c r="BE347" s="78" t="str">
        <f t="shared" si="286"/>
        <v/>
      </c>
      <c r="BF347" s="78" t="str">
        <f t="shared" si="287"/>
        <v/>
      </c>
      <c r="BG347" s="78" t="str">
        <f t="shared" si="288"/>
        <v/>
      </c>
      <c r="BH347" s="86" t="str">
        <f>IF(BB347="","",IF(AND(BD347="Yes",Admin!$F$6&gt;0),Admin!$F$6,Admin!$F$5))</f>
        <v/>
      </c>
      <c r="BI347" s="87" t="str">
        <f t="shared" si="289"/>
        <v/>
      </c>
      <c r="BJ347" s="88" t="str">
        <f t="shared" si="293"/>
        <v/>
      </c>
    </row>
    <row r="348" spans="1:62" ht="18.75" hidden="1" customHeight="1" x14ac:dyDescent="0.25">
      <c r="A348" s="15"/>
      <c r="B348" s="489" t="s">
        <v>233</v>
      </c>
      <c r="C348" s="490"/>
      <c r="D348" s="490"/>
      <c r="E348" s="490"/>
      <c r="F348" s="393" t="s">
        <v>209</v>
      </c>
      <c r="G348" s="393"/>
      <c r="H348" s="393"/>
      <c r="I348" s="393"/>
      <c r="J348" s="393"/>
      <c r="K348" s="393"/>
      <c r="L348" s="393"/>
      <c r="M348" s="393"/>
      <c r="N348" s="393"/>
      <c r="O348" s="393"/>
      <c r="P348" s="700"/>
      <c r="Q348" s="701">
        <v>42.95</v>
      </c>
      <c r="R348" s="702"/>
      <c r="S348" s="703"/>
      <c r="T348" s="387" t="s">
        <v>2</v>
      </c>
      <c r="U348" s="388"/>
      <c r="V348" s="389"/>
      <c r="W348" s="329" t="s">
        <v>11</v>
      </c>
      <c r="X348" s="330"/>
      <c r="Y348" s="330"/>
      <c r="Z348" s="330"/>
      <c r="AA348" s="390"/>
      <c r="AB348" s="391" t="s">
        <v>12</v>
      </c>
      <c r="AC348" s="382"/>
      <c r="AD348" s="382"/>
      <c r="AE348" s="382"/>
      <c r="AF348" s="382"/>
      <c r="AG348" s="382"/>
      <c r="AH348" s="382"/>
      <c r="AI348" s="382"/>
      <c r="AJ348" s="382"/>
      <c r="AK348" s="382"/>
      <c r="AL348" s="382"/>
      <c r="AM348" s="382"/>
      <c r="AN348" s="382"/>
      <c r="AO348" s="382"/>
      <c r="AP348" s="382"/>
      <c r="AQ348" s="382"/>
      <c r="AR348" s="382"/>
      <c r="AS348" s="382"/>
      <c r="AT348" s="382"/>
      <c r="AU348" s="382"/>
      <c r="AV348" s="382"/>
      <c r="AW348" s="382"/>
      <c r="AX348" s="382"/>
      <c r="AY348" s="392"/>
      <c r="AZ348" s="15"/>
      <c r="BA348" s="84" t="s">
        <v>897</v>
      </c>
      <c r="BB348" s="39" t="s">
        <v>232</v>
      </c>
      <c r="BC348" s="39" t="str">
        <f t="shared" ref="BC348:BC367" si="294">B348</f>
        <v>Anzac</v>
      </c>
      <c r="BD348" s="85" t="s">
        <v>745</v>
      </c>
      <c r="BE348" s="40" t="str">
        <f t="shared" si="286"/>
        <v/>
      </c>
      <c r="BF348" s="40">
        <f t="shared" si="287"/>
        <v>42.95</v>
      </c>
      <c r="BG348" s="40" t="str">
        <f t="shared" si="288"/>
        <v/>
      </c>
      <c r="BH348" s="139">
        <f>IF(BB348="","",IF(AND(BD348="Yes",Admin!$F$6&gt;0),Admin!$F$6,Admin!$F$5))</f>
        <v>0</v>
      </c>
      <c r="BI348" s="140" t="str">
        <f t="shared" si="289"/>
        <v/>
      </c>
      <c r="BJ348" s="141" t="str">
        <f t="shared" ref="BJ348:BJ350" si="295">IF(BI348="","",BI348-(BI348*BH348))</f>
        <v/>
      </c>
    </row>
    <row r="349" spans="1:62" ht="18.75" customHeight="1" x14ac:dyDescent="0.25">
      <c r="A349" s="15"/>
      <c r="B349" s="481" t="s">
        <v>233</v>
      </c>
      <c r="C349" s="482"/>
      <c r="D349" s="482"/>
      <c r="E349" s="482"/>
      <c r="F349" s="364" t="s">
        <v>209</v>
      </c>
      <c r="G349" s="364"/>
      <c r="H349" s="364"/>
      <c r="I349" s="364"/>
      <c r="J349" s="364"/>
      <c r="K349" s="364"/>
      <c r="L349" s="364"/>
      <c r="M349" s="364"/>
      <c r="N349" s="364"/>
      <c r="O349" s="364"/>
      <c r="P349" s="364"/>
      <c r="Q349" s="396">
        <v>42.95</v>
      </c>
      <c r="R349" s="397"/>
      <c r="S349" s="398"/>
      <c r="T349" s="283"/>
      <c r="U349" s="284"/>
      <c r="V349" s="369"/>
      <c r="W349" s="370" t="s">
        <v>11</v>
      </c>
      <c r="X349" s="371"/>
      <c r="Y349" s="371"/>
      <c r="Z349" s="371"/>
      <c r="AA349" s="372"/>
      <c r="AB349" s="335" t="s">
        <v>12</v>
      </c>
      <c r="AC349" s="277"/>
      <c r="AD349" s="277"/>
      <c r="AE349" s="277"/>
      <c r="AF349" s="277"/>
      <c r="AG349" s="277"/>
      <c r="AH349" s="277"/>
      <c r="AI349" s="277"/>
      <c r="AJ349" s="277"/>
      <c r="AK349" s="277"/>
      <c r="AL349" s="277"/>
      <c r="AM349" s="277"/>
      <c r="AN349" s="277"/>
      <c r="AO349" s="277"/>
      <c r="AP349" s="277"/>
      <c r="AQ349" s="277"/>
      <c r="AR349" s="277"/>
      <c r="AS349" s="277"/>
      <c r="AT349" s="277"/>
      <c r="AU349" s="277"/>
      <c r="AV349" s="277"/>
      <c r="AW349" s="277"/>
      <c r="AX349" s="277"/>
      <c r="AY349" s="336"/>
      <c r="AZ349" s="15"/>
      <c r="BA349" s="84" t="s">
        <v>2264</v>
      </c>
      <c r="BB349" s="39" t="s">
        <v>232</v>
      </c>
      <c r="BC349" s="39" t="str">
        <f t="shared" ref="BC349" si="296">B349</f>
        <v>Anzac</v>
      </c>
      <c r="BD349" s="85" t="s">
        <v>745</v>
      </c>
      <c r="BE349" s="40" t="str">
        <f t="shared" ref="BE349" si="297">IF(ISNUMBER(T349),T349,"")</f>
        <v/>
      </c>
      <c r="BF349" s="40">
        <f t="shared" ref="BF349" si="298">IF(ISNUMBER(Q349),Q349,"")</f>
        <v>42.95</v>
      </c>
      <c r="BG349" s="40" t="str">
        <f t="shared" ref="BG349" si="299">IF(AND(ISNUMBER(T349),BD349="Yes"),T349,"")</f>
        <v/>
      </c>
      <c r="BH349" s="139">
        <f>IF(BB349="","",IF(AND(BD349="Yes",Admin!$F$6&gt;0),Admin!$F$6,Admin!$F$5))</f>
        <v>0</v>
      </c>
      <c r="BI349" s="140" t="str">
        <f t="shared" ref="BI349" si="300">IF(AND(ISNUMBER(T349),T349&gt;0,ISNUMBER(Q349)),Q349*T349,"")</f>
        <v/>
      </c>
      <c r="BJ349" s="141" t="str">
        <f t="shared" ref="BJ349" si="301">IF(BI349="","",BI349-(BI349*BH349))</f>
        <v/>
      </c>
    </row>
    <row r="350" spans="1:62" ht="18.75" customHeight="1" x14ac:dyDescent="0.25">
      <c r="A350" s="15"/>
      <c r="B350" s="481" t="s">
        <v>2548</v>
      </c>
      <c r="C350" s="482"/>
      <c r="D350" s="482"/>
      <c r="E350" s="482"/>
      <c r="F350" s="364" t="s">
        <v>209</v>
      </c>
      <c r="G350" s="364"/>
      <c r="H350" s="364"/>
      <c r="I350" s="364"/>
      <c r="J350" s="364"/>
      <c r="K350" s="364"/>
      <c r="L350" s="364"/>
      <c r="M350" s="364"/>
      <c r="N350" s="364"/>
      <c r="O350" s="364"/>
      <c r="P350" s="364"/>
      <c r="Q350" s="396">
        <v>57.95</v>
      </c>
      <c r="R350" s="397"/>
      <c r="S350" s="398"/>
      <c r="T350" s="283"/>
      <c r="U350" s="284"/>
      <c r="V350" s="369"/>
      <c r="W350" s="370" t="s">
        <v>11</v>
      </c>
      <c r="X350" s="371"/>
      <c r="Y350" s="371"/>
      <c r="Z350" s="371"/>
      <c r="AA350" s="372"/>
      <c r="AB350" s="335" t="s">
        <v>12</v>
      </c>
      <c r="AC350" s="277"/>
      <c r="AD350" s="277"/>
      <c r="AE350" s="277"/>
      <c r="AF350" s="277"/>
      <c r="AG350" s="277"/>
      <c r="AH350" s="277"/>
      <c r="AI350" s="277"/>
      <c r="AJ350" s="277"/>
      <c r="AK350" s="277"/>
      <c r="AL350" s="277"/>
      <c r="AM350" s="277"/>
      <c r="AN350" s="277"/>
      <c r="AO350" s="277"/>
      <c r="AP350" s="277"/>
      <c r="AQ350" s="277"/>
      <c r="AR350" s="277"/>
      <c r="AS350" s="277"/>
      <c r="AT350" s="277"/>
      <c r="AU350" s="277"/>
      <c r="AV350" s="277"/>
      <c r="AW350" s="277"/>
      <c r="AX350" s="277"/>
      <c r="AY350" s="336"/>
      <c r="AZ350" s="15"/>
      <c r="BA350" s="84" t="s">
        <v>2547</v>
      </c>
      <c r="BB350" s="39" t="s">
        <v>232</v>
      </c>
      <c r="BC350" s="39" t="str">
        <f t="shared" si="294"/>
        <v>Anzac (XL*)</v>
      </c>
      <c r="BD350" s="85" t="s">
        <v>745</v>
      </c>
      <c r="BE350" s="40" t="str">
        <f t="shared" si="286"/>
        <v/>
      </c>
      <c r="BF350" s="40">
        <f t="shared" si="287"/>
        <v>57.95</v>
      </c>
      <c r="BG350" s="40" t="str">
        <f t="shared" si="288"/>
        <v/>
      </c>
      <c r="BH350" s="254">
        <f>IF(BB350="","",0)</f>
        <v>0</v>
      </c>
      <c r="BI350" s="140" t="str">
        <f t="shared" si="289"/>
        <v/>
      </c>
      <c r="BJ350" s="141" t="str">
        <f t="shared" si="295"/>
        <v/>
      </c>
    </row>
    <row r="351" spans="1:62" ht="18.75" hidden="1" customHeight="1" x14ac:dyDescent="0.25">
      <c r="A351" s="15"/>
      <c r="B351" s="489" t="s">
        <v>233</v>
      </c>
      <c r="C351" s="490"/>
      <c r="D351" s="490"/>
      <c r="E351" s="490"/>
      <c r="F351" s="393" t="s">
        <v>209</v>
      </c>
      <c r="G351" s="393"/>
      <c r="H351" s="393"/>
      <c r="I351" s="393"/>
      <c r="J351" s="393"/>
      <c r="K351" s="393"/>
      <c r="L351" s="393"/>
      <c r="M351" s="393"/>
      <c r="N351" s="393"/>
      <c r="O351" s="393"/>
      <c r="P351" s="393"/>
      <c r="Q351" s="401">
        <v>39.950000000000003</v>
      </c>
      <c r="R351" s="402"/>
      <c r="S351" s="403"/>
      <c r="T351" s="387" t="s">
        <v>2</v>
      </c>
      <c r="U351" s="388"/>
      <c r="V351" s="389"/>
      <c r="W351" s="329" t="s">
        <v>11</v>
      </c>
      <c r="X351" s="330"/>
      <c r="Y351" s="330"/>
      <c r="Z351" s="330"/>
      <c r="AA351" s="390"/>
      <c r="AB351" s="391" t="s">
        <v>12</v>
      </c>
      <c r="AC351" s="382"/>
      <c r="AD351" s="382"/>
      <c r="AE351" s="382"/>
      <c r="AF351" s="382"/>
      <c r="AG351" s="382"/>
      <c r="AH351" s="382"/>
      <c r="AI351" s="382"/>
      <c r="AJ351" s="382"/>
      <c r="AK351" s="382"/>
      <c r="AL351" s="382"/>
      <c r="AM351" s="382"/>
      <c r="AN351" s="382"/>
      <c r="AO351" s="382"/>
      <c r="AP351" s="382"/>
      <c r="AQ351" s="382"/>
      <c r="AR351" s="382"/>
      <c r="AS351" s="382"/>
      <c r="AT351" s="382"/>
      <c r="AU351" s="382"/>
      <c r="AV351" s="382"/>
      <c r="AW351" s="382"/>
      <c r="AX351" s="382"/>
      <c r="AY351" s="392"/>
      <c r="AZ351" s="15"/>
      <c r="BA351" s="84" t="s">
        <v>2164</v>
      </c>
      <c r="BB351" s="39" t="s">
        <v>232</v>
      </c>
      <c r="BC351" s="39" t="str">
        <f t="shared" si="294"/>
        <v>Anzac</v>
      </c>
      <c r="BD351" s="85" t="s">
        <v>745</v>
      </c>
      <c r="BE351" s="40" t="str">
        <f t="shared" si="286"/>
        <v/>
      </c>
      <c r="BF351" s="40">
        <f t="shared" si="287"/>
        <v>39.950000000000003</v>
      </c>
      <c r="BG351" s="40" t="str">
        <f t="shared" si="288"/>
        <v/>
      </c>
      <c r="BH351" s="139">
        <f>IF(BB351="","",IF(AND(BD351="Yes",Admin!$F$6&gt;0),Admin!$F$6,Admin!$F$5))</f>
        <v>0</v>
      </c>
      <c r="BI351" s="140" t="str">
        <f t="shared" si="289"/>
        <v/>
      </c>
      <c r="BJ351" s="141" t="str">
        <f t="shared" si="293"/>
        <v/>
      </c>
    </row>
    <row r="352" spans="1:62" ht="18.75" hidden="1" customHeight="1" x14ac:dyDescent="0.25">
      <c r="B352" s="491" t="s">
        <v>234</v>
      </c>
      <c r="C352" s="492"/>
      <c r="D352" s="492"/>
      <c r="E352" s="492"/>
      <c r="F352" s="813" t="s">
        <v>235</v>
      </c>
      <c r="G352" s="813"/>
      <c r="H352" s="813"/>
      <c r="I352" s="813"/>
      <c r="J352" s="813"/>
      <c r="K352" s="813"/>
      <c r="L352" s="813"/>
      <c r="M352" s="813"/>
      <c r="N352" s="813"/>
      <c r="O352" s="813"/>
      <c r="P352" s="813"/>
      <c r="Q352" s="808">
        <v>39.950000000000003</v>
      </c>
      <c r="R352" s="809"/>
      <c r="S352" s="810"/>
      <c r="T352" s="818" t="s">
        <v>2</v>
      </c>
      <c r="U352" s="819"/>
      <c r="V352" s="820"/>
      <c r="W352" s="799" t="s">
        <v>22</v>
      </c>
      <c r="X352" s="800"/>
      <c r="Y352" s="800"/>
      <c r="Z352" s="800"/>
      <c r="AA352" s="801"/>
      <c r="AB352" s="817" t="s">
        <v>1494</v>
      </c>
      <c r="AC352" s="792"/>
      <c r="AD352" s="792"/>
      <c r="AE352" s="792"/>
      <c r="AF352" s="792"/>
      <c r="AG352" s="792"/>
      <c r="AH352" s="792"/>
      <c r="AI352" s="792"/>
      <c r="AJ352" s="792"/>
      <c r="AK352" s="792"/>
      <c r="AL352" s="792"/>
      <c r="AM352" s="792"/>
      <c r="AN352" s="792"/>
      <c r="AO352" s="792"/>
      <c r="AP352" s="792"/>
      <c r="AQ352" s="792"/>
      <c r="AR352" s="792"/>
      <c r="AS352" s="792"/>
      <c r="AT352" s="792"/>
      <c r="AU352" s="792"/>
      <c r="AV352" s="792"/>
      <c r="AW352" s="792"/>
      <c r="AX352" s="792"/>
      <c r="AY352" s="793"/>
      <c r="AZ352" s="15"/>
      <c r="BA352" s="84" t="s">
        <v>898</v>
      </c>
      <c r="BB352" s="39" t="s">
        <v>232</v>
      </c>
      <c r="BC352" s="39" t="str">
        <f t="shared" si="294"/>
        <v>Angel</v>
      </c>
      <c r="BD352" s="85" t="s">
        <v>745</v>
      </c>
      <c r="BE352" s="40" t="str">
        <f t="shared" si="286"/>
        <v/>
      </c>
      <c r="BF352" s="78">
        <f t="shared" si="287"/>
        <v>39.950000000000003</v>
      </c>
      <c r="BG352" s="78" t="str">
        <f t="shared" si="288"/>
        <v/>
      </c>
      <c r="BH352" s="86">
        <f>IF(BB352="","",IF(AND(BD352="Yes",Admin!$F$6&gt;0),Admin!$F$6,Admin!$F$5))</f>
        <v>0</v>
      </c>
      <c r="BI352" s="87" t="str">
        <f t="shared" si="289"/>
        <v/>
      </c>
      <c r="BJ352" s="88" t="str">
        <f t="shared" si="293"/>
        <v/>
      </c>
    </row>
    <row r="353" spans="1:62" ht="18.75" hidden="1" customHeight="1" x14ac:dyDescent="0.25">
      <c r="B353" s="491" t="s">
        <v>123</v>
      </c>
      <c r="C353" s="492"/>
      <c r="D353" s="492"/>
      <c r="E353" s="492"/>
      <c r="F353" s="813" t="s">
        <v>1067</v>
      </c>
      <c r="G353" s="813"/>
      <c r="H353" s="813"/>
      <c r="I353" s="813"/>
      <c r="J353" s="813"/>
      <c r="K353" s="813"/>
      <c r="L353" s="813"/>
      <c r="M353" s="813"/>
      <c r="N353" s="813"/>
      <c r="O353" s="813"/>
      <c r="P353" s="813"/>
      <c r="Q353" s="808">
        <v>32.950000000000003</v>
      </c>
      <c r="R353" s="809"/>
      <c r="S353" s="810"/>
      <c r="T353" s="818" t="s">
        <v>2</v>
      </c>
      <c r="U353" s="819"/>
      <c r="V353" s="820"/>
      <c r="W353" s="799" t="s">
        <v>27</v>
      </c>
      <c r="X353" s="800"/>
      <c r="Y353" s="800"/>
      <c r="Z353" s="800"/>
      <c r="AA353" s="801"/>
      <c r="AB353" s="817" t="s">
        <v>1494</v>
      </c>
      <c r="AC353" s="792"/>
      <c r="AD353" s="792"/>
      <c r="AE353" s="792"/>
      <c r="AF353" s="792"/>
      <c r="AG353" s="792"/>
      <c r="AH353" s="792"/>
      <c r="AI353" s="792"/>
      <c r="AJ353" s="792"/>
      <c r="AK353" s="792"/>
      <c r="AL353" s="792"/>
      <c r="AM353" s="792"/>
      <c r="AN353" s="792"/>
      <c r="AO353" s="792"/>
      <c r="AP353" s="792"/>
      <c r="AQ353" s="792"/>
      <c r="AR353" s="792"/>
      <c r="AS353" s="792"/>
      <c r="AT353" s="792"/>
      <c r="AU353" s="792"/>
      <c r="AV353" s="792"/>
      <c r="AW353" s="792"/>
      <c r="AX353" s="792"/>
      <c r="AY353" s="793"/>
      <c r="AZ353" s="15"/>
      <c r="BA353" s="84" t="s">
        <v>1573</v>
      </c>
      <c r="BB353" s="39" t="s">
        <v>232</v>
      </c>
      <c r="BC353" s="39" t="str">
        <f t="shared" si="294"/>
        <v>Blackboy</v>
      </c>
      <c r="BD353" s="85" t="s">
        <v>745</v>
      </c>
      <c r="BE353" s="40" t="str">
        <f t="shared" si="286"/>
        <v/>
      </c>
      <c r="BF353" s="78">
        <f t="shared" si="287"/>
        <v>32.950000000000003</v>
      </c>
      <c r="BG353" s="78" t="str">
        <f t="shared" si="288"/>
        <v/>
      </c>
      <c r="BH353" s="86">
        <f>IF(BB353="","",IF(AND(BD353="Yes",Admin!$F$6&gt;0),Admin!$F$6,Admin!$F$5))</f>
        <v>0</v>
      </c>
      <c r="BI353" s="87" t="str">
        <f t="shared" si="289"/>
        <v/>
      </c>
      <c r="BJ353" s="88" t="str">
        <f>IF(BI353="","",BI353-(BI353*BH353))</f>
        <v/>
      </c>
    </row>
    <row r="354" spans="1:62" ht="18.75" hidden="1" customHeight="1" x14ac:dyDescent="0.25">
      <c r="A354" s="15"/>
      <c r="B354" s="489" t="s">
        <v>236</v>
      </c>
      <c r="C354" s="490"/>
      <c r="D354" s="490"/>
      <c r="E354" s="490"/>
      <c r="F354" s="490"/>
      <c r="G354" s="490"/>
      <c r="H354" s="393" t="s">
        <v>209</v>
      </c>
      <c r="I354" s="393"/>
      <c r="J354" s="393"/>
      <c r="K354" s="393"/>
      <c r="L354" s="393"/>
      <c r="M354" s="393"/>
      <c r="N354" s="393"/>
      <c r="O354" s="393"/>
      <c r="P354" s="393"/>
      <c r="Q354" s="384">
        <v>42.95</v>
      </c>
      <c r="R354" s="385"/>
      <c r="S354" s="386"/>
      <c r="T354" s="387" t="s">
        <v>2</v>
      </c>
      <c r="U354" s="388"/>
      <c r="V354" s="389"/>
      <c r="W354" s="329" t="s">
        <v>11</v>
      </c>
      <c r="X354" s="330"/>
      <c r="Y354" s="330"/>
      <c r="Z354" s="330"/>
      <c r="AA354" s="390"/>
      <c r="AB354" s="391" t="s">
        <v>12</v>
      </c>
      <c r="AC354" s="382"/>
      <c r="AD354" s="382"/>
      <c r="AE354" s="382"/>
      <c r="AF354" s="382"/>
      <c r="AG354" s="382"/>
      <c r="AH354" s="382"/>
      <c r="AI354" s="382"/>
      <c r="AJ354" s="382"/>
      <c r="AK354" s="382"/>
      <c r="AL354" s="382"/>
      <c r="AM354" s="382"/>
      <c r="AN354" s="382"/>
      <c r="AO354" s="382"/>
      <c r="AP354" s="382"/>
      <c r="AQ354" s="382"/>
      <c r="AR354" s="382"/>
      <c r="AS354" s="382"/>
      <c r="AT354" s="382"/>
      <c r="AU354" s="382"/>
      <c r="AV354" s="382"/>
      <c r="AW354" s="382"/>
      <c r="AX354" s="382"/>
      <c r="AY354" s="392"/>
      <c r="AZ354" s="15"/>
      <c r="BA354" s="84" t="s">
        <v>899</v>
      </c>
      <c r="BB354" s="39" t="s">
        <v>232</v>
      </c>
      <c r="BC354" s="39" t="str">
        <f t="shared" ref="BC354" si="302">B354</f>
        <v>Briggs Early May</v>
      </c>
      <c r="BD354" s="85" t="s">
        <v>745</v>
      </c>
      <c r="BE354" s="40" t="str">
        <f t="shared" ref="BE354" si="303">IF(ISNUMBER(T354),T354,"")</f>
        <v/>
      </c>
      <c r="BF354" s="40">
        <f t="shared" ref="BF354" si="304">IF(ISNUMBER(Q354),Q354,"")</f>
        <v>42.95</v>
      </c>
      <c r="BG354" s="40" t="str">
        <f t="shared" ref="BG354" si="305">IF(AND(ISNUMBER(T354),BD354="Yes"),T354,"")</f>
        <v/>
      </c>
      <c r="BH354" s="139">
        <f>IF(BB354="","",IF(AND(BD354="Yes",Admin!$F$6&gt;0),Admin!$F$6,Admin!$F$5))</f>
        <v>0</v>
      </c>
      <c r="BI354" s="140" t="str">
        <f t="shared" ref="BI354" si="306">IF(AND(ISNUMBER(T354),T354&gt;0,ISNUMBER(Q354)),Q354*T354,"")</f>
        <v/>
      </c>
      <c r="BJ354" s="141" t="str">
        <f>IF(BI354="","",BI354-(BI354*BH354))</f>
        <v/>
      </c>
    </row>
    <row r="355" spans="1:62" ht="18.75" customHeight="1" x14ac:dyDescent="0.25">
      <c r="A355" s="15"/>
      <c r="B355" s="481" t="s">
        <v>2552</v>
      </c>
      <c r="C355" s="482"/>
      <c r="D355" s="482"/>
      <c r="E355" s="482"/>
      <c r="F355" s="482"/>
      <c r="G355" s="482"/>
      <c r="H355" s="482"/>
      <c r="I355" s="364" t="s">
        <v>209</v>
      </c>
      <c r="J355" s="364"/>
      <c r="K355" s="364"/>
      <c r="L355" s="364"/>
      <c r="M355" s="364"/>
      <c r="N355" s="364"/>
      <c r="O355" s="364"/>
      <c r="P355" s="487"/>
      <c r="Q355" s="366">
        <v>57.95</v>
      </c>
      <c r="R355" s="367"/>
      <c r="S355" s="368"/>
      <c r="T355" s="283"/>
      <c r="U355" s="284"/>
      <c r="V355" s="369"/>
      <c r="W355" s="370" t="s">
        <v>11</v>
      </c>
      <c r="X355" s="371"/>
      <c r="Y355" s="371"/>
      <c r="Z355" s="371"/>
      <c r="AA355" s="372"/>
      <c r="AB355" s="335" t="s">
        <v>12</v>
      </c>
      <c r="AC355" s="277"/>
      <c r="AD355" s="277"/>
      <c r="AE355" s="277"/>
      <c r="AF355" s="277"/>
      <c r="AG355" s="277"/>
      <c r="AH355" s="277"/>
      <c r="AI355" s="277"/>
      <c r="AJ355" s="277"/>
      <c r="AK355" s="277"/>
      <c r="AL355" s="277"/>
      <c r="AM355" s="277"/>
      <c r="AN355" s="277"/>
      <c r="AO355" s="277"/>
      <c r="AP355" s="277"/>
      <c r="AQ355" s="277"/>
      <c r="AR355" s="277"/>
      <c r="AS355" s="277"/>
      <c r="AT355" s="277"/>
      <c r="AU355" s="277"/>
      <c r="AV355" s="277"/>
      <c r="AW355" s="277"/>
      <c r="AX355" s="277"/>
      <c r="AY355" s="336"/>
      <c r="AZ355" s="15"/>
      <c r="BA355" s="84" t="s">
        <v>2553</v>
      </c>
      <c r="BB355" s="39" t="s">
        <v>232</v>
      </c>
      <c r="BC355" s="39" t="str">
        <f t="shared" si="294"/>
        <v>Briggs Early May (XL*)</v>
      </c>
      <c r="BD355" s="85" t="s">
        <v>745</v>
      </c>
      <c r="BE355" s="40" t="str">
        <f t="shared" si="286"/>
        <v/>
      </c>
      <c r="BF355" s="40">
        <f t="shared" si="287"/>
        <v>57.95</v>
      </c>
      <c r="BG355" s="40" t="str">
        <f t="shared" si="288"/>
        <v/>
      </c>
      <c r="BH355" s="254">
        <f>IF(BB355="","",0)</f>
        <v>0</v>
      </c>
      <c r="BI355" s="140" t="str">
        <f t="shared" si="289"/>
        <v/>
      </c>
      <c r="BJ355" s="141" t="str">
        <f>IF(BI355="","",BI355-(BI355*BH355))</f>
        <v/>
      </c>
    </row>
    <row r="356" spans="1:62" ht="18.75" hidden="1" customHeight="1" x14ac:dyDescent="0.25">
      <c r="A356" s="15"/>
      <c r="B356" s="489" t="s">
        <v>1137</v>
      </c>
      <c r="C356" s="490"/>
      <c r="D356" s="490"/>
      <c r="E356" s="490"/>
      <c r="F356" s="490"/>
      <c r="G356" s="490"/>
      <c r="H356" s="393" t="s">
        <v>209</v>
      </c>
      <c r="I356" s="393"/>
      <c r="J356" s="393"/>
      <c r="K356" s="393"/>
      <c r="L356" s="393"/>
      <c r="M356" s="393"/>
      <c r="N356" s="393"/>
      <c r="O356" s="393"/>
      <c r="P356" s="393"/>
      <c r="Q356" s="643" t="s">
        <v>393</v>
      </c>
      <c r="R356" s="420"/>
      <c r="S356" s="644"/>
      <c r="T356" s="387" t="s">
        <v>2</v>
      </c>
      <c r="U356" s="388"/>
      <c r="V356" s="389"/>
      <c r="W356" s="329" t="s">
        <v>22</v>
      </c>
      <c r="X356" s="330"/>
      <c r="Y356" s="330"/>
      <c r="Z356" s="330"/>
      <c r="AA356" s="390"/>
      <c r="AB356" s="391" t="s">
        <v>12</v>
      </c>
      <c r="AC356" s="382"/>
      <c r="AD356" s="382"/>
      <c r="AE356" s="382"/>
      <c r="AF356" s="382"/>
      <c r="AG356" s="382"/>
      <c r="AH356" s="382"/>
      <c r="AI356" s="382"/>
      <c r="AJ356" s="382"/>
      <c r="AK356" s="382"/>
      <c r="AL356" s="382"/>
      <c r="AM356" s="382"/>
      <c r="AN356" s="382"/>
      <c r="AO356" s="382"/>
      <c r="AP356" s="382"/>
      <c r="AQ356" s="382"/>
      <c r="AR356" s="382"/>
      <c r="AS356" s="382"/>
      <c r="AT356" s="382"/>
      <c r="AU356" s="382"/>
      <c r="AV356" s="382"/>
      <c r="AW356" s="382"/>
      <c r="AX356" s="382"/>
      <c r="AY356" s="392"/>
      <c r="AZ356" s="15"/>
      <c r="BA356" s="84" t="s">
        <v>1136</v>
      </c>
      <c r="BB356" s="39" t="s">
        <v>232</v>
      </c>
      <c r="BC356" s="39" t="str">
        <f t="shared" si="294"/>
        <v>Daisy</v>
      </c>
      <c r="BD356" s="85" t="s">
        <v>745</v>
      </c>
      <c r="BE356" s="40" t="str">
        <f t="shared" si="286"/>
        <v/>
      </c>
      <c r="BF356" s="40" t="str">
        <f t="shared" si="287"/>
        <v/>
      </c>
      <c r="BG356" s="40" t="str">
        <f t="shared" si="288"/>
        <v/>
      </c>
      <c r="BH356" s="139">
        <f>IF(BB356="","",IF(AND(BD356="Yes",Admin!$F$6&gt;0),Admin!$F$6,Admin!$F$5))</f>
        <v>0</v>
      </c>
      <c r="BI356" s="140" t="str">
        <f t="shared" si="289"/>
        <v/>
      </c>
      <c r="BJ356" s="141" t="str">
        <f t="shared" ref="BJ356:BJ357" si="307">IF(BI356="","",BI356-(BI356*BH356))</f>
        <v/>
      </c>
    </row>
    <row r="357" spans="1:62" ht="18.75" customHeight="1" x14ac:dyDescent="0.25">
      <c r="A357" s="15"/>
      <c r="B357" s="481" t="s">
        <v>1871</v>
      </c>
      <c r="C357" s="482"/>
      <c r="D357" s="482"/>
      <c r="E357" s="482"/>
      <c r="F357" s="482"/>
      <c r="G357" s="482"/>
      <c r="H357" s="364" t="s">
        <v>211</v>
      </c>
      <c r="I357" s="364"/>
      <c r="J357" s="364"/>
      <c r="K357" s="364"/>
      <c r="L357" s="364"/>
      <c r="M357" s="364"/>
      <c r="N357" s="364"/>
      <c r="O357" s="364"/>
      <c r="P357" s="364"/>
      <c r="Q357" s="280">
        <v>44.95</v>
      </c>
      <c r="R357" s="281"/>
      <c r="S357" s="282"/>
      <c r="T357" s="283"/>
      <c r="U357" s="284"/>
      <c r="V357" s="369"/>
      <c r="W357" s="370" t="s">
        <v>22</v>
      </c>
      <c r="X357" s="371"/>
      <c r="Y357" s="371"/>
      <c r="Z357" s="371"/>
      <c r="AA357" s="372"/>
      <c r="AB357" s="335" t="s">
        <v>12</v>
      </c>
      <c r="AC357" s="277"/>
      <c r="AD357" s="277"/>
      <c r="AE357" s="277"/>
      <c r="AF357" s="277"/>
      <c r="AG357" s="277"/>
      <c r="AH357" s="277"/>
      <c r="AI357" s="277"/>
      <c r="AJ357" s="277"/>
      <c r="AK357" s="277"/>
      <c r="AL357" s="277"/>
      <c r="AM357" s="277"/>
      <c r="AN357" s="277"/>
      <c r="AO357" s="277"/>
      <c r="AP357" s="277"/>
      <c r="AQ357" s="277"/>
      <c r="AR357" s="277"/>
      <c r="AS357" s="277"/>
      <c r="AT357" s="277"/>
      <c r="AU357" s="277"/>
      <c r="AV357" s="277"/>
      <c r="AW357" s="277"/>
      <c r="AX357" s="277"/>
      <c r="AY357" s="336"/>
      <c r="AZ357" s="15"/>
      <c r="BA357" s="84" t="s">
        <v>1926</v>
      </c>
      <c r="BB357" s="39" t="s">
        <v>232</v>
      </c>
      <c r="BC357" s="39" t="str">
        <f t="shared" si="294"/>
        <v>Double Jewel</v>
      </c>
      <c r="BD357" s="85" t="s">
        <v>745</v>
      </c>
      <c r="BE357" s="40" t="str">
        <f t="shared" si="286"/>
        <v/>
      </c>
      <c r="BF357" s="40">
        <f t="shared" si="287"/>
        <v>44.95</v>
      </c>
      <c r="BG357" s="40" t="str">
        <f>IF(AND(ISNUMBER(#REF!),BD357="Yes"),#REF!,"")</f>
        <v/>
      </c>
      <c r="BH357" s="139">
        <f>IF(BB357="","",IF(AND(BD357="Yes",Admin!$F$6&gt;0),Admin!$F$6,Admin!$F$5))</f>
        <v>0</v>
      </c>
      <c r="BI357" s="140" t="str">
        <f t="shared" si="289"/>
        <v/>
      </c>
      <c r="BJ357" s="141" t="str">
        <f t="shared" si="307"/>
        <v/>
      </c>
    </row>
    <row r="358" spans="1:62" ht="18.75" customHeight="1" x14ac:dyDescent="0.25">
      <c r="A358" s="15"/>
      <c r="B358" s="481" t="s">
        <v>1138</v>
      </c>
      <c r="C358" s="482"/>
      <c r="D358" s="482"/>
      <c r="E358" s="482"/>
      <c r="F358" s="482"/>
      <c r="G358" s="482"/>
      <c r="H358" s="364" t="s">
        <v>211</v>
      </c>
      <c r="I358" s="364"/>
      <c r="J358" s="364"/>
      <c r="K358" s="364"/>
      <c r="L358" s="364"/>
      <c r="M358" s="364"/>
      <c r="N358" s="364"/>
      <c r="O358" s="364"/>
      <c r="P358" s="364"/>
      <c r="Q358" s="280">
        <v>42.95</v>
      </c>
      <c r="R358" s="281"/>
      <c r="S358" s="282"/>
      <c r="T358" s="283"/>
      <c r="U358" s="284"/>
      <c r="V358" s="369"/>
      <c r="W358" s="370" t="s">
        <v>22</v>
      </c>
      <c r="X358" s="371"/>
      <c r="Y358" s="371"/>
      <c r="Z358" s="371"/>
      <c r="AA358" s="372"/>
      <c r="AB358" s="335" t="s">
        <v>12</v>
      </c>
      <c r="AC358" s="277"/>
      <c r="AD358" s="277"/>
      <c r="AE358" s="277"/>
      <c r="AF358" s="277"/>
      <c r="AG358" s="277"/>
      <c r="AH358" s="277"/>
      <c r="AI358" s="277"/>
      <c r="AJ358" s="277"/>
      <c r="AK358" s="277"/>
      <c r="AL358" s="277"/>
      <c r="AM358" s="277"/>
      <c r="AN358" s="277"/>
      <c r="AO358" s="277"/>
      <c r="AP358" s="277"/>
      <c r="AQ358" s="277"/>
      <c r="AR358" s="277"/>
      <c r="AS358" s="277"/>
      <c r="AT358" s="277"/>
      <c r="AU358" s="277"/>
      <c r="AV358" s="277"/>
      <c r="AW358" s="277"/>
      <c r="AX358" s="277"/>
      <c r="AY358" s="336"/>
      <c r="AZ358" s="15"/>
      <c r="BA358" s="84" t="s">
        <v>1140</v>
      </c>
      <c r="BB358" s="39" t="s">
        <v>232</v>
      </c>
      <c r="BC358" s="39" t="str">
        <f t="shared" si="294"/>
        <v>Elberta</v>
      </c>
      <c r="BD358" s="85" t="s">
        <v>745</v>
      </c>
      <c r="BE358" s="40" t="str">
        <f t="shared" si="286"/>
        <v/>
      </c>
      <c r="BF358" s="40">
        <f t="shared" si="287"/>
        <v>42.95</v>
      </c>
      <c r="BG358" s="40" t="str">
        <f>IF(AND(ISNUMBER(T357),BD358="Yes"),T357,"")</f>
        <v/>
      </c>
      <c r="BH358" s="139">
        <f>IF(BB358="","",IF(AND(BD358="Yes",Admin!$F$6&gt;0),Admin!$F$6,Admin!$F$5))</f>
        <v>0</v>
      </c>
      <c r="BI358" s="140" t="str">
        <f>IF(AND(ISNUMBER(T357),T357&gt;0,ISNUMBER(Q358)),Q358*T357,"")</f>
        <v/>
      </c>
      <c r="BJ358" s="141" t="str">
        <f t="shared" si="293"/>
        <v/>
      </c>
    </row>
    <row r="359" spans="1:62" ht="18.75" hidden="1" customHeight="1" x14ac:dyDescent="0.25">
      <c r="A359" s="15"/>
      <c r="B359" s="489" t="s">
        <v>237</v>
      </c>
      <c r="C359" s="490"/>
      <c r="D359" s="490"/>
      <c r="E359" s="490"/>
      <c r="F359" s="490"/>
      <c r="G359" s="490"/>
      <c r="H359" s="393" t="s">
        <v>211</v>
      </c>
      <c r="I359" s="393"/>
      <c r="J359" s="393"/>
      <c r="K359" s="393"/>
      <c r="L359" s="393"/>
      <c r="M359" s="393"/>
      <c r="N359" s="393"/>
      <c r="O359" s="393"/>
      <c r="P359" s="393"/>
      <c r="Q359" s="384">
        <v>42.95</v>
      </c>
      <c r="R359" s="385"/>
      <c r="S359" s="386"/>
      <c r="T359" s="387" t="s">
        <v>2</v>
      </c>
      <c r="U359" s="388"/>
      <c r="V359" s="389"/>
      <c r="W359" s="329" t="s">
        <v>22</v>
      </c>
      <c r="X359" s="330"/>
      <c r="Y359" s="330"/>
      <c r="Z359" s="330"/>
      <c r="AA359" s="390"/>
      <c r="AB359" s="391" t="s">
        <v>12</v>
      </c>
      <c r="AC359" s="382"/>
      <c r="AD359" s="382"/>
      <c r="AE359" s="382"/>
      <c r="AF359" s="382"/>
      <c r="AG359" s="382"/>
      <c r="AH359" s="382"/>
      <c r="AI359" s="382"/>
      <c r="AJ359" s="382"/>
      <c r="AK359" s="382"/>
      <c r="AL359" s="382"/>
      <c r="AM359" s="382"/>
      <c r="AN359" s="382"/>
      <c r="AO359" s="382"/>
      <c r="AP359" s="382"/>
      <c r="AQ359" s="382"/>
      <c r="AR359" s="382"/>
      <c r="AS359" s="382"/>
      <c r="AT359" s="382"/>
      <c r="AU359" s="382"/>
      <c r="AV359" s="382"/>
      <c r="AW359" s="382"/>
      <c r="AX359" s="382"/>
      <c r="AY359" s="392"/>
      <c r="AZ359" s="15"/>
      <c r="BA359" s="84" t="s">
        <v>900</v>
      </c>
      <c r="BB359" s="39" t="s">
        <v>232</v>
      </c>
      <c r="BC359" s="39" t="str">
        <f t="shared" si="294"/>
        <v>Fayette</v>
      </c>
      <c r="BD359" s="85" t="s">
        <v>745</v>
      </c>
      <c r="BE359" s="40" t="str">
        <f t="shared" si="286"/>
        <v/>
      </c>
      <c r="BF359" s="40">
        <f t="shared" si="287"/>
        <v>42.95</v>
      </c>
      <c r="BG359" s="40" t="str">
        <f t="shared" ref="BG359:BG398" si="308">IF(AND(ISNUMBER(T359),BD359="Yes"),T359,"")</f>
        <v/>
      </c>
      <c r="BH359" s="139">
        <f>IF(BB359="","",IF(AND(BD359="Yes",Admin!$F$6&gt;0),Admin!$F$6,Admin!$F$5))</f>
        <v>0</v>
      </c>
      <c r="BI359" s="140" t="str">
        <f t="shared" ref="BI359:BI398" si="309">IF(AND(ISNUMBER(T359),T359&gt;0,ISNUMBER(Q359)),Q359*T359,"")</f>
        <v/>
      </c>
      <c r="BJ359" s="141" t="str">
        <f t="shared" si="293"/>
        <v/>
      </c>
    </row>
    <row r="360" spans="1:62" ht="18.75" hidden="1" customHeight="1" x14ac:dyDescent="0.25">
      <c r="A360" s="15"/>
      <c r="B360" s="489" t="s">
        <v>238</v>
      </c>
      <c r="C360" s="490"/>
      <c r="D360" s="490"/>
      <c r="E360" s="490"/>
      <c r="F360" s="490"/>
      <c r="G360" s="490"/>
      <c r="H360" s="393" t="s">
        <v>239</v>
      </c>
      <c r="I360" s="393" t="s">
        <v>239</v>
      </c>
      <c r="J360" s="393"/>
      <c r="K360" s="393"/>
      <c r="L360" s="393"/>
      <c r="M360" s="393"/>
      <c r="N360" s="393"/>
      <c r="O360" s="393"/>
      <c r="P360" s="393"/>
      <c r="Q360" s="384">
        <v>42.95</v>
      </c>
      <c r="R360" s="385"/>
      <c r="S360" s="386"/>
      <c r="T360" s="387" t="s">
        <v>2</v>
      </c>
      <c r="U360" s="388"/>
      <c r="V360" s="389"/>
      <c r="W360" s="329" t="s">
        <v>27</v>
      </c>
      <c r="X360" s="330"/>
      <c r="Y360" s="330"/>
      <c r="Z360" s="330"/>
      <c r="AA360" s="390"/>
      <c r="AB360" s="391" t="s">
        <v>12</v>
      </c>
      <c r="AC360" s="382"/>
      <c r="AD360" s="382"/>
      <c r="AE360" s="382"/>
      <c r="AF360" s="382"/>
      <c r="AG360" s="382"/>
      <c r="AH360" s="382"/>
      <c r="AI360" s="382"/>
      <c r="AJ360" s="382"/>
      <c r="AK360" s="382"/>
      <c r="AL360" s="382"/>
      <c r="AM360" s="382"/>
      <c r="AN360" s="382"/>
      <c r="AO360" s="382"/>
      <c r="AP360" s="382"/>
      <c r="AQ360" s="382"/>
      <c r="AR360" s="382"/>
      <c r="AS360" s="382"/>
      <c r="AT360" s="382"/>
      <c r="AU360" s="382"/>
      <c r="AV360" s="382"/>
      <c r="AW360" s="382"/>
      <c r="AX360" s="382"/>
      <c r="AY360" s="392"/>
      <c r="AZ360" s="15"/>
      <c r="BA360" s="84" t="s">
        <v>901</v>
      </c>
      <c r="BB360" s="39" t="s">
        <v>232</v>
      </c>
      <c r="BC360" s="39" t="str">
        <f t="shared" si="294"/>
        <v>Golden Queen</v>
      </c>
      <c r="BD360" s="85" t="s">
        <v>745</v>
      </c>
      <c r="BE360" s="40" t="str">
        <f t="shared" si="286"/>
        <v/>
      </c>
      <c r="BF360" s="40">
        <f t="shared" si="287"/>
        <v>42.95</v>
      </c>
      <c r="BG360" s="40" t="str">
        <f t="shared" si="308"/>
        <v/>
      </c>
      <c r="BH360" s="139">
        <f>IF(BB360="","",IF(AND(BD360="Yes",Admin!$F$6&gt;0),Admin!$F$6,Admin!$F$5))</f>
        <v>0</v>
      </c>
      <c r="BI360" s="140" t="str">
        <f t="shared" si="309"/>
        <v/>
      </c>
      <c r="BJ360" s="141" t="str">
        <f t="shared" si="293"/>
        <v/>
      </c>
    </row>
    <row r="361" spans="1:62" ht="18.75" customHeight="1" x14ac:dyDescent="0.25">
      <c r="A361" s="15"/>
      <c r="B361" s="481" t="s">
        <v>238</v>
      </c>
      <c r="C361" s="482"/>
      <c r="D361" s="482"/>
      <c r="E361" s="482"/>
      <c r="F361" s="482"/>
      <c r="G361" s="482"/>
      <c r="H361" s="364" t="s">
        <v>239</v>
      </c>
      <c r="I361" s="364" t="s">
        <v>239</v>
      </c>
      <c r="J361" s="364"/>
      <c r="K361" s="364"/>
      <c r="L361" s="364"/>
      <c r="M361" s="364"/>
      <c r="N361" s="364"/>
      <c r="O361" s="364"/>
      <c r="P361" s="364"/>
      <c r="Q361" s="366">
        <v>42.95</v>
      </c>
      <c r="R361" s="367"/>
      <c r="S361" s="368"/>
      <c r="T361" s="283"/>
      <c r="U361" s="284"/>
      <c r="V361" s="369"/>
      <c r="W361" s="370" t="s">
        <v>27</v>
      </c>
      <c r="X361" s="371"/>
      <c r="Y361" s="371"/>
      <c r="Z361" s="371"/>
      <c r="AA361" s="372"/>
      <c r="AB361" s="335" t="s">
        <v>12</v>
      </c>
      <c r="AC361" s="277"/>
      <c r="AD361" s="277"/>
      <c r="AE361" s="277"/>
      <c r="AF361" s="277"/>
      <c r="AG361" s="277"/>
      <c r="AH361" s="277"/>
      <c r="AI361" s="277"/>
      <c r="AJ361" s="277"/>
      <c r="AK361" s="277"/>
      <c r="AL361" s="277"/>
      <c r="AM361" s="277"/>
      <c r="AN361" s="277"/>
      <c r="AO361" s="277"/>
      <c r="AP361" s="277"/>
      <c r="AQ361" s="277"/>
      <c r="AR361" s="277"/>
      <c r="AS361" s="277"/>
      <c r="AT361" s="277"/>
      <c r="AU361" s="277"/>
      <c r="AV361" s="277"/>
      <c r="AW361" s="277"/>
      <c r="AX361" s="277"/>
      <c r="AY361" s="336"/>
      <c r="AZ361" s="15"/>
      <c r="BA361" s="84" t="s">
        <v>2392</v>
      </c>
      <c r="BB361" s="39" t="s">
        <v>232</v>
      </c>
      <c r="BC361" s="39" t="str">
        <f t="shared" ref="BC361" si="310">B361</f>
        <v>Golden Queen</v>
      </c>
      <c r="BD361" s="85" t="s">
        <v>745</v>
      </c>
      <c r="BE361" s="40" t="str">
        <f t="shared" ref="BE361" si="311">IF(ISNUMBER(T361),T361,"")</f>
        <v/>
      </c>
      <c r="BF361" s="40">
        <f t="shared" ref="BF361" si="312">IF(ISNUMBER(Q361),Q361,"")</f>
        <v>42.95</v>
      </c>
      <c r="BG361" s="40" t="str">
        <f t="shared" ref="BG361" si="313">IF(AND(ISNUMBER(T361),BD361="Yes"),T361,"")</f>
        <v/>
      </c>
      <c r="BH361" s="139">
        <f>IF(BB361="","",IF(AND(BD361="Yes",Admin!$F$6&gt;0),Admin!$F$6,Admin!$F$5))</f>
        <v>0</v>
      </c>
      <c r="BI361" s="140" t="str">
        <f t="shared" ref="BI361" si="314">IF(AND(ISNUMBER(T361),T361&gt;0,ISNUMBER(Q361)),Q361*T361,"")</f>
        <v/>
      </c>
      <c r="BJ361" s="141" t="str">
        <f t="shared" ref="BJ361" si="315">IF(BI361="","",BI361-(BI361*BH361))</f>
        <v/>
      </c>
    </row>
    <row r="362" spans="1:62" ht="18.75" customHeight="1" x14ac:dyDescent="0.25">
      <c r="A362" s="15"/>
      <c r="B362" s="481" t="s">
        <v>2554</v>
      </c>
      <c r="C362" s="482"/>
      <c r="D362" s="482"/>
      <c r="E362" s="482"/>
      <c r="F362" s="482"/>
      <c r="G362" s="482"/>
      <c r="H362" s="482"/>
      <c r="I362" s="814" t="s">
        <v>239</v>
      </c>
      <c r="J362" s="814"/>
      <c r="K362" s="814"/>
      <c r="L362" s="814"/>
      <c r="M362" s="814"/>
      <c r="N362" s="814"/>
      <c r="O362" s="814"/>
      <c r="P362" s="815"/>
      <c r="Q362" s="366">
        <v>57.95</v>
      </c>
      <c r="R362" s="367"/>
      <c r="S362" s="368"/>
      <c r="T362" s="283"/>
      <c r="U362" s="284"/>
      <c r="V362" s="369"/>
      <c r="W362" s="370" t="s">
        <v>27</v>
      </c>
      <c r="X362" s="371"/>
      <c r="Y362" s="371"/>
      <c r="Z362" s="371"/>
      <c r="AA362" s="372"/>
      <c r="AB362" s="335" t="s">
        <v>12</v>
      </c>
      <c r="AC362" s="277"/>
      <c r="AD362" s="277"/>
      <c r="AE362" s="277"/>
      <c r="AF362" s="277"/>
      <c r="AG362" s="277"/>
      <c r="AH362" s="277"/>
      <c r="AI362" s="277"/>
      <c r="AJ362" s="277"/>
      <c r="AK362" s="277"/>
      <c r="AL362" s="277"/>
      <c r="AM362" s="277"/>
      <c r="AN362" s="277"/>
      <c r="AO362" s="277"/>
      <c r="AP362" s="277"/>
      <c r="AQ362" s="277"/>
      <c r="AR362" s="277"/>
      <c r="AS362" s="277"/>
      <c r="AT362" s="277"/>
      <c r="AU362" s="277"/>
      <c r="AV362" s="277"/>
      <c r="AW362" s="277"/>
      <c r="AX362" s="277"/>
      <c r="AY362" s="336"/>
      <c r="AZ362" s="15"/>
      <c r="BA362" s="84" t="s">
        <v>2551</v>
      </c>
      <c r="BB362" s="39" t="s">
        <v>232</v>
      </c>
      <c r="BC362" s="39" t="str">
        <f t="shared" ref="BC362" si="316">B362</f>
        <v>Golden Queen (XL*)</v>
      </c>
      <c r="BD362" s="85" t="s">
        <v>745</v>
      </c>
      <c r="BE362" s="40" t="str">
        <f t="shared" ref="BE362" si="317">IF(ISNUMBER(T362),T362,"")</f>
        <v/>
      </c>
      <c r="BF362" s="40">
        <f t="shared" ref="BF362" si="318">IF(ISNUMBER(Q362),Q362,"")</f>
        <v>57.95</v>
      </c>
      <c r="BG362" s="40" t="str">
        <f t="shared" ref="BG362" si="319">IF(AND(ISNUMBER(T362),BD362="Yes"),T362,"")</f>
        <v/>
      </c>
      <c r="BH362" s="254">
        <f>IF(BB362="","",0)</f>
        <v>0</v>
      </c>
      <c r="BI362" s="140" t="str">
        <f t="shared" ref="BI362" si="320">IF(AND(ISNUMBER(T362),T362&gt;0,ISNUMBER(Q362)),Q362*T362,"")</f>
        <v/>
      </c>
      <c r="BJ362" s="141" t="str">
        <f t="shared" ref="BJ362" si="321">IF(BI362="","",BI362-(BI362*BH362))</f>
        <v/>
      </c>
    </row>
    <row r="363" spans="1:62" ht="18.75" customHeight="1" x14ac:dyDescent="0.25">
      <c r="A363" s="15"/>
      <c r="B363" s="481" t="s">
        <v>215</v>
      </c>
      <c r="C363" s="482"/>
      <c r="D363" s="482"/>
      <c r="E363" s="482"/>
      <c r="F363" s="483" t="s">
        <v>387</v>
      </c>
      <c r="G363" s="483"/>
      <c r="H363" s="483"/>
      <c r="I363" s="483"/>
      <c r="J363" s="483"/>
      <c r="K363" s="483"/>
      <c r="L363" s="483"/>
      <c r="M363" s="483"/>
      <c r="N363" s="483"/>
      <c r="O363" s="483"/>
      <c r="P363" s="483"/>
      <c r="Q363" s="280">
        <v>44.95</v>
      </c>
      <c r="R363" s="281"/>
      <c r="S363" s="282"/>
      <c r="T363" s="283"/>
      <c r="U363" s="284"/>
      <c r="V363" s="369"/>
      <c r="W363" s="370" t="s">
        <v>64</v>
      </c>
      <c r="X363" s="371"/>
      <c r="Y363" s="371"/>
      <c r="Z363" s="371"/>
      <c r="AA363" s="372"/>
      <c r="AB363" s="335" t="s">
        <v>12</v>
      </c>
      <c r="AC363" s="277"/>
      <c r="AD363" s="277"/>
      <c r="AE363" s="277"/>
      <c r="AF363" s="277"/>
      <c r="AG363" s="277"/>
      <c r="AH363" s="277"/>
      <c r="AI363" s="277"/>
      <c r="AJ363" s="277"/>
      <c r="AK363" s="277"/>
      <c r="AL363" s="277"/>
      <c r="AM363" s="277"/>
      <c r="AN363" s="277"/>
      <c r="AO363" s="277"/>
      <c r="AP363" s="277"/>
      <c r="AQ363" s="277"/>
      <c r="AR363" s="277"/>
      <c r="AS363" s="277"/>
      <c r="AT363" s="277"/>
      <c r="AU363" s="277"/>
      <c r="AV363" s="277"/>
      <c r="AW363" s="277"/>
      <c r="AX363" s="277"/>
      <c r="AY363" s="336"/>
      <c r="AZ363" s="15"/>
      <c r="BA363" s="84" t="s">
        <v>902</v>
      </c>
      <c r="BB363" s="39" t="s">
        <v>232</v>
      </c>
      <c r="BC363" s="39" t="str">
        <f t="shared" si="294"/>
        <v>OkeeDokee</v>
      </c>
      <c r="BD363" s="85" t="s">
        <v>745</v>
      </c>
      <c r="BE363" s="40" t="str">
        <f t="shared" si="286"/>
        <v/>
      </c>
      <c r="BF363" s="40">
        <f t="shared" si="287"/>
        <v>44.95</v>
      </c>
      <c r="BG363" s="40" t="str">
        <f t="shared" si="308"/>
        <v/>
      </c>
      <c r="BH363" s="139">
        <f>IF(BB363="","",IF(AND(BD363="Yes",Admin!$F$6&gt;0),Admin!$F$6,Admin!$F$5))</f>
        <v>0</v>
      </c>
      <c r="BI363" s="140" t="str">
        <f t="shared" si="309"/>
        <v/>
      </c>
      <c r="BJ363" s="141" t="str">
        <f t="shared" si="293"/>
        <v/>
      </c>
    </row>
    <row r="364" spans="1:62" ht="18.75" customHeight="1" x14ac:dyDescent="0.25">
      <c r="A364" s="15"/>
      <c r="B364" s="481" t="s">
        <v>240</v>
      </c>
      <c r="C364" s="482"/>
      <c r="D364" s="482"/>
      <c r="E364" s="482"/>
      <c r="F364" s="482"/>
      <c r="G364" s="482"/>
      <c r="H364" s="364" t="s">
        <v>211</v>
      </c>
      <c r="I364" s="364"/>
      <c r="J364" s="364"/>
      <c r="K364" s="364"/>
      <c r="L364" s="364"/>
      <c r="M364" s="364"/>
      <c r="N364" s="364"/>
      <c r="O364" s="364"/>
      <c r="P364" s="364"/>
      <c r="Q364" s="396">
        <v>42.95</v>
      </c>
      <c r="R364" s="397"/>
      <c r="S364" s="398"/>
      <c r="T364" s="283"/>
      <c r="U364" s="284"/>
      <c r="V364" s="369"/>
      <c r="W364" s="370" t="s">
        <v>30</v>
      </c>
      <c r="X364" s="371"/>
      <c r="Y364" s="371"/>
      <c r="Z364" s="371"/>
      <c r="AA364" s="372"/>
      <c r="AB364" s="335" t="s">
        <v>12</v>
      </c>
      <c r="AC364" s="277"/>
      <c r="AD364" s="277"/>
      <c r="AE364" s="277"/>
      <c r="AF364" s="277"/>
      <c r="AG364" s="277"/>
      <c r="AH364" s="277"/>
      <c r="AI364" s="277"/>
      <c r="AJ364" s="277"/>
      <c r="AK364" s="277"/>
      <c r="AL364" s="277"/>
      <c r="AM364" s="277"/>
      <c r="AN364" s="277"/>
      <c r="AO364" s="277"/>
      <c r="AP364" s="277"/>
      <c r="AQ364" s="277"/>
      <c r="AR364" s="277"/>
      <c r="AS364" s="277"/>
      <c r="AT364" s="277"/>
      <c r="AU364" s="277"/>
      <c r="AV364" s="277"/>
      <c r="AW364" s="277"/>
      <c r="AX364" s="277"/>
      <c r="AY364" s="336"/>
      <c r="AZ364" s="15"/>
      <c r="BA364" s="84" t="s">
        <v>2165</v>
      </c>
      <c r="BB364" s="39" t="s">
        <v>232</v>
      </c>
      <c r="BC364" s="39" t="str">
        <f t="shared" si="294"/>
        <v>Red Haven</v>
      </c>
      <c r="BD364" s="85" t="s">
        <v>745</v>
      </c>
      <c r="BE364" s="40" t="str">
        <f t="shared" si="286"/>
        <v/>
      </c>
      <c r="BF364" s="40">
        <f t="shared" si="287"/>
        <v>42.95</v>
      </c>
      <c r="BG364" s="40" t="str">
        <f t="shared" si="308"/>
        <v/>
      </c>
      <c r="BH364" s="139">
        <f>IF(BB364="","",IF(AND(BD364="Yes",Admin!$F$6&gt;0),Admin!$F$6,Admin!$F$5))</f>
        <v>0</v>
      </c>
      <c r="BI364" s="140" t="str">
        <f t="shared" si="309"/>
        <v/>
      </c>
      <c r="BJ364" s="141" t="str">
        <f t="shared" si="293"/>
        <v/>
      </c>
    </row>
    <row r="365" spans="1:62" ht="18.75" customHeight="1" x14ac:dyDescent="0.25">
      <c r="A365" s="15"/>
      <c r="B365" s="481" t="s">
        <v>2544</v>
      </c>
      <c r="C365" s="482"/>
      <c r="D365" s="482"/>
      <c r="E365" s="482"/>
      <c r="F365" s="482"/>
      <c r="G365" s="482"/>
      <c r="H365" s="364" t="s">
        <v>211</v>
      </c>
      <c r="I365" s="364"/>
      <c r="J365" s="364"/>
      <c r="K365" s="364"/>
      <c r="L365" s="364"/>
      <c r="M365" s="364"/>
      <c r="N365" s="364"/>
      <c r="O365" s="364"/>
      <c r="P365" s="364"/>
      <c r="Q365" s="396">
        <v>57.95</v>
      </c>
      <c r="R365" s="397"/>
      <c r="S365" s="398"/>
      <c r="T365" s="283"/>
      <c r="U365" s="284"/>
      <c r="V365" s="369"/>
      <c r="W365" s="370" t="s">
        <v>30</v>
      </c>
      <c r="X365" s="371"/>
      <c r="Y365" s="371"/>
      <c r="Z365" s="371"/>
      <c r="AA365" s="372"/>
      <c r="AB365" s="335" t="s">
        <v>12</v>
      </c>
      <c r="AC365" s="277"/>
      <c r="AD365" s="277"/>
      <c r="AE365" s="277"/>
      <c r="AF365" s="277"/>
      <c r="AG365" s="277"/>
      <c r="AH365" s="277"/>
      <c r="AI365" s="277"/>
      <c r="AJ365" s="277"/>
      <c r="AK365" s="277"/>
      <c r="AL365" s="277"/>
      <c r="AM365" s="277"/>
      <c r="AN365" s="277"/>
      <c r="AO365" s="277"/>
      <c r="AP365" s="277"/>
      <c r="AQ365" s="277"/>
      <c r="AR365" s="277"/>
      <c r="AS365" s="277"/>
      <c r="AT365" s="277"/>
      <c r="AU365" s="277"/>
      <c r="AV365" s="277"/>
      <c r="AW365" s="277"/>
      <c r="AX365" s="277"/>
      <c r="AY365" s="336"/>
      <c r="AZ365" s="15"/>
      <c r="BA365" s="84" t="s">
        <v>2545</v>
      </c>
      <c r="BB365" s="39" t="s">
        <v>232</v>
      </c>
      <c r="BC365" s="39" t="str">
        <f t="shared" ref="BC365" si="322">B365</f>
        <v>Red Haven (XL*)</v>
      </c>
      <c r="BD365" s="85" t="s">
        <v>745</v>
      </c>
      <c r="BE365" s="40" t="str">
        <f t="shared" ref="BE365" si="323">IF(ISNUMBER(T365),T365,"")</f>
        <v/>
      </c>
      <c r="BF365" s="40">
        <f t="shared" ref="BF365" si="324">IF(ISNUMBER(Q365),Q365,"")</f>
        <v>57.95</v>
      </c>
      <c r="BG365" s="40" t="str">
        <f t="shared" ref="BG365" si="325">IF(AND(ISNUMBER(T365),BD365="Yes"),T365,"")</f>
        <v/>
      </c>
      <c r="BH365" s="254">
        <f>IF(BB365="","",0)</f>
        <v>0</v>
      </c>
      <c r="BI365" s="140" t="str">
        <f t="shared" ref="BI365" si="326">IF(AND(ISNUMBER(T365),T365&gt;0,ISNUMBER(Q365)),Q365*T365,"")</f>
        <v/>
      </c>
      <c r="BJ365" s="141" t="str">
        <f t="shared" ref="BJ365" si="327">IF(BI365="","",BI365-(BI365*BH365))</f>
        <v/>
      </c>
    </row>
    <row r="366" spans="1:62" ht="18.75" customHeight="1" x14ac:dyDescent="0.25">
      <c r="A366" s="15"/>
      <c r="B366" s="481" t="s">
        <v>241</v>
      </c>
      <c r="C366" s="482"/>
      <c r="D366" s="482"/>
      <c r="E366" s="482"/>
      <c r="F366" s="482"/>
      <c r="G366" s="482"/>
      <c r="H366" s="364" t="s">
        <v>209</v>
      </c>
      <c r="I366" s="364"/>
      <c r="J366" s="364"/>
      <c r="K366" s="364"/>
      <c r="L366" s="364"/>
      <c r="M366" s="364"/>
      <c r="N366" s="364"/>
      <c r="O366" s="364"/>
      <c r="P366" s="364" t="s">
        <v>209</v>
      </c>
      <c r="Q366" s="280">
        <v>44.95</v>
      </c>
      <c r="R366" s="281"/>
      <c r="S366" s="282"/>
      <c r="T366" s="283"/>
      <c r="U366" s="284"/>
      <c r="V366" s="369"/>
      <c r="W366" s="370" t="s">
        <v>27</v>
      </c>
      <c r="X366" s="371"/>
      <c r="Y366" s="371"/>
      <c r="Z366" s="371"/>
      <c r="AA366" s="372"/>
      <c r="AB366" s="335" t="s">
        <v>12</v>
      </c>
      <c r="AC366" s="277"/>
      <c r="AD366" s="277"/>
      <c r="AE366" s="277"/>
      <c r="AF366" s="277"/>
      <c r="AG366" s="277"/>
      <c r="AH366" s="277"/>
      <c r="AI366" s="277"/>
      <c r="AJ366" s="277"/>
      <c r="AK366" s="277"/>
      <c r="AL366" s="277"/>
      <c r="AM366" s="277"/>
      <c r="AN366" s="277"/>
      <c r="AO366" s="277"/>
      <c r="AP366" s="277"/>
      <c r="AQ366" s="277"/>
      <c r="AR366" s="277"/>
      <c r="AS366" s="277"/>
      <c r="AT366" s="277"/>
      <c r="AU366" s="277"/>
      <c r="AV366" s="277"/>
      <c r="AW366" s="277"/>
      <c r="AX366" s="277"/>
      <c r="AY366" s="336"/>
      <c r="AZ366" s="15"/>
      <c r="BA366" s="84" t="s">
        <v>903</v>
      </c>
      <c r="BB366" s="39" t="s">
        <v>232</v>
      </c>
      <c r="BC366" s="39" t="str">
        <f t="shared" si="294"/>
        <v>Tasty Zee</v>
      </c>
      <c r="BD366" s="85" t="s">
        <v>745</v>
      </c>
      <c r="BE366" s="40" t="str">
        <f t="shared" si="286"/>
        <v/>
      </c>
      <c r="BF366" s="40">
        <f t="shared" si="287"/>
        <v>44.95</v>
      </c>
      <c r="BG366" s="40" t="str">
        <f t="shared" si="308"/>
        <v/>
      </c>
      <c r="BH366" s="139">
        <f>IF(BB366="","",IF(AND(BD366="Yes",Admin!$F$6&gt;0),Admin!$F$6,Admin!$F$5))</f>
        <v>0</v>
      </c>
      <c r="BI366" s="140" t="str">
        <f t="shared" si="309"/>
        <v/>
      </c>
      <c r="BJ366" s="141" t="str">
        <f t="shared" si="293"/>
        <v/>
      </c>
    </row>
    <row r="367" spans="1:62" ht="18.75" hidden="1" customHeight="1" x14ac:dyDescent="0.25">
      <c r="A367" s="15"/>
      <c r="B367" s="770" t="s">
        <v>1569</v>
      </c>
      <c r="C367" s="771"/>
      <c r="D367" s="771"/>
      <c r="E367" s="771"/>
      <c r="F367" s="771"/>
      <c r="G367" s="771"/>
      <c r="H367" s="771"/>
      <c r="I367" s="393" t="s">
        <v>239</v>
      </c>
      <c r="J367" s="393"/>
      <c r="K367" s="393"/>
      <c r="L367" s="393"/>
      <c r="M367" s="393"/>
      <c r="N367" s="393"/>
      <c r="O367" s="393"/>
      <c r="P367" s="700"/>
      <c r="Q367" s="401" t="s">
        <v>393</v>
      </c>
      <c r="R367" s="402"/>
      <c r="S367" s="403"/>
      <c r="T367" s="805" t="s">
        <v>2</v>
      </c>
      <c r="U367" s="806"/>
      <c r="V367" s="807"/>
      <c r="W367" s="1045" t="s">
        <v>64</v>
      </c>
      <c r="X367" s="1038"/>
      <c r="Y367" s="1038"/>
      <c r="Z367" s="1038"/>
      <c r="AA367" s="1046"/>
      <c r="AB367" s="391" t="s">
        <v>12</v>
      </c>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2"/>
      <c r="AY367" s="392"/>
      <c r="AZ367" s="15"/>
      <c r="BA367" s="84" t="s">
        <v>1570</v>
      </c>
      <c r="BB367" s="39" t="s">
        <v>232</v>
      </c>
      <c r="BC367" s="39" t="str">
        <f t="shared" si="294"/>
        <v>Tatura 112 (Golden)</v>
      </c>
      <c r="BD367" s="85" t="s">
        <v>745</v>
      </c>
      <c r="BE367" s="40" t="str">
        <f t="shared" si="286"/>
        <v/>
      </c>
      <c r="BF367" s="40" t="str">
        <f t="shared" si="287"/>
        <v/>
      </c>
      <c r="BG367" s="40" t="str">
        <f t="shared" si="308"/>
        <v/>
      </c>
      <c r="BH367" s="139">
        <f>IF(BB367="","",IF(AND(BD367="Yes",Admin!$F$6&gt;0),Admin!$F$6,Admin!$F$5))</f>
        <v>0</v>
      </c>
      <c r="BI367" s="140" t="str">
        <f t="shared" si="309"/>
        <v/>
      </c>
      <c r="BJ367" s="141" t="str">
        <f>IF(BI367="","",BI367-(BI367*BH367))</f>
        <v/>
      </c>
    </row>
    <row r="368" spans="1:62" ht="18.75" customHeight="1" x14ac:dyDescent="0.25">
      <c r="B368" s="773" t="s">
        <v>242</v>
      </c>
      <c r="C368" s="774"/>
      <c r="D368" s="774"/>
      <c r="E368" s="774"/>
      <c r="F368" s="774"/>
      <c r="G368" s="774"/>
      <c r="H368" s="774"/>
      <c r="I368" s="774"/>
      <c r="J368" s="774"/>
      <c r="K368" s="774"/>
      <c r="L368" s="774"/>
      <c r="M368" s="774"/>
      <c r="N368" s="774"/>
      <c r="O368" s="774"/>
      <c r="P368" s="774"/>
      <c r="Q368" s="488"/>
      <c r="R368" s="488"/>
      <c r="S368" s="488"/>
      <c r="T368" s="816"/>
      <c r="U368" s="816"/>
      <c r="V368" s="816"/>
      <c r="W368" s="493"/>
      <c r="X368" s="493"/>
      <c r="Y368" s="493"/>
      <c r="Z368" s="493"/>
      <c r="AA368" s="493"/>
      <c r="AB368" s="414"/>
      <c r="AC368" s="414"/>
      <c r="AD368" s="414"/>
      <c r="AE368" s="414"/>
      <c r="AF368" s="414"/>
      <c r="AG368" s="414"/>
      <c r="AH368" s="414"/>
      <c r="AI368" s="414"/>
      <c r="AJ368" s="414"/>
      <c r="AK368" s="414"/>
      <c r="AL368" s="414"/>
      <c r="AM368" s="414"/>
      <c r="AN368" s="414"/>
      <c r="AO368" s="414"/>
      <c r="AP368" s="414"/>
      <c r="AQ368" s="414"/>
      <c r="AR368" s="414"/>
      <c r="AS368" s="414"/>
      <c r="AT368" s="414"/>
      <c r="AU368" s="414"/>
      <c r="AV368" s="414"/>
      <c r="AW368" s="414"/>
      <c r="AX368" s="414"/>
      <c r="AY368" s="465"/>
      <c r="AZ368" s="15"/>
      <c r="BA368" s="84" t="s">
        <v>792</v>
      </c>
      <c r="BB368" s="39"/>
      <c r="BC368" s="39"/>
      <c r="BD368" s="85"/>
      <c r="BE368" s="78" t="str">
        <f t="shared" si="286"/>
        <v/>
      </c>
      <c r="BF368" s="78" t="str">
        <f t="shared" si="287"/>
        <v/>
      </c>
      <c r="BG368" s="78" t="str">
        <f t="shared" si="308"/>
        <v/>
      </c>
      <c r="BH368" s="86" t="str">
        <f>IF(BB368="","",IF(AND(BD368="Yes",Admin!$F$6&gt;0),Admin!$F$6,Admin!$F$5))</f>
        <v/>
      </c>
      <c r="BI368" s="87" t="str">
        <f t="shared" si="309"/>
        <v/>
      </c>
      <c r="BJ368" s="88" t="str">
        <f t="shared" si="293"/>
        <v/>
      </c>
    </row>
    <row r="369" spans="1:62" ht="18.75" customHeight="1" x14ac:dyDescent="0.25">
      <c r="A369" s="15"/>
      <c r="B369" s="481" t="s">
        <v>234</v>
      </c>
      <c r="C369" s="482"/>
      <c r="D369" s="482"/>
      <c r="E369" s="482"/>
      <c r="F369" s="364" t="s">
        <v>235</v>
      </c>
      <c r="G369" s="364"/>
      <c r="H369" s="364"/>
      <c r="I369" s="364"/>
      <c r="J369" s="364"/>
      <c r="K369" s="364"/>
      <c r="L369" s="364"/>
      <c r="M369" s="364"/>
      <c r="N369" s="364"/>
      <c r="O369" s="364"/>
      <c r="P369" s="364"/>
      <c r="Q369" s="280">
        <v>52.95</v>
      </c>
      <c r="R369" s="281"/>
      <c r="S369" s="282"/>
      <c r="T369" s="283"/>
      <c r="U369" s="284"/>
      <c r="V369" s="369"/>
      <c r="W369" s="370" t="s">
        <v>22</v>
      </c>
      <c r="X369" s="371"/>
      <c r="Y369" s="371"/>
      <c r="Z369" s="371"/>
      <c r="AA369" s="372"/>
      <c r="AB369" s="335" t="s">
        <v>12</v>
      </c>
      <c r="AC369" s="277"/>
      <c r="AD369" s="277"/>
      <c r="AE369" s="277"/>
      <c r="AF369" s="277"/>
      <c r="AG369" s="277"/>
      <c r="AH369" s="277"/>
      <c r="AI369" s="277"/>
      <c r="AJ369" s="277"/>
      <c r="AK369" s="277"/>
      <c r="AL369" s="277"/>
      <c r="AM369" s="277"/>
      <c r="AN369" s="277"/>
      <c r="AO369" s="277"/>
      <c r="AP369" s="277"/>
      <c r="AQ369" s="277"/>
      <c r="AR369" s="277"/>
      <c r="AS369" s="277"/>
      <c r="AT369" s="277"/>
      <c r="AU369" s="277"/>
      <c r="AV369" s="277"/>
      <c r="AW369" s="277"/>
      <c r="AX369" s="277"/>
      <c r="AY369" s="336"/>
      <c r="AZ369" s="15"/>
      <c r="BA369" s="84" t="s">
        <v>904</v>
      </c>
      <c r="BB369" s="39" t="s">
        <v>776</v>
      </c>
      <c r="BC369" s="39" t="str">
        <f t="shared" ref="BC369:BC376" si="328">B369</f>
        <v>Angel</v>
      </c>
      <c r="BD369" s="85" t="s">
        <v>745</v>
      </c>
      <c r="BE369" s="40" t="str">
        <f t="shared" si="286"/>
        <v/>
      </c>
      <c r="BF369" s="40">
        <f t="shared" si="287"/>
        <v>52.95</v>
      </c>
      <c r="BG369" s="40" t="str">
        <f t="shared" si="308"/>
        <v/>
      </c>
      <c r="BH369" s="139">
        <f>IF(BB369="","",IF(AND(BD369="Yes",Admin!$F$6&gt;0),Admin!$F$6,Admin!$F$5))</f>
        <v>0</v>
      </c>
      <c r="BI369" s="140" t="str">
        <f t="shared" si="309"/>
        <v/>
      </c>
      <c r="BJ369" s="141" t="str">
        <f t="shared" si="293"/>
        <v/>
      </c>
    </row>
    <row r="370" spans="1:62" ht="18.75" customHeight="1" x14ac:dyDescent="0.25">
      <c r="A370" s="15"/>
      <c r="B370" s="481" t="s">
        <v>233</v>
      </c>
      <c r="C370" s="482"/>
      <c r="D370" s="482"/>
      <c r="E370" s="482"/>
      <c r="F370" s="364" t="s">
        <v>209</v>
      </c>
      <c r="G370" s="364"/>
      <c r="H370" s="364"/>
      <c r="I370" s="364"/>
      <c r="J370" s="364"/>
      <c r="K370" s="364"/>
      <c r="L370" s="364"/>
      <c r="M370" s="364"/>
      <c r="N370" s="364"/>
      <c r="O370" s="364"/>
      <c r="P370" s="364"/>
      <c r="Q370" s="280">
        <v>52.95</v>
      </c>
      <c r="R370" s="281"/>
      <c r="S370" s="282"/>
      <c r="T370" s="283"/>
      <c r="U370" s="284"/>
      <c r="V370" s="369"/>
      <c r="W370" s="370" t="s">
        <v>11</v>
      </c>
      <c r="X370" s="371"/>
      <c r="Y370" s="371"/>
      <c r="Z370" s="371"/>
      <c r="AA370" s="372"/>
      <c r="AB370" s="335" t="s">
        <v>12</v>
      </c>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7"/>
      <c r="AY370" s="336"/>
      <c r="AZ370" s="15"/>
      <c r="BA370" s="84" t="s">
        <v>905</v>
      </c>
      <c r="BB370" s="39" t="s">
        <v>776</v>
      </c>
      <c r="BC370" s="39" t="str">
        <f t="shared" si="328"/>
        <v>Anzac</v>
      </c>
      <c r="BD370" s="85" t="s">
        <v>745</v>
      </c>
      <c r="BE370" s="40" t="str">
        <f t="shared" si="286"/>
        <v/>
      </c>
      <c r="BF370" s="40">
        <f t="shared" si="287"/>
        <v>52.95</v>
      </c>
      <c r="BG370" s="40" t="str">
        <f t="shared" si="308"/>
        <v/>
      </c>
      <c r="BH370" s="139">
        <f>IF(BB370="","",IF(AND(BD370="Yes",Admin!$F$6&gt;0),Admin!$F$6,Admin!$F$5))</f>
        <v>0</v>
      </c>
      <c r="BI370" s="140" t="str">
        <f t="shared" si="309"/>
        <v/>
      </c>
      <c r="BJ370" s="141" t="str">
        <f t="shared" si="293"/>
        <v/>
      </c>
    </row>
    <row r="371" spans="1:62" ht="18.75" customHeight="1" x14ac:dyDescent="0.25">
      <c r="A371" s="15"/>
      <c r="B371" s="481" t="s">
        <v>123</v>
      </c>
      <c r="C371" s="482"/>
      <c r="D371" s="482"/>
      <c r="E371" s="482"/>
      <c r="F371" s="364" t="s">
        <v>1067</v>
      </c>
      <c r="G371" s="364"/>
      <c r="H371" s="364"/>
      <c r="I371" s="364"/>
      <c r="J371" s="364"/>
      <c r="K371" s="364"/>
      <c r="L371" s="364"/>
      <c r="M371" s="364"/>
      <c r="N371" s="364"/>
      <c r="O371" s="364"/>
      <c r="P371" s="364"/>
      <c r="Q371" s="280">
        <v>52.95</v>
      </c>
      <c r="R371" s="281"/>
      <c r="S371" s="282"/>
      <c r="T371" s="283"/>
      <c r="U371" s="284"/>
      <c r="V371" s="369"/>
      <c r="W371" s="370" t="s">
        <v>27</v>
      </c>
      <c r="X371" s="371"/>
      <c r="Y371" s="371"/>
      <c r="Z371" s="371"/>
      <c r="AA371" s="372"/>
      <c r="AB371" s="335" t="s">
        <v>12</v>
      </c>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7"/>
      <c r="AY371" s="336"/>
      <c r="AZ371" s="15"/>
      <c r="BA371" s="84" t="s">
        <v>1505</v>
      </c>
      <c r="BB371" s="39" t="s">
        <v>776</v>
      </c>
      <c r="BC371" s="39" t="str">
        <f t="shared" si="328"/>
        <v>Blackboy</v>
      </c>
      <c r="BD371" s="85" t="s">
        <v>745</v>
      </c>
      <c r="BE371" s="40" t="str">
        <f t="shared" si="286"/>
        <v/>
      </c>
      <c r="BF371" s="40">
        <f t="shared" si="287"/>
        <v>52.95</v>
      </c>
      <c r="BG371" s="40" t="str">
        <f t="shared" si="308"/>
        <v/>
      </c>
      <c r="BH371" s="139">
        <f>IF(BB371="","",IF(AND(BD371="Yes",Admin!$F$6&gt;0),Admin!$F$6,Admin!$F$5))</f>
        <v>0</v>
      </c>
      <c r="BI371" s="140" t="str">
        <f t="shared" si="309"/>
        <v/>
      </c>
      <c r="BJ371" s="141" t="str">
        <f t="shared" si="293"/>
        <v/>
      </c>
    </row>
    <row r="372" spans="1:62" ht="18.75" customHeight="1" x14ac:dyDescent="0.25">
      <c r="A372" s="15"/>
      <c r="B372" s="481" t="s">
        <v>1138</v>
      </c>
      <c r="C372" s="482"/>
      <c r="D372" s="482"/>
      <c r="E372" s="482"/>
      <c r="F372" s="364" t="s">
        <v>211</v>
      </c>
      <c r="G372" s="364"/>
      <c r="H372" s="364"/>
      <c r="I372" s="364"/>
      <c r="J372" s="364"/>
      <c r="K372" s="364"/>
      <c r="L372" s="364"/>
      <c r="M372" s="364"/>
      <c r="N372" s="364"/>
      <c r="O372" s="364"/>
      <c r="P372" s="364"/>
      <c r="Q372" s="280">
        <v>52.95</v>
      </c>
      <c r="R372" s="281"/>
      <c r="S372" s="282"/>
      <c r="T372" s="283"/>
      <c r="U372" s="284"/>
      <c r="V372" s="369"/>
      <c r="W372" s="370" t="s">
        <v>22</v>
      </c>
      <c r="X372" s="371"/>
      <c r="Y372" s="371"/>
      <c r="Z372" s="371"/>
      <c r="AA372" s="372"/>
      <c r="AB372" s="335" t="s">
        <v>12</v>
      </c>
      <c r="AC372" s="277"/>
      <c r="AD372" s="277"/>
      <c r="AE372" s="277"/>
      <c r="AF372" s="277"/>
      <c r="AG372" s="277"/>
      <c r="AH372" s="277"/>
      <c r="AI372" s="277"/>
      <c r="AJ372" s="277"/>
      <c r="AK372" s="277"/>
      <c r="AL372" s="277"/>
      <c r="AM372" s="277"/>
      <c r="AN372" s="277"/>
      <c r="AO372" s="277"/>
      <c r="AP372" s="277"/>
      <c r="AQ372" s="277"/>
      <c r="AR372" s="277"/>
      <c r="AS372" s="277"/>
      <c r="AT372" s="277"/>
      <c r="AU372" s="277"/>
      <c r="AV372" s="277"/>
      <c r="AW372" s="277"/>
      <c r="AX372" s="277"/>
      <c r="AY372" s="336"/>
      <c r="AZ372" s="15"/>
      <c r="BA372" s="84" t="s">
        <v>1576</v>
      </c>
      <c r="BB372" s="39" t="s">
        <v>776</v>
      </c>
      <c r="BC372" s="39" t="str">
        <f t="shared" si="328"/>
        <v>Elberta</v>
      </c>
      <c r="BD372" s="85" t="s">
        <v>745</v>
      </c>
      <c r="BE372" s="40" t="str">
        <f t="shared" si="286"/>
        <v/>
      </c>
      <c r="BF372" s="40">
        <f t="shared" si="287"/>
        <v>52.95</v>
      </c>
      <c r="BG372" s="40" t="str">
        <f t="shared" si="308"/>
        <v/>
      </c>
      <c r="BH372" s="139">
        <f>IF(BB372="","",IF(AND(BD372="Yes",Admin!$F$6&gt;0),Admin!$F$6,Admin!$F$5))</f>
        <v>0</v>
      </c>
      <c r="BI372" s="140" t="str">
        <f t="shared" si="309"/>
        <v/>
      </c>
      <c r="BJ372" s="141" t="str">
        <f>IF(BI372="","",BI372-(BI372*BH372))</f>
        <v/>
      </c>
    </row>
    <row r="373" spans="1:62" ht="18.75" hidden="1" customHeight="1" x14ac:dyDescent="0.25">
      <c r="A373" s="15"/>
      <c r="B373" s="489" t="s">
        <v>1095</v>
      </c>
      <c r="C373" s="490"/>
      <c r="D373" s="490"/>
      <c r="E373" s="490"/>
      <c r="F373" s="393" t="s">
        <v>211</v>
      </c>
      <c r="G373" s="393"/>
      <c r="H373" s="393"/>
      <c r="I373" s="393"/>
      <c r="J373" s="393"/>
      <c r="K373" s="393"/>
      <c r="L373" s="393"/>
      <c r="M373" s="393"/>
      <c r="N373" s="393"/>
      <c r="O373" s="393"/>
      <c r="P373" s="700"/>
      <c r="Q373" s="643" t="s">
        <v>393</v>
      </c>
      <c r="R373" s="420"/>
      <c r="S373" s="644"/>
      <c r="T373" s="387" t="s">
        <v>2</v>
      </c>
      <c r="U373" s="388"/>
      <c r="V373" s="389"/>
      <c r="W373" s="329" t="s">
        <v>11</v>
      </c>
      <c r="X373" s="330"/>
      <c r="Y373" s="330"/>
      <c r="Z373" s="330"/>
      <c r="AA373" s="390"/>
      <c r="AB373" s="391" t="s">
        <v>12</v>
      </c>
      <c r="AC373" s="382"/>
      <c r="AD373" s="382"/>
      <c r="AE373" s="382"/>
      <c r="AF373" s="382"/>
      <c r="AG373" s="382"/>
      <c r="AH373" s="382"/>
      <c r="AI373" s="382"/>
      <c r="AJ373" s="382"/>
      <c r="AK373" s="382"/>
      <c r="AL373" s="382"/>
      <c r="AM373" s="382"/>
      <c r="AN373" s="382"/>
      <c r="AO373" s="382"/>
      <c r="AP373" s="382"/>
      <c r="AQ373" s="382"/>
      <c r="AR373" s="382"/>
      <c r="AS373" s="382"/>
      <c r="AT373" s="382"/>
      <c r="AU373" s="382"/>
      <c r="AV373" s="382"/>
      <c r="AW373" s="382"/>
      <c r="AX373" s="382"/>
      <c r="AY373" s="392"/>
      <c r="AZ373" s="15"/>
      <c r="BA373" s="84" t="s">
        <v>1506</v>
      </c>
      <c r="BB373" s="39" t="s">
        <v>776</v>
      </c>
      <c r="BC373" s="39" t="str">
        <f t="shared" si="328"/>
        <v>Fresno</v>
      </c>
      <c r="BD373" s="85" t="s">
        <v>745</v>
      </c>
      <c r="BE373" s="40" t="str">
        <f t="shared" si="286"/>
        <v/>
      </c>
      <c r="BF373" s="40" t="str">
        <f t="shared" si="287"/>
        <v/>
      </c>
      <c r="BG373" s="40" t="str">
        <f t="shared" si="308"/>
        <v/>
      </c>
      <c r="BH373" s="139">
        <f>IF(BB373="","",IF(AND(BD373="Yes",Admin!$F$6&gt;0),Admin!$F$6,Admin!$F$5))</f>
        <v>0</v>
      </c>
      <c r="BI373" s="140" t="str">
        <f t="shared" si="309"/>
        <v/>
      </c>
      <c r="BJ373" s="141" t="str">
        <f t="shared" si="293"/>
        <v/>
      </c>
    </row>
    <row r="374" spans="1:62" ht="18.75" customHeight="1" x14ac:dyDescent="0.25">
      <c r="A374" s="15"/>
      <c r="B374" s="481" t="s">
        <v>238</v>
      </c>
      <c r="C374" s="482"/>
      <c r="D374" s="482"/>
      <c r="E374" s="482"/>
      <c r="F374" s="482"/>
      <c r="G374" s="482"/>
      <c r="H374" s="364" t="s">
        <v>239</v>
      </c>
      <c r="I374" s="364" t="s">
        <v>239</v>
      </c>
      <c r="J374" s="364"/>
      <c r="K374" s="364"/>
      <c r="L374" s="364"/>
      <c r="M374" s="364"/>
      <c r="N374" s="364"/>
      <c r="O374" s="364"/>
      <c r="P374" s="364"/>
      <c r="Q374" s="280">
        <v>52.95</v>
      </c>
      <c r="R374" s="281"/>
      <c r="S374" s="282"/>
      <c r="T374" s="283"/>
      <c r="U374" s="284"/>
      <c r="V374" s="369"/>
      <c r="W374" s="370" t="s">
        <v>27</v>
      </c>
      <c r="X374" s="371"/>
      <c r="Y374" s="371"/>
      <c r="Z374" s="371"/>
      <c r="AA374" s="372"/>
      <c r="AB374" s="335" t="s">
        <v>12</v>
      </c>
      <c r="AC374" s="277"/>
      <c r="AD374" s="277"/>
      <c r="AE374" s="277"/>
      <c r="AF374" s="277"/>
      <c r="AG374" s="277"/>
      <c r="AH374" s="277"/>
      <c r="AI374" s="277"/>
      <c r="AJ374" s="277"/>
      <c r="AK374" s="277"/>
      <c r="AL374" s="277"/>
      <c r="AM374" s="277"/>
      <c r="AN374" s="277"/>
      <c r="AO374" s="277"/>
      <c r="AP374" s="277"/>
      <c r="AQ374" s="277"/>
      <c r="AR374" s="277"/>
      <c r="AS374" s="277"/>
      <c r="AT374" s="277"/>
      <c r="AU374" s="277"/>
      <c r="AV374" s="277"/>
      <c r="AW374" s="277"/>
      <c r="AX374" s="277"/>
      <c r="AY374" s="336"/>
      <c r="AZ374" s="15"/>
      <c r="BA374" s="84" t="s">
        <v>1944</v>
      </c>
      <c r="BB374" s="39" t="s">
        <v>776</v>
      </c>
      <c r="BC374" s="39" t="str">
        <f t="shared" si="328"/>
        <v>Golden Queen</v>
      </c>
      <c r="BD374" s="85" t="s">
        <v>745</v>
      </c>
      <c r="BE374" s="40" t="str">
        <f t="shared" si="286"/>
        <v/>
      </c>
      <c r="BF374" s="40">
        <f t="shared" si="287"/>
        <v>52.95</v>
      </c>
      <c r="BG374" s="40" t="str">
        <f t="shared" si="308"/>
        <v/>
      </c>
      <c r="BH374" s="139">
        <f>IF(BB374="","",IF(AND(BD374="Yes",Admin!$F$6&gt;0),Admin!$F$6,Admin!$F$5))</f>
        <v>0</v>
      </c>
      <c r="BI374" s="140" t="str">
        <f t="shared" si="309"/>
        <v/>
      </c>
      <c r="BJ374" s="141" t="str">
        <f>IF(BI374="","",BI374-(BI374*BH374))</f>
        <v/>
      </c>
    </row>
    <row r="375" spans="1:62" ht="18.75" customHeight="1" x14ac:dyDescent="0.25">
      <c r="A375" s="15"/>
      <c r="B375" s="768" t="s">
        <v>243</v>
      </c>
      <c r="C375" s="769"/>
      <c r="D375" s="769"/>
      <c r="E375" s="769"/>
      <c r="F375" s="750" t="s">
        <v>211</v>
      </c>
      <c r="G375" s="750"/>
      <c r="H375" s="750"/>
      <c r="I375" s="750"/>
      <c r="J375" s="750"/>
      <c r="K375" s="750"/>
      <c r="L375" s="750"/>
      <c r="M375" s="750"/>
      <c r="N375" s="750"/>
      <c r="O375" s="750"/>
      <c r="P375" s="750"/>
      <c r="Q375" s="320">
        <v>52.95</v>
      </c>
      <c r="R375" s="321"/>
      <c r="S375" s="322"/>
      <c r="T375" s="821" t="s">
        <v>2</v>
      </c>
      <c r="U375" s="822"/>
      <c r="V375" s="823"/>
      <c r="W375" s="824" t="s">
        <v>64</v>
      </c>
      <c r="X375" s="825"/>
      <c r="Y375" s="825"/>
      <c r="Z375" s="825"/>
      <c r="AA375" s="826"/>
      <c r="AB375" s="767" t="s">
        <v>12</v>
      </c>
      <c r="AC375" s="302"/>
      <c r="AD375" s="302"/>
      <c r="AE375" s="302"/>
      <c r="AF375" s="302"/>
      <c r="AG375" s="302"/>
      <c r="AH375" s="302"/>
      <c r="AI375" s="302"/>
      <c r="AJ375" s="302"/>
      <c r="AK375" s="302"/>
      <c r="AL375" s="302"/>
      <c r="AM375" s="302"/>
      <c r="AN375" s="302"/>
      <c r="AO375" s="302"/>
      <c r="AP375" s="302"/>
      <c r="AQ375" s="302"/>
      <c r="AR375" s="302"/>
      <c r="AS375" s="302"/>
      <c r="AT375" s="302"/>
      <c r="AU375" s="302"/>
      <c r="AV375" s="302"/>
      <c r="AW375" s="302"/>
      <c r="AX375" s="302"/>
      <c r="AY375" s="498"/>
      <c r="AZ375" s="15"/>
      <c r="BA375" s="84" t="s">
        <v>1507</v>
      </c>
      <c r="BB375" s="39" t="s">
        <v>776</v>
      </c>
      <c r="BC375" s="39" t="str">
        <f t="shared" si="328"/>
        <v>O'Henry</v>
      </c>
      <c r="BD375" s="85" t="s">
        <v>745</v>
      </c>
      <c r="BE375" s="40" t="str">
        <f t="shared" si="286"/>
        <v/>
      </c>
      <c r="BF375" s="40">
        <f t="shared" si="287"/>
        <v>52.95</v>
      </c>
      <c r="BG375" s="40" t="str">
        <f t="shared" si="308"/>
        <v/>
      </c>
      <c r="BH375" s="139">
        <f>IF(BB375="","",IF(AND(BD375="Yes",Admin!$F$6&gt;0),Admin!$F$6,Admin!$F$5))</f>
        <v>0</v>
      </c>
      <c r="BI375" s="140" t="str">
        <f t="shared" si="309"/>
        <v/>
      </c>
      <c r="BJ375" s="141" t="str">
        <f t="shared" ref="BJ375" si="329">IF(BI375="","",BI375-(BI375*BH375))</f>
        <v/>
      </c>
    </row>
    <row r="376" spans="1:62" ht="18.75" hidden="1" customHeight="1" x14ac:dyDescent="0.25">
      <c r="A376" s="15"/>
      <c r="B376" s="489" t="s">
        <v>2097</v>
      </c>
      <c r="C376" s="490"/>
      <c r="D376" s="490"/>
      <c r="E376" s="490"/>
      <c r="F376" s="490"/>
      <c r="G376" s="490"/>
      <c r="H376" s="393" t="s">
        <v>209</v>
      </c>
      <c r="I376" s="393" t="s">
        <v>239</v>
      </c>
      <c r="J376" s="393"/>
      <c r="K376" s="393"/>
      <c r="L376" s="393"/>
      <c r="M376" s="393"/>
      <c r="N376" s="393"/>
      <c r="O376" s="393"/>
      <c r="P376" s="393"/>
      <c r="Q376" s="643" t="s">
        <v>393</v>
      </c>
      <c r="R376" s="420"/>
      <c r="S376" s="644"/>
      <c r="T376" s="387" t="s">
        <v>2</v>
      </c>
      <c r="U376" s="388"/>
      <c r="V376" s="389"/>
      <c r="W376" s="329" t="s">
        <v>22</v>
      </c>
      <c r="X376" s="330"/>
      <c r="Y376" s="330"/>
      <c r="Z376" s="330"/>
      <c r="AA376" s="390"/>
      <c r="AB376" s="391" t="s">
        <v>12</v>
      </c>
      <c r="AC376" s="382"/>
      <c r="AD376" s="382"/>
      <c r="AE376" s="382"/>
      <c r="AF376" s="382"/>
      <c r="AG376" s="382"/>
      <c r="AH376" s="382"/>
      <c r="AI376" s="382"/>
      <c r="AJ376" s="382"/>
      <c r="AK376" s="382"/>
      <c r="AL376" s="382"/>
      <c r="AM376" s="382"/>
      <c r="AN376" s="382"/>
      <c r="AO376" s="382"/>
      <c r="AP376" s="382"/>
      <c r="AQ376" s="382"/>
      <c r="AR376" s="382"/>
      <c r="AS376" s="382"/>
      <c r="AT376" s="382"/>
      <c r="AU376" s="382"/>
      <c r="AV376" s="382"/>
      <c r="AW376" s="382"/>
      <c r="AX376" s="382"/>
      <c r="AY376" s="392"/>
      <c r="AZ376" s="15"/>
      <c r="BA376" s="84" t="s">
        <v>2098</v>
      </c>
      <c r="BB376" s="39" t="s">
        <v>776</v>
      </c>
      <c r="BC376" s="39" t="str">
        <f t="shared" si="328"/>
        <v>Red Noonan</v>
      </c>
      <c r="BD376" s="85" t="s">
        <v>745</v>
      </c>
      <c r="BE376" s="40" t="str">
        <f t="shared" si="286"/>
        <v/>
      </c>
      <c r="BF376" s="40" t="str">
        <f t="shared" si="287"/>
        <v/>
      </c>
      <c r="BG376" s="40" t="str">
        <f t="shared" si="308"/>
        <v/>
      </c>
      <c r="BH376" s="139">
        <f>IF(BB376="","",IF(AND(BD376="Yes",Admin!$F$6&gt;0),Admin!$F$6,Admin!$F$5))</f>
        <v>0</v>
      </c>
      <c r="BI376" s="140" t="str">
        <f t="shared" si="309"/>
        <v/>
      </c>
      <c r="BJ376" s="141" t="str">
        <f t="shared" si="293"/>
        <v/>
      </c>
    </row>
    <row r="377" spans="1:62" ht="18.75" customHeight="1" x14ac:dyDescent="0.25">
      <c r="B377" s="780" t="s">
        <v>380</v>
      </c>
      <c r="C377" s="781"/>
      <c r="D377" s="781"/>
      <c r="E377" s="781"/>
      <c r="F377" s="781"/>
      <c r="G377" s="781"/>
      <c r="H377" s="781"/>
      <c r="I377" s="781"/>
      <c r="J377" s="781"/>
      <c r="K377" s="781"/>
      <c r="L377" s="781"/>
      <c r="M377" s="781"/>
      <c r="N377" s="781"/>
      <c r="O377" s="781"/>
      <c r="P377" s="781"/>
      <c r="Q377" s="415"/>
      <c r="R377" s="415"/>
      <c r="S377" s="415"/>
      <c r="T377" s="416"/>
      <c r="U377" s="416"/>
      <c r="V377" s="416"/>
      <c r="W377" s="827"/>
      <c r="X377" s="827"/>
      <c r="Y377" s="827"/>
      <c r="Z377" s="827"/>
      <c r="AA377" s="827"/>
      <c r="AB377" s="777"/>
      <c r="AC377" s="777"/>
      <c r="AD377" s="777"/>
      <c r="AE377" s="777"/>
      <c r="AF377" s="777"/>
      <c r="AG377" s="777"/>
      <c r="AH377" s="777"/>
      <c r="AI377" s="777"/>
      <c r="AJ377" s="777"/>
      <c r="AK377" s="777"/>
      <c r="AL377" s="777"/>
      <c r="AM377" s="777"/>
      <c r="AN377" s="777"/>
      <c r="AO377" s="777"/>
      <c r="AP377" s="777"/>
      <c r="AQ377" s="777"/>
      <c r="AR377" s="777"/>
      <c r="AS377" s="777"/>
      <c r="AT377" s="777"/>
      <c r="AU377" s="777"/>
      <c r="AV377" s="777"/>
      <c r="AW377" s="777"/>
      <c r="AX377" s="777"/>
      <c r="AY377" s="778"/>
      <c r="AZ377" s="15"/>
      <c r="BA377" s="84" t="s">
        <v>792</v>
      </c>
      <c r="BB377" s="39"/>
      <c r="BC377" s="39"/>
      <c r="BD377" s="85"/>
      <c r="BE377" s="78" t="str">
        <f t="shared" si="286"/>
        <v/>
      </c>
      <c r="BF377" s="78" t="str">
        <f t="shared" si="287"/>
        <v/>
      </c>
      <c r="BG377" s="78" t="str">
        <f t="shared" si="308"/>
        <v/>
      </c>
      <c r="BH377" s="86" t="str">
        <f>IF(BB377="","",IF(AND(BD377="Yes",Admin!$F$6&gt;0),Admin!$F$6,Admin!$F$5))</f>
        <v/>
      </c>
      <c r="BI377" s="87" t="str">
        <f t="shared" si="309"/>
        <v/>
      </c>
      <c r="BJ377" s="88" t="str">
        <f t="shared" si="293"/>
        <v/>
      </c>
    </row>
    <row r="378" spans="1:62" ht="18.75" customHeight="1" x14ac:dyDescent="0.25">
      <c r="A378" s="15"/>
      <c r="B378" s="276" t="s">
        <v>1942</v>
      </c>
      <c r="C378" s="277"/>
      <c r="D378" s="277"/>
      <c r="E378" s="277"/>
      <c r="F378" s="277"/>
      <c r="G378" s="277"/>
      <c r="H378" s="277"/>
      <c r="I378" s="399" t="s">
        <v>1945</v>
      </c>
      <c r="J378" s="399"/>
      <c r="K378" s="399"/>
      <c r="L378" s="399"/>
      <c r="M378" s="399"/>
      <c r="N378" s="399"/>
      <c r="O378" s="399"/>
      <c r="P378" s="796"/>
      <c r="Q378" s="280">
        <v>44.95</v>
      </c>
      <c r="R378" s="281"/>
      <c r="S378" s="282"/>
      <c r="T378" s="283"/>
      <c r="U378" s="284"/>
      <c r="V378" s="369"/>
      <c r="W378" s="370" t="s">
        <v>11</v>
      </c>
      <c r="X378" s="371"/>
      <c r="Y378" s="371"/>
      <c r="Z378" s="371"/>
      <c r="AA378" s="372"/>
      <c r="AB378" s="335" t="s">
        <v>12</v>
      </c>
      <c r="AC378" s="277"/>
      <c r="AD378" s="277"/>
      <c r="AE378" s="277"/>
      <c r="AF378" s="277"/>
      <c r="AG378" s="277"/>
      <c r="AH378" s="277"/>
      <c r="AI378" s="277"/>
      <c r="AJ378" s="277"/>
      <c r="AK378" s="277"/>
      <c r="AL378" s="277"/>
      <c r="AM378" s="277"/>
      <c r="AN378" s="277"/>
      <c r="AO378" s="277"/>
      <c r="AP378" s="277"/>
      <c r="AQ378" s="277"/>
      <c r="AR378" s="277"/>
      <c r="AS378" s="277"/>
      <c r="AT378" s="277"/>
      <c r="AU378" s="277"/>
      <c r="AV378" s="277"/>
      <c r="AW378" s="277"/>
      <c r="AX378" s="277"/>
      <c r="AY378" s="336"/>
      <c r="AZ378" s="15"/>
      <c r="BA378" s="84" t="s">
        <v>1946</v>
      </c>
      <c r="BB378" s="39" t="s">
        <v>777</v>
      </c>
      <c r="BC378" s="39" t="str">
        <f>B378</f>
        <v>Sunset Super Dwarf</v>
      </c>
      <c r="BD378" s="85" t="s">
        <v>745</v>
      </c>
      <c r="BE378" s="40" t="str">
        <f t="shared" si="286"/>
        <v/>
      </c>
      <c r="BF378" s="40">
        <f t="shared" si="287"/>
        <v>44.95</v>
      </c>
      <c r="BG378" s="40" t="str">
        <f t="shared" si="308"/>
        <v/>
      </c>
      <c r="BH378" s="139">
        <f>IF(BB378="","",IF(AND(BD378="Yes",Admin!$F$6&gt;0),Admin!$F$6,Admin!$F$5))</f>
        <v>0</v>
      </c>
      <c r="BI378" s="140" t="str">
        <f t="shared" si="309"/>
        <v/>
      </c>
      <c r="BJ378" s="141" t="str">
        <f t="shared" ref="BJ378:BJ379" si="330">IF(BI378="","",BI378-(BI378*BH378))</f>
        <v/>
      </c>
    </row>
    <row r="379" spans="1:62" ht="18.75" customHeight="1" x14ac:dyDescent="0.25">
      <c r="A379" s="15"/>
      <c r="B379" s="276" t="s">
        <v>244</v>
      </c>
      <c r="C379" s="277"/>
      <c r="D379" s="277"/>
      <c r="E379" s="277"/>
      <c r="F379" s="277"/>
      <c r="G379" s="261"/>
      <c r="H379" s="261"/>
      <c r="I379" s="263"/>
      <c r="J379" s="263"/>
      <c r="K379" s="263"/>
      <c r="L379" s="263"/>
      <c r="M379" s="263"/>
      <c r="N379" s="263"/>
      <c r="O379" s="263"/>
      <c r="P379" s="264" t="s">
        <v>211</v>
      </c>
      <c r="Q379" s="280">
        <v>44.95</v>
      </c>
      <c r="R379" s="281"/>
      <c r="S379" s="282"/>
      <c r="T379" s="283"/>
      <c r="U379" s="284"/>
      <c r="V379" s="369"/>
      <c r="W379" s="370" t="s">
        <v>22</v>
      </c>
      <c r="X379" s="371"/>
      <c r="Y379" s="371"/>
      <c r="Z379" s="371"/>
      <c r="AA379" s="372"/>
      <c r="AB379" s="335" t="s">
        <v>12</v>
      </c>
      <c r="AC379" s="277"/>
      <c r="AD379" s="277"/>
      <c r="AE379" s="277"/>
      <c r="AF379" s="277"/>
      <c r="AG379" s="277"/>
      <c r="AH379" s="277"/>
      <c r="AI379" s="277"/>
      <c r="AJ379" s="277"/>
      <c r="AK379" s="277"/>
      <c r="AL379" s="277"/>
      <c r="AM379" s="277"/>
      <c r="AN379" s="277"/>
      <c r="AO379" s="277"/>
      <c r="AP379" s="277"/>
      <c r="AQ379" s="277"/>
      <c r="AR379" s="277"/>
      <c r="AS379" s="277"/>
      <c r="AT379" s="277"/>
      <c r="AU379" s="277"/>
      <c r="AV379" s="277"/>
      <c r="AW379" s="277"/>
      <c r="AX379" s="277"/>
      <c r="AY379" s="336"/>
      <c r="AZ379" s="15"/>
      <c r="BA379" s="84" t="s">
        <v>906</v>
      </c>
      <c r="BB379" s="39" t="s">
        <v>777</v>
      </c>
      <c r="BC379" s="39" t="str">
        <f>B379</f>
        <v>Trixzie 'Pixzie'</v>
      </c>
      <c r="BD379" s="85" t="s">
        <v>745</v>
      </c>
      <c r="BE379" s="40" t="str">
        <f t="shared" si="286"/>
        <v/>
      </c>
      <c r="BF379" s="40">
        <f t="shared" si="287"/>
        <v>44.95</v>
      </c>
      <c r="BG379" s="40" t="str">
        <f t="shared" si="308"/>
        <v/>
      </c>
      <c r="BH379" s="139">
        <f>IF(BB379="","",IF(AND(BD379="Yes",Admin!$F$6&gt;0),Admin!$F$6,Admin!$F$5))</f>
        <v>0</v>
      </c>
      <c r="BI379" s="140" t="str">
        <f t="shared" si="309"/>
        <v/>
      </c>
      <c r="BJ379" s="141" t="str">
        <f t="shared" si="330"/>
        <v/>
      </c>
    </row>
    <row r="380" spans="1:62" ht="18.75" customHeight="1" x14ac:dyDescent="0.25">
      <c r="A380" s="15"/>
      <c r="B380" s="481" t="s">
        <v>2099</v>
      </c>
      <c r="C380" s="482"/>
      <c r="D380" s="482"/>
      <c r="E380" s="482"/>
      <c r="F380" s="482"/>
      <c r="G380" s="482"/>
      <c r="H380" s="364"/>
      <c r="I380" s="364"/>
      <c r="J380" s="364"/>
      <c r="K380" s="364"/>
      <c r="L380" s="364"/>
      <c r="M380" s="364"/>
      <c r="N380" s="364"/>
      <c r="O380" s="364"/>
      <c r="P380" s="364" t="s">
        <v>211</v>
      </c>
      <c r="Q380" s="280">
        <v>44.95</v>
      </c>
      <c r="R380" s="281"/>
      <c r="S380" s="282"/>
      <c r="T380" s="283"/>
      <c r="U380" s="284"/>
      <c r="V380" s="369"/>
      <c r="W380" s="370" t="s">
        <v>64</v>
      </c>
      <c r="X380" s="371"/>
      <c r="Y380" s="371"/>
      <c r="Z380" s="371"/>
      <c r="AA380" s="372"/>
      <c r="AB380" s="335" t="s">
        <v>12</v>
      </c>
      <c r="AC380" s="277"/>
      <c r="AD380" s="277"/>
      <c r="AE380" s="277"/>
      <c r="AF380" s="277"/>
      <c r="AG380" s="277"/>
      <c r="AH380" s="277"/>
      <c r="AI380" s="277"/>
      <c r="AJ380" s="277"/>
      <c r="AK380" s="277"/>
      <c r="AL380" s="277"/>
      <c r="AM380" s="277"/>
      <c r="AN380" s="277"/>
      <c r="AO380" s="277"/>
      <c r="AP380" s="277"/>
      <c r="AQ380" s="277"/>
      <c r="AR380" s="277"/>
      <c r="AS380" s="277"/>
      <c r="AT380" s="277"/>
      <c r="AU380" s="277"/>
      <c r="AV380" s="277"/>
      <c r="AW380" s="277"/>
      <c r="AX380" s="277"/>
      <c r="AY380" s="336"/>
      <c r="AZ380" s="15"/>
      <c r="BA380" s="84" t="s">
        <v>2100</v>
      </c>
      <c r="BB380" s="39" t="s">
        <v>777</v>
      </c>
      <c r="BC380" s="39" t="str">
        <f>B380</f>
        <v>Valley Red</v>
      </c>
      <c r="BD380" s="85" t="s">
        <v>745</v>
      </c>
      <c r="BE380" s="40" t="str">
        <f t="shared" si="286"/>
        <v/>
      </c>
      <c r="BF380" s="40">
        <f t="shared" si="287"/>
        <v>44.95</v>
      </c>
      <c r="BG380" s="40" t="str">
        <f t="shared" si="308"/>
        <v/>
      </c>
      <c r="BH380" s="139">
        <f>IF(BB380="","",IF(AND(BD380="Yes",Admin!$F$6&gt;0),Admin!$F$6,Admin!$F$5))</f>
        <v>0</v>
      </c>
      <c r="BI380" s="140" t="str">
        <f t="shared" si="309"/>
        <v/>
      </c>
      <c r="BJ380" s="141" t="str">
        <f t="shared" si="293"/>
        <v/>
      </c>
    </row>
    <row r="381" spans="1:62" ht="18.75" customHeight="1" x14ac:dyDescent="0.25">
      <c r="B381" s="780" t="s">
        <v>245</v>
      </c>
      <c r="C381" s="781"/>
      <c r="D381" s="781"/>
      <c r="E381" s="781"/>
      <c r="F381" s="781"/>
      <c r="G381" s="781"/>
      <c r="H381" s="781"/>
      <c r="I381" s="781"/>
      <c r="J381" s="781"/>
      <c r="K381" s="781"/>
      <c r="L381" s="781"/>
      <c r="M381" s="781"/>
      <c r="N381" s="781"/>
      <c r="O381" s="781"/>
      <c r="P381" s="781"/>
      <c r="Q381" s="415"/>
      <c r="R381" s="415"/>
      <c r="S381" s="415"/>
      <c r="T381" s="416"/>
      <c r="U381" s="416"/>
      <c r="V381" s="416"/>
      <c r="W381" s="827"/>
      <c r="X381" s="827"/>
      <c r="Y381" s="827"/>
      <c r="Z381" s="827"/>
      <c r="AA381" s="827"/>
      <c r="AB381" s="777"/>
      <c r="AC381" s="777"/>
      <c r="AD381" s="777"/>
      <c r="AE381" s="777"/>
      <c r="AF381" s="777"/>
      <c r="AG381" s="777"/>
      <c r="AH381" s="777"/>
      <c r="AI381" s="777"/>
      <c r="AJ381" s="777"/>
      <c r="AK381" s="777"/>
      <c r="AL381" s="777"/>
      <c r="AM381" s="777"/>
      <c r="AN381" s="777"/>
      <c r="AO381" s="777"/>
      <c r="AP381" s="777"/>
      <c r="AQ381" s="777"/>
      <c r="AR381" s="777"/>
      <c r="AS381" s="777"/>
      <c r="AT381" s="777"/>
      <c r="AU381" s="777"/>
      <c r="AV381" s="777"/>
      <c r="AW381" s="777"/>
      <c r="AX381" s="777"/>
      <c r="AY381" s="778"/>
      <c r="AZ381" s="15"/>
      <c r="BA381" s="84" t="s">
        <v>792</v>
      </c>
      <c r="BB381" s="39"/>
      <c r="BC381" s="39"/>
      <c r="BD381" s="85"/>
      <c r="BE381" s="78" t="str">
        <f t="shared" si="286"/>
        <v/>
      </c>
      <c r="BF381" s="78" t="str">
        <f t="shared" si="287"/>
        <v/>
      </c>
      <c r="BG381" s="78" t="str">
        <f t="shared" si="308"/>
        <v/>
      </c>
      <c r="BH381" s="86" t="str">
        <f>IF(BB381="","",IF(AND(BD381="Yes",Admin!$F$6&gt;0),Admin!$F$6,Admin!$F$5))</f>
        <v/>
      </c>
      <c r="BI381" s="87" t="str">
        <f t="shared" si="309"/>
        <v/>
      </c>
      <c r="BJ381" s="88" t="str">
        <f t="shared" si="293"/>
        <v/>
      </c>
    </row>
    <row r="382" spans="1:62" ht="18.75" customHeight="1" thickBot="1" x14ac:dyDescent="0.3">
      <c r="A382" s="15"/>
      <c r="B382" s="753" t="s">
        <v>246</v>
      </c>
      <c r="C382" s="754"/>
      <c r="D382" s="754"/>
      <c r="E382" s="754"/>
      <c r="F382" s="754"/>
      <c r="G382" s="754"/>
      <c r="H382" s="754"/>
      <c r="I382" s="754"/>
      <c r="J382" s="754"/>
      <c r="K382" s="754"/>
      <c r="L382" s="262"/>
      <c r="M382" s="262"/>
      <c r="N382" s="262"/>
      <c r="O382" s="262"/>
      <c r="P382" s="262" t="s">
        <v>247</v>
      </c>
      <c r="Q382" s="307">
        <v>84.95</v>
      </c>
      <c r="R382" s="308"/>
      <c r="S382" s="309"/>
      <c r="T382" s="273"/>
      <c r="U382" s="274"/>
      <c r="V382" s="647"/>
      <c r="W382" s="553" t="s">
        <v>95</v>
      </c>
      <c r="X382" s="428"/>
      <c r="Y382" s="428"/>
      <c r="Z382" s="428"/>
      <c r="AA382" s="557"/>
      <c r="AB382" s="573" t="s">
        <v>12</v>
      </c>
      <c r="AC382" s="270"/>
      <c r="AD382" s="270"/>
      <c r="AE382" s="270"/>
      <c r="AF382" s="270"/>
      <c r="AG382" s="270"/>
      <c r="AH382" s="270"/>
      <c r="AI382" s="270"/>
      <c r="AJ382" s="270"/>
      <c r="AK382" s="270"/>
      <c r="AL382" s="270"/>
      <c r="AM382" s="270"/>
      <c r="AN382" s="270"/>
      <c r="AO382" s="270"/>
      <c r="AP382" s="270"/>
      <c r="AQ382" s="270"/>
      <c r="AR382" s="270"/>
      <c r="AS382" s="270"/>
      <c r="AT382" s="270"/>
      <c r="AU382" s="270"/>
      <c r="AV382" s="270"/>
      <c r="AW382" s="270"/>
      <c r="AX382" s="270"/>
      <c r="AY382" s="518"/>
      <c r="AZ382" s="15"/>
      <c r="BA382" s="84" t="s">
        <v>907</v>
      </c>
      <c r="BB382" s="39" t="s">
        <v>778</v>
      </c>
      <c r="BC382" s="39" t="str">
        <f>B382</f>
        <v>Double Jewel &amp; Tasty Zee</v>
      </c>
      <c r="BD382" s="85" t="s">
        <v>745</v>
      </c>
      <c r="BE382" s="40" t="str">
        <f t="shared" si="286"/>
        <v/>
      </c>
      <c r="BF382" s="40">
        <f t="shared" si="287"/>
        <v>84.95</v>
      </c>
      <c r="BG382" s="40" t="str">
        <f t="shared" si="308"/>
        <v/>
      </c>
      <c r="BH382" s="139">
        <f>IF(BB382="","",IF(AND(BD382="Yes",Admin!$F$6&gt;0),Admin!$F$6,Admin!$F$5))</f>
        <v>0</v>
      </c>
      <c r="BI382" s="140" t="str">
        <f t="shared" si="309"/>
        <v/>
      </c>
      <c r="BJ382" s="141" t="str">
        <f t="shared" si="293"/>
        <v/>
      </c>
    </row>
    <row r="383" spans="1:62" ht="18.75" customHeight="1" thickBot="1" x14ac:dyDescent="0.3">
      <c r="B383" s="455"/>
      <c r="C383" s="455"/>
      <c r="D383" s="455"/>
      <c r="E383" s="455"/>
      <c r="F383" s="455"/>
      <c r="G383" s="455"/>
      <c r="H383" s="455"/>
      <c r="I383" s="455"/>
      <c r="J383" s="455"/>
      <c r="K383" s="455"/>
      <c r="L383" s="455"/>
      <c r="M383" s="455"/>
      <c r="N383" s="455"/>
      <c r="O383" s="455"/>
      <c r="P383" s="455"/>
      <c r="Q383" s="455"/>
      <c r="R383" s="455"/>
      <c r="S383" s="455"/>
      <c r="T383" s="455"/>
      <c r="U383" s="455"/>
      <c r="V383" s="455"/>
      <c r="W383" s="455"/>
      <c r="X383" s="455"/>
      <c r="Y383" s="455"/>
      <c r="Z383" s="455"/>
      <c r="AA383" s="455"/>
      <c r="AB383" s="455"/>
      <c r="AC383" s="455"/>
      <c r="AD383" s="455"/>
      <c r="AE383" s="455"/>
      <c r="AF383" s="455"/>
      <c r="AG383" s="455"/>
      <c r="AH383" s="455"/>
      <c r="AI383" s="455"/>
      <c r="AJ383" s="455"/>
      <c r="AK383" s="455"/>
      <c r="AL383" s="455"/>
      <c r="AM383" s="455"/>
      <c r="AN383" s="455"/>
      <c r="AO383" s="455"/>
      <c r="AP383" s="455"/>
      <c r="AQ383" s="455"/>
      <c r="AR383" s="455"/>
      <c r="AS383" s="455"/>
      <c r="AT383" s="455"/>
      <c r="AU383" s="455"/>
      <c r="AV383" s="455"/>
      <c r="AW383" s="455"/>
      <c r="AX383" s="455"/>
      <c r="AY383" s="455"/>
      <c r="AZ383" s="15"/>
      <c r="BA383" s="84" t="s">
        <v>792</v>
      </c>
      <c r="BB383" s="39"/>
      <c r="BC383" s="39"/>
      <c r="BD383" s="85"/>
      <c r="BE383" s="78" t="str">
        <f t="shared" si="286"/>
        <v/>
      </c>
      <c r="BF383" s="78" t="str">
        <f t="shared" si="287"/>
        <v/>
      </c>
      <c r="BG383" s="78" t="str">
        <f t="shared" si="308"/>
        <v/>
      </c>
      <c r="BH383" s="86" t="str">
        <f>IF(BB383="","",IF(AND(BD383="Yes",Admin!$F$6&gt;0),Admin!$F$6,Admin!$F$5))</f>
        <v/>
      </c>
      <c r="BI383" s="87" t="str">
        <f t="shared" si="309"/>
        <v/>
      </c>
      <c r="BJ383" s="88" t="str">
        <f t="shared" si="293"/>
        <v/>
      </c>
    </row>
    <row r="384" spans="1:62" ht="18.75" customHeight="1" x14ac:dyDescent="0.3">
      <c r="B384" s="755" t="s">
        <v>249</v>
      </c>
      <c r="C384" s="756"/>
      <c r="D384" s="756"/>
      <c r="E384" s="756"/>
      <c r="F384" s="756"/>
      <c r="G384" s="756"/>
      <c r="H384" s="756"/>
      <c r="I384" s="756"/>
      <c r="J384" s="756"/>
      <c r="K384" s="756"/>
      <c r="L384" s="756"/>
      <c r="M384" s="756"/>
      <c r="N384" s="756"/>
      <c r="O384" s="756"/>
      <c r="P384" s="756"/>
      <c r="Q384" s="675" t="s">
        <v>1</v>
      </c>
      <c r="R384" s="675"/>
      <c r="S384" s="675"/>
      <c r="T384" s="425" t="s">
        <v>0</v>
      </c>
      <c r="U384" s="425"/>
      <c r="V384" s="425"/>
      <c r="W384" s="423" t="s">
        <v>8</v>
      </c>
      <c r="X384" s="423"/>
      <c r="Y384" s="423"/>
      <c r="Z384" s="423"/>
      <c r="AA384" s="423"/>
      <c r="AB384" s="426" t="s">
        <v>9</v>
      </c>
      <c r="AC384" s="426"/>
      <c r="AD384" s="426"/>
      <c r="AE384" s="426"/>
      <c r="AF384" s="426"/>
      <c r="AG384" s="426"/>
      <c r="AH384" s="426"/>
      <c r="AI384" s="426"/>
      <c r="AJ384" s="426"/>
      <c r="AK384" s="426"/>
      <c r="AL384" s="426"/>
      <c r="AM384" s="426"/>
      <c r="AN384" s="426"/>
      <c r="AO384" s="426"/>
      <c r="AP384" s="426"/>
      <c r="AQ384" s="426"/>
      <c r="AR384" s="426"/>
      <c r="AS384" s="426"/>
      <c r="AT384" s="426"/>
      <c r="AU384" s="426"/>
      <c r="AV384" s="426"/>
      <c r="AW384" s="426"/>
      <c r="AX384" s="426"/>
      <c r="AY384" s="427"/>
      <c r="AZ384" s="15"/>
      <c r="BA384" s="84" t="s">
        <v>792</v>
      </c>
      <c r="BB384" s="39"/>
      <c r="BC384" s="39"/>
      <c r="BD384" s="85"/>
      <c r="BE384" s="78" t="str">
        <f t="shared" si="286"/>
        <v/>
      </c>
      <c r="BF384" s="78" t="str">
        <f t="shared" si="287"/>
        <v/>
      </c>
      <c r="BG384" s="78" t="str">
        <f t="shared" si="308"/>
        <v/>
      </c>
      <c r="BH384" s="86" t="str">
        <f>IF(BB384="","",IF(AND(BD384="Yes",Admin!$F$6&gt;0),Admin!$F$6,Admin!$F$5))</f>
        <v/>
      </c>
      <c r="BI384" s="87" t="str">
        <f t="shared" si="309"/>
        <v/>
      </c>
      <c r="BJ384" s="88" t="str">
        <f t="shared" si="293"/>
        <v/>
      </c>
    </row>
    <row r="385" spans="1:62" ht="18.75" hidden="1" customHeight="1" x14ac:dyDescent="0.25">
      <c r="A385" s="15"/>
      <c r="B385" s="694" t="s">
        <v>251</v>
      </c>
      <c r="C385" s="411"/>
      <c r="D385" s="411"/>
      <c r="E385" s="411"/>
      <c r="F385" s="411"/>
      <c r="G385" s="411"/>
      <c r="H385" s="411"/>
      <c r="I385" s="411"/>
      <c r="J385" s="411"/>
      <c r="K385" s="411"/>
      <c r="L385" s="411"/>
      <c r="M385" s="411"/>
      <c r="N385" s="411"/>
      <c r="O385" s="411"/>
      <c r="P385" s="411"/>
      <c r="Q385" s="384">
        <v>42.95</v>
      </c>
      <c r="R385" s="385"/>
      <c r="S385" s="386"/>
      <c r="T385" s="404" t="s">
        <v>2</v>
      </c>
      <c r="U385" s="405"/>
      <c r="V385" s="406"/>
      <c r="W385" s="843" t="s">
        <v>22</v>
      </c>
      <c r="X385" s="844"/>
      <c r="Y385" s="844"/>
      <c r="Z385" s="844"/>
      <c r="AA385" s="845"/>
      <c r="AB385" s="391" t="s">
        <v>252</v>
      </c>
      <c r="AC385" s="382"/>
      <c r="AD385" s="382"/>
      <c r="AE385" s="382"/>
      <c r="AF385" s="382"/>
      <c r="AG385" s="382"/>
      <c r="AH385" s="382"/>
      <c r="AI385" s="382"/>
      <c r="AJ385" s="382"/>
      <c r="AK385" s="382"/>
      <c r="AL385" s="382"/>
      <c r="AM385" s="382"/>
      <c r="AN385" s="382"/>
      <c r="AO385" s="382"/>
      <c r="AP385" s="382"/>
      <c r="AQ385" s="382"/>
      <c r="AR385" s="382"/>
      <c r="AS385" s="382"/>
      <c r="AT385" s="382"/>
      <c r="AU385" s="382"/>
      <c r="AV385" s="382"/>
      <c r="AW385" s="382"/>
      <c r="AX385" s="382"/>
      <c r="AY385" s="392"/>
      <c r="AZ385" s="15"/>
      <c r="BA385" s="84" t="s">
        <v>908</v>
      </c>
      <c r="BB385" s="39" t="s">
        <v>250</v>
      </c>
      <c r="BC385" s="39" t="str">
        <f t="shared" ref="BC385:BC414" si="331">B385</f>
        <v>Buerre Bosc</v>
      </c>
      <c r="BD385" s="85" t="s">
        <v>745</v>
      </c>
      <c r="BE385" s="40" t="str">
        <f t="shared" si="286"/>
        <v/>
      </c>
      <c r="BF385" s="40">
        <f t="shared" si="287"/>
        <v>42.95</v>
      </c>
      <c r="BG385" s="40" t="str">
        <f t="shared" si="308"/>
        <v/>
      </c>
      <c r="BH385" s="139">
        <f>IF(BB385="","",IF(AND(BD385="Yes",Admin!$F$6&gt;0),Admin!$F$6,Admin!$F$5))</f>
        <v>0</v>
      </c>
      <c r="BI385" s="140" t="str">
        <f t="shared" si="309"/>
        <v/>
      </c>
      <c r="BJ385" s="141" t="str">
        <f t="shared" ref="BJ385" si="332">IF(BI385="","",BI385-(BI385*BH385))</f>
        <v/>
      </c>
    </row>
    <row r="386" spans="1:62" ht="18" customHeight="1" x14ac:dyDescent="0.25">
      <c r="A386" s="15"/>
      <c r="B386" s="373" t="s">
        <v>251</v>
      </c>
      <c r="C386" s="374"/>
      <c r="D386" s="374"/>
      <c r="E386" s="374"/>
      <c r="F386" s="374"/>
      <c r="G386" s="374"/>
      <c r="H386" s="374"/>
      <c r="I386" s="374"/>
      <c r="J386" s="374"/>
      <c r="K386" s="374"/>
      <c r="L386" s="374"/>
      <c r="M386" s="374"/>
      <c r="N386" s="374"/>
      <c r="O386" s="374"/>
      <c r="P386" s="374"/>
      <c r="Q386" s="366">
        <v>42.95</v>
      </c>
      <c r="R386" s="367"/>
      <c r="S386" s="368"/>
      <c r="T386" s="375"/>
      <c r="U386" s="376"/>
      <c r="V386" s="377"/>
      <c r="W386" s="378" t="s">
        <v>22</v>
      </c>
      <c r="X386" s="379"/>
      <c r="Y386" s="379"/>
      <c r="Z386" s="379"/>
      <c r="AA386" s="380"/>
      <c r="AB386" s="335" t="s">
        <v>252</v>
      </c>
      <c r="AC386" s="277"/>
      <c r="AD386" s="277"/>
      <c r="AE386" s="277"/>
      <c r="AF386" s="277"/>
      <c r="AG386" s="277"/>
      <c r="AH386" s="277"/>
      <c r="AI386" s="277"/>
      <c r="AJ386" s="277"/>
      <c r="AK386" s="277"/>
      <c r="AL386" s="277"/>
      <c r="AM386" s="277"/>
      <c r="AN386" s="277"/>
      <c r="AO386" s="277"/>
      <c r="AP386" s="277"/>
      <c r="AQ386" s="277"/>
      <c r="AR386" s="277"/>
      <c r="AS386" s="277"/>
      <c r="AT386" s="277"/>
      <c r="AU386" s="277"/>
      <c r="AV386" s="277"/>
      <c r="AW386" s="277"/>
      <c r="AX386" s="277"/>
      <c r="AY386" s="336"/>
      <c r="AZ386" s="15"/>
      <c r="BA386" s="84" t="s">
        <v>2265</v>
      </c>
      <c r="BB386" s="39" t="s">
        <v>250</v>
      </c>
      <c r="BC386" s="39" t="str">
        <f t="shared" si="331"/>
        <v>Buerre Bosc</v>
      </c>
      <c r="BD386" s="85" t="s">
        <v>745</v>
      </c>
      <c r="BE386" s="40" t="str">
        <f t="shared" si="286"/>
        <v/>
      </c>
      <c r="BF386" s="40">
        <f t="shared" si="287"/>
        <v>42.95</v>
      </c>
      <c r="BG386" s="40" t="str">
        <f t="shared" si="308"/>
        <v/>
      </c>
      <c r="BH386" s="139">
        <f>IF(BB386="","",IF(AND(BD386="Yes",Admin!$F$6&gt;0),Admin!$F$6,Admin!$F$5))</f>
        <v>0</v>
      </c>
      <c r="BI386" s="140" t="str">
        <f t="shared" si="309"/>
        <v/>
      </c>
      <c r="BJ386" s="141" t="str">
        <f t="shared" si="293"/>
        <v/>
      </c>
    </row>
    <row r="387" spans="1:62" ht="18.75" customHeight="1" x14ac:dyDescent="0.25">
      <c r="A387" s="15"/>
      <c r="B387" s="276" t="s">
        <v>2424</v>
      </c>
      <c r="C387" s="277"/>
      <c r="D387" s="277"/>
      <c r="E387" s="277"/>
      <c r="F387" s="277"/>
      <c r="G387" s="277"/>
      <c r="H387" s="277"/>
      <c r="I387" s="277"/>
      <c r="J387" s="277"/>
      <c r="K387" s="399" t="s">
        <v>259</v>
      </c>
      <c r="L387" s="399"/>
      <c r="M387" s="399"/>
      <c r="N387" s="399"/>
      <c r="O387" s="399"/>
      <c r="P387" s="399"/>
      <c r="Q387" s="366">
        <v>42.95</v>
      </c>
      <c r="R387" s="367"/>
      <c r="S387" s="368"/>
      <c r="T387" s="283"/>
      <c r="U387" s="284"/>
      <c r="V387" s="369"/>
      <c r="W387" s="370" t="s">
        <v>22</v>
      </c>
      <c r="X387" s="371"/>
      <c r="Y387" s="371"/>
      <c r="Z387" s="371"/>
      <c r="AA387" s="372"/>
      <c r="AB387" s="335" t="s">
        <v>2425</v>
      </c>
      <c r="AC387" s="277"/>
      <c r="AD387" s="277"/>
      <c r="AE387" s="277"/>
      <c r="AF387" s="277"/>
      <c r="AG387" s="277"/>
      <c r="AH387" s="277"/>
      <c r="AI387" s="277"/>
      <c r="AJ387" s="277"/>
      <c r="AK387" s="277"/>
      <c r="AL387" s="277"/>
      <c r="AM387" s="277"/>
      <c r="AN387" s="277"/>
      <c r="AO387" s="277"/>
      <c r="AP387" s="277"/>
      <c r="AQ387" s="277"/>
      <c r="AR387" s="277"/>
      <c r="AS387" s="277"/>
      <c r="AT387" s="277"/>
      <c r="AU387" s="277"/>
      <c r="AV387" s="277"/>
      <c r="AW387" s="277"/>
      <c r="AX387" s="277"/>
      <c r="AY387" s="336"/>
      <c r="AZ387" s="15"/>
      <c r="BA387" s="84" t="s">
        <v>2423</v>
      </c>
      <c r="BB387" s="39" t="s">
        <v>250</v>
      </c>
      <c r="BC387" s="39" t="str">
        <f>B387</f>
        <v>Chojuro</v>
      </c>
      <c r="BD387" s="85" t="s">
        <v>745</v>
      </c>
      <c r="BE387" s="40" t="str">
        <f>IF(ISNUMBER(T387),T387,"")</f>
        <v/>
      </c>
      <c r="BF387" s="40">
        <f>IF(ISNUMBER(Q387),Q387,"")</f>
        <v>42.95</v>
      </c>
      <c r="BG387" s="40" t="str">
        <f>IF(AND(ISNUMBER(T387),BD387="Yes"),T387,"")</f>
        <v/>
      </c>
      <c r="BH387" s="139">
        <f>IF(BB387="","",IF(AND(BD387="Yes",Admin!$F$6&gt;0),Admin!$F$6,Admin!$F$5))</f>
        <v>0</v>
      </c>
      <c r="BI387" s="140" t="str">
        <f>IF(AND(ISNUMBER(T387),T387&gt;0,ISNUMBER(Q387)),Q387*T387,"")</f>
        <v/>
      </c>
      <c r="BJ387" s="141" t="str">
        <f>IF(BI387="","",BI387-(BI387*BH387))</f>
        <v/>
      </c>
    </row>
    <row r="388" spans="1:62" ht="18.75" hidden="1" customHeight="1" x14ac:dyDescent="0.25">
      <c r="A388" s="15"/>
      <c r="B388" s="381" t="s">
        <v>253</v>
      </c>
      <c r="C388" s="382"/>
      <c r="D388" s="382"/>
      <c r="E388" s="382"/>
      <c r="F388" s="382"/>
      <c r="G388" s="382"/>
      <c r="H388" s="382"/>
      <c r="I388" s="382"/>
      <c r="J388" s="382"/>
      <c r="K388" s="382"/>
      <c r="L388" s="382"/>
      <c r="M388" s="382"/>
      <c r="N388" s="382"/>
      <c r="O388" s="382"/>
      <c r="P388" s="382"/>
      <c r="Q388" s="384">
        <v>42.95</v>
      </c>
      <c r="R388" s="385"/>
      <c r="S388" s="386"/>
      <c r="T388" s="387" t="s">
        <v>2</v>
      </c>
      <c r="U388" s="388"/>
      <c r="V388" s="389"/>
      <c r="W388" s="329" t="s">
        <v>64</v>
      </c>
      <c r="X388" s="330"/>
      <c r="Y388" s="330"/>
      <c r="Z388" s="330"/>
      <c r="AA388" s="390"/>
      <c r="AB388" s="391" t="s">
        <v>254</v>
      </c>
      <c r="AC388" s="382"/>
      <c r="AD388" s="382"/>
      <c r="AE388" s="382"/>
      <c r="AF388" s="382"/>
      <c r="AG388" s="382"/>
      <c r="AH388" s="382"/>
      <c r="AI388" s="382"/>
      <c r="AJ388" s="382"/>
      <c r="AK388" s="382"/>
      <c r="AL388" s="382"/>
      <c r="AM388" s="382"/>
      <c r="AN388" s="382"/>
      <c r="AO388" s="382"/>
      <c r="AP388" s="382"/>
      <c r="AQ388" s="382"/>
      <c r="AR388" s="382"/>
      <c r="AS388" s="382"/>
      <c r="AT388" s="382"/>
      <c r="AU388" s="382"/>
      <c r="AV388" s="382"/>
      <c r="AW388" s="382"/>
      <c r="AX388" s="382"/>
      <c r="AY388" s="392"/>
      <c r="AZ388" s="15"/>
      <c r="BA388" s="84" t="s">
        <v>909</v>
      </c>
      <c r="BB388" s="39" t="s">
        <v>250</v>
      </c>
      <c r="BC388" s="39" t="str">
        <f t="shared" si="331"/>
        <v>Comice</v>
      </c>
      <c r="BD388" s="85" t="s">
        <v>745</v>
      </c>
      <c r="BE388" s="40" t="str">
        <f t="shared" si="286"/>
        <v/>
      </c>
      <c r="BF388" s="40">
        <f t="shared" si="287"/>
        <v>42.95</v>
      </c>
      <c r="BG388" s="40" t="str">
        <f t="shared" si="308"/>
        <v/>
      </c>
      <c r="BH388" s="139">
        <f>IF(BB388="","",IF(AND(BD388="Yes",Admin!$F$6&gt;0),Admin!$F$6,Admin!$F$5))</f>
        <v>0</v>
      </c>
      <c r="BI388" s="140" t="str">
        <f t="shared" si="309"/>
        <v/>
      </c>
      <c r="BJ388" s="141" t="str">
        <f t="shared" si="293"/>
        <v/>
      </c>
    </row>
    <row r="389" spans="1:62" ht="18.75" customHeight="1" x14ac:dyDescent="0.25">
      <c r="A389" s="15"/>
      <c r="B389" s="276" t="s">
        <v>2513</v>
      </c>
      <c r="C389" s="277"/>
      <c r="D389" s="277"/>
      <c r="E389" s="277"/>
      <c r="F389" s="277"/>
      <c r="G389" s="277"/>
      <c r="H389" s="277"/>
      <c r="I389" s="277"/>
      <c r="J389" s="277"/>
      <c r="K389" s="277"/>
      <c r="L389" s="277"/>
      <c r="M389" s="277"/>
      <c r="N389" s="277"/>
      <c r="O389" s="277"/>
      <c r="P389" s="277"/>
      <c r="Q389" s="366">
        <v>69.95</v>
      </c>
      <c r="R389" s="367"/>
      <c r="S389" s="368"/>
      <c r="T389" s="283"/>
      <c r="U389" s="284"/>
      <c r="V389" s="369"/>
      <c r="W389" s="370" t="s">
        <v>64</v>
      </c>
      <c r="X389" s="371"/>
      <c r="Y389" s="371"/>
      <c r="Z389" s="371"/>
      <c r="AA389" s="372"/>
      <c r="AB389" s="335" t="s">
        <v>254</v>
      </c>
      <c r="AC389" s="277"/>
      <c r="AD389" s="277"/>
      <c r="AE389" s="277"/>
      <c r="AF389" s="277"/>
      <c r="AG389" s="277"/>
      <c r="AH389" s="277"/>
      <c r="AI389" s="277"/>
      <c r="AJ389" s="277"/>
      <c r="AK389" s="277"/>
      <c r="AL389" s="277"/>
      <c r="AM389" s="277"/>
      <c r="AN389" s="277"/>
      <c r="AO389" s="277"/>
      <c r="AP389" s="277"/>
      <c r="AQ389" s="277"/>
      <c r="AR389" s="277"/>
      <c r="AS389" s="277"/>
      <c r="AT389" s="277"/>
      <c r="AU389" s="277"/>
      <c r="AV389" s="277"/>
      <c r="AW389" s="277"/>
      <c r="AX389" s="277"/>
      <c r="AY389" s="336"/>
      <c r="AZ389" s="15"/>
      <c r="BA389" s="84" t="s">
        <v>2512</v>
      </c>
      <c r="BB389" s="39" t="s">
        <v>250</v>
      </c>
      <c r="BC389" s="39" t="str">
        <f t="shared" ref="BC389" si="333">B389</f>
        <v>Comice (Extra Large*)</v>
      </c>
      <c r="BD389" s="85" t="s">
        <v>745</v>
      </c>
      <c r="BE389" s="40" t="str">
        <f t="shared" ref="BE389" si="334">IF(ISNUMBER(T389),T389,"")</f>
        <v/>
      </c>
      <c r="BF389" s="40">
        <f t="shared" ref="BF389" si="335">IF(ISNUMBER(Q389),Q389,"")</f>
        <v>69.95</v>
      </c>
      <c r="BG389" s="40" t="str">
        <f t="shared" ref="BG389" si="336">IF(AND(ISNUMBER(T389),BD389="Yes"),T389,"")</f>
        <v/>
      </c>
      <c r="BH389" s="254">
        <f>IF(BB389="","",0)</f>
        <v>0</v>
      </c>
      <c r="BI389" s="140" t="str">
        <f t="shared" ref="BI389" si="337">IF(AND(ISNUMBER(T389),T389&gt;0,ISNUMBER(Q389)),Q389*T389,"")</f>
        <v/>
      </c>
      <c r="BJ389" s="141" t="str">
        <f t="shared" ref="BJ389" si="338">IF(BI389="","",BI389-(BI389*BH389))</f>
        <v/>
      </c>
    </row>
    <row r="390" spans="1:62" ht="18.75" customHeight="1" x14ac:dyDescent="0.25">
      <c r="A390" s="15"/>
      <c r="B390" s="276" t="s">
        <v>255</v>
      </c>
      <c r="C390" s="277"/>
      <c r="D390" s="277"/>
      <c r="E390" s="277"/>
      <c r="F390" s="277"/>
      <c r="G390" s="277"/>
      <c r="H390" s="277"/>
      <c r="I390" s="277"/>
      <c r="J390" s="277"/>
      <c r="K390" s="277"/>
      <c r="L390" s="277"/>
      <c r="M390" s="277"/>
      <c r="N390" s="277"/>
      <c r="O390" s="277"/>
      <c r="P390" s="772"/>
      <c r="Q390" s="366">
        <v>42.95</v>
      </c>
      <c r="R390" s="367"/>
      <c r="S390" s="368"/>
      <c r="T390" s="283"/>
      <c r="U390" s="284"/>
      <c r="V390" s="369"/>
      <c r="W390" s="370" t="s">
        <v>22</v>
      </c>
      <c r="X390" s="371"/>
      <c r="Y390" s="371"/>
      <c r="Z390" s="371"/>
      <c r="AA390" s="372"/>
      <c r="AB390" s="335" t="s">
        <v>256</v>
      </c>
      <c r="AC390" s="277"/>
      <c r="AD390" s="277"/>
      <c r="AE390" s="277"/>
      <c r="AF390" s="277"/>
      <c r="AG390" s="277"/>
      <c r="AH390" s="277"/>
      <c r="AI390" s="277"/>
      <c r="AJ390" s="277"/>
      <c r="AK390" s="277"/>
      <c r="AL390" s="277"/>
      <c r="AM390" s="277"/>
      <c r="AN390" s="277"/>
      <c r="AO390" s="277"/>
      <c r="AP390" s="277"/>
      <c r="AQ390" s="277"/>
      <c r="AR390" s="277"/>
      <c r="AS390" s="277"/>
      <c r="AT390" s="277"/>
      <c r="AU390" s="277"/>
      <c r="AV390" s="277"/>
      <c r="AW390" s="277"/>
      <c r="AX390" s="277"/>
      <c r="AY390" s="336"/>
      <c r="AZ390" s="15"/>
      <c r="BA390" s="84" t="s">
        <v>2266</v>
      </c>
      <c r="BB390" s="39" t="s">
        <v>250</v>
      </c>
      <c r="BC390" s="39" t="str">
        <f t="shared" si="331"/>
        <v>Corella</v>
      </c>
      <c r="BD390" s="85" t="s">
        <v>745</v>
      </c>
      <c r="BE390" s="40" t="str">
        <f t="shared" si="286"/>
        <v/>
      </c>
      <c r="BF390" s="40">
        <f t="shared" si="287"/>
        <v>42.95</v>
      </c>
      <c r="BG390" s="40" t="str">
        <f t="shared" si="308"/>
        <v/>
      </c>
      <c r="BH390" s="139">
        <f>IF(BB390="","",IF(AND(BD390="Yes",Admin!$F$6&gt;0),Admin!$F$6,Admin!$F$5))</f>
        <v>0</v>
      </c>
      <c r="BI390" s="140" t="str">
        <f t="shared" si="309"/>
        <v/>
      </c>
      <c r="BJ390" s="141" t="str">
        <f t="shared" si="293"/>
        <v/>
      </c>
    </row>
    <row r="391" spans="1:62" ht="18.75" hidden="1" customHeight="1" x14ac:dyDescent="0.25">
      <c r="A391" s="15"/>
      <c r="B391" s="381" t="s">
        <v>257</v>
      </c>
      <c r="C391" s="382"/>
      <c r="D391" s="382"/>
      <c r="E391" s="382"/>
      <c r="F391" s="382"/>
      <c r="G391" s="382"/>
      <c r="H391" s="382"/>
      <c r="I391" s="382"/>
      <c r="J391" s="382"/>
      <c r="K391" s="382"/>
      <c r="L391" s="382"/>
      <c r="M391" s="382"/>
      <c r="N391" s="382"/>
      <c r="O391" s="382"/>
      <c r="P391" s="382"/>
      <c r="Q391" s="384">
        <v>42.95</v>
      </c>
      <c r="R391" s="385"/>
      <c r="S391" s="386"/>
      <c r="T391" s="387" t="s">
        <v>2</v>
      </c>
      <c r="U391" s="388"/>
      <c r="V391" s="389"/>
      <c r="W391" s="329" t="s">
        <v>22</v>
      </c>
      <c r="X391" s="330"/>
      <c r="Y391" s="330"/>
      <c r="Z391" s="330"/>
      <c r="AA391" s="390"/>
      <c r="AB391" s="391" t="s">
        <v>258</v>
      </c>
      <c r="AC391" s="382"/>
      <c r="AD391" s="382"/>
      <c r="AE391" s="382"/>
      <c r="AF391" s="382"/>
      <c r="AG391" s="382"/>
      <c r="AH391" s="382"/>
      <c r="AI391" s="382"/>
      <c r="AJ391" s="382"/>
      <c r="AK391" s="382"/>
      <c r="AL391" s="382"/>
      <c r="AM391" s="382"/>
      <c r="AN391" s="382"/>
      <c r="AO391" s="382"/>
      <c r="AP391" s="382"/>
      <c r="AQ391" s="382"/>
      <c r="AR391" s="382"/>
      <c r="AS391" s="382"/>
      <c r="AT391" s="382"/>
      <c r="AU391" s="382"/>
      <c r="AV391" s="382"/>
      <c r="AW391" s="382"/>
      <c r="AX391" s="382"/>
      <c r="AY391" s="392"/>
      <c r="AZ391" s="15"/>
      <c r="BA391" s="84" t="s">
        <v>910</v>
      </c>
      <c r="BB391" s="39" t="s">
        <v>250</v>
      </c>
      <c r="BC391" s="39" t="str">
        <f t="shared" si="331"/>
        <v>Josephine</v>
      </c>
      <c r="BD391" s="85" t="s">
        <v>745</v>
      </c>
      <c r="BE391" s="40" t="str">
        <f t="shared" si="286"/>
        <v/>
      </c>
      <c r="BF391" s="40">
        <f t="shared" si="287"/>
        <v>42.95</v>
      </c>
      <c r="BG391" s="40" t="str">
        <f t="shared" si="308"/>
        <v/>
      </c>
      <c r="BH391" s="139">
        <f>IF(BB391="","",IF(AND(BD391="Yes",Admin!$F$6&gt;0),Admin!$F$6,Admin!$F$5))</f>
        <v>0</v>
      </c>
      <c r="BI391" s="140" t="str">
        <f t="shared" si="309"/>
        <v/>
      </c>
      <c r="BJ391" s="141" t="str">
        <f t="shared" ref="BJ391:BJ392" si="339">IF(BI391="","",BI391-(BI391*BH391))</f>
        <v/>
      </c>
    </row>
    <row r="392" spans="1:62" ht="18.75" customHeight="1" x14ac:dyDescent="0.25">
      <c r="A392" s="15"/>
      <c r="B392" s="276" t="s">
        <v>257</v>
      </c>
      <c r="C392" s="277"/>
      <c r="D392" s="277"/>
      <c r="E392" s="277"/>
      <c r="F392" s="277"/>
      <c r="G392" s="277"/>
      <c r="H392" s="277"/>
      <c r="I392" s="277"/>
      <c r="J392" s="277"/>
      <c r="K392" s="277"/>
      <c r="L392" s="277"/>
      <c r="M392" s="277"/>
      <c r="N392" s="277"/>
      <c r="O392" s="277"/>
      <c r="P392" s="277"/>
      <c r="Q392" s="366">
        <v>42.95</v>
      </c>
      <c r="R392" s="367"/>
      <c r="S392" s="368"/>
      <c r="T392" s="283"/>
      <c r="U392" s="284"/>
      <c r="V392" s="369"/>
      <c r="W392" s="370" t="s">
        <v>22</v>
      </c>
      <c r="X392" s="371"/>
      <c r="Y392" s="371"/>
      <c r="Z392" s="371"/>
      <c r="AA392" s="372"/>
      <c r="AB392" s="335" t="s">
        <v>258</v>
      </c>
      <c r="AC392" s="277"/>
      <c r="AD392" s="277"/>
      <c r="AE392" s="277"/>
      <c r="AF392" s="277"/>
      <c r="AG392" s="277"/>
      <c r="AH392" s="277"/>
      <c r="AI392" s="277"/>
      <c r="AJ392" s="277"/>
      <c r="AK392" s="277"/>
      <c r="AL392" s="277"/>
      <c r="AM392" s="277"/>
      <c r="AN392" s="277"/>
      <c r="AO392" s="277"/>
      <c r="AP392" s="277"/>
      <c r="AQ392" s="277"/>
      <c r="AR392" s="277"/>
      <c r="AS392" s="277"/>
      <c r="AT392" s="277"/>
      <c r="AU392" s="277"/>
      <c r="AV392" s="277"/>
      <c r="AW392" s="277"/>
      <c r="AX392" s="277"/>
      <c r="AY392" s="336"/>
      <c r="AZ392" s="15"/>
      <c r="BA392" s="84" t="s">
        <v>2267</v>
      </c>
      <c r="BB392" s="39" t="s">
        <v>250</v>
      </c>
      <c r="BC392" s="39" t="str">
        <f t="shared" si="331"/>
        <v>Josephine</v>
      </c>
      <c r="BD392" s="85" t="s">
        <v>745</v>
      </c>
      <c r="BE392" s="40" t="str">
        <f t="shared" ref="BE392:BE437" si="340">IF(ISNUMBER(T392),T392,"")</f>
        <v/>
      </c>
      <c r="BF392" s="40">
        <f t="shared" ref="BF392:BF437" si="341">IF(ISNUMBER(Q392),Q392,"")</f>
        <v>42.95</v>
      </c>
      <c r="BG392" s="40" t="str">
        <f t="shared" si="308"/>
        <v/>
      </c>
      <c r="BH392" s="139">
        <f>IF(BB392="","",IF(AND(BD392="Yes",Admin!$F$6&gt;0),Admin!$F$6,Admin!$F$5))</f>
        <v>0</v>
      </c>
      <c r="BI392" s="140" t="str">
        <f t="shared" si="309"/>
        <v/>
      </c>
      <c r="BJ392" s="141" t="str">
        <f t="shared" si="339"/>
        <v/>
      </c>
    </row>
    <row r="393" spans="1:62" ht="18" hidden="1" customHeight="1" x14ac:dyDescent="0.25">
      <c r="A393" s="15"/>
      <c r="B393" s="694" t="s">
        <v>257</v>
      </c>
      <c r="C393" s="411"/>
      <c r="D393" s="411"/>
      <c r="E393" s="411"/>
      <c r="F393" s="411"/>
      <c r="G393" s="411"/>
      <c r="H393" s="411"/>
      <c r="I393" s="411"/>
      <c r="J393" s="411"/>
      <c r="K393" s="411"/>
      <c r="L393" s="411"/>
      <c r="M393" s="411"/>
      <c r="N393" s="411"/>
      <c r="O393" s="411"/>
      <c r="P393" s="411"/>
      <c r="Q393" s="384">
        <v>42.95</v>
      </c>
      <c r="R393" s="385"/>
      <c r="S393" s="386"/>
      <c r="T393" s="404" t="s">
        <v>2</v>
      </c>
      <c r="U393" s="405"/>
      <c r="V393" s="406"/>
      <c r="W393" s="843" t="s">
        <v>22</v>
      </c>
      <c r="X393" s="844"/>
      <c r="Y393" s="844"/>
      <c r="Z393" s="844"/>
      <c r="AA393" s="845"/>
      <c r="AB393" s="391" t="s">
        <v>258</v>
      </c>
      <c r="AC393" s="382"/>
      <c r="AD393" s="382"/>
      <c r="AE393" s="382"/>
      <c r="AF393" s="382"/>
      <c r="AG393" s="382"/>
      <c r="AH393" s="382"/>
      <c r="AI393" s="382"/>
      <c r="AJ393" s="382"/>
      <c r="AK393" s="382"/>
      <c r="AL393" s="382"/>
      <c r="AM393" s="382"/>
      <c r="AN393" s="382"/>
      <c r="AO393" s="382"/>
      <c r="AP393" s="382"/>
      <c r="AQ393" s="382"/>
      <c r="AR393" s="382"/>
      <c r="AS393" s="382"/>
      <c r="AT393" s="382"/>
      <c r="AU393" s="382"/>
      <c r="AV393" s="382"/>
      <c r="AW393" s="382"/>
      <c r="AX393" s="382"/>
      <c r="AY393" s="392"/>
      <c r="AZ393" s="15"/>
      <c r="BA393" s="84" t="s">
        <v>2223</v>
      </c>
      <c r="BB393" s="39" t="s">
        <v>250</v>
      </c>
      <c r="BC393" s="39" t="str">
        <f t="shared" si="331"/>
        <v>Josephine</v>
      </c>
      <c r="BD393" s="85" t="s">
        <v>745</v>
      </c>
      <c r="BE393" s="40" t="str">
        <f t="shared" si="340"/>
        <v/>
      </c>
      <c r="BF393" s="40">
        <f t="shared" si="341"/>
        <v>42.95</v>
      </c>
      <c r="BG393" s="40" t="str">
        <f t="shared" si="308"/>
        <v/>
      </c>
      <c r="BH393" s="139">
        <f>IF(BB393="","",IF(AND(BD393="Yes",Admin!$F$6&gt;0),Admin!$F$6,Admin!$F$5))</f>
        <v>0</v>
      </c>
      <c r="BI393" s="140" t="str">
        <f t="shared" si="309"/>
        <v/>
      </c>
      <c r="BJ393" s="141" t="str">
        <f t="shared" si="293"/>
        <v/>
      </c>
    </row>
    <row r="394" spans="1:62" ht="18" customHeight="1" x14ac:dyDescent="0.25">
      <c r="A394" s="15"/>
      <c r="B394" s="373" t="s">
        <v>2514</v>
      </c>
      <c r="C394" s="374"/>
      <c r="D394" s="374"/>
      <c r="E394" s="374"/>
      <c r="F394" s="374"/>
      <c r="G394" s="374"/>
      <c r="H394" s="374"/>
      <c r="I394" s="374"/>
      <c r="J394" s="374"/>
      <c r="K394" s="374"/>
      <c r="L394" s="374"/>
      <c r="M394" s="374"/>
      <c r="N394" s="374"/>
      <c r="O394" s="374"/>
      <c r="P394" s="374"/>
      <c r="Q394" s="366">
        <v>57.95</v>
      </c>
      <c r="R394" s="367"/>
      <c r="S394" s="368"/>
      <c r="T394" s="375"/>
      <c r="U394" s="376"/>
      <c r="V394" s="377"/>
      <c r="W394" s="378" t="s">
        <v>22</v>
      </c>
      <c r="X394" s="379"/>
      <c r="Y394" s="379"/>
      <c r="Z394" s="379"/>
      <c r="AA394" s="380"/>
      <c r="AB394" s="335" t="s">
        <v>258</v>
      </c>
      <c r="AC394" s="277"/>
      <c r="AD394" s="277"/>
      <c r="AE394" s="277"/>
      <c r="AF394" s="277"/>
      <c r="AG394" s="277"/>
      <c r="AH394" s="277"/>
      <c r="AI394" s="277"/>
      <c r="AJ394" s="277"/>
      <c r="AK394" s="277"/>
      <c r="AL394" s="277"/>
      <c r="AM394" s="277"/>
      <c r="AN394" s="277"/>
      <c r="AO394" s="277"/>
      <c r="AP394" s="277"/>
      <c r="AQ394" s="277"/>
      <c r="AR394" s="277"/>
      <c r="AS394" s="277"/>
      <c r="AT394" s="277"/>
      <c r="AU394" s="277"/>
      <c r="AV394" s="277"/>
      <c r="AW394" s="277"/>
      <c r="AX394" s="277"/>
      <c r="AY394" s="336"/>
      <c r="AZ394" s="15"/>
      <c r="BA394" s="84" t="s">
        <v>2515</v>
      </c>
      <c r="BB394" s="39" t="s">
        <v>250</v>
      </c>
      <c r="BC394" s="39" t="str">
        <f t="shared" ref="BC394" si="342">B394</f>
        <v>Josephine (Extra Large*)</v>
      </c>
      <c r="BD394" s="85" t="s">
        <v>745</v>
      </c>
      <c r="BE394" s="40" t="str">
        <f t="shared" ref="BE394" si="343">IF(ISNUMBER(T394),T394,"")</f>
        <v/>
      </c>
      <c r="BF394" s="40">
        <f t="shared" ref="BF394" si="344">IF(ISNUMBER(Q394),Q394,"")</f>
        <v>57.95</v>
      </c>
      <c r="BG394" s="40" t="str">
        <f t="shared" ref="BG394" si="345">IF(AND(ISNUMBER(T394),BD394="Yes"),T394,"")</f>
        <v/>
      </c>
      <c r="BH394" s="254">
        <f>IF(BB394="","",0)</f>
        <v>0</v>
      </c>
      <c r="BI394" s="140" t="str">
        <f t="shared" ref="BI394" si="346">IF(AND(ISNUMBER(T394),T394&gt;0,ISNUMBER(Q394)),Q394*T394,"")</f>
        <v/>
      </c>
      <c r="BJ394" s="141" t="str">
        <f t="shared" ref="BJ394" si="347">IF(BI394="","",BI394-(BI394*BH394))</f>
        <v/>
      </c>
    </row>
    <row r="395" spans="1:62" ht="18.75" hidden="1" customHeight="1" x14ac:dyDescent="0.25">
      <c r="A395" s="15"/>
      <c r="B395" s="381" t="s">
        <v>1586</v>
      </c>
      <c r="C395" s="382"/>
      <c r="D395" s="382"/>
      <c r="E395" s="382"/>
      <c r="F395" s="382"/>
      <c r="G395" s="382"/>
      <c r="H395" s="382"/>
      <c r="I395" s="382"/>
      <c r="J395" s="382"/>
      <c r="K395" s="383" t="s">
        <v>259</v>
      </c>
      <c r="L395" s="383"/>
      <c r="M395" s="383"/>
      <c r="N395" s="383"/>
      <c r="O395" s="383"/>
      <c r="P395" s="383"/>
      <c r="Q395" s="384">
        <v>42.95</v>
      </c>
      <c r="R395" s="385"/>
      <c r="S395" s="386"/>
      <c r="T395" s="387" t="s">
        <v>2</v>
      </c>
      <c r="U395" s="388"/>
      <c r="V395" s="389"/>
      <c r="W395" s="329" t="s">
        <v>27</v>
      </c>
      <c r="X395" s="330"/>
      <c r="Y395" s="330"/>
      <c r="Z395" s="330"/>
      <c r="AA395" s="390"/>
      <c r="AB395" s="391" t="s">
        <v>260</v>
      </c>
      <c r="AC395" s="382"/>
      <c r="AD395" s="382"/>
      <c r="AE395" s="382"/>
      <c r="AF395" s="382"/>
      <c r="AG395" s="382"/>
      <c r="AH395" s="382"/>
      <c r="AI395" s="382"/>
      <c r="AJ395" s="382"/>
      <c r="AK395" s="382"/>
      <c r="AL395" s="382"/>
      <c r="AM395" s="382"/>
      <c r="AN395" s="382"/>
      <c r="AO395" s="382"/>
      <c r="AP395" s="382"/>
      <c r="AQ395" s="382"/>
      <c r="AR395" s="382"/>
      <c r="AS395" s="382"/>
      <c r="AT395" s="382"/>
      <c r="AU395" s="382"/>
      <c r="AV395" s="382"/>
      <c r="AW395" s="382"/>
      <c r="AX395" s="382"/>
      <c r="AY395" s="392"/>
      <c r="AZ395" s="15"/>
      <c r="BA395" s="84" t="s">
        <v>911</v>
      </c>
      <c r="BB395" s="39" t="s">
        <v>250</v>
      </c>
      <c r="BC395" s="39" t="str">
        <f t="shared" si="331"/>
        <v>20th Century (Nijisseiki)</v>
      </c>
      <c r="BD395" s="85" t="s">
        <v>745</v>
      </c>
      <c r="BE395" s="40" t="str">
        <f t="shared" si="340"/>
        <v/>
      </c>
      <c r="BF395" s="40">
        <f t="shared" si="341"/>
        <v>42.95</v>
      </c>
      <c r="BG395" s="40" t="str">
        <f t="shared" si="308"/>
        <v/>
      </c>
      <c r="BH395" s="139">
        <f>IF(BB395="","",IF(AND(BD395="Yes",Admin!$F$6&gt;0),Admin!$F$6,Admin!$F$5))</f>
        <v>0</v>
      </c>
      <c r="BI395" s="140" t="str">
        <f t="shared" si="309"/>
        <v/>
      </c>
      <c r="BJ395" s="141" t="str">
        <f t="shared" ref="BJ395" si="348">IF(BI395="","",BI395-(BI395*BH395))</f>
        <v/>
      </c>
    </row>
    <row r="396" spans="1:62" ht="18.75" customHeight="1" x14ac:dyDescent="0.25">
      <c r="A396" s="15"/>
      <c r="B396" s="276" t="s">
        <v>1586</v>
      </c>
      <c r="C396" s="277"/>
      <c r="D396" s="277"/>
      <c r="E396" s="277"/>
      <c r="F396" s="277"/>
      <c r="G396" s="277"/>
      <c r="H396" s="277"/>
      <c r="I396" s="277"/>
      <c r="J396" s="277"/>
      <c r="K396" s="399" t="s">
        <v>259</v>
      </c>
      <c r="L396" s="399"/>
      <c r="M396" s="399"/>
      <c r="N396" s="399"/>
      <c r="O396" s="399"/>
      <c r="P396" s="399"/>
      <c r="Q396" s="366">
        <v>42.95</v>
      </c>
      <c r="R396" s="367"/>
      <c r="S396" s="368"/>
      <c r="T396" s="283"/>
      <c r="U396" s="284"/>
      <c r="V396" s="369"/>
      <c r="W396" s="370" t="s">
        <v>27</v>
      </c>
      <c r="X396" s="371"/>
      <c r="Y396" s="371"/>
      <c r="Z396" s="371"/>
      <c r="AA396" s="372"/>
      <c r="AB396" s="335" t="s">
        <v>260</v>
      </c>
      <c r="AC396" s="277"/>
      <c r="AD396" s="277"/>
      <c r="AE396" s="277"/>
      <c r="AF396" s="277"/>
      <c r="AG396" s="277"/>
      <c r="AH396" s="277"/>
      <c r="AI396" s="277"/>
      <c r="AJ396" s="277"/>
      <c r="AK396" s="277"/>
      <c r="AL396" s="277"/>
      <c r="AM396" s="277"/>
      <c r="AN396" s="277"/>
      <c r="AO396" s="277"/>
      <c r="AP396" s="277"/>
      <c r="AQ396" s="277"/>
      <c r="AR396" s="277"/>
      <c r="AS396" s="277"/>
      <c r="AT396" s="277"/>
      <c r="AU396" s="277"/>
      <c r="AV396" s="277"/>
      <c r="AW396" s="277"/>
      <c r="AX396" s="277"/>
      <c r="AY396" s="336"/>
      <c r="AZ396" s="15"/>
      <c r="BA396" s="84" t="s">
        <v>2270</v>
      </c>
      <c r="BB396" s="39" t="s">
        <v>250</v>
      </c>
      <c r="BC396" s="39" t="str">
        <f t="shared" si="331"/>
        <v>20th Century (Nijisseiki)</v>
      </c>
      <c r="BD396" s="85" t="s">
        <v>745</v>
      </c>
      <c r="BE396" s="40" t="str">
        <f t="shared" si="340"/>
        <v/>
      </c>
      <c r="BF396" s="40">
        <f t="shared" si="341"/>
        <v>42.95</v>
      </c>
      <c r="BG396" s="40" t="str">
        <f t="shared" si="308"/>
        <v/>
      </c>
      <c r="BH396" s="139">
        <f>IF(BB396="","",IF(AND(BD396="Yes",Admin!$F$6&gt;0),Admin!$F$6,Admin!$F$5))</f>
        <v>0</v>
      </c>
      <c r="BI396" s="140" t="str">
        <f t="shared" si="309"/>
        <v/>
      </c>
      <c r="BJ396" s="141" t="str">
        <f t="shared" si="293"/>
        <v/>
      </c>
    </row>
    <row r="397" spans="1:62" ht="18.75" customHeight="1" x14ac:dyDescent="0.25">
      <c r="A397" s="15"/>
      <c r="B397" s="276" t="s">
        <v>2569</v>
      </c>
      <c r="C397" s="277"/>
      <c r="D397" s="277"/>
      <c r="E397" s="277"/>
      <c r="F397" s="277"/>
      <c r="G397" s="277"/>
      <c r="H397" s="277"/>
      <c r="I397" s="277"/>
      <c r="J397" s="277"/>
      <c r="K397" s="277"/>
      <c r="L397" s="277"/>
      <c r="M397" s="277"/>
      <c r="N397" s="277"/>
      <c r="O397" s="399" t="s">
        <v>259</v>
      </c>
      <c r="P397" s="796"/>
      <c r="Q397" s="366">
        <v>57.95</v>
      </c>
      <c r="R397" s="367"/>
      <c r="S397" s="368"/>
      <c r="T397" s="283"/>
      <c r="U397" s="284"/>
      <c r="V397" s="369"/>
      <c r="W397" s="370" t="s">
        <v>27</v>
      </c>
      <c r="X397" s="371"/>
      <c r="Y397" s="371"/>
      <c r="Z397" s="371"/>
      <c r="AA397" s="372"/>
      <c r="AB397" s="335" t="s">
        <v>260</v>
      </c>
      <c r="AC397" s="277"/>
      <c r="AD397" s="277"/>
      <c r="AE397" s="277"/>
      <c r="AF397" s="277"/>
      <c r="AG397" s="277"/>
      <c r="AH397" s="277"/>
      <c r="AI397" s="277"/>
      <c r="AJ397" s="277"/>
      <c r="AK397" s="277"/>
      <c r="AL397" s="277"/>
      <c r="AM397" s="277"/>
      <c r="AN397" s="277"/>
      <c r="AO397" s="277"/>
      <c r="AP397" s="277"/>
      <c r="AQ397" s="277"/>
      <c r="AR397" s="277"/>
      <c r="AS397" s="277"/>
      <c r="AT397" s="277"/>
      <c r="AU397" s="277"/>
      <c r="AV397" s="277"/>
      <c r="AW397" s="277"/>
      <c r="AX397" s="277"/>
      <c r="AY397" s="336"/>
      <c r="AZ397" s="15"/>
      <c r="BA397" s="84" t="s">
        <v>2568</v>
      </c>
      <c r="BB397" s="39" t="s">
        <v>250</v>
      </c>
      <c r="BC397" s="39" t="str">
        <f t="shared" ref="BC397" si="349">B397</f>
        <v>20th Century (Nijisseiki) (Extra Large*)</v>
      </c>
      <c r="BD397" s="85" t="s">
        <v>745</v>
      </c>
      <c r="BE397" s="40" t="str">
        <f t="shared" ref="BE397" si="350">IF(ISNUMBER(T397),T397,"")</f>
        <v/>
      </c>
      <c r="BF397" s="40">
        <f t="shared" ref="BF397" si="351">IF(ISNUMBER(Q397),Q397,"")</f>
        <v>57.95</v>
      </c>
      <c r="BG397" s="40" t="str">
        <f t="shared" ref="BG397" si="352">IF(AND(ISNUMBER(T397),BD397="Yes"),T397,"")</f>
        <v/>
      </c>
      <c r="BH397" s="254">
        <f>IF(BB397="","",0)</f>
        <v>0</v>
      </c>
      <c r="BI397" s="140" t="str">
        <f t="shared" ref="BI397" si="353">IF(AND(ISNUMBER(T397),T397&gt;0,ISNUMBER(Q397)),Q397*T397,"")</f>
        <v/>
      </c>
      <c r="BJ397" s="141" t="str">
        <f t="shared" ref="BJ397" si="354">IF(BI397="","",BI397-(BI397*BH397))</f>
        <v/>
      </c>
    </row>
    <row r="398" spans="1:62" ht="18.75" hidden="1" customHeight="1" x14ac:dyDescent="0.25">
      <c r="A398" s="15"/>
      <c r="B398" s="381" t="s">
        <v>261</v>
      </c>
      <c r="C398" s="382"/>
      <c r="D398" s="382"/>
      <c r="E398" s="382"/>
      <c r="F398" s="382"/>
      <c r="G398" s="382"/>
      <c r="H398" s="382"/>
      <c r="I398" s="382"/>
      <c r="J398" s="382"/>
      <c r="K398" s="383" t="s">
        <v>259</v>
      </c>
      <c r="L398" s="383"/>
      <c r="M398" s="383"/>
      <c r="N398" s="383"/>
      <c r="O398" s="383"/>
      <c r="P398" s="383"/>
      <c r="Q398" s="384">
        <v>42.95</v>
      </c>
      <c r="R398" s="385"/>
      <c r="S398" s="386"/>
      <c r="T398" s="387" t="s">
        <v>2</v>
      </c>
      <c r="U398" s="388"/>
      <c r="V398" s="389"/>
      <c r="W398" s="329" t="s">
        <v>22</v>
      </c>
      <c r="X398" s="330"/>
      <c r="Y398" s="330"/>
      <c r="Z398" s="330"/>
      <c r="AA398" s="390"/>
      <c r="AB398" s="391" t="s">
        <v>262</v>
      </c>
      <c r="AC398" s="382"/>
      <c r="AD398" s="382"/>
      <c r="AE398" s="382"/>
      <c r="AF398" s="382"/>
      <c r="AG398" s="382"/>
      <c r="AH398" s="382"/>
      <c r="AI398" s="382"/>
      <c r="AJ398" s="382"/>
      <c r="AK398" s="382"/>
      <c r="AL398" s="382"/>
      <c r="AM398" s="382"/>
      <c r="AN398" s="382"/>
      <c r="AO398" s="382"/>
      <c r="AP398" s="382"/>
      <c r="AQ398" s="382"/>
      <c r="AR398" s="382"/>
      <c r="AS398" s="382"/>
      <c r="AT398" s="382"/>
      <c r="AU398" s="382"/>
      <c r="AV398" s="382"/>
      <c r="AW398" s="382"/>
      <c r="AX398" s="382"/>
      <c r="AY398" s="392"/>
      <c r="AZ398" s="15"/>
      <c r="BA398" s="84" t="s">
        <v>912</v>
      </c>
      <c r="BB398" s="39" t="s">
        <v>250</v>
      </c>
      <c r="BC398" s="39" t="str">
        <f t="shared" ref="BC398" si="355">B398</f>
        <v>Kosui</v>
      </c>
      <c r="BD398" s="85" t="s">
        <v>745</v>
      </c>
      <c r="BE398" s="40" t="str">
        <f t="shared" ref="BE398" si="356">IF(ISNUMBER(T398),T398,"")</f>
        <v/>
      </c>
      <c r="BF398" s="40">
        <f t="shared" ref="BF398" si="357">IF(ISNUMBER(Q398),Q398,"")</f>
        <v>42.95</v>
      </c>
      <c r="BG398" s="40" t="str">
        <f t="shared" si="308"/>
        <v/>
      </c>
      <c r="BH398" s="139">
        <f>IF(BB398="","",IF(AND(BD398="Yes",Admin!$F$6&gt;0),Admin!$F$6,Admin!$F$5))</f>
        <v>0</v>
      </c>
      <c r="BI398" s="140" t="str">
        <f t="shared" si="309"/>
        <v/>
      </c>
      <c r="BJ398" s="141" t="str">
        <f t="shared" ref="BJ398" si="358">IF(BI398="","",BI398-(BI398*BH398))</f>
        <v/>
      </c>
    </row>
    <row r="399" spans="1:62" ht="18.75" customHeight="1" x14ac:dyDescent="0.25">
      <c r="A399" s="15"/>
      <c r="B399" s="276" t="s">
        <v>2516</v>
      </c>
      <c r="C399" s="277"/>
      <c r="D399" s="277"/>
      <c r="E399" s="277"/>
      <c r="F399" s="277"/>
      <c r="G399" s="277"/>
      <c r="H399" s="277"/>
      <c r="I399" s="277"/>
      <c r="J399" s="277"/>
      <c r="K399" s="399" t="s">
        <v>259</v>
      </c>
      <c r="L399" s="399"/>
      <c r="M399" s="399"/>
      <c r="N399" s="399"/>
      <c r="O399" s="399"/>
      <c r="P399" s="399"/>
      <c r="Q399" s="366">
        <v>69.95</v>
      </c>
      <c r="R399" s="367"/>
      <c r="S399" s="368"/>
      <c r="T399" s="283"/>
      <c r="U399" s="284"/>
      <c r="V399" s="369"/>
      <c r="W399" s="370" t="s">
        <v>22</v>
      </c>
      <c r="X399" s="371"/>
      <c r="Y399" s="371"/>
      <c r="Z399" s="371"/>
      <c r="AA399" s="372"/>
      <c r="AB399" s="335" t="s">
        <v>262</v>
      </c>
      <c r="AC399" s="277"/>
      <c r="AD399" s="277"/>
      <c r="AE399" s="277"/>
      <c r="AF399" s="277"/>
      <c r="AG399" s="277"/>
      <c r="AH399" s="277"/>
      <c r="AI399" s="277"/>
      <c r="AJ399" s="277"/>
      <c r="AK399" s="277"/>
      <c r="AL399" s="277"/>
      <c r="AM399" s="277"/>
      <c r="AN399" s="277"/>
      <c r="AO399" s="277"/>
      <c r="AP399" s="277"/>
      <c r="AQ399" s="277"/>
      <c r="AR399" s="277"/>
      <c r="AS399" s="277"/>
      <c r="AT399" s="277"/>
      <c r="AU399" s="277"/>
      <c r="AV399" s="277"/>
      <c r="AW399" s="277"/>
      <c r="AX399" s="277"/>
      <c r="AY399" s="336"/>
      <c r="AZ399" s="15"/>
      <c r="BA399" s="84" t="s">
        <v>2517</v>
      </c>
      <c r="BB399" s="39" t="s">
        <v>250</v>
      </c>
      <c r="BC399" s="39" t="str">
        <f t="shared" si="331"/>
        <v>Kosui (Extra Large*)</v>
      </c>
      <c r="BD399" s="85" t="s">
        <v>745</v>
      </c>
      <c r="BE399" s="40" t="str">
        <f t="shared" si="340"/>
        <v/>
      </c>
      <c r="BF399" s="40">
        <f t="shared" si="341"/>
        <v>69.95</v>
      </c>
      <c r="BG399" s="40" t="str">
        <f t="shared" ref="BG399:BG437" si="359">IF(AND(ISNUMBER(T399),BD399="Yes"),T399,"")</f>
        <v/>
      </c>
      <c r="BH399" s="254">
        <f>IF(BB399="","",0)</f>
        <v>0</v>
      </c>
      <c r="BI399" s="140" t="str">
        <f t="shared" ref="BI399:BI437" si="360">IF(AND(ISNUMBER(T399),T399&gt;0,ISNUMBER(Q399)),Q399*T399,"")</f>
        <v/>
      </c>
      <c r="BJ399" s="141" t="str">
        <f t="shared" si="293"/>
        <v/>
      </c>
    </row>
    <row r="400" spans="1:62" ht="18.75" hidden="1" customHeight="1" x14ac:dyDescent="0.25">
      <c r="A400" s="15"/>
      <c r="B400" s="381" t="s">
        <v>264</v>
      </c>
      <c r="C400" s="382"/>
      <c r="D400" s="382"/>
      <c r="E400" s="382"/>
      <c r="F400" s="382"/>
      <c r="G400" s="382"/>
      <c r="H400" s="382"/>
      <c r="I400" s="382"/>
      <c r="J400" s="382"/>
      <c r="K400" s="382"/>
      <c r="L400" s="382"/>
      <c r="M400" s="382"/>
      <c r="N400" s="382"/>
      <c r="O400" s="382"/>
      <c r="P400" s="382"/>
      <c r="Q400" s="384">
        <v>42.95</v>
      </c>
      <c r="R400" s="385"/>
      <c r="S400" s="386"/>
      <c r="T400" s="387"/>
      <c r="U400" s="388"/>
      <c r="V400" s="389"/>
      <c r="W400" s="329" t="s">
        <v>11</v>
      </c>
      <c r="X400" s="330"/>
      <c r="Y400" s="330"/>
      <c r="Z400" s="330"/>
      <c r="AA400" s="390"/>
      <c r="AB400" s="391" t="s">
        <v>265</v>
      </c>
      <c r="AC400" s="382"/>
      <c r="AD400" s="382"/>
      <c r="AE400" s="382"/>
      <c r="AF400" s="382"/>
      <c r="AG400" s="382"/>
      <c r="AH400" s="382"/>
      <c r="AI400" s="382"/>
      <c r="AJ400" s="382"/>
      <c r="AK400" s="382"/>
      <c r="AL400" s="382"/>
      <c r="AM400" s="382"/>
      <c r="AN400" s="382"/>
      <c r="AO400" s="382"/>
      <c r="AP400" s="382"/>
      <c r="AQ400" s="382"/>
      <c r="AR400" s="382"/>
      <c r="AS400" s="382"/>
      <c r="AT400" s="382"/>
      <c r="AU400" s="382"/>
      <c r="AV400" s="382"/>
      <c r="AW400" s="382"/>
      <c r="AX400" s="382"/>
      <c r="AY400" s="392"/>
      <c r="AZ400" s="15"/>
      <c r="BA400" s="84" t="s">
        <v>914</v>
      </c>
      <c r="BB400" s="39" t="s">
        <v>250</v>
      </c>
      <c r="BC400" s="39" t="str">
        <f t="shared" si="331"/>
        <v>Packhams</v>
      </c>
      <c r="BD400" s="85" t="s">
        <v>745</v>
      </c>
      <c r="BE400" s="40" t="str">
        <f t="shared" si="340"/>
        <v/>
      </c>
      <c r="BF400" s="40">
        <f t="shared" si="341"/>
        <v>42.95</v>
      </c>
      <c r="BG400" s="40" t="str">
        <f t="shared" si="359"/>
        <v/>
      </c>
      <c r="BH400" s="139">
        <f>IF(BB400="","",IF(AND(BD400="Yes",Admin!$F$6&gt;0),Admin!$F$6,Admin!$F$5))</f>
        <v>0</v>
      </c>
      <c r="BI400" s="140" t="str">
        <f t="shared" si="360"/>
        <v/>
      </c>
      <c r="BJ400" s="141" t="str">
        <f t="shared" ref="BJ400" si="361">IF(BI400="","",BI400-(BI400*BH400))</f>
        <v/>
      </c>
    </row>
    <row r="401" spans="1:62" ht="18.75" customHeight="1" x14ac:dyDescent="0.25">
      <c r="A401" s="15"/>
      <c r="B401" s="276" t="s">
        <v>264</v>
      </c>
      <c r="C401" s="277"/>
      <c r="D401" s="277"/>
      <c r="E401" s="277"/>
      <c r="F401" s="277"/>
      <c r="G401" s="277"/>
      <c r="H401" s="277"/>
      <c r="I401" s="277"/>
      <c r="J401" s="277"/>
      <c r="K401" s="277"/>
      <c r="L401" s="277"/>
      <c r="M401" s="277"/>
      <c r="N401" s="277"/>
      <c r="O401" s="277"/>
      <c r="P401" s="277"/>
      <c r="Q401" s="366">
        <v>42.95</v>
      </c>
      <c r="R401" s="367"/>
      <c r="S401" s="368"/>
      <c r="T401" s="283"/>
      <c r="U401" s="284"/>
      <c r="V401" s="369"/>
      <c r="W401" s="370" t="s">
        <v>11</v>
      </c>
      <c r="X401" s="371"/>
      <c r="Y401" s="371"/>
      <c r="Z401" s="371"/>
      <c r="AA401" s="372"/>
      <c r="AB401" s="335" t="s">
        <v>265</v>
      </c>
      <c r="AC401" s="277"/>
      <c r="AD401" s="277"/>
      <c r="AE401" s="277"/>
      <c r="AF401" s="277"/>
      <c r="AG401" s="277"/>
      <c r="AH401" s="277"/>
      <c r="AI401" s="277"/>
      <c r="AJ401" s="277"/>
      <c r="AK401" s="277"/>
      <c r="AL401" s="277"/>
      <c r="AM401" s="277"/>
      <c r="AN401" s="277"/>
      <c r="AO401" s="277"/>
      <c r="AP401" s="277"/>
      <c r="AQ401" s="277"/>
      <c r="AR401" s="277"/>
      <c r="AS401" s="277"/>
      <c r="AT401" s="277"/>
      <c r="AU401" s="277"/>
      <c r="AV401" s="277"/>
      <c r="AW401" s="277"/>
      <c r="AX401" s="277"/>
      <c r="AY401" s="336"/>
      <c r="AZ401" s="15"/>
      <c r="BA401" s="84" t="s">
        <v>2268</v>
      </c>
      <c r="BB401" s="39" t="s">
        <v>250</v>
      </c>
      <c r="BC401" s="39" t="str">
        <f t="shared" si="331"/>
        <v>Packhams</v>
      </c>
      <c r="BD401" s="85" t="s">
        <v>745</v>
      </c>
      <c r="BE401" s="40" t="str">
        <f t="shared" si="340"/>
        <v/>
      </c>
      <c r="BF401" s="40">
        <f t="shared" si="341"/>
        <v>42.95</v>
      </c>
      <c r="BG401" s="40" t="str">
        <f t="shared" si="359"/>
        <v/>
      </c>
      <c r="BH401" s="139">
        <f>IF(BB401="","",IF(AND(BD401="Yes",Admin!$F$6&gt;0),Admin!$F$6,Admin!$F$5))</f>
        <v>0</v>
      </c>
      <c r="BI401" s="140" t="str">
        <f t="shared" si="360"/>
        <v/>
      </c>
      <c r="BJ401" s="141" t="str">
        <f t="shared" si="293"/>
        <v/>
      </c>
    </row>
    <row r="402" spans="1:62" ht="18.75" hidden="1" customHeight="1" x14ac:dyDescent="0.25">
      <c r="A402" s="15"/>
      <c r="B402" s="381" t="s">
        <v>266</v>
      </c>
      <c r="C402" s="382"/>
      <c r="D402" s="382"/>
      <c r="E402" s="382"/>
      <c r="F402" s="382"/>
      <c r="G402" s="382"/>
      <c r="H402" s="382"/>
      <c r="I402" s="382"/>
      <c r="J402" s="382"/>
      <c r="K402" s="382"/>
      <c r="L402" s="382"/>
      <c r="M402" s="382"/>
      <c r="N402" s="382"/>
      <c r="O402" s="382"/>
      <c r="P402" s="382"/>
      <c r="Q402" s="401" t="s">
        <v>393</v>
      </c>
      <c r="R402" s="402"/>
      <c r="S402" s="403"/>
      <c r="T402" s="387" t="s">
        <v>2</v>
      </c>
      <c r="U402" s="388"/>
      <c r="V402" s="389"/>
      <c r="W402" s="329" t="s">
        <v>27</v>
      </c>
      <c r="X402" s="330"/>
      <c r="Y402" s="330"/>
      <c r="Z402" s="330"/>
      <c r="AA402" s="390"/>
      <c r="AB402" s="391" t="s">
        <v>256</v>
      </c>
      <c r="AC402" s="382"/>
      <c r="AD402" s="382"/>
      <c r="AE402" s="382"/>
      <c r="AF402" s="382"/>
      <c r="AG402" s="382"/>
      <c r="AH402" s="382"/>
      <c r="AI402" s="382"/>
      <c r="AJ402" s="382"/>
      <c r="AK402" s="382"/>
      <c r="AL402" s="382"/>
      <c r="AM402" s="382"/>
      <c r="AN402" s="382"/>
      <c r="AO402" s="382"/>
      <c r="AP402" s="382"/>
      <c r="AQ402" s="382"/>
      <c r="AR402" s="382"/>
      <c r="AS402" s="382"/>
      <c r="AT402" s="382"/>
      <c r="AU402" s="382"/>
      <c r="AV402" s="382"/>
      <c r="AW402" s="382"/>
      <c r="AX402" s="382"/>
      <c r="AY402" s="392"/>
      <c r="AZ402" s="15"/>
      <c r="BA402" s="84" t="s">
        <v>915</v>
      </c>
      <c r="BB402" s="39" t="s">
        <v>250</v>
      </c>
      <c r="BC402" s="39" t="str">
        <f t="shared" si="331"/>
        <v>Red D'Anjou</v>
      </c>
      <c r="BD402" s="85" t="s">
        <v>745</v>
      </c>
      <c r="BE402" s="40" t="str">
        <f t="shared" si="340"/>
        <v/>
      </c>
      <c r="BF402" s="40" t="str">
        <f t="shared" si="341"/>
        <v/>
      </c>
      <c r="BG402" s="40" t="str">
        <f t="shared" si="359"/>
        <v/>
      </c>
      <c r="BH402" s="139">
        <f>IF(BB402="","",IF(AND(BD402="Yes",Admin!$F$6&gt;0),Admin!$F$6,Admin!$F$5))</f>
        <v>0</v>
      </c>
      <c r="BI402" s="140" t="str">
        <f t="shared" si="360"/>
        <v/>
      </c>
      <c r="BJ402" s="141" t="str">
        <f t="shared" si="293"/>
        <v/>
      </c>
    </row>
    <row r="403" spans="1:62" ht="18.75" customHeight="1" x14ac:dyDescent="0.25">
      <c r="A403" s="15"/>
      <c r="B403" s="276" t="s">
        <v>1581</v>
      </c>
      <c r="C403" s="277"/>
      <c r="D403" s="277"/>
      <c r="E403" s="277"/>
      <c r="F403" s="277"/>
      <c r="G403" s="277"/>
      <c r="H403" s="277"/>
      <c r="I403" s="277"/>
      <c r="J403" s="277"/>
      <c r="K403" s="277"/>
      <c r="L403" s="277"/>
      <c r="M403" s="277"/>
      <c r="N403" s="277"/>
      <c r="O403" s="277"/>
      <c r="P403" s="277"/>
      <c r="Q403" s="396">
        <v>42.95</v>
      </c>
      <c r="R403" s="397"/>
      <c r="S403" s="398"/>
      <c r="T403" s="283"/>
      <c r="U403" s="284"/>
      <c r="V403" s="369"/>
      <c r="W403" s="370" t="s">
        <v>11</v>
      </c>
      <c r="X403" s="371"/>
      <c r="Y403" s="371"/>
      <c r="Z403" s="371"/>
      <c r="AA403" s="372"/>
      <c r="AB403" s="335" t="s">
        <v>375</v>
      </c>
      <c r="AC403" s="277"/>
      <c r="AD403" s="277"/>
      <c r="AE403" s="277"/>
      <c r="AF403" s="277"/>
      <c r="AG403" s="277"/>
      <c r="AH403" s="277"/>
      <c r="AI403" s="277"/>
      <c r="AJ403" s="277"/>
      <c r="AK403" s="277"/>
      <c r="AL403" s="277"/>
      <c r="AM403" s="277"/>
      <c r="AN403" s="277"/>
      <c r="AO403" s="277"/>
      <c r="AP403" s="277"/>
      <c r="AQ403" s="277"/>
      <c r="AR403" s="277"/>
      <c r="AS403" s="277"/>
      <c r="AT403" s="277"/>
      <c r="AU403" s="277"/>
      <c r="AV403" s="277"/>
      <c r="AW403" s="277"/>
      <c r="AX403" s="277"/>
      <c r="AY403" s="336"/>
      <c r="AZ403" s="15"/>
      <c r="BA403" s="84" t="s">
        <v>2166</v>
      </c>
      <c r="BB403" s="39" t="s">
        <v>250</v>
      </c>
      <c r="BC403" s="39" t="str">
        <f t="shared" si="331"/>
        <v>Sensation</v>
      </c>
      <c r="BD403" s="85" t="s">
        <v>745</v>
      </c>
      <c r="BE403" s="40" t="str">
        <f t="shared" si="340"/>
        <v/>
      </c>
      <c r="BF403" s="40">
        <f t="shared" si="341"/>
        <v>42.95</v>
      </c>
      <c r="BG403" s="40" t="str">
        <f t="shared" si="359"/>
        <v/>
      </c>
      <c r="BH403" s="139">
        <f>IF(BB403="","",IF(AND(BD403="Yes",Admin!$F$6&gt;0),Admin!$F$6,Admin!$F$5))</f>
        <v>0</v>
      </c>
      <c r="BI403" s="140" t="str">
        <f t="shared" si="360"/>
        <v/>
      </c>
      <c r="BJ403" s="141" t="str">
        <f t="shared" si="293"/>
        <v/>
      </c>
    </row>
    <row r="404" spans="1:62" ht="18.75" customHeight="1" x14ac:dyDescent="0.25">
      <c r="A404" s="15"/>
      <c r="B404" s="276" t="s">
        <v>2101</v>
      </c>
      <c r="C404" s="277"/>
      <c r="D404" s="277"/>
      <c r="E404" s="277"/>
      <c r="F404" s="277"/>
      <c r="G404" s="277"/>
      <c r="H404" s="277"/>
      <c r="I404" s="277"/>
      <c r="J404" s="277"/>
      <c r="K404" s="399" t="s">
        <v>259</v>
      </c>
      <c r="L404" s="399"/>
      <c r="M404" s="399"/>
      <c r="N404" s="399"/>
      <c r="O404" s="399"/>
      <c r="P404" s="399"/>
      <c r="Q404" s="366">
        <v>42.95</v>
      </c>
      <c r="R404" s="367"/>
      <c r="S404" s="368"/>
      <c r="T404" s="283"/>
      <c r="U404" s="284"/>
      <c r="V404" s="369"/>
      <c r="W404" s="370" t="s">
        <v>22</v>
      </c>
      <c r="X404" s="371"/>
      <c r="Y404" s="371"/>
      <c r="Z404" s="371"/>
      <c r="AA404" s="372"/>
      <c r="AB404" s="335" t="s">
        <v>2394</v>
      </c>
      <c r="AC404" s="277"/>
      <c r="AD404" s="277"/>
      <c r="AE404" s="277"/>
      <c r="AF404" s="277"/>
      <c r="AG404" s="277"/>
      <c r="AH404" s="277"/>
      <c r="AI404" s="277"/>
      <c r="AJ404" s="277"/>
      <c r="AK404" s="277"/>
      <c r="AL404" s="277"/>
      <c r="AM404" s="277"/>
      <c r="AN404" s="277"/>
      <c r="AO404" s="277"/>
      <c r="AP404" s="277"/>
      <c r="AQ404" s="277"/>
      <c r="AR404" s="277"/>
      <c r="AS404" s="277"/>
      <c r="AT404" s="277"/>
      <c r="AU404" s="277"/>
      <c r="AV404" s="277"/>
      <c r="AW404" s="277"/>
      <c r="AX404" s="277"/>
      <c r="AY404" s="336"/>
      <c r="AZ404" s="15"/>
      <c r="BA404" s="84" t="s">
        <v>2393</v>
      </c>
      <c r="BB404" s="39" t="s">
        <v>250</v>
      </c>
      <c r="BC404" s="39" t="str">
        <f>B404</f>
        <v>Shinseiki</v>
      </c>
      <c r="BD404" s="85" t="s">
        <v>745</v>
      </c>
      <c r="BE404" s="40" t="str">
        <f>IF(ISNUMBER(T404),T404,"")</f>
        <v/>
      </c>
      <c r="BF404" s="40">
        <f>IF(ISNUMBER(Q404),Q404,"")</f>
        <v>42.95</v>
      </c>
      <c r="BG404" s="40" t="str">
        <f>IF(AND(ISNUMBER(T404),BD404="Yes"),T404,"")</f>
        <v/>
      </c>
      <c r="BH404" s="139">
        <f>IF(BB404="","",IF(AND(BD404="Yes",Admin!$F$6&gt;0),Admin!$F$6,Admin!$F$5))</f>
        <v>0</v>
      </c>
      <c r="BI404" s="140" t="str">
        <f>IF(AND(ISNUMBER(T404),T404&gt;0,ISNUMBER(Q404)),Q404*T404,"")</f>
        <v/>
      </c>
      <c r="BJ404" s="141" t="str">
        <f>IF(BI404="","",BI404-(BI404*BH404))</f>
        <v/>
      </c>
    </row>
    <row r="405" spans="1:62" ht="18.75" hidden="1" customHeight="1" x14ac:dyDescent="0.25">
      <c r="A405" s="15"/>
      <c r="B405" s="381" t="s">
        <v>263</v>
      </c>
      <c r="C405" s="382"/>
      <c r="D405" s="382"/>
      <c r="E405" s="382"/>
      <c r="F405" s="382"/>
      <c r="G405" s="382"/>
      <c r="H405" s="382"/>
      <c r="I405" s="382"/>
      <c r="J405" s="382"/>
      <c r="K405" s="383" t="s">
        <v>259</v>
      </c>
      <c r="L405" s="383"/>
      <c r="M405" s="383"/>
      <c r="N405" s="383"/>
      <c r="O405" s="383"/>
      <c r="P405" s="383"/>
      <c r="Q405" s="384">
        <v>42.95</v>
      </c>
      <c r="R405" s="385"/>
      <c r="S405" s="386"/>
      <c r="T405" s="387" t="s">
        <v>2</v>
      </c>
      <c r="U405" s="388"/>
      <c r="V405" s="389"/>
      <c r="W405" s="329" t="s">
        <v>22</v>
      </c>
      <c r="X405" s="330"/>
      <c r="Y405" s="330"/>
      <c r="Z405" s="330"/>
      <c r="AA405" s="390"/>
      <c r="AB405" s="391" t="s">
        <v>262</v>
      </c>
      <c r="AC405" s="382"/>
      <c r="AD405" s="382"/>
      <c r="AE405" s="382"/>
      <c r="AF405" s="382"/>
      <c r="AG405" s="382"/>
      <c r="AH405" s="382"/>
      <c r="AI405" s="382"/>
      <c r="AJ405" s="382"/>
      <c r="AK405" s="382"/>
      <c r="AL405" s="382"/>
      <c r="AM405" s="382"/>
      <c r="AN405" s="382"/>
      <c r="AO405" s="382"/>
      <c r="AP405" s="382"/>
      <c r="AQ405" s="382"/>
      <c r="AR405" s="382"/>
      <c r="AS405" s="382"/>
      <c r="AT405" s="382"/>
      <c r="AU405" s="382"/>
      <c r="AV405" s="382"/>
      <c r="AW405" s="382"/>
      <c r="AX405" s="382"/>
      <c r="AY405" s="392"/>
      <c r="AZ405" s="15"/>
      <c r="BA405" s="84" t="s">
        <v>913</v>
      </c>
      <c r="BB405" s="39" t="s">
        <v>250</v>
      </c>
      <c r="BC405" s="39" t="str">
        <f>B405</f>
        <v>Shinsui</v>
      </c>
      <c r="BD405" s="85" t="s">
        <v>745</v>
      </c>
      <c r="BE405" s="40" t="str">
        <f>IF(ISNUMBER(T405),T405,"")</f>
        <v/>
      </c>
      <c r="BF405" s="40">
        <f>IF(ISNUMBER(Q405),Q405,"")</f>
        <v>42.95</v>
      </c>
      <c r="BG405" s="40" t="str">
        <f>IF(AND(ISNUMBER(T405),BD405="Yes"),T405,"")</f>
        <v/>
      </c>
      <c r="BH405" s="139">
        <f>IF(BB405="","",IF(AND(BD405="Yes",Admin!$F$6&gt;0),Admin!$F$6,Admin!$F$5))</f>
        <v>0</v>
      </c>
      <c r="BI405" s="140" t="str">
        <f>IF(AND(ISNUMBER(T405),T405&gt;0,ISNUMBER(Q405)),Q405*T405,"")</f>
        <v/>
      </c>
      <c r="BJ405" s="141" t="str">
        <f>IF(BI405="","",BI405-(BI405*BH405))</f>
        <v/>
      </c>
    </row>
    <row r="406" spans="1:62" ht="18.75" customHeight="1" x14ac:dyDescent="0.25">
      <c r="A406" s="15"/>
      <c r="B406" s="276" t="s">
        <v>2571</v>
      </c>
      <c r="C406" s="277"/>
      <c r="D406" s="277"/>
      <c r="E406" s="277"/>
      <c r="F406" s="277"/>
      <c r="G406" s="277"/>
      <c r="H406" s="277"/>
      <c r="I406" s="277"/>
      <c r="J406" s="277"/>
      <c r="K406" s="399" t="s">
        <v>259</v>
      </c>
      <c r="L406" s="399"/>
      <c r="M406" s="399"/>
      <c r="N406" s="399"/>
      <c r="O406" s="399"/>
      <c r="P406" s="399"/>
      <c r="Q406" s="366">
        <v>69.95</v>
      </c>
      <c r="R406" s="367"/>
      <c r="S406" s="368"/>
      <c r="T406" s="283"/>
      <c r="U406" s="284"/>
      <c r="V406" s="369"/>
      <c r="W406" s="370" t="s">
        <v>22</v>
      </c>
      <c r="X406" s="371"/>
      <c r="Y406" s="371"/>
      <c r="Z406" s="371"/>
      <c r="AA406" s="372"/>
      <c r="AB406" s="335" t="s">
        <v>262</v>
      </c>
      <c r="AC406" s="277"/>
      <c r="AD406" s="277"/>
      <c r="AE406" s="277"/>
      <c r="AF406" s="277"/>
      <c r="AG406" s="277"/>
      <c r="AH406" s="277"/>
      <c r="AI406" s="277"/>
      <c r="AJ406" s="277"/>
      <c r="AK406" s="277"/>
      <c r="AL406" s="277"/>
      <c r="AM406" s="277"/>
      <c r="AN406" s="277"/>
      <c r="AO406" s="277"/>
      <c r="AP406" s="277"/>
      <c r="AQ406" s="277"/>
      <c r="AR406" s="277"/>
      <c r="AS406" s="277"/>
      <c r="AT406" s="277"/>
      <c r="AU406" s="277"/>
      <c r="AV406" s="277"/>
      <c r="AW406" s="277"/>
      <c r="AX406" s="277"/>
      <c r="AY406" s="336"/>
      <c r="AZ406" s="15"/>
      <c r="BA406" s="84" t="s">
        <v>2570</v>
      </c>
      <c r="BB406" s="39" t="s">
        <v>250</v>
      </c>
      <c r="BC406" s="39" t="str">
        <f>B406</f>
        <v>Shinsui (Extra Large*)</v>
      </c>
      <c r="BD406" s="85" t="s">
        <v>745</v>
      </c>
      <c r="BE406" s="40" t="str">
        <f>IF(ISNUMBER(T406),T406,"")</f>
        <v/>
      </c>
      <c r="BF406" s="40">
        <f>IF(ISNUMBER(Q406),Q406,"")</f>
        <v>69.95</v>
      </c>
      <c r="BG406" s="40" t="str">
        <f>IF(AND(ISNUMBER(T406),BD406="Yes"),T406,"")</f>
        <v/>
      </c>
      <c r="BH406" s="254">
        <f>IF(BB406="","",0)</f>
        <v>0</v>
      </c>
      <c r="BI406" s="140" t="str">
        <f>IF(AND(ISNUMBER(T406),T406&gt;0,ISNUMBER(Q406)),Q406*T406,"")</f>
        <v/>
      </c>
      <c r="BJ406" s="141" t="str">
        <f>IF(BI406="","",BI406-(BI406*BH406))</f>
        <v/>
      </c>
    </row>
    <row r="407" spans="1:62" ht="18.75" hidden="1" customHeight="1" x14ac:dyDescent="0.25">
      <c r="A407" s="15"/>
      <c r="B407" s="381" t="s">
        <v>267</v>
      </c>
      <c r="C407" s="382"/>
      <c r="D407" s="382"/>
      <c r="E407" s="382"/>
      <c r="F407" s="382"/>
      <c r="G407" s="382"/>
      <c r="H407" s="382"/>
      <c r="I407" s="382"/>
      <c r="J407" s="382"/>
      <c r="K407" s="382"/>
      <c r="L407" s="382"/>
      <c r="M407" s="382"/>
      <c r="N407" s="382"/>
      <c r="O407" s="382"/>
      <c r="P407" s="382"/>
      <c r="Q407" s="384">
        <v>42.95</v>
      </c>
      <c r="R407" s="385"/>
      <c r="S407" s="386"/>
      <c r="T407" s="387" t="s">
        <v>2</v>
      </c>
      <c r="U407" s="388"/>
      <c r="V407" s="389"/>
      <c r="W407" s="329" t="s">
        <v>11</v>
      </c>
      <c r="X407" s="330"/>
      <c r="Y407" s="330"/>
      <c r="Z407" s="330"/>
      <c r="AA407" s="390"/>
      <c r="AB407" s="391" t="s">
        <v>376</v>
      </c>
      <c r="AC407" s="382"/>
      <c r="AD407" s="382"/>
      <c r="AE407" s="382"/>
      <c r="AF407" s="382"/>
      <c r="AG407" s="382"/>
      <c r="AH407" s="382"/>
      <c r="AI407" s="382"/>
      <c r="AJ407" s="382"/>
      <c r="AK407" s="382"/>
      <c r="AL407" s="382"/>
      <c r="AM407" s="382"/>
      <c r="AN407" s="382"/>
      <c r="AO407" s="382"/>
      <c r="AP407" s="382"/>
      <c r="AQ407" s="382"/>
      <c r="AR407" s="382"/>
      <c r="AS407" s="382"/>
      <c r="AT407" s="382"/>
      <c r="AU407" s="382"/>
      <c r="AV407" s="382"/>
      <c r="AW407" s="382"/>
      <c r="AX407" s="382"/>
      <c r="AY407" s="392"/>
      <c r="AZ407" s="15"/>
      <c r="BA407" s="84" t="s">
        <v>2230</v>
      </c>
      <c r="BB407" s="39" t="s">
        <v>250</v>
      </c>
      <c r="BC407" s="39" t="str">
        <f t="shared" si="331"/>
        <v>Williams Bon Chretein</v>
      </c>
      <c r="BD407" s="85" t="s">
        <v>745</v>
      </c>
      <c r="BE407" s="40" t="str">
        <f t="shared" si="340"/>
        <v/>
      </c>
      <c r="BF407" s="40">
        <f t="shared" si="341"/>
        <v>42.95</v>
      </c>
      <c r="BG407" s="40" t="str">
        <f t="shared" si="359"/>
        <v/>
      </c>
      <c r="BH407" s="139">
        <f>IF(BB407="","",IF(AND(BD407="Yes",Admin!$F$6&gt;0),Admin!$F$6,Admin!$F$5))</f>
        <v>0</v>
      </c>
      <c r="BI407" s="140" t="str">
        <f t="shared" si="360"/>
        <v/>
      </c>
      <c r="BJ407" s="141" t="str">
        <f t="shared" ref="BJ407:BJ409" si="362">IF(BI407="","",BI407-(BI407*BH407))</f>
        <v/>
      </c>
    </row>
    <row r="408" spans="1:62" ht="18.75" customHeight="1" x14ac:dyDescent="0.25">
      <c r="A408" s="15"/>
      <c r="B408" s="276" t="s">
        <v>267</v>
      </c>
      <c r="C408" s="277"/>
      <c r="D408" s="277"/>
      <c r="E408" s="277"/>
      <c r="F408" s="277"/>
      <c r="G408" s="277"/>
      <c r="H408" s="277"/>
      <c r="I408" s="277"/>
      <c r="J408" s="277"/>
      <c r="K408" s="277"/>
      <c r="L408" s="277"/>
      <c r="M408" s="277"/>
      <c r="N408" s="277"/>
      <c r="O408" s="277"/>
      <c r="P408" s="277"/>
      <c r="Q408" s="396">
        <v>42.95</v>
      </c>
      <c r="R408" s="397"/>
      <c r="S408" s="398"/>
      <c r="T408" s="283"/>
      <c r="U408" s="284"/>
      <c r="V408" s="369"/>
      <c r="W408" s="370" t="s">
        <v>11</v>
      </c>
      <c r="X408" s="371"/>
      <c r="Y408" s="371"/>
      <c r="Z408" s="371"/>
      <c r="AA408" s="372"/>
      <c r="AB408" s="335" t="s">
        <v>376</v>
      </c>
      <c r="AC408" s="277"/>
      <c r="AD408" s="277"/>
      <c r="AE408" s="277"/>
      <c r="AF408" s="277"/>
      <c r="AG408" s="277"/>
      <c r="AH408" s="277"/>
      <c r="AI408" s="277"/>
      <c r="AJ408" s="277"/>
      <c r="AK408" s="277"/>
      <c r="AL408" s="277"/>
      <c r="AM408" s="277"/>
      <c r="AN408" s="277"/>
      <c r="AO408" s="277"/>
      <c r="AP408" s="277"/>
      <c r="AQ408" s="277"/>
      <c r="AR408" s="277"/>
      <c r="AS408" s="277"/>
      <c r="AT408" s="277"/>
      <c r="AU408" s="277"/>
      <c r="AV408" s="277"/>
      <c r="AW408" s="277"/>
      <c r="AX408" s="277"/>
      <c r="AY408" s="336"/>
      <c r="AZ408" s="15"/>
      <c r="BA408" s="84" t="s">
        <v>2269</v>
      </c>
      <c r="BB408" s="39" t="s">
        <v>250</v>
      </c>
      <c r="BC408" s="39" t="str">
        <f t="shared" ref="BC408" si="363">B408</f>
        <v>Williams Bon Chretein</v>
      </c>
      <c r="BD408" s="85" t="s">
        <v>745</v>
      </c>
      <c r="BE408" s="40" t="str">
        <f t="shared" ref="BE408" si="364">IF(ISNUMBER(T408),T408,"")</f>
        <v/>
      </c>
      <c r="BF408" s="40">
        <f t="shared" ref="BF408" si="365">IF(ISNUMBER(Q408),Q408,"")</f>
        <v>42.95</v>
      </c>
      <c r="BG408" s="40" t="str">
        <f t="shared" ref="BG408" si="366">IF(AND(ISNUMBER(T408),BD408="Yes"),T408,"")</f>
        <v/>
      </c>
      <c r="BH408" s="139">
        <f>IF(BB408="","",IF(AND(BD408="Yes",Admin!$F$6&gt;0),Admin!$F$6,Admin!$F$5))</f>
        <v>0</v>
      </c>
      <c r="BI408" s="140" t="str">
        <f t="shared" ref="BI408" si="367">IF(AND(ISNUMBER(T408),T408&gt;0,ISNUMBER(Q408)),Q408*T408,"")</f>
        <v/>
      </c>
      <c r="BJ408" s="141" t="str">
        <f t="shared" ref="BJ408" si="368">IF(BI408="","",BI408-(BI408*BH408))</f>
        <v/>
      </c>
    </row>
    <row r="409" spans="1:62" ht="18.75" customHeight="1" x14ac:dyDescent="0.25">
      <c r="A409" s="15"/>
      <c r="B409" s="276" t="s">
        <v>2518</v>
      </c>
      <c r="C409" s="277"/>
      <c r="D409" s="277"/>
      <c r="E409" s="277"/>
      <c r="F409" s="277"/>
      <c r="G409" s="277"/>
      <c r="H409" s="277"/>
      <c r="I409" s="277"/>
      <c r="J409" s="277"/>
      <c r="K409" s="277"/>
      <c r="L409" s="277"/>
      <c r="M409" s="277"/>
      <c r="N409" s="277"/>
      <c r="O409" s="277"/>
      <c r="P409" s="277"/>
      <c r="Q409" s="396">
        <v>57.95</v>
      </c>
      <c r="R409" s="397"/>
      <c r="S409" s="398"/>
      <c r="T409" s="283"/>
      <c r="U409" s="284"/>
      <c r="V409" s="369"/>
      <c r="W409" s="370" t="s">
        <v>11</v>
      </c>
      <c r="X409" s="371"/>
      <c r="Y409" s="371"/>
      <c r="Z409" s="371"/>
      <c r="AA409" s="372"/>
      <c r="AB409" s="335" t="s">
        <v>376</v>
      </c>
      <c r="AC409" s="277"/>
      <c r="AD409" s="277"/>
      <c r="AE409" s="277"/>
      <c r="AF409" s="277"/>
      <c r="AG409" s="277"/>
      <c r="AH409" s="277"/>
      <c r="AI409" s="277"/>
      <c r="AJ409" s="277"/>
      <c r="AK409" s="277"/>
      <c r="AL409" s="277"/>
      <c r="AM409" s="277"/>
      <c r="AN409" s="277"/>
      <c r="AO409" s="277"/>
      <c r="AP409" s="277"/>
      <c r="AQ409" s="277"/>
      <c r="AR409" s="277"/>
      <c r="AS409" s="277"/>
      <c r="AT409" s="277"/>
      <c r="AU409" s="277"/>
      <c r="AV409" s="277"/>
      <c r="AW409" s="277"/>
      <c r="AX409" s="277"/>
      <c r="AY409" s="336"/>
      <c r="AZ409" s="15"/>
      <c r="BA409" s="84" t="s">
        <v>2519</v>
      </c>
      <c r="BB409" s="39" t="s">
        <v>250</v>
      </c>
      <c r="BC409" s="39" t="str">
        <f t="shared" si="331"/>
        <v>Williams Bon Chretein (Extra Large*)</v>
      </c>
      <c r="BD409" s="85" t="s">
        <v>745</v>
      </c>
      <c r="BE409" s="40" t="str">
        <f t="shared" si="340"/>
        <v/>
      </c>
      <c r="BF409" s="40">
        <f t="shared" si="341"/>
        <v>57.95</v>
      </c>
      <c r="BG409" s="40" t="str">
        <f t="shared" si="359"/>
        <v/>
      </c>
      <c r="BH409" s="254">
        <f>IF(BB409="","",0)</f>
        <v>0</v>
      </c>
      <c r="BI409" s="140" t="str">
        <f t="shared" si="360"/>
        <v/>
      </c>
      <c r="BJ409" s="141" t="str">
        <f t="shared" si="362"/>
        <v/>
      </c>
    </row>
    <row r="410" spans="1:62" ht="18.75" hidden="1" customHeight="1" x14ac:dyDescent="0.25">
      <c r="A410" s="15"/>
      <c r="B410" s="381" t="s">
        <v>267</v>
      </c>
      <c r="C410" s="382"/>
      <c r="D410" s="382"/>
      <c r="E410" s="382"/>
      <c r="F410" s="382"/>
      <c r="G410" s="382"/>
      <c r="H410" s="382"/>
      <c r="I410" s="382"/>
      <c r="J410" s="382"/>
      <c r="K410" s="382"/>
      <c r="L410" s="382"/>
      <c r="M410" s="382"/>
      <c r="N410" s="382"/>
      <c r="O410" s="382"/>
      <c r="P410" s="382"/>
      <c r="Q410" s="384">
        <v>39.950000000000003</v>
      </c>
      <c r="R410" s="385"/>
      <c r="S410" s="386"/>
      <c r="T410" s="387" t="s">
        <v>2</v>
      </c>
      <c r="U410" s="388"/>
      <c r="V410" s="389"/>
      <c r="W410" s="329" t="s">
        <v>11</v>
      </c>
      <c r="X410" s="330"/>
      <c r="Y410" s="330"/>
      <c r="Z410" s="330"/>
      <c r="AA410" s="390"/>
      <c r="AB410" s="391" t="s">
        <v>376</v>
      </c>
      <c r="AC410" s="382"/>
      <c r="AD410" s="382"/>
      <c r="AE410" s="382"/>
      <c r="AF410" s="382"/>
      <c r="AG410" s="382"/>
      <c r="AH410" s="382"/>
      <c r="AI410" s="382"/>
      <c r="AJ410" s="382"/>
      <c r="AK410" s="382"/>
      <c r="AL410" s="382"/>
      <c r="AM410" s="382"/>
      <c r="AN410" s="382"/>
      <c r="AO410" s="382"/>
      <c r="AP410" s="382"/>
      <c r="AQ410" s="382"/>
      <c r="AR410" s="382"/>
      <c r="AS410" s="382"/>
      <c r="AT410" s="382"/>
      <c r="AU410" s="382"/>
      <c r="AV410" s="382"/>
      <c r="AW410" s="382"/>
      <c r="AX410" s="382"/>
      <c r="AY410" s="392"/>
      <c r="AZ410" s="15"/>
      <c r="BA410" s="84" t="s">
        <v>2167</v>
      </c>
      <c r="BB410" s="39" t="s">
        <v>250</v>
      </c>
      <c r="BC410" s="39" t="str">
        <f t="shared" si="331"/>
        <v>Williams Bon Chretein</v>
      </c>
      <c r="BD410" s="85" t="s">
        <v>745</v>
      </c>
      <c r="BE410" s="40" t="str">
        <f t="shared" si="340"/>
        <v/>
      </c>
      <c r="BF410" s="40">
        <f t="shared" si="341"/>
        <v>39.950000000000003</v>
      </c>
      <c r="BG410" s="40" t="str">
        <f t="shared" si="359"/>
        <v/>
      </c>
      <c r="BH410" s="139">
        <f>IF(BB410="","",IF(AND(BD410="Yes",Admin!$F$6&gt;0),Admin!$F$6,Admin!$F$5))</f>
        <v>0</v>
      </c>
      <c r="BI410" s="140" t="str">
        <f t="shared" si="360"/>
        <v/>
      </c>
      <c r="BJ410" s="141" t="str">
        <f t="shared" si="293"/>
        <v/>
      </c>
    </row>
    <row r="411" spans="1:62" ht="18.75" hidden="1" customHeight="1" x14ac:dyDescent="0.25">
      <c r="A411" s="15"/>
      <c r="B411" s="381" t="s">
        <v>268</v>
      </c>
      <c r="C411" s="382"/>
      <c r="D411" s="382"/>
      <c r="E411" s="382"/>
      <c r="F411" s="382"/>
      <c r="G411" s="382"/>
      <c r="H411" s="382"/>
      <c r="I411" s="382"/>
      <c r="J411" s="382"/>
      <c r="K411" s="382"/>
      <c r="L411" s="382"/>
      <c r="M411" s="382"/>
      <c r="N411" s="382"/>
      <c r="O411" s="382"/>
      <c r="P411" s="382"/>
      <c r="Q411" s="384">
        <v>42.95</v>
      </c>
      <c r="R411" s="385"/>
      <c r="S411" s="386"/>
      <c r="T411" s="387" t="s">
        <v>2</v>
      </c>
      <c r="U411" s="388"/>
      <c r="V411" s="389"/>
      <c r="W411" s="329" t="s">
        <v>27</v>
      </c>
      <c r="X411" s="330"/>
      <c r="Y411" s="330"/>
      <c r="Z411" s="330"/>
      <c r="AA411" s="390"/>
      <c r="AB411" s="391" t="s">
        <v>269</v>
      </c>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2"/>
      <c r="AY411" s="392"/>
      <c r="AZ411" s="15"/>
      <c r="BA411" s="84" t="s">
        <v>916</v>
      </c>
      <c r="BB411" s="39" t="s">
        <v>250</v>
      </c>
      <c r="BC411" s="39" t="str">
        <f t="shared" si="331"/>
        <v>Winter Cole</v>
      </c>
      <c r="BD411" s="85" t="s">
        <v>745</v>
      </c>
      <c r="BE411" s="40" t="str">
        <f t="shared" si="340"/>
        <v/>
      </c>
      <c r="BF411" s="40">
        <f t="shared" si="341"/>
        <v>42.95</v>
      </c>
      <c r="BG411" s="40" t="str">
        <f t="shared" si="359"/>
        <v/>
      </c>
      <c r="BH411" s="139">
        <f>IF(BB411="","",IF(AND(BD411="Yes",Admin!$F$6&gt;0),Admin!$F$6,Admin!$F$5))</f>
        <v>0</v>
      </c>
      <c r="BI411" s="140" t="str">
        <f t="shared" si="360"/>
        <v/>
      </c>
      <c r="BJ411" s="141" t="str">
        <f t="shared" si="293"/>
        <v/>
      </c>
    </row>
    <row r="412" spans="1:62" ht="18.75" customHeight="1" x14ac:dyDescent="0.25">
      <c r="A412" s="15"/>
      <c r="B412" s="276" t="s">
        <v>2520</v>
      </c>
      <c r="C412" s="277"/>
      <c r="D412" s="277"/>
      <c r="E412" s="277"/>
      <c r="F412" s="277"/>
      <c r="G412" s="277"/>
      <c r="H412" s="277"/>
      <c r="I412" s="277"/>
      <c r="J412" s="277"/>
      <c r="K412" s="277"/>
      <c r="L412" s="277"/>
      <c r="M412" s="277"/>
      <c r="N412" s="277"/>
      <c r="O412" s="277"/>
      <c r="P412" s="277"/>
      <c r="Q412" s="366">
        <v>69.95</v>
      </c>
      <c r="R412" s="367"/>
      <c r="S412" s="368"/>
      <c r="T412" s="283"/>
      <c r="U412" s="284"/>
      <c r="V412" s="369"/>
      <c r="W412" s="370" t="s">
        <v>27</v>
      </c>
      <c r="X412" s="371"/>
      <c r="Y412" s="371"/>
      <c r="Z412" s="371"/>
      <c r="AA412" s="372"/>
      <c r="AB412" s="335" t="s">
        <v>269</v>
      </c>
      <c r="AC412" s="277"/>
      <c r="AD412" s="277"/>
      <c r="AE412" s="277"/>
      <c r="AF412" s="277"/>
      <c r="AG412" s="277"/>
      <c r="AH412" s="277"/>
      <c r="AI412" s="277"/>
      <c r="AJ412" s="277"/>
      <c r="AK412" s="277"/>
      <c r="AL412" s="277"/>
      <c r="AM412" s="277"/>
      <c r="AN412" s="277"/>
      <c r="AO412" s="277"/>
      <c r="AP412" s="277"/>
      <c r="AQ412" s="277"/>
      <c r="AR412" s="277"/>
      <c r="AS412" s="277"/>
      <c r="AT412" s="277"/>
      <c r="AU412" s="277"/>
      <c r="AV412" s="277"/>
      <c r="AW412" s="277"/>
      <c r="AX412" s="277"/>
      <c r="AY412" s="336"/>
      <c r="AZ412" s="15"/>
      <c r="BA412" s="84" t="s">
        <v>2521</v>
      </c>
      <c r="BB412" s="39" t="s">
        <v>250</v>
      </c>
      <c r="BC412" s="39" t="str">
        <f t="shared" ref="BC412" si="369">B412</f>
        <v>Winter Cole (Extra Large*)</v>
      </c>
      <c r="BD412" s="85" t="s">
        <v>745</v>
      </c>
      <c r="BE412" s="40" t="str">
        <f t="shared" ref="BE412" si="370">IF(ISNUMBER(T412),T412,"")</f>
        <v/>
      </c>
      <c r="BF412" s="40">
        <f t="shared" ref="BF412" si="371">IF(ISNUMBER(Q412),Q412,"")</f>
        <v>69.95</v>
      </c>
      <c r="BG412" s="40" t="str">
        <f t="shared" ref="BG412" si="372">IF(AND(ISNUMBER(T412),BD412="Yes"),T412,"")</f>
        <v/>
      </c>
      <c r="BH412" s="254">
        <f>IF(BB412="","",0)</f>
        <v>0</v>
      </c>
      <c r="BI412" s="140" t="str">
        <f t="shared" ref="BI412" si="373">IF(AND(ISNUMBER(T412),T412&gt;0,ISNUMBER(Q412)),Q412*T412,"")</f>
        <v/>
      </c>
      <c r="BJ412" s="141" t="str">
        <f t="shared" ref="BJ412" si="374">IF(BI412="","",BI412-(BI412*BH412))</f>
        <v/>
      </c>
    </row>
    <row r="413" spans="1:62" ht="18.600000000000001" hidden="1" customHeight="1" x14ac:dyDescent="0.25">
      <c r="A413" s="15"/>
      <c r="B413" s="381" t="s">
        <v>270</v>
      </c>
      <c r="C413" s="382"/>
      <c r="D413" s="382"/>
      <c r="E413" s="382"/>
      <c r="F413" s="382"/>
      <c r="G413" s="382"/>
      <c r="H413" s="382"/>
      <c r="I413" s="382"/>
      <c r="J413" s="382"/>
      <c r="K413" s="382"/>
      <c r="L413" s="382"/>
      <c r="M413" s="382"/>
      <c r="N413" s="382"/>
      <c r="O413" s="382"/>
      <c r="P413" s="382"/>
      <c r="Q413" s="384">
        <v>42.95</v>
      </c>
      <c r="R413" s="385"/>
      <c r="S413" s="386"/>
      <c r="T413" s="387" t="s">
        <v>2</v>
      </c>
      <c r="U413" s="388"/>
      <c r="V413" s="389"/>
      <c r="W413" s="329" t="s">
        <v>27</v>
      </c>
      <c r="X413" s="330"/>
      <c r="Y413" s="330"/>
      <c r="Z413" s="330"/>
      <c r="AA413" s="390"/>
      <c r="AB413" s="391" t="s">
        <v>271</v>
      </c>
      <c r="AC413" s="382"/>
      <c r="AD413" s="382"/>
      <c r="AE413" s="382"/>
      <c r="AF413" s="382"/>
      <c r="AG413" s="382"/>
      <c r="AH413" s="382"/>
      <c r="AI413" s="382"/>
      <c r="AJ413" s="382"/>
      <c r="AK413" s="382"/>
      <c r="AL413" s="382"/>
      <c r="AM413" s="382"/>
      <c r="AN413" s="382"/>
      <c r="AO413" s="382"/>
      <c r="AP413" s="382"/>
      <c r="AQ413" s="382"/>
      <c r="AR413" s="382"/>
      <c r="AS413" s="382"/>
      <c r="AT413" s="382"/>
      <c r="AU413" s="382"/>
      <c r="AV413" s="382"/>
      <c r="AW413" s="382"/>
      <c r="AX413" s="382"/>
      <c r="AY413" s="392"/>
      <c r="AZ413" s="15"/>
      <c r="BA413" s="84" t="s">
        <v>917</v>
      </c>
      <c r="BB413" s="39" t="s">
        <v>250</v>
      </c>
      <c r="BC413" s="39" t="str">
        <f t="shared" si="331"/>
        <v>Winter Nelis</v>
      </c>
      <c r="BD413" s="85" t="s">
        <v>745</v>
      </c>
      <c r="BE413" s="40" t="str">
        <f t="shared" si="340"/>
        <v/>
      </c>
      <c r="BF413" s="40">
        <f t="shared" si="341"/>
        <v>42.95</v>
      </c>
      <c r="BG413" s="40" t="str">
        <f t="shared" si="359"/>
        <v/>
      </c>
      <c r="BH413" s="139">
        <f>IF(BB413="","",IF(AND(BD413="Yes",Admin!$F$6&gt;0),Admin!$F$6,Admin!$F$5))</f>
        <v>0</v>
      </c>
      <c r="BI413" s="140" t="str">
        <f t="shared" si="360"/>
        <v/>
      </c>
      <c r="BJ413" s="141" t="str">
        <f t="shared" ref="BJ413" si="375">IF(BI413="","",BI413-(BI413*BH413))</f>
        <v/>
      </c>
    </row>
    <row r="414" spans="1:62" ht="18.600000000000001" hidden="1" customHeight="1" x14ac:dyDescent="0.25">
      <c r="A414" s="15"/>
      <c r="B414" s="381" t="s">
        <v>1883</v>
      </c>
      <c r="C414" s="382"/>
      <c r="D414" s="382"/>
      <c r="E414" s="382"/>
      <c r="F414" s="382"/>
      <c r="G414" s="382"/>
      <c r="H414" s="382"/>
      <c r="I414" s="382"/>
      <c r="J414" s="382"/>
      <c r="K414" s="383" t="s">
        <v>259</v>
      </c>
      <c r="L414" s="383"/>
      <c r="M414" s="383"/>
      <c r="N414" s="383"/>
      <c r="O414" s="383"/>
      <c r="P414" s="383"/>
      <c r="Q414" s="401" t="s">
        <v>393</v>
      </c>
      <c r="R414" s="402"/>
      <c r="S414" s="403"/>
      <c r="T414" s="387" t="s">
        <v>2</v>
      </c>
      <c r="U414" s="388"/>
      <c r="V414" s="389"/>
      <c r="W414" s="329" t="s">
        <v>27</v>
      </c>
      <c r="X414" s="330"/>
      <c r="Y414" s="330"/>
      <c r="Z414" s="330"/>
      <c r="AA414" s="390"/>
      <c r="AB414" s="391" t="s">
        <v>1884</v>
      </c>
      <c r="AC414" s="382"/>
      <c r="AD414" s="382"/>
      <c r="AE414" s="382"/>
      <c r="AF414" s="382"/>
      <c r="AG414" s="382"/>
      <c r="AH414" s="382"/>
      <c r="AI414" s="382"/>
      <c r="AJ414" s="382"/>
      <c r="AK414" s="382"/>
      <c r="AL414" s="382"/>
      <c r="AM414" s="382"/>
      <c r="AN414" s="382"/>
      <c r="AO414" s="382"/>
      <c r="AP414" s="382"/>
      <c r="AQ414" s="382"/>
      <c r="AR414" s="382"/>
      <c r="AS414" s="382"/>
      <c r="AT414" s="382"/>
      <c r="AU414" s="382"/>
      <c r="AV414" s="382"/>
      <c r="AW414" s="382"/>
      <c r="AX414" s="382"/>
      <c r="AY414" s="392"/>
      <c r="AZ414" s="15"/>
      <c r="BA414" s="84" t="s">
        <v>1882</v>
      </c>
      <c r="BB414" s="39" t="s">
        <v>250</v>
      </c>
      <c r="BC414" s="39" t="str">
        <f t="shared" si="331"/>
        <v>Ya Li</v>
      </c>
      <c r="BD414" s="85" t="s">
        <v>745</v>
      </c>
      <c r="BE414" s="40" t="str">
        <f t="shared" si="340"/>
        <v/>
      </c>
      <c r="BF414" s="40" t="str">
        <f t="shared" si="341"/>
        <v/>
      </c>
      <c r="BG414" s="40" t="str">
        <f t="shared" si="359"/>
        <v/>
      </c>
      <c r="BH414" s="139">
        <f>IF(BB414="","",IF(AND(BD414="Yes",Admin!$F$6&gt;0),Admin!$F$6,Admin!$F$5))</f>
        <v>0</v>
      </c>
      <c r="BI414" s="140" t="str">
        <f t="shared" si="360"/>
        <v/>
      </c>
      <c r="BJ414" s="141" t="str">
        <f t="shared" si="293"/>
        <v/>
      </c>
    </row>
    <row r="415" spans="1:62" ht="18.75" customHeight="1" x14ac:dyDescent="0.25">
      <c r="B415" s="773" t="s">
        <v>1578</v>
      </c>
      <c r="C415" s="774"/>
      <c r="D415" s="774"/>
      <c r="E415" s="774"/>
      <c r="F415" s="774"/>
      <c r="G415" s="774"/>
      <c r="H415" s="774"/>
      <c r="I415" s="774"/>
      <c r="J415" s="774"/>
      <c r="K415" s="774"/>
      <c r="L415" s="774"/>
      <c r="M415" s="774"/>
      <c r="N415" s="774"/>
      <c r="O415" s="774"/>
      <c r="P415" s="774"/>
      <c r="Q415" s="488"/>
      <c r="R415" s="488"/>
      <c r="S415" s="488"/>
      <c r="T415" s="816"/>
      <c r="U415" s="816"/>
      <c r="V415" s="816"/>
      <c r="W415" s="493"/>
      <c r="X415" s="493"/>
      <c r="Y415" s="493"/>
      <c r="Z415" s="493"/>
      <c r="AA415" s="493"/>
      <c r="AB415" s="414"/>
      <c r="AC415" s="414"/>
      <c r="AD415" s="414"/>
      <c r="AE415" s="414"/>
      <c r="AF415" s="414"/>
      <c r="AG415" s="414"/>
      <c r="AH415" s="414"/>
      <c r="AI415" s="414"/>
      <c r="AJ415" s="414"/>
      <c r="AK415" s="414"/>
      <c r="AL415" s="414"/>
      <c r="AM415" s="414"/>
      <c r="AN415" s="414"/>
      <c r="AO415" s="414"/>
      <c r="AP415" s="414"/>
      <c r="AQ415" s="414"/>
      <c r="AR415" s="414"/>
      <c r="AS415" s="414"/>
      <c r="AT415" s="414"/>
      <c r="AU415" s="414"/>
      <c r="AV415" s="414"/>
      <c r="AW415" s="414"/>
      <c r="AX415" s="414"/>
      <c r="AY415" s="465"/>
      <c r="AZ415" s="15"/>
      <c r="BA415" s="84" t="s">
        <v>792</v>
      </c>
      <c r="BB415" s="39"/>
      <c r="BC415" s="39"/>
      <c r="BD415" s="85"/>
      <c r="BE415" s="78" t="str">
        <f t="shared" si="340"/>
        <v/>
      </c>
      <c r="BF415" s="78" t="str">
        <f t="shared" si="341"/>
        <v/>
      </c>
      <c r="BG415" s="78" t="str">
        <f t="shared" si="359"/>
        <v/>
      </c>
      <c r="BH415" s="86" t="str">
        <f>IF(BB415="","",IF(AND(BD415="Yes",Admin!$F$6&gt;0),Admin!$F$6,Admin!$F$5))</f>
        <v/>
      </c>
      <c r="BI415" s="87" t="str">
        <f t="shared" si="360"/>
        <v/>
      </c>
      <c r="BJ415" s="88" t="str">
        <f t="shared" ref="BJ415:BJ424" si="376">IF(BI415="","",BI415-(BI415*BH415))</f>
        <v/>
      </c>
    </row>
    <row r="416" spans="1:62" ht="18.600000000000001" customHeight="1" x14ac:dyDescent="0.25">
      <c r="A416" s="15"/>
      <c r="B416" s="886" t="s">
        <v>251</v>
      </c>
      <c r="C416" s="887"/>
      <c r="D416" s="887"/>
      <c r="E416" s="887"/>
      <c r="F416" s="887"/>
      <c r="G416" s="887"/>
      <c r="H416" s="887"/>
      <c r="I416" s="887"/>
      <c r="J416" s="887"/>
      <c r="K416" s="887"/>
      <c r="L416" s="887"/>
      <c r="M416" s="887"/>
      <c r="N416" s="887"/>
      <c r="O416" s="887"/>
      <c r="P416" s="887"/>
      <c r="Q416" s="1047">
        <v>52.95</v>
      </c>
      <c r="R416" s="1048"/>
      <c r="S416" s="1049"/>
      <c r="T416" s="1050" t="s">
        <v>2</v>
      </c>
      <c r="U416" s="1051"/>
      <c r="V416" s="1052"/>
      <c r="W416" s="1053" t="s">
        <v>22</v>
      </c>
      <c r="X416" s="929"/>
      <c r="Y416" s="929"/>
      <c r="Z416" s="929"/>
      <c r="AA416" s="1054"/>
      <c r="AB416" s="767" t="s">
        <v>252</v>
      </c>
      <c r="AC416" s="302"/>
      <c r="AD416" s="302"/>
      <c r="AE416" s="302"/>
      <c r="AF416" s="302"/>
      <c r="AG416" s="302"/>
      <c r="AH416" s="302"/>
      <c r="AI416" s="302"/>
      <c r="AJ416" s="302"/>
      <c r="AK416" s="302"/>
      <c r="AL416" s="302"/>
      <c r="AM416" s="302"/>
      <c r="AN416" s="302"/>
      <c r="AO416" s="302"/>
      <c r="AP416" s="302"/>
      <c r="AQ416" s="302"/>
      <c r="AR416" s="302"/>
      <c r="AS416" s="302"/>
      <c r="AT416" s="302"/>
      <c r="AU416" s="302"/>
      <c r="AV416" s="302"/>
      <c r="AW416" s="302"/>
      <c r="AX416" s="302"/>
      <c r="AY416" s="498"/>
      <c r="AZ416" s="15"/>
      <c r="BA416" s="84" t="s">
        <v>2416</v>
      </c>
      <c r="BB416" s="39" t="s">
        <v>1587</v>
      </c>
      <c r="BC416" s="39" t="str">
        <f t="shared" ref="BC416:BC424" si="377">B416</f>
        <v>Buerre Bosc</v>
      </c>
      <c r="BD416" s="85" t="s">
        <v>745</v>
      </c>
      <c r="BE416" s="40" t="str">
        <f t="shared" ref="BE416:BE417" si="378">IF(ISNUMBER(T416),T416,"")</f>
        <v/>
      </c>
      <c r="BF416" s="40">
        <f t="shared" ref="BF416:BF417" si="379">IF(ISNUMBER(Q416),Q416,"")</f>
        <v>52.95</v>
      </c>
      <c r="BG416" s="40" t="str">
        <f t="shared" ref="BG416:BG417" si="380">IF(AND(ISNUMBER(T416),BD416="Yes"),T416,"")</f>
        <v/>
      </c>
      <c r="BH416" s="139">
        <f>IF(BB416="","",IF(AND(BD416="Yes",Admin!$F$6&gt;0),Admin!$F$6,Admin!$F$5))</f>
        <v>0</v>
      </c>
      <c r="BI416" s="140" t="str">
        <f t="shared" ref="BI416:BI417" si="381">IF(AND(ISNUMBER(T416),T416&gt;0,ISNUMBER(Q416)),Q416*T416,"")</f>
        <v/>
      </c>
      <c r="BJ416" s="141" t="str">
        <f t="shared" ref="BJ416:BJ417" si="382">IF(BI416="","",BI416-(BI416*BH416))</f>
        <v/>
      </c>
    </row>
    <row r="417" spans="1:62" ht="18.600000000000001" customHeight="1" x14ac:dyDescent="0.25">
      <c r="A417" s="15"/>
      <c r="B417" s="276" t="s">
        <v>2412</v>
      </c>
      <c r="C417" s="277"/>
      <c r="D417" s="277"/>
      <c r="E417" s="277"/>
      <c r="F417" s="277"/>
      <c r="G417" s="277"/>
      <c r="H417" s="277"/>
      <c r="I417" s="277"/>
      <c r="J417" s="277"/>
      <c r="K417" s="277"/>
      <c r="L417" s="277"/>
      <c r="M417" s="277"/>
      <c r="N417" s="277"/>
      <c r="O417" s="277"/>
      <c r="P417" s="277"/>
      <c r="Q417" s="280">
        <v>52.95</v>
      </c>
      <c r="R417" s="281"/>
      <c r="S417" s="282"/>
      <c r="T417" s="283"/>
      <c r="U417" s="284"/>
      <c r="V417" s="369"/>
      <c r="W417" s="370" t="s">
        <v>22</v>
      </c>
      <c r="X417" s="371"/>
      <c r="Y417" s="371"/>
      <c r="Z417" s="371"/>
      <c r="AA417" s="372"/>
      <c r="AB417" s="335"/>
      <c r="AC417" s="277"/>
      <c r="AD417" s="277"/>
      <c r="AE417" s="277"/>
      <c r="AF417" s="277"/>
      <c r="AG417" s="277"/>
      <c r="AH417" s="277"/>
      <c r="AI417" s="277"/>
      <c r="AJ417" s="277"/>
      <c r="AK417" s="277"/>
      <c r="AL417" s="277"/>
      <c r="AM417" s="277"/>
      <c r="AN417" s="277"/>
      <c r="AO417" s="277"/>
      <c r="AP417" s="277"/>
      <c r="AQ417" s="277"/>
      <c r="AR417" s="277"/>
      <c r="AS417" s="277"/>
      <c r="AT417" s="277"/>
      <c r="AU417" s="277"/>
      <c r="AV417" s="277"/>
      <c r="AW417" s="277"/>
      <c r="AX417" s="277"/>
      <c r="AY417" s="336"/>
      <c r="AZ417" s="15"/>
      <c r="BA417" s="84" t="s">
        <v>2417</v>
      </c>
      <c r="BB417" s="39" t="s">
        <v>1587</v>
      </c>
      <c r="BC417" s="39" t="str">
        <f t="shared" si="377"/>
        <v>Cool Crisp</v>
      </c>
      <c r="BD417" s="85" t="s">
        <v>745</v>
      </c>
      <c r="BE417" s="40" t="str">
        <f t="shared" si="378"/>
        <v/>
      </c>
      <c r="BF417" s="40">
        <f t="shared" si="379"/>
        <v>52.95</v>
      </c>
      <c r="BG417" s="40" t="str">
        <f t="shared" si="380"/>
        <v/>
      </c>
      <c r="BH417" s="139">
        <f>IF(BB417="","",IF(AND(BD417="Yes",Admin!$F$6&gt;0),Admin!$F$6,Admin!$F$5))</f>
        <v>0</v>
      </c>
      <c r="BI417" s="140" t="str">
        <f t="shared" si="381"/>
        <v/>
      </c>
      <c r="BJ417" s="141" t="str">
        <f t="shared" si="382"/>
        <v/>
      </c>
    </row>
    <row r="418" spans="1:62" ht="18.600000000000001" customHeight="1" x14ac:dyDescent="0.25">
      <c r="A418" s="15"/>
      <c r="B418" s="301" t="s">
        <v>1579</v>
      </c>
      <c r="C418" s="302"/>
      <c r="D418" s="302"/>
      <c r="E418" s="302"/>
      <c r="F418" s="302"/>
      <c r="G418" s="302"/>
      <c r="H418" s="302"/>
      <c r="I418" s="302"/>
      <c r="J418" s="302"/>
      <c r="K418" s="302"/>
      <c r="L418" s="302"/>
      <c r="M418" s="302"/>
      <c r="N418" s="302"/>
      <c r="O418" s="302"/>
      <c r="P418" s="302"/>
      <c r="Q418" s="320">
        <v>52.95</v>
      </c>
      <c r="R418" s="321"/>
      <c r="S418" s="322"/>
      <c r="T418" s="705" t="s">
        <v>2</v>
      </c>
      <c r="U418" s="438"/>
      <c r="V418" s="439"/>
      <c r="W418" s="332" t="s">
        <v>27</v>
      </c>
      <c r="X418" s="333"/>
      <c r="Y418" s="333"/>
      <c r="Z418" s="333"/>
      <c r="AA418" s="837"/>
      <c r="AB418" s="767" t="s">
        <v>258</v>
      </c>
      <c r="AC418" s="302"/>
      <c r="AD418" s="302"/>
      <c r="AE418" s="302"/>
      <c r="AF418" s="302"/>
      <c r="AG418" s="302"/>
      <c r="AH418" s="302"/>
      <c r="AI418" s="302"/>
      <c r="AJ418" s="302"/>
      <c r="AK418" s="302"/>
      <c r="AL418" s="302"/>
      <c r="AM418" s="302"/>
      <c r="AN418" s="302"/>
      <c r="AO418" s="302"/>
      <c r="AP418" s="302"/>
      <c r="AQ418" s="302"/>
      <c r="AR418" s="302"/>
      <c r="AS418" s="302"/>
      <c r="AT418" s="302"/>
      <c r="AU418" s="302"/>
      <c r="AV418" s="302"/>
      <c r="AW418" s="302"/>
      <c r="AX418" s="302"/>
      <c r="AY418" s="498"/>
      <c r="AZ418" s="15"/>
      <c r="BA418" s="84" t="s">
        <v>1582</v>
      </c>
      <c r="BB418" s="39" t="s">
        <v>1587</v>
      </c>
      <c r="BC418" s="39" t="str">
        <f t="shared" si="377"/>
        <v>Josephine De Malines</v>
      </c>
      <c r="BD418" s="85" t="s">
        <v>745</v>
      </c>
      <c r="BE418" s="40" t="str">
        <f t="shared" si="340"/>
        <v/>
      </c>
      <c r="BF418" s="40">
        <f t="shared" si="341"/>
        <v>52.95</v>
      </c>
      <c r="BG418" s="40" t="str">
        <f t="shared" si="359"/>
        <v/>
      </c>
      <c r="BH418" s="139">
        <f>IF(BB418="","",IF(AND(BD418="Yes",Admin!$F$6&gt;0),Admin!$F$6,Admin!$F$5))</f>
        <v>0</v>
      </c>
      <c r="BI418" s="140" t="str">
        <f t="shared" si="360"/>
        <v/>
      </c>
      <c r="BJ418" s="141" t="str">
        <f t="shared" si="376"/>
        <v/>
      </c>
    </row>
    <row r="419" spans="1:62" ht="18.600000000000001" customHeight="1" x14ac:dyDescent="0.25">
      <c r="A419" s="15"/>
      <c r="B419" s="301" t="s">
        <v>1586</v>
      </c>
      <c r="C419" s="302"/>
      <c r="D419" s="302"/>
      <c r="E419" s="302"/>
      <c r="F419" s="302"/>
      <c r="G419" s="302"/>
      <c r="H419" s="302"/>
      <c r="I419" s="302"/>
      <c r="J419" s="302"/>
      <c r="K419" s="838" t="s">
        <v>259</v>
      </c>
      <c r="L419" s="838"/>
      <c r="M419" s="838"/>
      <c r="N419" s="838"/>
      <c r="O419" s="838"/>
      <c r="P419" s="839"/>
      <c r="Q419" s="320">
        <v>52.95</v>
      </c>
      <c r="R419" s="321"/>
      <c r="S419" s="322"/>
      <c r="T419" s="705" t="s">
        <v>2</v>
      </c>
      <c r="U419" s="438"/>
      <c r="V419" s="439"/>
      <c r="W419" s="332" t="s">
        <v>27</v>
      </c>
      <c r="X419" s="333"/>
      <c r="Y419" s="333"/>
      <c r="Z419" s="333"/>
      <c r="AA419" s="837"/>
      <c r="AB419" s="767" t="s">
        <v>260</v>
      </c>
      <c r="AC419" s="302"/>
      <c r="AD419" s="302"/>
      <c r="AE419" s="302"/>
      <c r="AF419" s="302"/>
      <c r="AG419" s="302"/>
      <c r="AH419" s="302"/>
      <c r="AI419" s="302"/>
      <c r="AJ419" s="302"/>
      <c r="AK419" s="302"/>
      <c r="AL419" s="302"/>
      <c r="AM419" s="302"/>
      <c r="AN419" s="302"/>
      <c r="AO419" s="302"/>
      <c r="AP419" s="302"/>
      <c r="AQ419" s="302"/>
      <c r="AR419" s="302"/>
      <c r="AS419" s="302"/>
      <c r="AT419" s="302"/>
      <c r="AU419" s="302"/>
      <c r="AV419" s="302"/>
      <c r="AW419" s="302"/>
      <c r="AX419" s="302"/>
      <c r="AY419" s="498"/>
      <c r="AZ419" s="15"/>
      <c r="BA419" s="84" t="s">
        <v>1583</v>
      </c>
      <c r="BB419" s="39" t="s">
        <v>1587</v>
      </c>
      <c r="BC419" s="39" t="str">
        <f t="shared" si="377"/>
        <v>20th Century (Nijisseiki)</v>
      </c>
      <c r="BD419" s="85" t="s">
        <v>745</v>
      </c>
      <c r="BE419" s="40" t="str">
        <f t="shared" si="340"/>
        <v/>
      </c>
      <c r="BF419" s="40">
        <f t="shared" si="341"/>
        <v>52.95</v>
      </c>
      <c r="BG419" s="40" t="str">
        <f t="shared" si="359"/>
        <v/>
      </c>
      <c r="BH419" s="139">
        <f>IF(BB419="","",IF(AND(BD419="Yes",Admin!$F$6&gt;0),Admin!$F$6,Admin!$F$5))</f>
        <v>0</v>
      </c>
      <c r="BI419" s="140" t="str">
        <f t="shared" si="360"/>
        <v/>
      </c>
      <c r="BJ419" s="141" t="str">
        <f t="shared" si="376"/>
        <v/>
      </c>
    </row>
    <row r="420" spans="1:62" ht="18.600000000000001" customHeight="1" x14ac:dyDescent="0.25">
      <c r="A420" s="15"/>
      <c r="B420" s="301" t="s">
        <v>1580</v>
      </c>
      <c r="C420" s="302"/>
      <c r="D420" s="302"/>
      <c r="E420" s="302"/>
      <c r="F420" s="302"/>
      <c r="G420" s="302"/>
      <c r="H420" s="302"/>
      <c r="I420" s="302"/>
      <c r="J420" s="302"/>
      <c r="K420" s="302"/>
      <c r="L420" s="302"/>
      <c r="M420" s="302"/>
      <c r="N420" s="302"/>
      <c r="O420" s="302"/>
      <c r="P420" s="302"/>
      <c r="Q420" s="320">
        <v>52.95</v>
      </c>
      <c r="R420" s="321"/>
      <c r="S420" s="322"/>
      <c r="T420" s="705" t="s">
        <v>2</v>
      </c>
      <c r="U420" s="438"/>
      <c r="V420" s="439"/>
      <c r="W420" s="332" t="s">
        <v>22</v>
      </c>
      <c r="X420" s="333"/>
      <c r="Y420" s="333"/>
      <c r="Z420" s="333"/>
      <c r="AA420" s="837"/>
      <c r="AB420" s="767" t="s">
        <v>265</v>
      </c>
      <c r="AC420" s="302"/>
      <c r="AD420" s="302"/>
      <c r="AE420" s="302"/>
      <c r="AF420" s="302"/>
      <c r="AG420" s="302"/>
      <c r="AH420" s="302"/>
      <c r="AI420" s="302"/>
      <c r="AJ420" s="302"/>
      <c r="AK420" s="302"/>
      <c r="AL420" s="302"/>
      <c r="AM420" s="302"/>
      <c r="AN420" s="302"/>
      <c r="AO420" s="302"/>
      <c r="AP420" s="302"/>
      <c r="AQ420" s="302"/>
      <c r="AR420" s="302"/>
      <c r="AS420" s="302"/>
      <c r="AT420" s="302"/>
      <c r="AU420" s="302"/>
      <c r="AV420" s="302"/>
      <c r="AW420" s="302"/>
      <c r="AX420" s="302"/>
      <c r="AY420" s="498"/>
      <c r="AZ420" s="15"/>
      <c r="BA420" s="84" t="s">
        <v>1584</v>
      </c>
      <c r="BB420" s="39" t="s">
        <v>1587</v>
      </c>
      <c r="BC420" s="39" t="str">
        <f t="shared" si="377"/>
        <v>Packham's Triumph</v>
      </c>
      <c r="BD420" s="85" t="s">
        <v>745</v>
      </c>
      <c r="BE420" s="40" t="str">
        <f t="shared" si="340"/>
        <v/>
      </c>
      <c r="BF420" s="40">
        <f t="shared" si="341"/>
        <v>52.95</v>
      </c>
      <c r="BG420" s="40" t="str">
        <f t="shared" si="359"/>
        <v/>
      </c>
      <c r="BH420" s="139">
        <f>IF(BB420="","",IF(AND(BD420="Yes",Admin!$F$6&gt;0),Admin!$F$6,Admin!$F$5))</f>
        <v>0</v>
      </c>
      <c r="BI420" s="140" t="str">
        <f t="shared" si="360"/>
        <v/>
      </c>
      <c r="BJ420" s="141" t="str">
        <f t="shared" si="376"/>
        <v/>
      </c>
    </row>
    <row r="421" spans="1:62" ht="18.600000000000001" customHeight="1" x14ac:dyDescent="0.25">
      <c r="A421" s="15"/>
      <c r="B421" s="276" t="s">
        <v>2414</v>
      </c>
      <c r="C421" s="277"/>
      <c r="D421" s="277"/>
      <c r="E421" s="277"/>
      <c r="F421" s="277"/>
      <c r="G421" s="277"/>
      <c r="H421" s="277"/>
      <c r="I421" s="277"/>
      <c r="J421" s="277"/>
      <c r="K421" s="277"/>
      <c r="L421" s="277"/>
      <c r="M421" s="277"/>
      <c r="N421" s="277"/>
      <c r="O421" s="277"/>
      <c r="P421" s="277"/>
      <c r="Q421" s="280">
        <v>52.95</v>
      </c>
      <c r="R421" s="281"/>
      <c r="S421" s="282"/>
      <c r="T421" s="283"/>
      <c r="U421" s="284"/>
      <c r="V421" s="369"/>
      <c r="W421" s="370" t="s">
        <v>22</v>
      </c>
      <c r="X421" s="371"/>
      <c r="Y421" s="371"/>
      <c r="Z421" s="371"/>
      <c r="AA421" s="372"/>
      <c r="AB421" s="335"/>
      <c r="AC421" s="277"/>
      <c r="AD421" s="277"/>
      <c r="AE421" s="277"/>
      <c r="AF421" s="277"/>
      <c r="AG421" s="277"/>
      <c r="AH421" s="277"/>
      <c r="AI421" s="277"/>
      <c r="AJ421" s="277"/>
      <c r="AK421" s="277"/>
      <c r="AL421" s="277"/>
      <c r="AM421" s="277"/>
      <c r="AN421" s="277"/>
      <c r="AO421" s="277"/>
      <c r="AP421" s="277"/>
      <c r="AQ421" s="277"/>
      <c r="AR421" s="277"/>
      <c r="AS421" s="277"/>
      <c r="AT421" s="277"/>
      <c r="AU421" s="277"/>
      <c r="AV421" s="277"/>
      <c r="AW421" s="277"/>
      <c r="AX421" s="277"/>
      <c r="AY421" s="336"/>
      <c r="AZ421" s="15"/>
      <c r="BA421" s="84" t="s">
        <v>2418</v>
      </c>
      <c r="BB421" s="39" t="s">
        <v>1587</v>
      </c>
      <c r="BC421" s="39" t="str">
        <f t="shared" si="377"/>
        <v>Red Princess</v>
      </c>
      <c r="BD421" s="85" t="s">
        <v>745</v>
      </c>
      <c r="BE421" s="40" t="str">
        <f t="shared" si="340"/>
        <v/>
      </c>
      <c r="BF421" s="40">
        <f t="shared" si="341"/>
        <v>52.95</v>
      </c>
      <c r="BG421" s="40" t="str">
        <f t="shared" si="359"/>
        <v/>
      </c>
      <c r="BH421" s="139">
        <f>IF(BB421="","",IF(AND(BD421="Yes",Admin!$F$6&gt;0),Admin!$F$6,Admin!$F$5))</f>
        <v>0</v>
      </c>
      <c r="BI421" s="140" t="str">
        <f t="shared" si="360"/>
        <v/>
      </c>
      <c r="BJ421" s="141" t="str">
        <f t="shared" si="376"/>
        <v/>
      </c>
    </row>
    <row r="422" spans="1:62" ht="18.600000000000001" hidden="1" customHeight="1" x14ac:dyDescent="0.25">
      <c r="A422" s="15"/>
      <c r="B422" s="276" t="s">
        <v>1581</v>
      </c>
      <c r="C422" s="277"/>
      <c r="D422" s="277"/>
      <c r="E422" s="277"/>
      <c r="F422" s="277"/>
      <c r="G422" s="277"/>
      <c r="H422" s="277"/>
      <c r="I422" s="277"/>
      <c r="J422" s="277"/>
      <c r="K422" s="277"/>
      <c r="L422" s="277"/>
      <c r="M422" s="277"/>
      <c r="N422" s="277"/>
      <c r="O422" s="277"/>
      <c r="P422" s="277"/>
      <c r="Q422" s="280">
        <v>52.95</v>
      </c>
      <c r="R422" s="281"/>
      <c r="S422" s="282"/>
      <c r="T422" s="283"/>
      <c r="U422" s="284"/>
      <c r="V422" s="369"/>
      <c r="W422" s="370" t="s">
        <v>11</v>
      </c>
      <c r="X422" s="371"/>
      <c r="Y422" s="371"/>
      <c r="Z422" s="371"/>
      <c r="AA422" s="372"/>
      <c r="AB422" s="335" t="s">
        <v>375</v>
      </c>
      <c r="AC422" s="277"/>
      <c r="AD422" s="277"/>
      <c r="AE422" s="277"/>
      <c r="AF422" s="277"/>
      <c r="AG422" s="277"/>
      <c r="AH422" s="277"/>
      <c r="AI422" s="277"/>
      <c r="AJ422" s="277"/>
      <c r="AK422" s="277"/>
      <c r="AL422" s="277"/>
      <c r="AM422" s="277"/>
      <c r="AN422" s="277"/>
      <c r="AO422" s="277"/>
      <c r="AP422" s="277"/>
      <c r="AQ422" s="277"/>
      <c r="AR422" s="277"/>
      <c r="AS422" s="277"/>
      <c r="AT422" s="277"/>
      <c r="AU422" s="277"/>
      <c r="AV422" s="277"/>
      <c r="AW422" s="277"/>
      <c r="AX422" s="277"/>
      <c r="AY422" s="336"/>
      <c r="AZ422" s="15"/>
      <c r="BA422" s="84" t="s">
        <v>2419</v>
      </c>
      <c r="BB422" s="39" t="s">
        <v>1587</v>
      </c>
      <c r="BC422" s="39" t="str">
        <f t="shared" si="377"/>
        <v>Sensation</v>
      </c>
      <c r="BD422" s="85" t="s">
        <v>745</v>
      </c>
      <c r="BE422" s="40" t="str">
        <f t="shared" si="340"/>
        <v/>
      </c>
      <c r="BF422" s="40">
        <f t="shared" si="341"/>
        <v>52.95</v>
      </c>
      <c r="BG422" s="40" t="str">
        <f t="shared" si="359"/>
        <v/>
      </c>
      <c r="BH422" s="139">
        <f>IF(BB422="","",IF(AND(BD422="Yes",Admin!$F$6&gt;0),Admin!$F$6,Admin!$F$5))</f>
        <v>0</v>
      </c>
      <c r="BI422" s="140" t="str">
        <f t="shared" si="360"/>
        <v/>
      </c>
      <c r="BJ422" s="141" t="str">
        <f t="shared" si="376"/>
        <v/>
      </c>
    </row>
    <row r="423" spans="1:62" ht="18.600000000000001" customHeight="1" x14ac:dyDescent="0.25">
      <c r="A423" s="15"/>
      <c r="B423" s="276" t="s">
        <v>2413</v>
      </c>
      <c r="C423" s="277"/>
      <c r="D423" s="277"/>
      <c r="E423" s="277"/>
      <c r="F423" s="277"/>
      <c r="G423" s="277"/>
      <c r="H423" s="277"/>
      <c r="I423" s="277"/>
      <c r="J423" s="277"/>
      <c r="K423" s="277"/>
      <c r="L423" s="277"/>
      <c r="M423" s="277"/>
      <c r="N423" s="277"/>
      <c r="O423" s="277"/>
      <c r="P423" s="277"/>
      <c r="Q423" s="280">
        <v>52.95</v>
      </c>
      <c r="R423" s="281"/>
      <c r="S423" s="282"/>
      <c r="T423" s="283"/>
      <c r="U423" s="284"/>
      <c r="V423" s="369"/>
      <c r="W423" s="370" t="s">
        <v>11</v>
      </c>
      <c r="X423" s="371"/>
      <c r="Y423" s="371"/>
      <c r="Z423" s="371"/>
      <c r="AA423" s="372"/>
      <c r="AB423" s="335"/>
      <c r="AC423" s="277"/>
      <c r="AD423" s="277"/>
      <c r="AE423" s="277"/>
      <c r="AF423" s="277"/>
      <c r="AG423" s="277"/>
      <c r="AH423" s="277"/>
      <c r="AI423" s="277"/>
      <c r="AJ423" s="277"/>
      <c r="AK423" s="277"/>
      <c r="AL423" s="277"/>
      <c r="AM423" s="277"/>
      <c r="AN423" s="277"/>
      <c r="AO423" s="277"/>
      <c r="AP423" s="277"/>
      <c r="AQ423" s="277"/>
      <c r="AR423" s="277"/>
      <c r="AS423" s="277"/>
      <c r="AT423" s="277"/>
      <c r="AU423" s="277"/>
      <c r="AV423" s="277"/>
      <c r="AW423" s="277"/>
      <c r="AX423" s="277"/>
      <c r="AY423" s="336"/>
      <c r="AZ423" s="15"/>
      <c r="BA423" s="84" t="s">
        <v>1585</v>
      </c>
      <c r="BB423" s="39" t="s">
        <v>1587</v>
      </c>
      <c r="BC423" s="39" t="str">
        <f t="shared" si="377"/>
        <v>Sun Gold</v>
      </c>
      <c r="BD423" s="85" t="s">
        <v>745</v>
      </c>
      <c r="BE423" s="40" t="str">
        <f t="shared" ref="BE423" si="383">IF(ISNUMBER(T423),T423,"")</f>
        <v/>
      </c>
      <c r="BF423" s="40">
        <f t="shared" ref="BF423" si="384">IF(ISNUMBER(Q423),Q423,"")</f>
        <v>52.95</v>
      </c>
      <c r="BG423" s="40" t="str">
        <f t="shared" ref="BG423" si="385">IF(AND(ISNUMBER(T423),BD423="Yes"),T423,"")</f>
        <v/>
      </c>
      <c r="BH423" s="139">
        <f>IF(BB423="","",IF(AND(BD423="Yes",Admin!$F$6&gt;0),Admin!$F$6,Admin!$F$5))</f>
        <v>0</v>
      </c>
      <c r="BI423" s="140" t="str">
        <f t="shared" ref="BI423" si="386">IF(AND(ISNUMBER(T423),T423&gt;0,ISNUMBER(Q423)),Q423*T423,"")</f>
        <v/>
      </c>
      <c r="BJ423" s="141" t="str">
        <f t="shared" ref="BJ423" si="387">IF(BI423="","",BI423-(BI423*BH423))</f>
        <v/>
      </c>
    </row>
    <row r="424" spans="1:62" ht="18.600000000000001" customHeight="1" x14ac:dyDescent="0.25">
      <c r="A424" s="15"/>
      <c r="B424" s="301" t="s">
        <v>267</v>
      </c>
      <c r="C424" s="302"/>
      <c r="D424" s="302"/>
      <c r="E424" s="302"/>
      <c r="F424" s="302"/>
      <c r="G424" s="302"/>
      <c r="H424" s="302"/>
      <c r="I424" s="302"/>
      <c r="J424" s="302"/>
      <c r="K424" s="302"/>
      <c r="L424" s="302"/>
      <c r="M424" s="302"/>
      <c r="N424" s="302"/>
      <c r="O424" s="302"/>
      <c r="P424" s="302"/>
      <c r="Q424" s="320">
        <v>52.95</v>
      </c>
      <c r="R424" s="321"/>
      <c r="S424" s="322"/>
      <c r="T424" s="705" t="s">
        <v>2</v>
      </c>
      <c r="U424" s="438"/>
      <c r="V424" s="439"/>
      <c r="W424" s="332" t="s">
        <v>11</v>
      </c>
      <c r="X424" s="333"/>
      <c r="Y424" s="333"/>
      <c r="Z424" s="333"/>
      <c r="AA424" s="837"/>
      <c r="AB424" s="767" t="s">
        <v>376</v>
      </c>
      <c r="AC424" s="302"/>
      <c r="AD424" s="302"/>
      <c r="AE424" s="302"/>
      <c r="AF424" s="302"/>
      <c r="AG424" s="302"/>
      <c r="AH424" s="302"/>
      <c r="AI424" s="302"/>
      <c r="AJ424" s="302"/>
      <c r="AK424" s="302"/>
      <c r="AL424" s="302"/>
      <c r="AM424" s="302"/>
      <c r="AN424" s="302"/>
      <c r="AO424" s="302"/>
      <c r="AP424" s="302"/>
      <c r="AQ424" s="302"/>
      <c r="AR424" s="302"/>
      <c r="AS424" s="302"/>
      <c r="AT424" s="302"/>
      <c r="AU424" s="302"/>
      <c r="AV424" s="302"/>
      <c r="AW424" s="302"/>
      <c r="AX424" s="302"/>
      <c r="AY424" s="498"/>
      <c r="AZ424" s="15"/>
      <c r="BA424" s="84" t="s">
        <v>1696</v>
      </c>
      <c r="BB424" s="39" t="s">
        <v>1587</v>
      </c>
      <c r="BC424" s="39" t="str">
        <f t="shared" si="377"/>
        <v>Williams Bon Chretein</v>
      </c>
      <c r="BD424" s="85" t="s">
        <v>745</v>
      </c>
      <c r="BE424" s="40" t="str">
        <f t="shared" si="340"/>
        <v/>
      </c>
      <c r="BF424" s="40">
        <f t="shared" si="341"/>
        <v>52.95</v>
      </c>
      <c r="BG424" s="40" t="str">
        <f t="shared" si="359"/>
        <v/>
      </c>
      <c r="BH424" s="139">
        <f>IF(BB424="","",IF(AND(BD424="Yes",Admin!$F$6&gt;0),Admin!$F$6,Admin!$F$5))</f>
        <v>0</v>
      </c>
      <c r="BI424" s="140" t="str">
        <f t="shared" si="360"/>
        <v/>
      </c>
      <c r="BJ424" s="141" t="str">
        <f t="shared" si="376"/>
        <v/>
      </c>
    </row>
    <row r="425" spans="1:62" ht="18.75" customHeight="1" x14ac:dyDescent="0.25">
      <c r="B425" s="773" t="s">
        <v>384</v>
      </c>
      <c r="C425" s="774"/>
      <c r="D425" s="774"/>
      <c r="E425" s="774"/>
      <c r="F425" s="774"/>
      <c r="G425" s="774"/>
      <c r="H425" s="774"/>
      <c r="I425" s="774"/>
      <c r="J425" s="774"/>
      <c r="K425" s="774"/>
      <c r="L425" s="774"/>
      <c r="M425" s="774"/>
      <c r="N425" s="774"/>
      <c r="O425" s="774"/>
      <c r="P425" s="774"/>
      <c r="Q425" s="488"/>
      <c r="R425" s="488"/>
      <c r="S425" s="488"/>
      <c r="T425" s="816"/>
      <c r="U425" s="816"/>
      <c r="V425" s="816"/>
      <c r="W425" s="493"/>
      <c r="X425" s="493"/>
      <c r="Y425" s="493"/>
      <c r="Z425" s="493"/>
      <c r="AA425" s="493"/>
      <c r="AB425" s="414"/>
      <c r="AC425" s="414"/>
      <c r="AD425" s="414"/>
      <c r="AE425" s="414"/>
      <c r="AF425" s="414"/>
      <c r="AG425" s="414"/>
      <c r="AH425" s="414"/>
      <c r="AI425" s="414"/>
      <c r="AJ425" s="414"/>
      <c r="AK425" s="414"/>
      <c r="AL425" s="414"/>
      <c r="AM425" s="414"/>
      <c r="AN425" s="414"/>
      <c r="AO425" s="414"/>
      <c r="AP425" s="414"/>
      <c r="AQ425" s="414"/>
      <c r="AR425" s="414"/>
      <c r="AS425" s="414"/>
      <c r="AT425" s="414"/>
      <c r="AU425" s="414"/>
      <c r="AV425" s="414"/>
      <c r="AW425" s="414"/>
      <c r="AX425" s="414"/>
      <c r="AY425" s="465"/>
      <c r="AZ425" s="15"/>
      <c r="BA425" s="84" t="s">
        <v>792</v>
      </c>
      <c r="BB425" s="39"/>
      <c r="BC425" s="39"/>
      <c r="BD425" s="85"/>
      <c r="BE425" s="78" t="str">
        <f t="shared" si="340"/>
        <v/>
      </c>
      <c r="BF425" s="78" t="str">
        <f t="shared" si="341"/>
        <v/>
      </c>
      <c r="BG425" s="78" t="str">
        <f t="shared" si="359"/>
        <v/>
      </c>
      <c r="BH425" s="86" t="str">
        <f>IF(BB425="","",IF(AND(BD425="Yes",Admin!$F$6&gt;0),Admin!$F$6,Admin!$F$5))</f>
        <v/>
      </c>
      <c r="BI425" s="87" t="str">
        <f t="shared" si="360"/>
        <v/>
      </c>
      <c r="BJ425" s="88" t="str">
        <f t="shared" si="293"/>
        <v/>
      </c>
    </row>
    <row r="426" spans="1:62" ht="18.75" customHeight="1" x14ac:dyDescent="0.25">
      <c r="A426" s="15"/>
      <c r="B426" s="276" t="s">
        <v>272</v>
      </c>
      <c r="C426" s="277"/>
      <c r="D426" s="277"/>
      <c r="E426" s="277"/>
      <c r="F426" s="277"/>
      <c r="G426" s="277"/>
      <c r="H426" s="277"/>
      <c r="I426" s="277"/>
      <c r="J426" s="277"/>
      <c r="K426" s="277"/>
      <c r="L426" s="277"/>
      <c r="M426" s="277"/>
      <c r="N426" s="277"/>
      <c r="O426" s="277"/>
      <c r="P426" s="277"/>
      <c r="Q426" s="280">
        <v>44.95</v>
      </c>
      <c r="R426" s="281"/>
      <c r="S426" s="282"/>
      <c r="T426" s="283"/>
      <c r="U426" s="284"/>
      <c r="V426" s="369"/>
      <c r="W426" s="370" t="s">
        <v>11</v>
      </c>
      <c r="X426" s="371"/>
      <c r="Y426" s="371"/>
      <c r="Z426" s="371"/>
      <c r="AA426" s="372"/>
      <c r="AB426" s="335" t="s">
        <v>12</v>
      </c>
      <c r="AC426" s="277"/>
      <c r="AD426" s="277"/>
      <c r="AE426" s="277"/>
      <c r="AF426" s="277"/>
      <c r="AG426" s="277"/>
      <c r="AH426" s="277"/>
      <c r="AI426" s="277"/>
      <c r="AJ426" s="277"/>
      <c r="AK426" s="277"/>
      <c r="AL426" s="277"/>
      <c r="AM426" s="277"/>
      <c r="AN426" s="277"/>
      <c r="AO426" s="277"/>
      <c r="AP426" s="277"/>
      <c r="AQ426" s="277"/>
      <c r="AR426" s="277"/>
      <c r="AS426" s="277"/>
      <c r="AT426" s="277"/>
      <c r="AU426" s="277"/>
      <c r="AV426" s="277"/>
      <c r="AW426" s="277"/>
      <c r="AX426" s="277"/>
      <c r="AY426" s="336"/>
      <c r="AZ426" s="15"/>
      <c r="BA426" s="84" t="s">
        <v>918</v>
      </c>
      <c r="BB426" s="39" t="s">
        <v>779</v>
      </c>
      <c r="BC426" s="39" t="str">
        <f>B426</f>
        <v>Trixzie Pear - cv. 'Pyvert'</v>
      </c>
      <c r="BD426" s="85" t="s">
        <v>745</v>
      </c>
      <c r="BE426" s="40" t="str">
        <f t="shared" si="340"/>
        <v/>
      </c>
      <c r="BF426" s="40">
        <f t="shared" si="341"/>
        <v>44.95</v>
      </c>
      <c r="BG426" s="40" t="str">
        <f t="shared" si="359"/>
        <v/>
      </c>
      <c r="BH426" s="139">
        <f>IF(BB426="","",IF(AND(BD426="Yes",Admin!$F$6&gt;0),Admin!$F$6,Admin!$F$5))</f>
        <v>0</v>
      </c>
      <c r="BI426" s="140" t="str">
        <f t="shared" si="360"/>
        <v/>
      </c>
      <c r="BJ426" s="141" t="str">
        <f t="shared" si="293"/>
        <v/>
      </c>
    </row>
    <row r="427" spans="1:62" ht="18.75" customHeight="1" x14ac:dyDescent="0.25">
      <c r="B427" s="773" t="s">
        <v>273</v>
      </c>
      <c r="C427" s="774"/>
      <c r="D427" s="774"/>
      <c r="E427" s="774"/>
      <c r="F427" s="774"/>
      <c r="G427" s="774"/>
      <c r="H427" s="774"/>
      <c r="I427" s="774"/>
      <c r="J427" s="774"/>
      <c r="K427" s="774"/>
      <c r="L427" s="774"/>
      <c r="M427" s="774"/>
      <c r="N427" s="774"/>
      <c r="O427" s="774"/>
      <c r="P427" s="774"/>
      <c r="Q427" s="488"/>
      <c r="R427" s="488"/>
      <c r="S427" s="488"/>
      <c r="T427" s="816"/>
      <c r="U427" s="816"/>
      <c r="V427" s="816"/>
      <c r="W427" s="493"/>
      <c r="X427" s="493"/>
      <c r="Y427" s="493"/>
      <c r="Z427" s="493"/>
      <c r="AA427" s="493"/>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4"/>
      <c r="AY427" s="465"/>
      <c r="AZ427" s="15"/>
      <c r="BA427" s="84" t="s">
        <v>792</v>
      </c>
      <c r="BB427" s="39"/>
      <c r="BC427" s="39"/>
      <c r="BD427" s="85"/>
      <c r="BE427" s="78" t="str">
        <f t="shared" si="340"/>
        <v/>
      </c>
      <c r="BF427" s="78" t="str">
        <f t="shared" si="341"/>
        <v/>
      </c>
      <c r="BG427" s="78" t="str">
        <f t="shared" si="359"/>
        <v/>
      </c>
      <c r="BH427" s="86" t="str">
        <f>IF(BB427="","",IF(AND(BD427="Yes",Admin!$F$6&gt;0),Admin!$F$6,Admin!$F$5))</f>
        <v/>
      </c>
      <c r="BI427" s="87" t="str">
        <f t="shared" si="360"/>
        <v/>
      </c>
      <c r="BJ427" s="88" t="str">
        <f t="shared" si="293"/>
        <v/>
      </c>
    </row>
    <row r="428" spans="1:62" ht="18.75" hidden="1" customHeight="1" x14ac:dyDescent="0.25">
      <c r="A428" s="15"/>
      <c r="B428" s="381" t="s">
        <v>274</v>
      </c>
      <c r="C428" s="382"/>
      <c r="D428" s="382"/>
      <c r="E428" s="382"/>
      <c r="F428" s="382"/>
      <c r="G428" s="382"/>
      <c r="H428" s="382"/>
      <c r="I428" s="382"/>
      <c r="J428" s="382"/>
      <c r="K428" s="382"/>
      <c r="L428" s="382"/>
      <c r="M428" s="382"/>
      <c r="N428" s="382"/>
      <c r="O428" s="382"/>
      <c r="P428" s="382"/>
      <c r="Q428" s="643" t="s">
        <v>393</v>
      </c>
      <c r="R428" s="420"/>
      <c r="S428" s="644"/>
      <c r="T428" s="387" t="s">
        <v>2</v>
      </c>
      <c r="U428" s="388"/>
      <c r="V428" s="389"/>
      <c r="W428" s="329" t="s">
        <v>275</v>
      </c>
      <c r="X428" s="330"/>
      <c r="Y428" s="330"/>
      <c r="Z428" s="330"/>
      <c r="AA428" s="390"/>
      <c r="AB428" s="391" t="s">
        <v>248</v>
      </c>
      <c r="AC428" s="382"/>
      <c r="AD428" s="382"/>
      <c r="AE428" s="382"/>
      <c r="AF428" s="382"/>
      <c r="AG428" s="382"/>
      <c r="AH428" s="382"/>
      <c r="AI428" s="382"/>
      <c r="AJ428" s="382"/>
      <c r="AK428" s="382"/>
      <c r="AL428" s="382"/>
      <c r="AM428" s="382"/>
      <c r="AN428" s="382"/>
      <c r="AO428" s="382"/>
      <c r="AP428" s="382"/>
      <c r="AQ428" s="382"/>
      <c r="AR428" s="382"/>
      <c r="AS428" s="382"/>
      <c r="AT428" s="382"/>
      <c r="AU428" s="382"/>
      <c r="AV428" s="382"/>
      <c r="AW428" s="382"/>
      <c r="AX428" s="382"/>
      <c r="AY428" s="392"/>
      <c r="AZ428" s="15"/>
      <c r="BA428" s="84" t="s">
        <v>919</v>
      </c>
      <c r="BB428" s="39" t="s">
        <v>780</v>
      </c>
      <c r="BC428" s="39" t="str">
        <f>B428</f>
        <v>Corella &amp; Red William Sensation</v>
      </c>
      <c r="BD428" s="85" t="s">
        <v>745</v>
      </c>
      <c r="BE428" s="40" t="str">
        <f t="shared" si="340"/>
        <v/>
      </c>
      <c r="BF428" s="40" t="str">
        <f t="shared" si="341"/>
        <v/>
      </c>
      <c r="BG428" s="40" t="str">
        <f t="shared" si="359"/>
        <v/>
      </c>
      <c r="BH428" s="139">
        <f>IF(BB428="","",IF(AND(BD428="Yes",Admin!$F$6&gt;0),Admin!$F$6,Admin!$F$5))</f>
        <v>0</v>
      </c>
      <c r="BI428" s="140" t="str">
        <f t="shared" si="360"/>
        <v/>
      </c>
      <c r="BJ428" s="141" t="str">
        <f t="shared" si="293"/>
        <v/>
      </c>
    </row>
    <row r="429" spans="1:62" ht="18.600000000000001" customHeight="1" x14ac:dyDescent="0.25">
      <c r="A429" s="15"/>
      <c r="B429" s="276" t="s">
        <v>2522</v>
      </c>
      <c r="C429" s="277"/>
      <c r="D429" s="277"/>
      <c r="E429" s="277"/>
      <c r="F429" s="277"/>
      <c r="G429" s="277"/>
      <c r="H429" s="277"/>
      <c r="I429" s="277"/>
      <c r="J429" s="277"/>
      <c r="K429" s="277"/>
      <c r="L429" s="277"/>
      <c r="M429" s="277"/>
      <c r="N429" s="399" t="s">
        <v>259</v>
      </c>
      <c r="O429" s="399"/>
      <c r="P429" s="796"/>
      <c r="Q429" s="280">
        <v>79.95</v>
      </c>
      <c r="R429" s="281"/>
      <c r="S429" s="282"/>
      <c r="T429" s="283"/>
      <c r="U429" s="284"/>
      <c r="V429" s="369"/>
      <c r="W429" s="370" t="s">
        <v>93</v>
      </c>
      <c r="X429" s="371"/>
      <c r="Y429" s="371"/>
      <c r="Z429" s="371"/>
      <c r="AA429" s="372"/>
      <c r="AB429" s="335" t="s">
        <v>248</v>
      </c>
      <c r="AC429" s="277"/>
      <c r="AD429" s="277"/>
      <c r="AE429" s="277"/>
      <c r="AF429" s="277"/>
      <c r="AG429" s="277"/>
      <c r="AH429" s="277"/>
      <c r="AI429" s="277"/>
      <c r="AJ429" s="277"/>
      <c r="AK429" s="277"/>
      <c r="AL429" s="277"/>
      <c r="AM429" s="277"/>
      <c r="AN429" s="277"/>
      <c r="AO429" s="277"/>
      <c r="AP429" s="277"/>
      <c r="AQ429" s="277"/>
      <c r="AR429" s="277"/>
      <c r="AS429" s="277"/>
      <c r="AT429" s="277"/>
      <c r="AU429" s="277"/>
      <c r="AV429" s="277"/>
      <c r="AW429" s="277"/>
      <c r="AX429" s="277"/>
      <c r="AY429" s="336"/>
      <c r="AZ429" s="15"/>
      <c r="BA429" s="84" t="s">
        <v>1922</v>
      </c>
      <c r="BB429" s="39" t="s">
        <v>780</v>
      </c>
      <c r="BC429" s="39" t="str">
        <f>B429</f>
        <v>20th Century (Nijisseiki) &amp; Shinseiki</v>
      </c>
      <c r="BD429" s="85" t="s">
        <v>745</v>
      </c>
      <c r="BE429" s="40" t="str">
        <f t="shared" si="340"/>
        <v/>
      </c>
      <c r="BF429" s="40">
        <f t="shared" si="341"/>
        <v>79.95</v>
      </c>
      <c r="BG429" s="40" t="str">
        <f t="shared" si="359"/>
        <v/>
      </c>
      <c r="BH429" s="139">
        <f>IF(BB429="","",IF(AND(BD429="Yes",Admin!$F$6&gt;0),Admin!$F$6,Admin!$F$5))</f>
        <v>0</v>
      </c>
      <c r="BI429" s="140" t="str">
        <f t="shared" si="360"/>
        <v/>
      </c>
      <c r="BJ429" s="141" t="str">
        <f t="shared" ref="BJ429" si="388">IF(BI429="","",BI429-(BI429*BH429))</f>
        <v/>
      </c>
    </row>
    <row r="430" spans="1:62" ht="18.75" hidden="1" customHeight="1" x14ac:dyDescent="0.25">
      <c r="A430" s="15"/>
      <c r="B430" s="381" t="s">
        <v>276</v>
      </c>
      <c r="C430" s="382"/>
      <c r="D430" s="382"/>
      <c r="E430" s="382"/>
      <c r="F430" s="382"/>
      <c r="G430" s="382"/>
      <c r="H430" s="382"/>
      <c r="I430" s="382"/>
      <c r="J430" s="382"/>
      <c r="K430" s="382"/>
      <c r="L430" s="382"/>
      <c r="M430" s="382"/>
      <c r="N430" s="382"/>
      <c r="O430" s="382"/>
      <c r="P430" s="382"/>
      <c r="Q430" s="643">
        <v>59.95</v>
      </c>
      <c r="R430" s="420"/>
      <c r="S430" s="644"/>
      <c r="T430" s="387" t="s">
        <v>2</v>
      </c>
      <c r="U430" s="388"/>
      <c r="V430" s="389"/>
      <c r="W430" s="329" t="s">
        <v>277</v>
      </c>
      <c r="X430" s="330"/>
      <c r="Y430" s="330"/>
      <c r="Z430" s="330"/>
      <c r="AA430" s="390"/>
      <c r="AB430" s="391" t="s">
        <v>248</v>
      </c>
      <c r="AC430" s="382"/>
      <c r="AD430" s="382"/>
      <c r="AE430" s="382"/>
      <c r="AF430" s="382"/>
      <c r="AG430" s="382"/>
      <c r="AH430" s="382"/>
      <c r="AI430" s="382"/>
      <c r="AJ430" s="382"/>
      <c r="AK430" s="382"/>
      <c r="AL430" s="382"/>
      <c r="AM430" s="382"/>
      <c r="AN430" s="382"/>
      <c r="AO430" s="382"/>
      <c r="AP430" s="382"/>
      <c r="AQ430" s="382"/>
      <c r="AR430" s="382"/>
      <c r="AS430" s="382"/>
      <c r="AT430" s="382"/>
      <c r="AU430" s="382"/>
      <c r="AV430" s="382"/>
      <c r="AW430" s="382"/>
      <c r="AX430" s="382"/>
      <c r="AY430" s="392"/>
      <c r="AZ430" s="15"/>
      <c r="BA430" s="84" t="s">
        <v>920</v>
      </c>
      <c r="BB430" s="39" t="s">
        <v>780</v>
      </c>
      <c r="BC430" s="39" t="str">
        <f>B430</f>
        <v>20th Century Nashi &amp; Williams Bon Chretein</v>
      </c>
      <c r="BD430" s="85" t="s">
        <v>745</v>
      </c>
      <c r="BE430" s="40" t="str">
        <f t="shared" si="340"/>
        <v/>
      </c>
      <c r="BF430" s="40">
        <f t="shared" si="341"/>
        <v>59.95</v>
      </c>
      <c r="BG430" s="40" t="str">
        <f t="shared" si="359"/>
        <v/>
      </c>
      <c r="BH430" s="139">
        <f>IF(BB430="","",IF(AND(BD430="Yes",Admin!$F$6&gt;0),Admin!$F$6,Admin!$F$5))</f>
        <v>0</v>
      </c>
      <c r="BI430" s="140" t="str">
        <f t="shared" si="360"/>
        <v/>
      </c>
      <c r="BJ430" s="141" t="str">
        <f t="shared" si="293"/>
        <v/>
      </c>
    </row>
    <row r="431" spans="1:62" ht="18.75" customHeight="1" thickBot="1" x14ac:dyDescent="0.3">
      <c r="A431" s="15"/>
      <c r="B431" s="1072" t="s">
        <v>278</v>
      </c>
      <c r="C431" s="734"/>
      <c r="D431" s="734"/>
      <c r="E431" s="734"/>
      <c r="F431" s="734"/>
      <c r="G431" s="734"/>
      <c r="H431" s="734"/>
      <c r="I431" s="734"/>
      <c r="J431" s="734"/>
      <c r="K431" s="734"/>
      <c r="L431" s="734"/>
      <c r="M431" s="734"/>
      <c r="N431" s="734"/>
      <c r="O431" s="734"/>
      <c r="P431" s="734"/>
      <c r="Q431" s="1077">
        <v>79.95</v>
      </c>
      <c r="R431" s="543"/>
      <c r="S431" s="1078"/>
      <c r="T431" s="828"/>
      <c r="U431" s="829"/>
      <c r="V431" s="830"/>
      <c r="W431" s="834" t="s">
        <v>275</v>
      </c>
      <c r="X431" s="835"/>
      <c r="Y431" s="835"/>
      <c r="Z431" s="835"/>
      <c r="AA431" s="836"/>
      <c r="AB431" s="733" t="s">
        <v>248</v>
      </c>
      <c r="AC431" s="734"/>
      <c r="AD431" s="734"/>
      <c r="AE431" s="734"/>
      <c r="AF431" s="734"/>
      <c r="AG431" s="734"/>
      <c r="AH431" s="734"/>
      <c r="AI431" s="734"/>
      <c r="AJ431" s="734"/>
      <c r="AK431" s="734"/>
      <c r="AL431" s="734"/>
      <c r="AM431" s="734"/>
      <c r="AN431" s="734"/>
      <c r="AO431" s="734"/>
      <c r="AP431" s="734"/>
      <c r="AQ431" s="734"/>
      <c r="AR431" s="734"/>
      <c r="AS431" s="734"/>
      <c r="AT431" s="734"/>
      <c r="AU431" s="734"/>
      <c r="AV431" s="734"/>
      <c r="AW431" s="734"/>
      <c r="AX431" s="734"/>
      <c r="AY431" s="735"/>
      <c r="AZ431" s="15"/>
      <c r="BA431" s="84" t="s">
        <v>921</v>
      </c>
      <c r="BB431" s="39" t="s">
        <v>780</v>
      </c>
      <c r="BC431" s="39" t="str">
        <f>B431</f>
        <v>Packham's Triumph &amp; Williams Bon Chretein</v>
      </c>
      <c r="BD431" s="85" t="s">
        <v>745</v>
      </c>
      <c r="BE431" s="40" t="str">
        <f t="shared" si="340"/>
        <v/>
      </c>
      <c r="BF431" s="40">
        <f t="shared" si="341"/>
        <v>79.95</v>
      </c>
      <c r="BG431" s="40" t="str">
        <f t="shared" si="359"/>
        <v/>
      </c>
      <c r="BH431" s="139">
        <f>IF(BB431="","",IF(AND(BD431="Yes",Admin!$F$6&gt;0),Admin!$F$6,Admin!$F$5))</f>
        <v>0</v>
      </c>
      <c r="BI431" s="140" t="str">
        <f t="shared" si="360"/>
        <v/>
      </c>
      <c r="BJ431" s="141" t="str">
        <f t="shared" si="293"/>
        <v/>
      </c>
    </row>
    <row r="432" spans="1:62" ht="18.75" customHeight="1" x14ac:dyDescent="0.25">
      <c r="B432" s="840" t="s">
        <v>1100</v>
      </c>
      <c r="C432" s="426"/>
      <c r="D432" s="426"/>
      <c r="E432" s="426"/>
      <c r="F432" s="426"/>
      <c r="G432" s="426"/>
      <c r="H432" s="426"/>
      <c r="I432" s="426"/>
      <c r="J432" s="426"/>
      <c r="K432" s="426"/>
      <c r="L432" s="426"/>
      <c r="M432" s="426"/>
      <c r="N432" s="426"/>
      <c r="O432" s="426"/>
      <c r="P432" s="426"/>
      <c r="Q432" s="675"/>
      <c r="R432" s="675"/>
      <c r="S432" s="675"/>
      <c r="T432" s="425"/>
      <c r="U432" s="425"/>
      <c r="V432" s="425"/>
      <c r="W432" s="423"/>
      <c r="X432" s="423"/>
      <c r="Y432" s="423"/>
      <c r="Z432" s="423"/>
      <c r="AA432" s="423"/>
      <c r="AB432" s="426"/>
      <c r="AC432" s="426"/>
      <c r="AD432" s="426"/>
      <c r="AE432" s="426"/>
      <c r="AF432" s="426"/>
      <c r="AG432" s="426"/>
      <c r="AH432" s="426"/>
      <c r="AI432" s="426"/>
      <c r="AJ432" s="426"/>
      <c r="AK432" s="426"/>
      <c r="AL432" s="426"/>
      <c r="AM432" s="426"/>
      <c r="AN432" s="426"/>
      <c r="AO432" s="426"/>
      <c r="AP432" s="426"/>
      <c r="AQ432" s="426"/>
      <c r="AR432" s="426"/>
      <c r="AS432" s="426"/>
      <c r="AT432" s="426"/>
      <c r="AU432" s="426"/>
      <c r="AV432" s="426"/>
      <c r="AW432" s="426"/>
      <c r="AX432" s="426"/>
      <c r="AY432" s="427"/>
      <c r="AZ432" s="15"/>
      <c r="BA432" s="84" t="s">
        <v>792</v>
      </c>
      <c r="BB432" s="39"/>
      <c r="BC432" s="39"/>
      <c r="BD432" s="85"/>
      <c r="BE432" s="78" t="str">
        <f t="shared" si="340"/>
        <v/>
      </c>
      <c r="BF432" s="78" t="str">
        <f t="shared" si="341"/>
        <v/>
      </c>
      <c r="BG432" s="78" t="str">
        <f t="shared" si="359"/>
        <v/>
      </c>
      <c r="BH432" s="86" t="str">
        <f>IF(BB432="","",IF(AND(BD432="Yes",Admin!$F$6&gt;0),Admin!$F$6,Admin!$F$5))</f>
        <v/>
      </c>
      <c r="BI432" s="87" t="str">
        <f t="shared" si="360"/>
        <v/>
      </c>
      <c r="BJ432" s="88" t="str">
        <f t="shared" si="293"/>
        <v/>
      </c>
    </row>
    <row r="433" spans="1:73" ht="18.75" hidden="1" customHeight="1" thickBot="1" x14ac:dyDescent="0.3">
      <c r="A433" s="15"/>
      <c r="B433" s="581" t="s">
        <v>1101</v>
      </c>
      <c r="C433" s="571"/>
      <c r="D433" s="571"/>
      <c r="E433" s="571"/>
      <c r="F433" s="571"/>
      <c r="G433" s="571"/>
      <c r="H433" s="571"/>
      <c r="I433" s="571"/>
      <c r="J433" s="571"/>
      <c r="K433" s="571"/>
      <c r="L433" s="571"/>
      <c r="M433" s="571"/>
      <c r="N433" s="571"/>
      <c r="O433" s="571"/>
      <c r="P433" s="682"/>
      <c r="Q433" s="676"/>
      <c r="R433" s="593"/>
      <c r="S433" s="677"/>
      <c r="T433" s="832" t="s">
        <v>2</v>
      </c>
      <c r="U433" s="803"/>
      <c r="V433" s="833"/>
      <c r="W433" s="831" t="s">
        <v>30</v>
      </c>
      <c r="X433" s="579"/>
      <c r="Y433" s="579"/>
      <c r="Z433" s="579"/>
      <c r="AA433" s="604"/>
      <c r="AB433" s="696" t="s">
        <v>90</v>
      </c>
      <c r="AC433" s="571"/>
      <c r="AD433" s="571"/>
      <c r="AE433" s="571"/>
      <c r="AF433" s="571"/>
      <c r="AG433" s="571"/>
      <c r="AH433" s="571"/>
      <c r="AI433" s="571"/>
      <c r="AJ433" s="571"/>
      <c r="AK433" s="571"/>
      <c r="AL433" s="571"/>
      <c r="AM433" s="571"/>
      <c r="AN433" s="571"/>
      <c r="AO433" s="571"/>
      <c r="AP433" s="571"/>
      <c r="AQ433" s="571"/>
      <c r="AR433" s="571"/>
      <c r="AS433" s="571"/>
      <c r="AT433" s="571"/>
      <c r="AU433" s="571"/>
      <c r="AV433" s="571"/>
      <c r="AW433" s="571"/>
      <c r="AX433" s="571"/>
      <c r="AY433" s="572"/>
      <c r="AZ433" s="15"/>
      <c r="BA433" s="84" t="s">
        <v>1508</v>
      </c>
      <c r="BB433" s="39" t="s">
        <v>1104</v>
      </c>
      <c r="BC433" s="39" t="str">
        <f>B433</f>
        <v>Buerre Bosc &amp; Packham &amp; Williams</v>
      </c>
      <c r="BD433" s="85" t="s">
        <v>745</v>
      </c>
      <c r="BE433" s="40" t="str">
        <f t="shared" si="340"/>
        <v/>
      </c>
      <c r="BF433" s="40" t="str">
        <f t="shared" si="341"/>
        <v/>
      </c>
      <c r="BG433" s="40" t="str">
        <f t="shared" si="359"/>
        <v/>
      </c>
      <c r="BH433" s="139">
        <f>IF(BB433="","",IF(AND(BD433="Yes",Admin!$F$6&gt;0),Admin!$F$6,Admin!$F$5))</f>
        <v>0</v>
      </c>
      <c r="BI433" s="140" t="str">
        <f t="shared" si="360"/>
        <v/>
      </c>
      <c r="BJ433" s="141" t="str">
        <f t="shared" si="293"/>
        <v/>
      </c>
    </row>
    <row r="434" spans="1:73" ht="18.75" hidden="1" customHeight="1" thickBot="1" x14ac:dyDescent="0.3">
      <c r="B434" s="455"/>
      <c r="C434" s="455"/>
      <c r="D434" s="455"/>
      <c r="E434" s="455"/>
      <c r="F434" s="455"/>
      <c r="G434" s="455"/>
      <c r="H434" s="455"/>
      <c r="I434" s="455"/>
      <c r="J434" s="455"/>
      <c r="K434" s="455"/>
      <c r="L434" s="455"/>
      <c r="M434" s="455"/>
      <c r="N434" s="455"/>
      <c r="O434" s="455"/>
      <c r="P434" s="455"/>
      <c r="Q434" s="455"/>
      <c r="R434" s="455"/>
      <c r="S434" s="455"/>
      <c r="T434" s="455"/>
      <c r="U434" s="455"/>
      <c r="V434" s="455"/>
      <c r="W434" s="455"/>
      <c r="X434" s="455"/>
      <c r="Y434" s="455"/>
      <c r="Z434" s="455"/>
      <c r="AA434" s="455"/>
      <c r="AB434" s="455"/>
      <c r="AC434" s="455"/>
      <c r="AD434" s="455"/>
      <c r="AE434" s="455"/>
      <c r="AF434" s="455"/>
      <c r="AG434" s="455"/>
      <c r="AH434" s="455"/>
      <c r="AI434" s="455"/>
      <c r="AJ434" s="455"/>
      <c r="AK434" s="455"/>
      <c r="AL434" s="455"/>
      <c r="AM434" s="455"/>
      <c r="AN434" s="455"/>
      <c r="AO434" s="455"/>
      <c r="AP434" s="455"/>
      <c r="AQ434" s="455"/>
      <c r="AR434" s="455"/>
      <c r="AS434" s="455"/>
      <c r="AT434" s="455"/>
      <c r="AU434" s="455"/>
      <c r="AV434" s="455"/>
      <c r="AW434" s="455"/>
      <c r="AX434" s="455"/>
      <c r="AY434" s="455"/>
      <c r="AZ434" s="15"/>
      <c r="BA434" s="84" t="s">
        <v>792</v>
      </c>
      <c r="BB434" s="39"/>
      <c r="BC434" s="39"/>
      <c r="BD434" s="85"/>
      <c r="BE434" s="78" t="str">
        <f t="shared" si="340"/>
        <v/>
      </c>
      <c r="BF434" s="78" t="str">
        <f t="shared" si="341"/>
        <v/>
      </c>
      <c r="BG434" s="78" t="str">
        <f t="shared" si="359"/>
        <v/>
      </c>
      <c r="BH434" s="86" t="str">
        <f>IF(BB434="","",IF(AND(BD434="Yes",Admin!$F$6&gt;0),Admin!$F$6,Admin!$F$5))</f>
        <v/>
      </c>
      <c r="BI434" s="87" t="str">
        <f t="shared" si="360"/>
        <v/>
      </c>
      <c r="BJ434" s="88" t="str">
        <f t="shared" si="293"/>
        <v/>
      </c>
    </row>
    <row r="435" spans="1:73" ht="18.75" hidden="1" customHeight="1" x14ac:dyDescent="0.3">
      <c r="B435" s="759" t="s">
        <v>705</v>
      </c>
      <c r="C435" s="759"/>
      <c r="D435" s="759"/>
      <c r="E435" s="759"/>
      <c r="F435" s="759"/>
      <c r="G435" s="759"/>
      <c r="H435" s="759"/>
      <c r="I435" s="759"/>
      <c r="J435" s="759"/>
      <c r="K435" s="759"/>
      <c r="L435" s="759"/>
      <c r="M435" s="759"/>
      <c r="N435" s="759"/>
      <c r="O435" s="759"/>
      <c r="P435" s="759"/>
      <c r="Q435" s="759"/>
      <c r="R435" s="759"/>
      <c r="S435" s="759"/>
      <c r="T435" s="759"/>
      <c r="U435" s="759"/>
      <c r="V435" s="759"/>
      <c r="W435" s="759"/>
      <c r="X435" s="759"/>
      <c r="Y435" s="759"/>
      <c r="Z435" s="759"/>
      <c r="AA435" s="759"/>
      <c r="AB435" s="759"/>
      <c r="AC435" s="759"/>
      <c r="AD435" s="759"/>
      <c r="AE435" s="759"/>
      <c r="AF435" s="759"/>
      <c r="AG435" s="759"/>
      <c r="AH435" s="759"/>
      <c r="AI435" s="759"/>
      <c r="AJ435" s="759"/>
      <c r="AK435" s="759"/>
      <c r="AL435" s="759"/>
      <c r="AM435" s="759"/>
      <c r="AN435" s="759"/>
      <c r="AO435" s="759"/>
      <c r="AP435" s="759"/>
      <c r="AQ435" s="759"/>
      <c r="AR435" s="759"/>
      <c r="AS435" s="759"/>
      <c r="AT435" s="759"/>
      <c r="AU435" s="759"/>
      <c r="AV435" s="759"/>
      <c r="AW435" s="759"/>
      <c r="AX435" s="759"/>
      <c r="AY435" s="759"/>
      <c r="AZ435" s="15"/>
      <c r="BA435" s="84" t="s">
        <v>792</v>
      </c>
      <c r="BB435" s="39"/>
      <c r="BC435" s="39"/>
      <c r="BD435" s="85"/>
      <c r="BE435" s="78" t="str">
        <f t="shared" si="340"/>
        <v/>
      </c>
      <c r="BF435" s="78" t="str">
        <f t="shared" si="341"/>
        <v/>
      </c>
      <c r="BG435" s="78" t="str">
        <f t="shared" si="359"/>
        <v/>
      </c>
      <c r="BH435" s="86" t="str">
        <f>IF(BB435="","",IF(AND(BD435="Yes",Admin!$F$6&gt;0),Admin!$F$6,Admin!$F$5))</f>
        <v/>
      </c>
      <c r="BI435" s="87" t="str">
        <f t="shared" si="360"/>
        <v/>
      </c>
      <c r="BJ435" s="88" t="str">
        <f t="shared" si="293"/>
        <v/>
      </c>
    </row>
    <row r="436" spans="1:73" ht="15" hidden="1" customHeight="1" x14ac:dyDescent="0.25">
      <c r="B436" s="7"/>
      <c r="C436" s="7"/>
      <c r="D436" s="7"/>
      <c r="E436" s="7"/>
      <c r="F436" s="7"/>
      <c r="G436" s="7"/>
      <c r="H436" s="7"/>
      <c r="I436" s="7"/>
      <c r="J436" s="7"/>
      <c r="K436" s="7"/>
      <c r="L436" s="7"/>
      <c r="M436" s="7"/>
      <c r="N436" s="7"/>
      <c r="O436" s="7"/>
      <c r="P436" s="7"/>
      <c r="Q436" s="787"/>
      <c r="R436" s="787"/>
      <c r="S436" s="787"/>
      <c r="T436" s="788"/>
      <c r="U436" s="788"/>
      <c r="V436" s="788"/>
      <c r="W436" s="787"/>
      <c r="X436" s="787"/>
      <c r="Y436" s="787"/>
      <c r="Z436" s="787"/>
      <c r="AA436" s="78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15"/>
      <c r="BA436" s="84" t="s">
        <v>792</v>
      </c>
      <c r="BB436" s="39"/>
      <c r="BC436" s="39"/>
      <c r="BD436" s="85"/>
      <c r="BE436" s="78" t="str">
        <f t="shared" si="340"/>
        <v/>
      </c>
      <c r="BF436" s="78" t="str">
        <f t="shared" si="341"/>
        <v/>
      </c>
      <c r="BG436" s="78" t="str">
        <f t="shared" si="359"/>
        <v/>
      </c>
      <c r="BH436" s="86" t="str">
        <f>IF(BB436="","",IF(AND(BD436="Yes",Admin!$F$6&gt;0),Admin!$F$6,Admin!$F$5))</f>
        <v/>
      </c>
      <c r="BI436" s="87" t="str">
        <f t="shared" si="360"/>
        <v/>
      </c>
      <c r="BJ436" s="88" t="str">
        <f t="shared" si="293"/>
        <v/>
      </c>
    </row>
    <row r="437" spans="1:73" ht="18.75" hidden="1" customHeight="1" x14ac:dyDescent="0.3">
      <c r="B437" s="759" t="s">
        <v>1068</v>
      </c>
      <c r="C437" s="759"/>
      <c r="D437" s="759"/>
      <c r="E437" s="759"/>
      <c r="F437" s="759"/>
      <c r="G437" s="759"/>
      <c r="H437" s="759"/>
      <c r="I437" s="759"/>
      <c r="J437" s="759"/>
      <c r="K437" s="759"/>
      <c r="L437" s="759"/>
      <c r="M437" s="759"/>
      <c r="N437" s="759"/>
      <c r="O437" s="759"/>
      <c r="P437" s="759"/>
      <c r="Q437" s="759"/>
      <c r="R437" s="759"/>
      <c r="S437" s="759"/>
      <c r="T437" s="759"/>
      <c r="U437" s="759"/>
      <c r="V437" s="759"/>
      <c r="W437" s="759"/>
      <c r="X437" s="759"/>
      <c r="Y437" s="759"/>
      <c r="Z437" s="759"/>
      <c r="AA437" s="759"/>
      <c r="AB437" s="759"/>
      <c r="AC437" s="759"/>
      <c r="AD437" s="759"/>
      <c r="AE437" s="759"/>
      <c r="AF437" s="759"/>
      <c r="AG437" s="759"/>
      <c r="AH437" s="759"/>
      <c r="AI437" s="759"/>
      <c r="AJ437" s="759"/>
      <c r="AK437" s="759"/>
      <c r="AL437" s="759"/>
      <c r="AM437" s="759"/>
      <c r="AN437" s="759"/>
      <c r="AO437" s="759"/>
      <c r="AP437" s="759"/>
      <c r="AQ437" s="759"/>
      <c r="AR437" s="759"/>
      <c r="AS437" s="759"/>
      <c r="AT437" s="759"/>
      <c r="AU437" s="759"/>
      <c r="AV437" s="759"/>
      <c r="AW437" s="759"/>
      <c r="AX437" s="759"/>
      <c r="AY437" s="759"/>
      <c r="AZ437" s="15"/>
      <c r="BA437" s="84" t="s">
        <v>792</v>
      </c>
      <c r="BB437" s="39"/>
      <c r="BC437" s="39"/>
      <c r="BD437" s="85"/>
      <c r="BE437" s="78" t="str">
        <f t="shared" si="340"/>
        <v/>
      </c>
      <c r="BF437" s="78" t="str">
        <f t="shared" si="341"/>
        <v/>
      </c>
      <c r="BG437" s="78" t="str">
        <f t="shared" si="359"/>
        <v/>
      </c>
      <c r="BH437" s="86" t="str">
        <f>IF(BB437="","",IF(AND(BD437="Yes",Admin!$F$6&gt;0),Admin!$F$6,Admin!$F$5))</f>
        <v/>
      </c>
      <c r="BI437" s="87" t="str">
        <f t="shared" si="360"/>
        <v/>
      </c>
      <c r="BJ437" s="88" t="str">
        <f t="shared" si="293"/>
        <v/>
      </c>
    </row>
    <row r="438" spans="1:73" ht="15.75" customHeight="1" thickBot="1" x14ac:dyDescent="0.3">
      <c r="B438" s="7"/>
      <c r="C438" s="7"/>
      <c r="D438" s="7"/>
      <c r="E438" s="7"/>
      <c r="F438" s="7"/>
      <c r="G438" s="7"/>
      <c r="H438" s="7"/>
      <c r="I438" s="7"/>
      <c r="J438" s="7"/>
      <c r="K438" s="7"/>
      <c r="L438" s="7"/>
      <c r="M438" s="7"/>
      <c r="N438" s="7"/>
      <c r="O438" s="7"/>
      <c r="P438" s="7"/>
      <c r="Q438" s="787"/>
      <c r="R438" s="787"/>
      <c r="S438" s="787"/>
      <c r="T438" s="788"/>
      <c r="U438" s="788"/>
      <c r="V438" s="788"/>
      <c r="W438" s="787"/>
      <c r="X438" s="787"/>
      <c r="Y438" s="787"/>
      <c r="Z438" s="787"/>
      <c r="AA438" s="78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15"/>
      <c r="BA438" s="84"/>
      <c r="BB438" s="39"/>
      <c r="BC438" s="39"/>
      <c r="BD438" s="85"/>
      <c r="BE438" s="78"/>
      <c r="BF438" s="78"/>
      <c r="BG438" s="78"/>
      <c r="BH438" s="86" t="str">
        <f>IF(BB438="","",IF(AND(BD438="Yes",Admin!$F$6&gt;0),Admin!$F$6,Admin!$F$5))</f>
        <v/>
      </c>
      <c r="BI438" s="87"/>
      <c r="BJ438" s="88"/>
    </row>
    <row r="439" spans="1:73" ht="18.75" hidden="1" customHeight="1" x14ac:dyDescent="0.3">
      <c r="B439" s="661" t="s">
        <v>1699</v>
      </c>
      <c r="C439" s="662"/>
      <c r="D439" s="662"/>
      <c r="E439" s="662"/>
      <c r="F439" s="662"/>
      <c r="G439" s="662"/>
      <c r="H439" s="662"/>
      <c r="I439" s="662"/>
      <c r="J439" s="662"/>
      <c r="K439" s="662"/>
      <c r="L439" s="662"/>
      <c r="M439" s="662"/>
      <c r="N439" s="662"/>
      <c r="O439" s="662"/>
      <c r="P439" s="662"/>
      <c r="Q439" s="675" t="s">
        <v>1</v>
      </c>
      <c r="R439" s="675"/>
      <c r="S439" s="675"/>
      <c r="T439" s="425" t="s">
        <v>0</v>
      </c>
      <c r="U439" s="425"/>
      <c r="V439" s="425"/>
      <c r="W439" s="423" t="s">
        <v>8</v>
      </c>
      <c r="X439" s="423"/>
      <c r="Y439" s="423"/>
      <c r="Z439" s="423"/>
      <c r="AA439" s="423"/>
      <c r="AB439" s="426" t="s">
        <v>9</v>
      </c>
      <c r="AC439" s="426"/>
      <c r="AD439" s="426"/>
      <c r="AE439" s="426"/>
      <c r="AF439" s="426"/>
      <c r="AG439" s="426"/>
      <c r="AH439" s="426"/>
      <c r="AI439" s="426"/>
      <c r="AJ439" s="426"/>
      <c r="AK439" s="426"/>
      <c r="AL439" s="426"/>
      <c r="AM439" s="426"/>
      <c r="AN439" s="426"/>
      <c r="AO439" s="426"/>
      <c r="AP439" s="426"/>
      <c r="AQ439" s="426"/>
      <c r="AR439" s="426"/>
      <c r="AS439" s="426"/>
      <c r="AT439" s="426"/>
      <c r="AU439" s="426"/>
      <c r="AV439" s="426"/>
      <c r="AW439" s="426"/>
      <c r="AX439" s="426"/>
      <c r="AY439" s="427"/>
      <c r="AZ439" s="15"/>
      <c r="BA439" s="84" t="s">
        <v>792</v>
      </c>
      <c r="BB439" s="39"/>
      <c r="BC439" s="39"/>
      <c r="BD439" s="85"/>
      <c r="BE439" s="78" t="str">
        <f t="shared" ref="BE439:BE471" si="389">IF(ISNUMBER(T439),T439,"")</f>
        <v/>
      </c>
      <c r="BF439" s="78" t="str">
        <f t="shared" ref="BF439:BF471" si="390">IF(ISNUMBER(Q439),Q439,"")</f>
        <v/>
      </c>
      <c r="BG439" s="78" t="str">
        <f t="shared" ref="BG439:BG471" si="391">IF(AND(ISNUMBER(T439),BD439="Yes"),T439,"")</f>
        <v/>
      </c>
      <c r="BH439" s="86" t="str">
        <f>IF(BB439="","",IF(AND(BD439="Yes",Admin!$F$6&gt;0),Admin!$F$6,Admin!$F$5))</f>
        <v/>
      </c>
      <c r="BI439" s="87" t="str">
        <f t="shared" ref="BI439:BI471" si="392">IF(AND(ISNUMBER(T439),T439&gt;0,ISNUMBER(Q439)),Q439*T439,"")</f>
        <v/>
      </c>
      <c r="BJ439" s="88" t="str">
        <f t="shared" ref="BJ439:BJ444" si="393">IF(BI439="","",BI439-(BI439*BH439))</f>
        <v/>
      </c>
    </row>
    <row r="440" spans="1:73" s="116" customFormat="1" ht="18.75" hidden="1" customHeight="1" x14ac:dyDescent="0.25">
      <c r="B440" s="381" t="s">
        <v>1074</v>
      </c>
      <c r="C440" s="382"/>
      <c r="D440" s="382"/>
      <c r="E440" s="382"/>
      <c r="F440" s="382"/>
      <c r="G440" s="382"/>
      <c r="H440" s="382"/>
      <c r="I440" s="382"/>
      <c r="J440" s="383" t="s">
        <v>285</v>
      </c>
      <c r="K440" s="383"/>
      <c r="L440" s="383"/>
      <c r="M440" s="383"/>
      <c r="N440" s="383"/>
      <c r="O440" s="383"/>
      <c r="P440" s="383"/>
      <c r="Q440" s="643" t="s">
        <v>393</v>
      </c>
      <c r="R440" s="420"/>
      <c r="S440" s="644"/>
      <c r="T440" s="387" t="s">
        <v>2</v>
      </c>
      <c r="U440" s="388"/>
      <c r="V440" s="389"/>
      <c r="W440" s="329" t="s">
        <v>1596</v>
      </c>
      <c r="X440" s="330"/>
      <c r="Y440" s="330"/>
      <c r="Z440" s="330"/>
      <c r="AA440" s="390"/>
      <c r="AB440" s="391" t="s">
        <v>12</v>
      </c>
      <c r="AC440" s="382"/>
      <c r="AD440" s="382"/>
      <c r="AE440" s="382"/>
      <c r="AF440" s="382"/>
      <c r="AG440" s="382"/>
      <c r="AH440" s="382"/>
      <c r="AI440" s="382"/>
      <c r="AJ440" s="382"/>
      <c r="AK440" s="382"/>
      <c r="AL440" s="382"/>
      <c r="AM440" s="382"/>
      <c r="AN440" s="382"/>
      <c r="AO440" s="382"/>
      <c r="AP440" s="382"/>
      <c r="AQ440" s="382"/>
      <c r="AR440" s="382"/>
      <c r="AS440" s="382"/>
      <c r="AT440" s="382"/>
      <c r="AU440" s="382"/>
      <c r="AV440" s="382"/>
      <c r="AW440" s="382"/>
      <c r="AX440" s="382"/>
      <c r="AY440" s="392"/>
      <c r="AZ440" s="15"/>
      <c r="BA440" s="144" t="s">
        <v>1069</v>
      </c>
      <c r="BB440" s="133" t="s">
        <v>1073</v>
      </c>
      <c r="BC440" s="133" t="str">
        <f>B440</f>
        <v>Dai Dai Maru</v>
      </c>
      <c r="BD440" s="145" t="s">
        <v>745</v>
      </c>
      <c r="BE440" s="146" t="str">
        <f t="shared" si="389"/>
        <v/>
      </c>
      <c r="BF440" s="146" t="str">
        <f t="shared" si="390"/>
        <v/>
      </c>
      <c r="BG440" s="146" t="str">
        <f t="shared" si="391"/>
        <v/>
      </c>
      <c r="BH440" s="86">
        <f>IF(BB440="","",IF(AND(BD440="Yes",Admin!$F$6&gt;0),Admin!$F$6,Admin!$F$5))</f>
        <v>0</v>
      </c>
      <c r="BI440" s="147" t="str">
        <f t="shared" si="392"/>
        <v/>
      </c>
      <c r="BJ440" s="187" t="str">
        <f t="shared" si="393"/>
        <v/>
      </c>
      <c r="BU440" s="15"/>
    </row>
    <row r="441" spans="1:73" s="116" customFormat="1" ht="18.75" hidden="1" customHeight="1" x14ac:dyDescent="0.25">
      <c r="B441" s="381" t="s">
        <v>281</v>
      </c>
      <c r="C441" s="382"/>
      <c r="D441" s="382"/>
      <c r="E441" s="382"/>
      <c r="F441" s="382"/>
      <c r="G441" s="382"/>
      <c r="H441" s="382"/>
      <c r="I441" s="382"/>
      <c r="J441" s="383" t="s">
        <v>1075</v>
      </c>
      <c r="K441" s="383"/>
      <c r="L441" s="383"/>
      <c r="M441" s="383"/>
      <c r="N441" s="383"/>
      <c r="O441" s="383"/>
      <c r="P441" s="383"/>
      <c r="Q441" s="643">
        <v>84.95</v>
      </c>
      <c r="R441" s="420"/>
      <c r="S441" s="644"/>
      <c r="T441" s="387"/>
      <c r="U441" s="388"/>
      <c r="V441" s="389"/>
      <c r="W441" s="329" t="s">
        <v>1596</v>
      </c>
      <c r="X441" s="330"/>
      <c r="Y441" s="330"/>
      <c r="Z441" s="330"/>
      <c r="AA441" s="390"/>
      <c r="AB441" s="391" t="s">
        <v>2428</v>
      </c>
      <c r="AC441" s="382"/>
      <c r="AD441" s="382"/>
      <c r="AE441" s="382"/>
      <c r="AF441" s="382"/>
      <c r="AG441" s="382"/>
      <c r="AH441" s="382"/>
      <c r="AI441" s="382"/>
      <c r="AJ441" s="382"/>
      <c r="AK441" s="382"/>
      <c r="AL441" s="382"/>
      <c r="AM441" s="382"/>
      <c r="AN441" s="382"/>
      <c r="AO441" s="382"/>
      <c r="AP441" s="382"/>
      <c r="AQ441" s="382"/>
      <c r="AR441" s="382"/>
      <c r="AS441" s="382"/>
      <c r="AT441" s="382"/>
      <c r="AU441" s="382"/>
      <c r="AV441" s="382"/>
      <c r="AW441" s="382"/>
      <c r="AX441" s="382"/>
      <c r="AY441" s="392"/>
      <c r="AZ441" s="15"/>
      <c r="BA441" s="144" t="s">
        <v>1070</v>
      </c>
      <c r="BB441" s="133" t="s">
        <v>1073</v>
      </c>
      <c r="BC441" s="133" t="str">
        <f>B441</f>
        <v>Fuyu</v>
      </c>
      <c r="BD441" s="145" t="s">
        <v>745</v>
      </c>
      <c r="BE441" s="146" t="str">
        <f t="shared" si="389"/>
        <v/>
      </c>
      <c r="BF441" s="146">
        <f t="shared" si="390"/>
        <v>84.95</v>
      </c>
      <c r="BG441" s="146" t="str">
        <f t="shared" si="391"/>
        <v/>
      </c>
      <c r="BH441" s="86">
        <f>IF(BB441="","",IF(AND(BD441="Yes",Admin!$F$6&gt;0),Admin!$F$6,Admin!$F$5))</f>
        <v>0</v>
      </c>
      <c r="BI441" s="147" t="str">
        <f t="shared" si="392"/>
        <v/>
      </c>
      <c r="BJ441" s="187" t="str">
        <f t="shared" si="393"/>
        <v/>
      </c>
      <c r="BU441" s="15"/>
    </row>
    <row r="442" spans="1:73" s="116" customFormat="1" ht="18.75" hidden="1" customHeight="1" x14ac:dyDescent="0.25">
      <c r="B442" s="381" t="s">
        <v>1076</v>
      </c>
      <c r="C442" s="382"/>
      <c r="D442" s="382"/>
      <c r="E442" s="382"/>
      <c r="F442" s="382"/>
      <c r="G442" s="382"/>
      <c r="H442" s="382"/>
      <c r="I442" s="382"/>
      <c r="J442" s="383" t="s">
        <v>285</v>
      </c>
      <c r="K442" s="383"/>
      <c r="L442" s="383"/>
      <c r="M442" s="383"/>
      <c r="N442" s="383"/>
      <c r="O442" s="383"/>
      <c r="P442" s="383"/>
      <c r="Q442" s="643" t="s">
        <v>393</v>
      </c>
      <c r="R442" s="420"/>
      <c r="S442" s="644"/>
      <c r="T442" s="387" t="s">
        <v>2</v>
      </c>
      <c r="U442" s="388"/>
      <c r="V442" s="389"/>
      <c r="W442" s="329" t="s">
        <v>1596</v>
      </c>
      <c r="X442" s="330"/>
      <c r="Y442" s="330"/>
      <c r="Z442" s="330"/>
      <c r="AA442" s="390"/>
      <c r="AB442" s="391" t="s">
        <v>12</v>
      </c>
      <c r="AC442" s="382"/>
      <c r="AD442" s="382"/>
      <c r="AE442" s="382"/>
      <c r="AF442" s="382"/>
      <c r="AG442" s="382"/>
      <c r="AH442" s="382"/>
      <c r="AI442" s="382"/>
      <c r="AJ442" s="382"/>
      <c r="AK442" s="382"/>
      <c r="AL442" s="382"/>
      <c r="AM442" s="382"/>
      <c r="AN442" s="382"/>
      <c r="AO442" s="382"/>
      <c r="AP442" s="382"/>
      <c r="AQ442" s="382"/>
      <c r="AR442" s="382"/>
      <c r="AS442" s="382"/>
      <c r="AT442" s="382"/>
      <c r="AU442" s="382"/>
      <c r="AV442" s="382"/>
      <c r="AW442" s="382"/>
      <c r="AX442" s="382"/>
      <c r="AY442" s="392"/>
      <c r="AZ442" s="15"/>
      <c r="BA442" s="144" t="s">
        <v>1071</v>
      </c>
      <c r="BB442" s="133" t="s">
        <v>1073</v>
      </c>
      <c r="BC442" s="133" t="str">
        <f>B442</f>
        <v>Hyakumo</v>
      </c>
      <c r="BD442" s="145" t="s">
        <v>745</v>
      </c>
      <c r="BE442" s="146" t="str">
        <f t="shared" si="389"/>
        <v/>
      </c>
      <c r="BF442" s="146" t="str">
        <f t="shared" si="390"/>
        <v/>
      </c>
      <c r="BG442" s="146" t="str">
        <f t="shared" si="391"/>
        <v/>
      </c>
      <c r="BH442" s="86">
        <f>IF(BB442="","",IF(AND(BD442="Yes",Admin!$F$6&gt;0),Admin!$F$6,Admin!$F$5))</f>
        <v>0</v>
      </c>
      <c r="BI442" s="147" t="str">
        <f t="shared" si="392"/>
        <v/>
      </c>
      <c r="BJ442" s="187" t="str">
        <f t="shared" si="393"/>
        <v/>
      </c>
      <c r="BU442" s="15"/>
    </row>
    <row r="443" spans="1:73" s="116" customFormat="1" ht="18.75" hidden="1" customHeight="1" x14ac:dyDescent="0.25">
      <c r="B443" s="381" t="s">
        <v>1595</v>
      </c>
      <c r="C443" s="382"/>
      <c r="D443" s="382"/>
      <c r="E443" s="382"/>
      <c r="F443" s="382"/>
      <c r="G443" s="382"/>
      <c r="H443" s="382"/>
      <c r="I443" s="383" t="s">
        <v>285</v>
      </c>
      <c r="J443" s="383"/>
      <c r="K443" s="383"/>
      <c r="L443" s="383"/>
      <c r="M443" s="383"/>
      <c r="N443" s="383"/>
      <c r="O443" s="383"/>
      <c r="P443" s="665"/>
      <c r="Q443" s="419" t="s">
        <v>393</v>
      </c>
      <c r="R443" s="420"/>
      <c r="S443" s="421"/>
      <c r="T443" s="785" t="s">
        <v>2</v>
      </c>
      <c r="U443" s="330"/>
      <c r="V443" s="331"/>
      <c r="W443" s="785" t="s">
        <v>1596</v>
      </c>
      <c r="X443" s="330"/>
      <c r="Y443" s="330"/>
      <c r="Z443" s="330"/>
      <c r="AA443" s="331"/>
      <c r="AB443" s="480" t="s">
        <v>12</v>
      </c>
      <c r="AC443" s="382"/>
      <c r="AD443" s="382"/>
      <c r="AE443" s="382"/>
      <c r="AF443" s="382"/>
      <c r="AG443" s="382"/>
      <c r="AH443" s="382"/>
      <c r="AI443" s="382"/>
      <c r="AJ443" s="382"/>
      <c r="AK443" s="382"/>
      <c r="AL443" s="382"/>
      <c r="AM443" s="382"/>
      <c r="AN443" s="382"/>
      <c r="AO443" s="382"/>
      <c r="AP443" s="382"/>
      <c r="AQ443" s="382"/>
      <c r="AR443" s="382"/>
      <c r="AS443" s="382"/>
      <c r="AT443" s="382"/>
      <c r="AU443" s="382"/>
      <c r="AV443" s="382"/>
      <c r="AW443" s="382"/>
      <c r="AX443" s="382"/>
      <c r="AY443" s="392"/>
      <c r="AZ443" s="15"/>
      <c r="BA443" s="144" t="s">
        <v>1597</v>
      </c>
      <c r="BB443" s="133" t="s">
        <v>1073</v>
      </c>
      <c r="BC443" s="133" t="str">
        <f>B443</f>
        <v>Nightingale</v>
      </c>
      <c r="BD443" s="145" t="s">
        <v>745</v>
      </c>
      <c r="BE443" s="146" t="str">
        <f t="shared" si="389"/>
        <v/>
      </c>
      <c r="BF443" s="146" t="str">
        <f t="shared" si="390"/>
        <v/>
      </c>
      <c r="BG443" s="146" t="str">
        <f t="shared" si="391"/>
        <v/>
      </c>
      <c r="BH443" s="86">
        <f>IF(BB443="","",IF(AND(BD443="Yes",Admin!$F$6&gt;0),Admin!$F$6,Admin!$F$5))</f>
        <v>0</v>
      </c>
      <c r="BI443" s="147" t="str">
        <f t="shared" si="392"/>
        <v/>
      </c>
      <c r="BJ443" s="187" t="str">
        <f t="shared" si="393"/>
        <v/>
      </c>
      <c r="BU443" s="15"/>
    </row>
    <row r="444" spans="1:73" s="116" customFormat="1" ht="18.75" hidden="1" customHeight="1" thickBot="1" x14ac:dyDescent="0.3">
      <c r="B444" s="534" t="s">
        <v>1501</v>
      </c>
      <c r="C444" s="446"/>
      <c r="D444" s="446"/>
      <c r="E444" s="446"/>
      <c r="F444" s="446"/>
      <c r="G444" s="446"/>
      <c r="H444" s="446"/>
      <c r="I444" s="794" t="s">
        <v>1107</v>
      </c>
      <c r="J444" s="794"/>
      <c r="K444" s="794"/>
      <c r="L444" s="794"/>
      <c r="M444" s="794"/>
      <c r="N444" s="794"/>
      <c r="O444" s="794"/>
      <c r="P444" s="795"/>
      <c r="Q444" s="537">
        <v>84.95</v>
      </c>
      <c r="R444" s="538"/>
      <c r="S444" s="539"/>
      <c r="T444" s="798"/>
      <c r="U444" s="725"/>
      <c r="V444" s="726"/>
      <c r="W444" s="798" t="s">
        <v>1141</v>
      </c>
      <c r="X444" s="725"/>
      <c r="Y444" s="725"/>
      <c r="Z444" s="725"/>
      <c r="AA444" s="726"/>
      <c r="AB444" s="445" t="s">
        <v>12</v>
      </c>
      <c r="AC444" s="446"/>
      <c r="AD444" s="446"/>
      <c r="AE444" s="446"/>
      <c r="AF444" s="446"/>
      <c r="AG444" s="446"/>
      <c r="AH444" s="446"/>
      <c r="AI444" s="446"/>
      <c r="AJ444" s="446"/>
      <c r="AK444" s="446"/>
      <c r="AL444" s="446"/>
      <c r="AM444" s="446"/>
      <c r="AN444" s="446"/>
      <c r="AO444" s="446"/>
      <c r="AP444" s="446"/>
      <c r="AQ444" s="446"/>
      <c r="AR444" s="446"/>
      <c r="AS444" s="446"/>
      <c r="AT444" s="446"/>
      <c r="AU444" s="446"/>
      <c r="AV444" s="446"/>
      <c r="AW444" s="446"/>
      <c r="AX444" s="446"/>
      <c r="AY444" s="447"/>
      <c r="AZ444" s="15"/>
      <c r="BA444" s="144" t="s">
        <v>1072</v>
      </c>
      <c r="BB444" s="133" t="s">
        <v>1073</v>
      </c>
      <c r="BC444" s="133" t="str">
        <f>B444</f>
        <v>Jiro (Dwarf)</v>
      </c>
      <c r="BD444" s="145" t="s">
        <v>745</v>
      </c>
      <c r="BE444" s="146" t="str">
        <f t="shared" si="389"/>
        <v/>
      </c>
      <c r="BF444" s="146">
        <f t="shared" si="390"/>
        <v>84.95</v>
      </c>
      <c r="BG444" s="146" t="str">
        <f t="shared" si="391"/>
        <v/>
      </c>
      <c r="BH444" s="86">
        <f>IF(BB444="","",IF(AND(BD444="Yes",Admin!$F$6&gt;0),Admin!$F$6,Admin!$F$5))</f>
        <v>0</v>
      </c>
      <c r="BI444" s="147" t="str">
        <f t="shared" si="392"/>
        <v/>
      </c>
      <c r="BJ444" s="187" t="str">
        <f t="shared" si="393"/>
        <v/>
      </c>
      <c r="BU444" s="15"/>
    </row>
    <row r="445" spans="1:73" ht="15.75" hidden="1" customHeight="1" thickBot="1" x14ac:dyDescent="0.3">
      <c r="B445" s="14"/>
      <c r="C445" s="14"/>
      <c r="D445" s="14"/>
      <c r="E445" s="14"/>
      <c r="F445" s="14"/>
      <c r="G445" s="14"/>
      <c r="H445" s="14"/>
      <c r="I445" s="14"/>
      <c r="J445" s="14"/>
      <c r="K445" s="14"/>
      <c r="L445" s="14"/>
      <c r="M445" s="14"/>
      <c r="N445" s="14"/>
      <c r="O445" s="14"/>
      <c r="P445" s="14"/>
      <c r="Q445" s="741"/>
      <c r="R445" s="741"/>
      <c r="S445" s="741"/>
      <c r="T445" s="779"/>
      <c r="U445" s="779"/>
      <c r="V445" s="779"/>
      <c r="W445" s="741"/>
      <c r="X445" s="741"/>
      <c r="Y445" s="741"/>
      <c r="Z445" s="741"/>
      <c r="AA445" s="741"/>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5"/>
      <c r="BA445" s="84" t="s">
        <v>792</v>
      </c>
      <c r="BB445" s="39"/>
      <c r="BC445" s="39"/>
      <c r="BD445" s="85"/>
      <c r="BE445" s="78" t="str">
        <f t="shared" si="389"/>
        <v/>
      </c>
      <c r="BF445" s="78" t="str">
        <f t="shared" si="390"/>
        <v/>
      </c>
      <c r="BG445" s="78" t="str">
        <f t="shared" si="391"/>
        <v/>
      </c>
      <c r="BH445" s="86" t="str">
        <f>IF(BB445="","",IF(AND(BD445="Yes",Admin!$F$6&gt;0),Admin!$F$6,Admin!$F$5))</f>
        <v/>
      </c>
      <c r="BI445" s="87" t="str">
        <f t="shared" si="392"/>
        <v/>
      </c>
      <c r="BJ445" s="88" t="str">
        <f t="shared" si="293"/>
        <v/>
      </c>
    </row>
    <row r="446" spans="1:73" ht="18.75" customHeight="1" x14ac:dyDescent="0.3">
      <c r="B446" s="755" t="s">
        <v>286</v>
      </c>
      <c r="C446" s="756"/>
      <c r="D446" s="756"/>
      <c r="E446" s="756"/>
      <c r="F446" s="756"/>
      <c r="G446" s="756"/>
      <c r="H446" s="756"/>
      <c r="I446" s="756"/>
      <c r="J446" s="756"/>
      <c r="K446" s="756"/>
      <c r="L446" s="756"/>
      <c r="M446" s="756"/>
      <c r="N446" s="756"/>
      <c r="O446" s="756"/>
      <c r="P446" s="756"/>
      <c r="Q446" s="675" t="s">
        <v>1</v>
      </c>
      <c r="R446" s="675"/>
      <c r="S446" s="675"/>
      <c r="T446" s="425" t="s">
        <v>0</v>
      </c>
      <c r="U446" s="425"/>
      <c r="V446" s="425"/>
      <c r="W446" s="423" t="s">
        <v>8</v>
      </c>
      <c r="X446" s="423"/>
      <c r="Y446" s="423"/>
      <c r="Z446" s="423"/>
      <c r="AA446" s="423"/>
      <c r="AB446" s="426" t="s">
        <v>9</v>
      </c>
      <c r="AC446" s="426"/>
      <c r="AD446" s="426"/>
      <c r="AE446" s="426"/>
      <c r="AF446" s="426"/>
      <c r="AG446" s="426"/>
      <c r="AH446" s="426"/>
      <c r="AI446" s="426"/>
      <c r="AJ446" s="426"/>
      <c r="AK446" s="426"/>
      <c r="AL446" s="426"/>
      <c r="AM446" s="426"/>
      <c r="AN446" s="426"/>
      <c r="AO446" s="426"/>
      <c r="AP446" s="426"/>
      <c r="AQ446" s="426"/>
      <c r="AR446" s="426"/>
      <c r="AS446" s="426"/>
      <c r="AT446" s="426"/>
      <c r="AU446" s="426"/>
      <c r="AV446" s="426"/>
      <c r="AW446" s="426"/>
      <c r="AX446" s="426"/>
      <c r="AY446" s="427"/>
      <c r="AZ446" s="15"/>
      <c r="BA446" s="84" t="s">
        <v>792</v>
      </c>
      <c r="BB446" s="39"/>
      <c r="BC446" s="39"/>
      <c r="BD446" s="85"/>
      <c r="BE446" s="78" t="str">
        <f t="shared" si="389"/>
        <v/>
      </c>
      <c r="BF446" s="78" t="str">
        <f t="shared" si="390"/>
        <v/>
      </c>
      <c r="BG446" s="78" t="str">
        <f t="shared" si="391"/>
        <v/>
      </c>
      <c r="BH446" s="86" t="str">
        <f>IF(BB446="","",IF(AND(BD446="Yes",Admin!$F$6&gt;0),Admin!$F$6,Admin!$F$5))</f>
        <v/>
      </c>
      <c r="BI446" s="87" t="str">
        <f t="shared" si="392"/>
        <v/>
      </c>
      <c r="BJ446" s="88" t="str">
        <f t="shared" si="293"/>
        <v/>
      </c>
    </row>
    <row r="447" spans="1:73" ht="18.75" customHeight="1" x14ac:dyDescent="0.25">
      <c r="A447" s="15"/>
      <c r="B447" s="276" t="s">
        <v>287</v>
      </c>
      <c r="C447" s="277"/>
      <c r="D447" s="277"/>
      <c r="E447" s="277"/>
      <c r="F447" s="277"/>
      <c r="G447" s="277"/>
      <c r="H447" s="277"/>
      <c r="I447" s="399" t="s">
        <v>288</v>
      </c>
      <c r="J447" s="399"/>
      <c r="K447" s="399"/>
      <c r="L447" s="399"/>
      <c r="M447" s="399"/>
      <c r="N447" s="399"/>
      <c r="O447" s="399"/>
      <c r="P447" s="400"/>
      <c r="Q447" s="396">
        <v>42.95</v>
      </c>
      <c r="R447" s="397"/>
      <c r="S447" s="398"/>
      <c r="T447" s="452"/>
      <c r="U447" s="284"/>
      <c r="V447" s="789"/>
      <c r="W447" s="786" t="s">
        <v>30</v>
      </c>
      <c r="X447" s="371"/>
      <c r="Y447" s="371"/>
      <c r="Z447" s="371"/>
      <c r="AA447" s="440"/>
      <c r="AB447" s="417" t="s">
        <v>289</v>
      </c>
      <c r="AC447" s="277"/>
      <c r="AD447" s="277"/>
      <c r="AE447" s="277"/>
      <c r="AF447" s="277"/>
      <c r="AG447" s="277"/>
      <c r="AH447" s="277"/>
      <c r="AI447" s="277"/>
      <c r="AJ447" s="277"/>
      <c r="AK447" s="277"/>
      <c r="AL447" s="277"/>
      <c r="AM447" s="277"/>
      <c r="AN447" s="277"/>
      <c r="AO447" s="277"/>
      <c r="AP447" s="277"/>
      <c r="AQ447" s="277"/>
      <c r="AR447" s="277"/>
      <c r="AS447" s="277"/>
      <c r="AT447" s="277"/>
      <c r="AU447" s="277"/>
      <c r="AV447" s="277"/>
      <c r="AW447" s="277"/>
      <c r="AX447" s="277"/>
      <c r="AY447" s="336"/>
      <c r="AZ447" s="15"/>
      <c r="BA447" s="84" t="s">
        <v>2271</v>
      </c>
      <c r="BB447" s="39" t="s">
        <v>782</v>
      </c>
      <c r="BC447" s="39" t="str">
        <f t="shared" ref="BC447:BC461" si="394">B447</f>
        <v>Angelina Burdett</v>
      </c>
      <c r="BD447" s="85" t="s">
        <v>745</v>
      </c>
      <c r="BE447" s="40" t="str">
        <f t="shared" si="389"/>
        <v/>
      </c>
      <c r="BF447" s="40">
        <f t="shared" si="390"/>
        <v>42.95</v>
      </c>
      <c r="BG447" s="40" t="str">
        <f t="shared" si="391"/>
        <v/>
      </c>
      <c r="BH447" s="139">
        <f>IF(BB447="","",IF(AND(BD447="Yes",Admin!$F$6&gt;0),Admin!$F$6,Admin!$F$5))</f>
        <v>0</v>
      </c>
      <c r="BI447" s="140" t="str">
        <f t="shared" si="392"/>
        <v/>
      </c>
      <c r="BJ447" s="141" t="str">
        <f t="shared" ref="BJ447" si="395">IF(BI447="","",BI447-(BI447*BH447))</f>
        <v/>
      </c>
    </row>
    <row r="448" spans="1:73" ht="18.75" hidden="1" customHeight="1" x14ac:dyDescent="0.25">
      <c r="A448" s="15"/>
      <c r="B448" s="381" t="s">
        <v>287</v>
      </c>
      <c r="C448" s="382"/>
      <c r="D448" s="382"/>
      <c r="E448" s="382"/>
      <c r="F448" s="382"/>
      <c r="G448" s="382"/>
      <c r="H448" s="382"/>
      <c r="I448" s="383" t="s">
        <v>288</v>
      </c>
      <c r="J448" s="383"/>
      <c r="K448" s="383"/>
      <c r="L448" s="383"/>
      <c r="M448" s="383"/>
      <c r="N448" s="383"/>
      <c r="O448" s="383"/>
      <c r="P448" s="665"/>
      <c r="Q448" s="401">
        <v>42.95</v>
      </c>
      <c r="R448" s="402"/>
      <c r="S448" s="403"/>
      <c r="T448" s="422" t="s">
        <v>2</v>
      </c>
      <c r="U448" s="388"/>
      <c r="V448" s="790"/>
      <c r="W448" s="785" t="s">
        <v>30</v>
      </c>
      <c r="X448" s="330"/>
      <c r="Y448" s="330"/>
      <c r="Z448" s="330"/>
      <c r="AA448" s="331"/>
      <c r="AB448" s="480" t="s">
        <v>289</v>
      </c>
      <c r="AC448" s="382"/>
      <c r="AD448" s="382"/>
      <c r="AE448" s="382"/>
      <c r="AF448" s="382"/>
      <c r="AG448" s="382"/>
      <c r="AH448" s="382"/>
      <c r="AI448" s="382"/>
      <c r="AJ448" s="382"/>
      <c r="AK448" s="382"/>
      <c r="AL448" s="382"/>
      <c r="AM448" s="382"/>
      <c r="AN448" s="382"/>
      <c r="AO448" s="382"/>
      <c r="AP448" s="382"/>
      <c r="AQ448" s="382"/>
      <c r="AR448" s="382"/>
      <c r="AS448" s="382"/>
      <c r="AT448" s="382"/>
      <c r="AU448" s="382"/>
      <c r="AV448" s="382"/>
      <c r="AW448" s="382"/>
      <c r="AX448" s="382"/>
      <c r="AY448" s="392"/>
      <c r="AZ448" s="15"/>
      <c r="BA448" s="84" t="s">
        <v>2168</v>
      </c>
      <c r="BB448" s="39" t="s">
        <v>782</v>
      </c>
      <c r="BC448" s="39" t="str">
        <f t="shared" si="394"/>
        <v>Angelina Burdett</v>
      </c>
      <c r="BD448" s="85" t="s">
        <v>745</v>
      </c>
      <c r="BE448" s="40" t="str">
        <f t="shared" si="389"/>
        <v/>
      </c>
      <c r="BF448" s="40">
        <f t="shared" si="390"/>
        <v>42.95</v>
      </c>
      <c r="BG448" s="40" t="str">
        <f t="shared" si="391"/>
        <v/>
      </c>
      <c r="BH448" s="139">
        <f>IF(BB448="","",IF(AND(BD448="Yes",Admin!$F$6&gt;0),Admin!$F$6,Admin!$F$5))</f>
        <v>0</v>
      </c>
      <c r="BI448" s="140" t="str">
        <f t="shared" si="392"/>
        <v/>
      </c>
      <c r="BJ448" s="141" t="str">
        <f t="shared" si="293"/>
        <v/>
      </c>
    </row>
    <row r="449" spans="1:62" ht="18.75" hidden="1" customHeight="1" x14ac:dyDescent="0.25">
      <c r="A449" s="15"/>
      <c r="B449" s="381" t="s">
        <v>290</v>
      </c>
      <c r="C449" s="382"/>
      <c r="D449" s="382"/>
      <c r="E449" s="382"/>
      <c r="F449" s="382"/>
      <c r="G449" s="382"/>
      <c r="H449" s="382"/>
      <c r="I449" s="383" t="s">
        <v>288</v>
      </c>
      <c r="J449" s="383"/>
      <c r="K449" s="383"/>
      <c r="L449" s="383"/>
      <c r="M449" s="383"/>
      <c r="N449" s="383"/>
      <c r="O449" s="383"/>
      <c r="P449" s="665"/>
      <c r="Q449" s="384">
        <v>42.95</v>
      </c>
      <c r="R449" s="385"/>
      <c r="S449" s="386"/>
      <c r="T449" s="387" t="s">
        <v>2</v>
      </c>
      <c r="U449" s="388"/>
      <c r="V449" s="790"/>
      <c r="W449" s="785" t="s">
        <v>27</v>
      </c>
      <c r="X449" s="330"/>
      <c r="Y449" s="330"/>
      <c r="Z449" s="330"/>
      <c r="AA449" s="331"/>
      <c r="AB449" s="480" t="s">
        <v>291</v>
      </c>
      <c r="AC449" s="382"/>
      <c r="AD449" s="382"/>
      <c r="AE449" s="382"/>
      <c r="AF449" s="382"/>
      <c r="AG449" s="382"/>
      <c r="AH449" s="382"/>
      <c r="AI449" s="382"/>
      <c r="AJ449" s="382"/>
      <c r="AK449" s="382"/>
      <c r="AL449" s="382"/>
      <c r="AM449" s="382"/>
      <c r="AN449" s="382"/>
      <c r="AO449" s="382"/>
      <c r="AP449" s="382"/>
      <c r="AQ449" s="382"/>
      <c r="AR449" s="382"/>
      <c r="AS449" s="382"/>
      <c r="AT449" s="382"/>
      <c r="AU449" s="382"/>
      <c r="AV449" s="382"/>
      <c r="AW449" s="382"/>
      <c r="AX449" s="382"/>
      <c r="AY449" s="392"/>
      <c r="AZ449" s="15"/>
      <c r="BA449" s="84" t="s">
        <v>2225</v>
      </c>
      <c r="BB449" s="39" t="s">
        <v>782</v>
      </c>
      <c r="BC449" s="39" t="str">
        <f t="shared" si="394"/>
        <v xml:space="preserve">Coe's Golden Drop </v>
      </c>
      <c r="BD449" s="85" t="s">
        <v>745</v>
      </c>
      <c r="BE449" s="40" t="str">
        <f t="shared" si="389"/>
        <v/>
      </c>
      <c r="BF449" s="40">
        <f t="shared" si="390"/>
        <v>42.95</v>
      </c>
      <c r="BG449" s="40" t="str">
        <f t="shared" si="391"/>
        <v/>
      </c>
      <c r="BH449" s="139">
        <f>IF(BB449="","",IF(AND(BD449="Yes",Admin!$F$6&gt;0),Admin!$F$6,Admin!$F$5))</f>
        <v>0</v>
      </c>
      <c r="BI449" s="140" t="str">
        <f t="shared" si="392"/>
        <v/>
      </c>
      <c r="BJ449" s="141" t="str">
        <f t="shared" ref="BJ449" si="396">IF(BI449="","",BI449-(BI449*BH449))</f>
        <v/>
      </c>
    </row>
    <row r="450" spans="1:62" ht="18.75" customHeight="1" x14ac:dyDescent="0.25">
      <c r="A450" s="15"/>
      <c r="B450" s="276" t="s">
        <v>290</v>
      </c>
      <c r="C450" s="277"/>
      <c r="D450" s="277"/>
      <c r="E450" s="277"/>
      <c r="F450" s="277"/>
      <c r="G450" s="277"/>
      <c r="H450" s="277"/>
      <c r="I450" s="399" t="s">
        <v>288</v>
      </c>
      <c r="J450" s="399"/>
      <c r="K450" s="399"/>
      <c r="L450" s="399"/>
      <c r="M450" s="399"/>
      <c r="N450" s="399"/>
      <c r="O450" s="399"/>
      <c r="P450" s="400"/>
      <c r="Q450" s="396">
        <v>42.95</v>
      </c>
      <c r="R450" s="397"/>
      <c r="S450" s="398"/>
      <c r="T450" s="283"/>
      <c r="U450" s="284"/>
      <c r="V450" s="789"/>
      <c r="W450" s="786" t="s">
        <v>27</v>
      </c>
      <c r="X450" s="371"/>
      <c r="Y450" s="371"/>
      <c r="Z450" s="371"/>
      <c r="AA450" s="440"/>
      <c r="AB450" s="417" t="s">
        <v>291</v>
      </c>
      <c r="AC450" s="277"/>
      <c r="AD450" s="277"/>
      <c r="AE450" s="277"/>
      <c r="AF450" s="277"/>
      <c r="AG450" s="277"/>
      <c r="AH450" s="277"/>
      <c r="AI450" s="277"/>
      <c r="AJ450" s="277"/>
      <c r="AK450" s="277"/>
      <c r="AL450" s="277"/>
      <c r="AM450" s="277"/>
      <c r="AN450" s="277"/>
      <c r="AO450" s="277"/>
      <c r="AP450" s="277"/>
      <c r="AQ450" s="277"/>
      <c r="AR450" s="277"/>
      <c r="AS450" s="277"/>
      <c r="AT450" s="277"/>
      <c r="AU450" s="277"/>
      <c r="AV450" s="277"/>
      <c r="AW450" s="277"/>
      <c r="AX450" s="277"/>
      <c r="AY450" s="336"/>
      <c r="AZ450" s="15"/>
      <c r="BA450" s="84" t="s">
        <v>2169</v>
      </c>
      <c r="BB450" s="39" t="s">
        <v>782</v>
      </c>
      <c r="BC450" s="39" t="str">
        <f t="shared" si="394"/>
        <v xml:space="preserve">Coe's Golden Drop </v>
      </c>
      <c r="BD450" s="85" t="s">
        <v>745</v>
      </c>
      <c r="BE450" s="40" t="str">
        <f t="shared" si="389"/>
        <v/>
      </c>
      <c r="BF450" s="40">
        <f t="shared" si="390"/>
        <v>42.95</v>
      </c>
      <c r="BG450" s="40" t="str">
        <f t="shared" si="391"/>
        <v/>
      </c>
      <c r="BH450" s="139">
        <f>IF(BB450="","",IF(AND(BD450="Yes",Admin!$F$6&gt;0),Admin!$F$6,Admin!$F$5))</f>
        <v>0</v>
      </c>
      <c r="BI450" s="140" t="str">
        <f t="shared" si="392"/>
        <v/>
      </c>
      <c r="BJ450" s="141" t="str">
        <f t="shared" si="293"/>
        <v/>
      </c>
    </row>
    <row r="451" spans="1:62" ht="18.75" hidden="1" customHeight="1" x14ac:dyDescent="0.25">
      <c r="B451" s="381" t="s">
        <v>292</v>
      </c>
      <c r="C451" s="382"/>
      <c r="D451" s="382"/>
      <c r="E451" s="382"/>
      <c r="F451" s="382"/>
      <c r="G451" s="382"/>
      <c r="H451" s="382"/>
      <c r="I451" s="383" t="s">
        <v>288</v>
      </c>
      <c r="J451" s="383"/>
      <c r="K451" s="383"/>
      <c r="L451" s="383"/>
      <c r="M451" s="383"/>
      <c r="N451" s="383"/>
      <c r="O451" s="383"/>
      <c r="P451" s="665"/>
      <c r="Q451" s="419">
        <v>42.95</v>
      </c>
      <c r="R451" s="420"/>
      <c r="S451" s="421"/>
      <c r="T451" s="1055" t="s">
        <v>2</v>
      </c>
      <c r="U451" s="819"/>
      <c r="V451" s="1056"/>
      <c r="W451" s="841" t="s">
        <v>27</v>
      </c>
      <c r="X451" s="800"/>
      <c r="Y451" s="800"/>
      <c r="Z451" s="800"/>
      <c r="AA451" s="842"/>
      <c r="AB451" s="791" t="s">
        <v>293</v>
      </c>
      <c r="AC451" s="792"/>
      <c r="AD451" s="792"/>
      <c r="AE451" s="792"/>
      <c r="AF451" s="792"/>
      <c r="AG451" s="792"/>
      <c r="AH451" s="792"/>
      <c r="AI451" s="792"/>
      <c r="AJ451" s="792"/>
      <c r="AK451" s="792"/>
      <c r="AL451" s="792"/>
      <c r="AM451" s="792"/>
      <c r="AN451" s="792"/>
      <c r="AO451" s="792"/>
      <c r="AP451" s="792"/>
      <c r="AQ451" s="792"/>
      <c r="AR451" s="792"/>
      <c r="AS451" s="792"/>
      <c r="AT451" s="792"/>
      <c r="AU451" s="792"/>
      <c r="AV451" s="792"/>
      <c r="AW451" s="792"/>
      <c r="AX451" s="792"/>
      <c r="AY451" s="793"/>
      <c r="AZ451" s="15"/>
      <c r="BA451" s="84" t="s">
        <v>1064</v>
      </c>
      <c r="BB451" s="39" t="s">
        <v>782</v>
      </c>
      <c r="BC451" s="39" t="str">
        <f t="shared" si="394"/>
        <v>Coles Golden Gage</v>
      </c>
      <c r="BD451" s="85" t="s">
        <v>745</v>
      </c>
      <c r="BE451" s="78" t="str">
        <f t="shared" si="389"/>
        <v/>
      </c>
      <c r="BF451" s="78">
        <f t="shared" si="390"/>
        <v>42.95</v>
      </c>
      <c r="BG451" s="78" t="str">
        <f t="shared" si="391"/>
        <v/>
      </c>
      <c r="BH451" s="86">
        <f>IF(BB451="","",IF(AND(BD451="Yes",Admin!$F$6&gt;0),Admin!$F$6,Admin!$F$5))</f>
        <v>0</v>
      </c>
      <c r="BI451" s="87" t="str">
        <f t="shared" si="392"/>
        <v/>
      </c>
      <c r="BJ451" s="88" t="str">
        <f t="shared" si="293"/>
        <v/>
      </c>
    </row>
    <row r="452" spans="1:62" ht="18.75" hidden="1" customHeight="1" x14ac:dyDescent="0.25">
      <c r="A452" s="15"/>
      <c r="B452" s="381" t="s">
        <v>292</v>
      </c>
      <c r="C452" s="382"/>
      <c r="D452" s="382"/>
      <c r="E452" s="382"/>
      <c r="F452" s="382"/>
      <c r="G452" s="382"/>
      <c r="H452" s="382"/>
      <c r="I452" s="383" t="s">
        <v>288</v>
      </c>
      <c r="J452" s="383"/>
      <c r="K452" s="383"/>
      <c r="L452" s="383"/>
      <c r="M452" s="383"/>
      <c r="N452" s="383"/>
      <c r="O452" s="383"/>
      <c r="P452" s="665"/>
      <c r="Q452" s="401">
        <v>42.95</v>
      </c>
      <c r="R452" s="402"/>
      <c r="S452" s="403"/>
      <c r="T452" s="422" t="s">
        <v>2</v>
      </c>
      <c r="U452" s="388"/>
      <c r="V452" s="790"/>
      <c r="W452" s="785" t="s">
        <v>27</v>
      </c>
      <c r="X452" s="330"/>
      <c r="Y452" s="330"/>
      <c r="Z452" s="330"/>
      <c r="AA452" s="331"/>
      <c r="AB452" s="480" t="s">
        <v>293</v>
      </c>
      <c r="AC452" s="382"/>
      <c r="AD452" s="382"/>
      <c r="AE452" s="382"/>
      <c r="AF452" s="382"/>
      <c r="AG452" s="382"/>
      <c r="AH452" s="382"/>
      <c r="AI452" s="382"/>
      <c r="AJ452" s="382"/>
      <c r="AK452" s="382"/>
      <c r="AL452" s="382"/>
      <c r="AM452" s="382"/>
      <c r="AN452" s="382"/>
      <c r="AO452" s="382"/>
      <c r="AP452" s="382"/>
      <c r="AQ452" s="382"/>
      <c r="AR452" s="382"/>
      <c r="AS452" s="382"/>
      <c r="AT452" s="382"/>
      <c r="AU452" s="382"/>
      <c r="AV452" s="382"/>
      <c r="AW452" s="382"/>
      <c r="AX452" s="382"/>
      <c r="AY452" s="392"/>
      <c r="AZ452" s="15"/>
      <c r="BA452" s="84" t="s">
        <v>922</v>
      </c>
      <c r="BB452" s="39" t="s">
        <v>782</v>
      </c>
      <c r="BC452" s="39" t="str">
        <f t="shared" si="394"/>
        <v>Coles Golden Gage</v>
      </c>
      <c r="BD452" s="85" t="s">
        <v>745</v>
      </c>
      <c r="BE452" s="40" t="str">
        <f t="shared" si="389"/>
        <v/>
      </c>
      <c r="BF452" s="40">
        <f t="shared" si="390"/>
        <v>42.95</v>
      </c>
      <c r="BG452" s="40" t="str">
        <f t="shared" si="391"/>
        <v/>
      </c>
      <c r="BH452" s="139">
        <f>IF(BB452="","",IF(AND(BD452="Yes",Admin!$F$6&gt;0),Admin!$F$6,Admin!$F$5))</f>
        <v>0</v>
      </c>
      <c r="BI452" s="140" t="str">
        <f t="shared" si="392"/>
        <v/>
      </c>
      <c r="BJ452" s="141" t="str">
        <f t="shared" si="293"/>
        <v/>
      </c>
    </row>
    <row r="453" spans="1:62" ht="18.75" customHeight="1" x14ac:dyDescent="0.25">
      <c r="A453" s="15"/>
      <c r="B453" s="276" t="s">
        <v>294</v>
      </c>
      <c r="C453" s="277"/>
      <c r="D453" s="277"/>
      <c r="E453" s="277"/>
      <c r="F453" s="277"/>
      <c r="G453" s="277"/>
      <c r="H453" s="277"/>
      <c r="I453" s="399" t="s">
        <v>288</v>
      </c>
      <c r="J453" s="399"/>
      <c r="K453" s="399"/>
      <c r="L453" s="399"/>
      <c r="M453" s="399"/>
      <c r="N453" s="399"/>
      <c r="O453" s="399"/>
      <c r="P453" s="400"/>
      <c r="Q453" s="396">
        <v>42.95</v>
      </c>
      <c r="R453" s="397"/>
      <c r="S453" s="398"/>
      <c r="T453" s="452"/>
      <c r="U453" s="284"/>
      <c r="V453" s="789"/>
      <c r="W453" s="786" t="s">
        <v>64</v>
      </c>
      <c r="X453" s="371"/>
      <c r="Y453" s="371"/>
      <c r="Z453" s="371"/>
      <c r="AA453" s="440"/>
      <c r="AB453" s="417" t="s">
        <v>12</v>
      </c>
      <c r="AC453" s="277"/>
      <c r="AD453" s="277"/>
      <c r="AE453" s="277"/>
      <c r="AF453" s="277"/>
      <c r="AG453" s="277"/>
      <c r="AH453" s="277"/>
      <c r="AI453" s="277"/>
      <c r="AJ453" s="277"/>
      <c r="AK453" s="277"/>
      <c r="AL453" s="277"/>
      <c r="AM453" s="277"/>
      <c r="AN453" s="277"/>
      <c r="AO453" s="277"/>
      <c r="AP453" s="277"/>
      <c r="AQ453" s="277"/>
      <c r="AR453" s="277"/>
      <c r="AS453" s="277"/>
      <c r="AT453" s="277"/>
      <c r="AU453" s="277"/>
      <c r="AV453" s="277"/>
      <c r="AW453" s="277"/>
      <c r="AX453" s="277"/>
      <c r="AY453" s="336"/>
      <c r="AZ453" s="15"/>
      <c r="BA453" s="84" t="s">
        <v>2170</v>
      </c>
      <c r="BB453" s="39" t="s">
        <v>782</v>
      </c>
      <c r="BC453" s="39" t="str">
        <f t="shared" si="394"/>
        <v>Damson</v>
      </c>
      <c r="BD453" s="85" t="s">
        <v>745</v>
      </c>
      <c r="BE453" s="40" t="str">
        <f t="shared" si="389"/>
        <v/>
      </c>
      <c r="BF453" s="40">
        <f t="shared" si="390"/>
        <v>42.95</v>
      </c>
      <c r="BG453" s="40" t="str">
        <f t="shared" si="391"/>
        <v/>
      </c>
      <c r="BH453" s="139">
        <f>IF(BB453="","",IF(AND(BD453="Yes",Admin!$F$6&gt;0),Admin!$F$6,Admin!$F$5))</f>
        <v>0</v>
      </c>
      <c r="BI453" s="140" t="str">
        <f t="shared" si="392"/>
        <v/>
      </c>
      <c r="BJ453" s="141" t="str">
        <f>IF(BI453="","",BI453-(BI453*BH453))</f>
        <v/>
      </c>
    </row>
    <row r="454" spans="1:62" ht="18.75" hidden="1" customHeight="1" x14ac:dyDescent="0.25">
      <c r="B454" s="381" t="s">
        <v>294</v>
      </c>
      <c r="C454" s="382"/>
      <c r="D454" s="382"/>
      <c r="E454" s="382"/>
      <c r="F454" s="382"/>
      <c r="G454" s="382"/>
      <c r="H454" s="382"/>
      <c r="I454" s="383" t="s">
        <v>288</v>
      </c>
      <c r="J454" s="383"/>
      <c r="K454" s="383"/>
      <c r="L454" s="383"/>
      <c r="M454" s="383"/>
      <c r="N454" s="383"/>
      <c r="O454" s="383"/>
      <c r="P454" s="665"/>
      <c r="Q454" s="384">
        <v>42.95</v>
      </c>
      <c r="R454" s="385"/>
      <c r="S454" s="386"/>
      <c r="T454" s="422" t="s">
        <v>2</v>
      </c>
      <c r="U454" s="388"/>
      <c r="V454" s="790"/>
      <c r="W454" s="785" t="s">
        <v>64</v>
      </c>
      <c r="X454" s="330"/>
      <c r="Y454" s="330"/>
      <c r="Z454" s="330"/>
      <c r="AA454" s="331"/>
      <c r="AB454" s="480" t="s">
        <v>12</v>
      </c>
      <c r="AC454" s="382"/>
      <c r="AD454" s="382"/>
      <c r="AE454" s="382"/>
      <c r="AF454" s="382"/>
      <c r="AG454" s="382"/>
      <c r="AH454" s="382"/>
      <c r="AI454" s="382"/>
      <c r="AJ454" s="382"/>
      <c r="AK454" s="382"/>
      <c r="AL454" s="382"/>
      <c r="AM454" s="382"/>
      <c r="AN454" s="382"/>
      <c r="AO454" s="382"/>
      <c r="AP454" s="382"/>
      <c r="AQ454" s="382"/>
      <c r="AR454" s="382"/>
      <c r="AS454" s="382"/>
      <c r="AT454" s="382"/>
      <c r="AU454" s="382"/>
      <c r="AV454" s="382"/>
      <c r="AW454" s="382"/>
      <c r="AX454" s="382"/>
      <c r="AY454" s="392"/>
      <c r="AZ454" s="15"/>
      <c r="BA454" s="84" t="s">
        <v>2226</v>
      </c>
      <c r="BB454" s="39" t="s">
        <v>782</v>
      </c>
      <c r="BC454" s="39" t="str">
        <f t="shared" si="394"/>
        <v>Damson</v>
      </c>
      <c r="BD454" s="85" t="s">
        <v>745</v>
      </c>
      <c r="BE454" s="78" t="str">
        <f t="shared" si="389"/>
        <v/>
      </c>
      <c r="BF454" s="78">
        <f t="shared" si="390"/>
        <v>42.95</v>
      </c>
      <c r="BG454" s="78" t="str">
        <f t="shared" si="391"/>
        <v/>
      </c>
      <c r="BH454" s="86">
        <f>IF(BB454="","",IF(AND(BD454="Yes",Admin!$F$6&gt;0),Admin!$F$6,Admin!$F$5))</f>
        <v>0</v>
      </c>
      <c r="BI454" s="87" t="str">
        <f t="shared" si="392"/>
        <v/>
      </c>
      <c r="BJ454" s="88" t="str">
        <f t="shared" si="293"/>
        <v/>
      </c>
    </row>
    <row r="455" spans="1:62" ht="18.75" hidden="1" customHeight="1" x14ac:dyDescent="0.25">
      <c r="A455" s="15"/>
      <c r="B455" s="381" t="s">
        <v>295</v>
      </c>
      <c r="C455" s="382"/>
      <c r="D455" s="382"/>
      <c r="E455" s="382"/>
      <c r="F455" s="382"/>
      <c r="G455" s="382"/>
      <c r="H455" s="382"/>
      <c r="I455" s="383" t="s">
        <v>288</v>
      </c>
      <c r="J455" s="383"/>
      <c r="K455" s="383"/>
      <c r="L455" s="383"/>
      <c r="M455" s="383"/>
      <c r="N455" s="383"/>
      <c r="O455" s="383"/>
      <c r="P455" s="665"/>
      <c r="Q455" s="384">
        <v>42.95</v>
      </c>
      <c r="R455" s="385"/>
      <c r="S455" s="386"/>
      <c r="T455" s="422" t="s">
        <v>2</v>
      </c>
      <c r="U455" s="388"/>
      <c r="V455" s="790"/>
      <c r="W455" s="785" t="s">
        <v>30</v>
      </c>
      <c r="X455" s="330"/>
      <c r="Y455" s="330"/>
      <c r="Z455" s="330"/>
      <c r="AA455" s="331"/>
      <c r="AB455" s="480" t="s">
        <v>296</v>
      </c>
      <c r="AC455" s="382"/>
      <c r="AD455" s="382"/>
      <c r="AE455" s="382"/>
      <c r="AF455" s="382"/>
      <c r="AG455" s="382"/>
      <c r="AH455" s="382"/>
      <c r="AI455" s="382"/>
      <c r="AJ455" s="382"/>
      <c r="AK455" s="382"/>
      <c r="AL455" s="382"/>
      <c r="AM455" s="382"/>
      <c r="AN455" s="382"/>
      <c r="AO455" s="382"/>
      <c r="AP455" s="382"/>
      <c r="AQ455" s="382"/>
      <c r="AR455" s="382"/>
      <c r="AS455" s="382"/>
      <c r="AT455" s="382"/>
      <c r="AU455" s="382"/>
      <c r="AV455" s="382"/>
      <c r="AW455" s="382"/>
      <c r="AX455" s="382"/>
      <c r="AY455" s="392"/>
      <c r="AZ455" s="15"/>
      <c r="BA455" s="84" t="s">
        <v>2227</v>
      </c>
      <c r="BB455" s="39" t="s">
        <v>782</v>
      </c>
      <c r="BC455" s="39" t="str">
        <f t="shared" si="394"/>
        <v>Greengage</v>
      </c>
      <c r="BD455" s="85" t="s">
        <v>745</v>
      </c>
      <c r="BE455" s="40" t="str">
        <f t="shared" si="389"/>
        <v/>
      </c>
      <c r="BF455" s="40">
        <f t="shared" si="390"/>
        <v>42.95</v>
      </c>
      <c r="BG455" s="40" t="str">
        <f t="shared" si="391"/>
        <v/>
      </c>
      <c r="BH455" s="139">
        <f>IF(BB455="","",IF(AND(BD455="Yes",Admin!$F$6&gt;0),Admin!$F$6,Admin!$F$5))</f>
        <v>0</v>
      </c>
      <c r="BI455" s="140" t="str">
        <f t="shared" si="392"/>
        <v/>
      </c>
      <c r="BJ455" s="141" t="str">
        <f t="shared" ref="BJ455" si="397">IF(BI455="","",BI455-(BI455*BH455))</f>
        <v/>
      </c>
    </row>
    <row r="456" spans="1:62" ht="18.75" customHeight="1" x14ac:dyDescent="0.25">
      <c r="A456" s="15"/>
      <c r="B456" s="276" t="s">
        <v>295</v>
      </c>
      <c r="C456" s="277"/>
      <c r="D456" s="277"/>
      <c r="E456" s="277"/>
      <c r="F456" s="277"/>
      <c r="G456" s="277"/>
      <c r="H456" s="277"/>
      <c r="I456" s="399" t="s">
        <v>288</v>
      </c>
      <c r="J456" s="399"/>
      <c r="K456" s="399"/>
      <c r="L456" s="399"/>
      <c r="M456" s="399"/>
      <c r="N456" s="399"/>
      <c r="O456" s="399"/>
      <c r="P456" s="400"/>
      <c r="Q456" s="396">
        <v>42.95</v>
      </c>
      <c r="R456" s="397"/>
      <c r="S456" s="398"/>
      <c r="T456" s="452"/>
      <c r="U456" s="284"/>
      <c r="V456" s="789"/>
      <c r="W456" s="786" t="s">
        <v>30</v>
      </c>
      <c r="X456" s="371"/>
      <c r="Y456" s="371"/>
      <c r="Z456" s="371"/>
      <c r="AA456" s="440"/>
      <c r="AB456" s="417" t="s">
        <v>296</v>
      </c>
      <c r="AC456" s="277"/>
      <c r="AD456" s="277"/>
      <c r="AE456" s="277"/>
      <c r="AF456" s="277"/>
      <c r="AG456" s="277"/>
      <c r="AH456" s="277"/>
      <c r="AI456" s="277"/>
      <c r="AJ456" s="277"/>
      <c r="AK456" s="277"/>
      <c r="AL456" s="277"/>
      <c r="AM456" s="277"/>
      <c r="AN456" s="277"/>
      <c r="AO456" s="277"/>
      <c r="AP456" s="277"/>
      <c r="AQ456" s="277"/>
      <c r="AR456" s="277"/>
      <c r="AS456" s="277"/>
      <c r="AT456" s="277"/>
      <c r="AU456" s="277"/>
      <c r="AV456" s="277"/>
      <c r="AW456" s="277"/>
      <c r="AX456" s="277"/>
      <c r="AY456" s="336"/>
      <c r="AZ456" s="15"/>
      <c r="BA456" s="84" t="s">
        <v>2171</v>
      </c>
      <c r="BB456" s="39" t="s">
        <v>782</v>
      </c>
      <c r="BC456" s="39" t="str">
        <f t="shared" si="394"/>
        <v>Greengage</v>
      </c>
      <c r="BD456" s="85" t="s">
        <v>745</v>
      </c>
      <c r="BE456" s="40" t="str">
        <f t="shared" si="389"/>
        <v/>
      </c>
      <c r="BF456" s="40">
        <f t="shared" si="390"/>
        <v>42.95</v>
      </c>
      <c r="BG456" s="40" t="str">
        <f t="shared" si="391"/>
        <v/>
      </c>
      <c r="BH456" s="139">
        <f>IF(BB456="","",IF(AND(BD456="Yes",Admin!$F$6&gt;0),Admin!$F$6,Admin!$F$5))</f>
        <v>0</v>
      </c>
      <c r="BI456" s="140" t="str">
        <f t="shared" si="392"/>
        <v/>
      </c>
      <c r="BJ456" s="141" t="str">
        <f t="shared" si="293"/>
        <v/>
      </c>
    </row>
    <row r="457" spans="1:62" ht="18.75" customHeight="1" x14ac:dyDescent="0.25">
      <c r="A457" s="15"/>
      <c r="B457" s="276" t="s">
        <v>297</v>
      </c>
      <c r="C457" s="277"/>
      <c r="D457" s="277"/>
      <c r="E457" s="277"/>
      <c r="F457" s="277"/>
      <c r="G457" s="277"/>
      <c r="H457" s="277"/>
      <c r="I457" s="399" t="s">
        <v>288</v>
      </c>
      <c r="J457" s="399"/>
      <c r="K457" s="399"/>
      <c r="L457" s="399"/>
      <c r="M457" s="399"/>
      <c r="N457" s="399"/>
      <c r="O457" s="399"/>
      <c r="P457" s="400"/>
      <c r="Q457" s="396">
        <v>42.95</v>
      </c>
      <c r="R457" s="397"/>
      <c r="S457" s="398"/>
      <c r="T457" s="452"/>
      <c r="U457" s="284"/>
      <c r="V457" s="789"/>
      <c r="W457" s="786" t="s">
        <v>22</v>
      </c>
      <c r="X457" s="371"/>
      <c r="Y457" s="371"/>
      <c r="Z457" s="371"/>
      <c r="AA457" s="440"/>
      <c r="AB457" s="417" t="s">
        <v>298</v>
      </c>
      <c r="AC457" s="277"/>
      <c r="AD457" s="277"/>
      <c r="AE457" s="277"/>
      <c r="AF457" s="277"/>
      <c r="AG457" s="277"/>
      <c r="AH457" s="277"/>
      <c r="AI457" s="277"/>
      <c r="AJ457" s="277"/>
      <c r="AK457" s="277"/>
      <c r="AL457" s="277"/>
      <c r="AM457" s="277"/>
      <c r="AN457" s="277"/>
      <c r="AO457" s="277"/>
      <c r="AP457" s="277"/>
      <c r="AQ457" s="277"/>
      <c r="AR457" s="277"/>
      <c r="AS457" s="277"/>
      <c r="AT457" s="277"/>
      <c r="AU457" s="277"/>
      <c r="AV457" s="277"/>
      <c r="AW457" s="277"/>
      <c r="AX457" s="277"/>
      <c r="AY457" s="336"/>
      <c r="AZ457" s="15"/>
      <c r="BA457" s="84" t="s">
        <v>2172</v>
      </c>
      <c r="BB457" s="39" t="s">
        <v>782</v>
      </c>
      <c r="BC457" s="39" t="str">
        <f t="shared" si="394"/>
        <v>King Billy</v>
      </c>
      <c r="BD457" s="85" t="s">
        <v>745</v>
      </c>
      <c r="BE457" s="40" t="str">
        <f t="shared" si="389"/>
        <v/>
      </c>
      <c r="BF457" s="40">
        <f t="shared" si="390"/>
        <v>42.95</v>
      </c>
      <c r="BG457" s="40" t="str">
        <f t="shared" si="391"/>
        <v/>
      </c>
      <c r="BH457" s="139">
        <f>IF(BB457="","",IF(AND(BD457="Yes",Admin!$F$6&gt;0),Admin!$F$6,Admin!$F$5))</f>
        <v>0</v>
      </c>
      <c r="BI457" s="140" t="str">
        <f t="shared" si="392"/>
        <v/>
      </c>
      <c r="BJ457" s="141" t="str">
        <f t="shared" si="293"/>
        <v/>
      </c>
    </row>
    <row r="458" spans="1:62" ht="18.75" hidden="1" customHeight="1" x14ac:dyDescent="0.25">
      <c r="A458" s="15"/>
      <c r="B458" s="381" t="s">
        <v>299</v>
      </c>
      <c r="C458" s="382"/>
      <c r="D458" s="382"/>
      <c r="E458" s="382"/>
      <c r="F458" s="382"/>
      <c r="G458" s="382"/>
      <c r="H458" s="382"/>
      <c r="I458" s="383" t="s">
        <v>288</v>
      </c>
      <c r="J458" s="383"/>
      <c r="K458" s="383"/>
      <c r="L458" s="383"/>
      <c r="M458" s="383"/>
      <c r="N458" s="383"/>
      <c r="O458" s="383"/>
      <c r="P458" s="665"/>
      <c r="Q458" s="401" t="s">
        <v>393</v>
      </c>
      <c r="R458" s="402"/>
      <c r="S458" s="403"/>
      <c r="T458" s="422" t="s">
        <v>2</v>
      </c>
      <c r="U458" s="388"/>
      <c r="V458" s="790"/>
      <c r="W458" s="785" t="s">
        <v>27</v>
      </c>
      <c r="X458" s="330"/>
      <c r="Y458" s="330"/>
      <c r="Z458" s="330"/>
      <c r="AA458" s="331"/>
      <c r="AB458" s="480" t="s">
        <v>300</v>
      </c>
      <c r="AC458" s="382"/>
      <c r="AD458" s="382"/>
      <c r="AE458" s="382"/>
      <c r="AF458" s="382"/>
      <c r="AG458" s="382"/>
      <c r="AH458" s="382"/>
      <c r="AI458" s="382"/>
      <c r="AJ458" s="382"/>
      <c r="AK458" s="382"/>
      <c r="AL458" s="382"/>
      <c r="AM458" s="382"/>
      <c r="AN458" s="382"/>
      <c r="AO458" s="382"/>
      <c r="AP458" s="382"/>
      <c r="AQ458" s="382"/>
      <c r="AR458" s="382"/>
      <c r="AS458" s="382"/>
      <c r="AT458" s="382"/>
      <c r="AU458" s="382"/>
      <c r="AV458" s="382"/>
      <c r="AW458" s="382"/>
      <c r="AX458" s="382"/>
      <c r="AY458" s="392"/>
      <c r="AZ458" s="15"/>
      <c r="BA458" s="84" t="s">
        <v>923</v>
      </c>
      <c r="BB458" s="39" t="s">
        <v>782</v>
      </c>
      <c r="BC458" s="39" t="str">
        <f t="shared" si="394"/>
        <v>President</v>
      </c>
      <c r="BD458" s="85" t="s">
        <v>745</v>
      </c>
      <c r="BE458" s="40" t="str">
        <f t="shared" si="389"/>
        <v/>
      </c>
      <c r="BF458" s="40" t="str">
        <f t="shared" si="390"/>
        <v/>
      </c>
      <c r="BG458" s="40" t="str">
        <f t="shared" si="391"/>
        <v/>
      </c>
      <c r="BH458" s="139">
        <f>IF(BB458="","",IF(AND(BD458="Yes",Admin!$F$6&gt;0),Admin!$F$6,Admin!$F$5))</f>
        <v>0</v>
      </c>
      <c r="BI458" s="140" t="str">
        <f t="shared" si="392"/>
        <v/>
      </c>
      <c r="BJ458" s="141" t="str">
        <f t="shared" si="293"/>
        <v/>
      </c>
    </row>
    <row r="459" spans="1:62" ht="18.75" hidden="1" customHeight="1" x14ac:dyDescent="0.25">
      <c r="A459" s="15"/>
      <c r="B459" s="381" t="s">
        <v>301</v>
      </c>
      <c r="C459" s="382"/>
      <c r="D459" s="382"/>
      <c r="E459" s="382"/>
      <c r="F459" s="382"/>
      <c r="G459" s="382"/>
      <c r="H459" s="382"/>
      <c r="I459" s="383" t="s">
        <v>288</v>
      </c>
      <c r="J459" s="383"/>
      <c r="K459" s="383"/>
      <c r="L459" s="383"/>
      <c r="M459" s="383"/>
      <c r="N459" s="383"/>
      <c r="O459" s="383"/>
      <c r="P459" s="665"/>
      <c r="Q459" s="384">
        <v>42.95</v>
      </c>
      <c r="R459" s="385"/>
      <c r="S459" s="386"/>
      <c r="T459" s="422" t="s">
        <v>2</v>
      </c>
      <c r="U459" s="388"/>
      <c r="V459" s="790"/>
      <c r="W459" s="785" t="s">
        <v>64</v>
      </c>
      <c r="X459" s="330"/>
      <c r="Y459" s="330"/>
      <c r="Z459" s="330"/>
      <c r="AA459" s="331"/>
      <c r="AB459" s="480" t="s">
        <v>12</v>
      </c>
      <c r="AC459" s="382"/>
      <c r="AD459" s="382"/>
      <c r="AE459" s="382"/>
      <c r="AF459" s="382"/>
      <c r="AG459" s="382"/>
      <c r="AH459" s="382"/>
      <c r="AI459" s="382"/>
      <c r="AJ459" s="382"/>
      <c r="AK459" s="382"/>
      <c r="AL459" s="382"/>
      <c r="AM459" s="382"/>
      <c r="AN459" s="382"/>
      <c r="AO459" s="382"/>
      <c r="AP459" s="382"/>
      <c r="AQ459" s="382"/>
      <c r="AR459" s="382"/>
      <c r="AS459" s="382"/>
      <c r="AT459" s="382"/>
      <c r="AU459" s="382"/>
      <c r="AV459" s="382"/>
      <c r="AW459" s="382"/>
      <c r="AX459" s="382"/>
      <c r="AY459" s="392"/>
      <c r="AZ459" s="15"/>
      <c r="BA459" s="84" t="s">
        <v>924</v>
      </c>
      <c r="BB459" s="39" t="s">
        <v>782</v>
      </c>
      <c r="BC459" s="39" t="str">
        <f t="shared" si="394"/>
        <v>Purplegage</v>
      </c>
      <c r="BD459" s="85" t="s">
        <v>745</v>
      </c>
      <c r="BE459" s="40" t="str">
        <f t="shared" si="389"/>
        <v/>
      </c>
      <c r="BF459" s="40">
        <f t="shared" si="390"/>
        <v>42.95</v>
      </c>
      <c r="BG459" s="40" t="str">
        <f t="shared" si="391"/>
        <v/>
      </c>
      <c r="BH459" s="139">
        <f>IF(BB459="","",IF(AND(BD459="Yes",Admin!$F$6&gt;0),Admin!$F$6,Admin!$F$5))</f>
        <v>0</v>
      </c>
      <c r="BI459" s="140" t="str">
        <f t="shared" si="392"/>
        <v/>
      </c>
      <c r="BJ459" s="141" t="str">
        <f t="shared" si="293"/>
        <v/>
      </c>
    </row>
    <row r="460" spans="1:62" ht="18.75" customHeight="1" x14ac:dyDescent="0.25">
      <c r="A460" s="15"/>
      <c r="B460" s="276" t="s">
        <v>302</v>
      </c>
      <c r="C460" s="277"/>
      <c r="D460" s="277"/>
      <c r="E460" s="277"/>
      <c r="F460" s="277"/>
      <c r="G460" s="277"/>
      <c r="H460" s="277"/>
      <c r="I460" s="399" t="s">
        <v>288</v>
      </c>
      <c r="J460" s="399"/>
      <c r="K460" s="399"/>
      <c r="L460" s="399"/>
      <c r="M460" s="399"/>
      <c r="N460" s="399"/>
      <c r="O460" s="399"/>
      <c r="P460" s="400"/>
      <c r="Q460" s="453">
        <v>42.95</v>
      </c>
      <c r="R460" s="281"/>
      <c r="S460" s="454"/>
      <c r="T460" s="452"/>
      <c r="U460" s="284"/>
      <c r="V460" s="789"/>
      <c r="W460" s="786" t="s">
        <v>64</v>
      </c>
      <c r="X460" s="371"/>
      <c r="Y460" s="371"/>
      <c r="Z460" s="371"/>
      <c r="AA460" s="440"/>
      <c r="AB460" s="417" t="s">
        <v>303</v>
      </c>
      <c r="AC460" s="277"/>
      <c r="AD460" s="277"/>
      <c r="AE460" s="277"/>
      <c r="AF460" s="277"/>
      <c r="AG460" s="277"/>
      <c r="AH460" s="277"/>
      <c r="AI460" s="277"/>
      <c r="AJ460" s="277"/>
      <c r="AK460" s="277"/>
      <c r="AL460" s="277"/>
      <c r="AM460" s="277"/>
      <c r="AN460" s="277"/>
      <c r="AO460" s="277"/>
      <c r="AP460" s="277"/>
      <c r="AQ460" s="277"/>
      <c r="AR460" s="277"/>
      <c r="AS460" s="277"/>
      <c r="AT460" s="277"/>
      <c r="AU460" s="277"/>
      <c r="AV460" s="277"/>
      <c r="AW460" s="277"/>
      <c r="AX460" s="277"/>
      <c r="AY460" s="336"/>
      <c r="AZ460" s="15"/>
      <c r="BA460" s="84" t="s">
        <v>925</v>
      </c>
      <c r="BB460" s="39" t="s">
        <v>782</v>
      </c>
      <c r="BC460" s="39" t="str">
        <f t="shared" si="394"/>
        <v>Sugar</v>
      </c>
      <c r="BD460" s="85" t="s">
        <v>745</v>
      </c>
      <c r="BE460" s="40" t="str">
        <f t="shared" si="389"/>
        <v/>
      </c>
      <c r="BF460" s="40">
        <f t="shared" si="390"/>
        <v>42.95</v>
      </c>
      <c r="BG460" s="40" t="str">
        <f t="shared" si="391"/>
        <v/>
      </c>
      <c r="BH460" s="139">
        <f>IF(BB460="","",IF(AND(BD460="Yes",Admin!$F$6&gt;0),Admin!$F$6,Admin!$F$5))</f>
        <v>0</v>
      </c>
      <c r="BI460" s="140" t="str">
        <f t="shared" si="392"/>
        <v/>
      </c>
      <c r="BJ460" s="141" t="str">
        <f t="shared" si="293"/>
        <v/>
      </c>
    </row>
    <row r="461" spans="1:62" ht="18.75" hidden="1" customHeight="1" x14ac:dyDescent="0.25">
      <c r="A461" s="15"/>
      <c r="B461" s="381" t="s">
        <v>304</v>
      </c>
      <c r="C461" s="382"/>
      <c r="D461" s="382"/>
      <c r="E461" s="382"/>
      <c r="F461" s="382"/>
      <c r="G461" s="382"/>
      <c r="H461" s="382"/>
      <c r="I461" s="383" t="s">
        <v>288</v>
      </c>
      <c r="J461" s="383"/>
      <c r="K461" s="383"/>
      <c r="L461" s="383"/>
      <c r="M461" s="383"/>
      <c r="N461" s="383"/>
      <c r="O461" s="383"/>
      <c r="P461" s="665"/>
      <c r="Q461" s="401" t="s">
        <v>393</v>
      </c>
      <c r="R461" s="402"/>
      <c r="S461" s="403"/>
      <c r="T461" s="422" t="s">
        <v>2</v>
      </c>
      <c r="U461" s="388"/>
      <c r="V461" s="790"/>
      <c r="W461" s="785" t="s">
        <v>30</v>
      </c>
      <c r="X461" s="330"/>
      <c r="Y461" s="330"/>
      <c r="Z461" s="330"/>
      <c r="AA461" s="331"/>
      <c r="AB461" s="480" t="s">
        <v>12</v>
      </c>
      <c r="AC461" s="382"/>
      <c r="AD461" s="382"/>
      <c r="AE461" s="382"/>
      <c r="AF461" s="382"/>
      <c r="AG461" s="382"/>
      <c r="AH461" s="382"/>
      <c r="AI461" s="382"/>
      <c r="AJ461" s="382"/>
      <c r="AK461" s="382"/>
      <c r="AL461" s="382"/>
      <c r="AM461" s="382"/>
      <c r="AN461" s="382"/>
      <c r="AO461" s="382"/>
      <c r="AP461" s="382"/>
      <c r="AQ461" s="382"/>
      <c r="AR461" s="382"/>
      <c r="AS461" s="382"/>
      <c r="AT461" s="382"/>
      <c r="AU461" s="382"/>
      <c r="AV461" s="382"/>
      <c r="AW461" s="382"/>
      <c r="AX461" s="382"/>
      <c r="AY461" s="392"/>
      <c r="AZ461" s="15"/>
      <c r="BA461" s="84" t="s">
        <v>926</v>
      </c>
      <c r="BB461" s="39" t="s">
        <v>782</v>
      </c>
      <c r="BC461" s="39" t="str">
        <f t="shared" si="394"/>
        <v>Victoria</v>
      </c>
      <c r="BD461" s="85" t="s">
        <v>745</v>
      </c>
      <c r="BE461" s="40" t="str">
        <f t="shared" si="389"/>
        <v/>
      </c>
      <c r="BF461" s="40" t="str">
        <f t="shared" si="390"/>
        <v/>
      </c>
      <c r="BG461" s="40" t="str">
        <f t="shared" si="391"/>
        <v/>
      </c>
      <c r="BH461" s="139">
        <f>IF(BB461="","",IF(AND(BD461="Yes",Admin!$F$6&gt;0),Admin!$F$6,Admin!$F$5))</f>
        <v>0</v>
      </c>
      <c r="BI461" s="140" t="str">
        <f t="shared" si="392"/>
        <v/>
      </c>
      <c r="BJ461" s="141" t="str">
        <f t="shared" si="293"/>
        <v/>
      </c>
    </row>
    <row r="462" spans="1:62" ht="18.75" customHeight="1" x14ac:dyDescent="0.25">
      <c r="B462" s="413" t="s">
        <v>305</v>
      </c>
      <c r="C462" s="414"/>
      <c r="D462" s="414"/>
      <c r="E462" s="414"/>
      <c r="F462" s="414"/>
      <c r="G462" s="414"/>
      <c r="H462" s="414"/>
      <c r="I462" s="414"/>
      <c r="J462" s="414"/>
      <c r="K462" s="414"/>
      <c r="L462" s="414"/>
      <c r="M462" s="414"/>
      <c r="N462" s="414"/>
      <c r="O462" s="414"/>
      <c r="P462" s="414"/>
      <c r="Q462" s="418"/>
      <c r="R462" s="418"/>
      <c r="S462" s="418"/>
      <c r="T462" s="448"/>
      <c r="U462" s="448"/>
      <c r="V462" s="448"/>
      <c r="W462" s="670"/>
      <c r="X462" s="670"/>
      <c r="Y462" s="670"/>
      <c r="Z462" s="670"/>
      <c r="AA462" s="670"/>
      <c r="AB462" s="414"/>
      <c r="AC462" s="414"/>
      <c r="AD462" s="414"/>
      <c r="AE462" s="414"/>
      <c r="AF462" s="414"/>
      <c r="AG462" s="414"/>
      <c r="AH462" s="414"/>
      <c r="AI462" s="414"/>
      <c r="AJ462" s="414"/>
      <c r="AK462" s="414"/>
      <c r="AL462" s="414"/>
      <c r="AM462" s="414"/>
      <c r="AN462" s="414"/>
      <c r="AO462" s="414"/>
      <c r="AP462" s="414"/>
      <c r="AQ462" s="414"/>
      <c r="AR462" s="414"/>
      <c r="AS462" s="414"/>
      <c r="AT462" s="414"/>
      <c r="AU462" s="414"/>
      <c r="AV462" s="414"/>
      <c r="AW462" s="414"/>
      <c r="AX462" s="414"/>
      <c r="AY462" s="465"/>
      <c r="AZ462" s="15"/>
      <c r="BA462" s="84" t="s">
        <v>792</v>
      </c>
      <c r="BB462" s="39"/>
      <c r="BC462" s="39"/>
      <c r="BD462" s="85"/>
      <c r="BE462" s="78" t="str">
        <f t="shared" si="389"/>
        <v/>
      </c>
      <c r="BF462" s="78" t="str">
        <f t="shared" si="390"/>
        <v/>
      </c>
      <c r="BG462" s="78" t="str">
        <f t="shared" si="391"/>
        <v/>
      </c>
      <c r="BH462" s="86" t="str">
        <f>IF(BB462="","",IF(AND(BD462="Yes",Admin!$F$6&gt;0),Admin!$F$6,Admin!$F$5))</f>
        <v/>
      </c>
      <c r="BI462" s="87" t="str">
        <f t="shared" si="392"/>
        <v/>
      </c>
      <c r="BJ462" s="88" t="str">
        <f t="shared" si="293"/>
        <v/>
      </c>
    </row>
    <row r="463" spans="1:62" ht="18.75" customHeight="1" x14ac:dyDescent="0.25">
      <c r="B463" s="276" t="s">
        <v>1096</v>
      </c>
      <c r="C463" s="277"/>
      <c r="D463" s="277"/>
      <c r="E463" s="277"/>
      <c r="F463" s="277"/>
      <c r="G463" s="277"/>
      <c r="H463" s="277"/>
      <c r="I463" s="399" t="s">
        <v>211</v>
      </c>
      <c r="J463" s="399"/>
      <c r="K463" s="399"/>
      <c r="L463" s="399"/>
      <c r="M463" s="399"/>
      <c r="N463" s="399"/>
      <c r="O463" s="399"/>
      <c r="P463" s="399"/>
      <c r="Q463" s="280">
        <v>42.95</v>
      </c>
      <c r="R463" s="281"/>
      <c r="S463" s="282"/>
      <c r="T463" s="283"/>
      <c r="U463" s="284"/>
      <c r="V463" s="369"/>
      <c r="W463" s="370" t="s">
        <v>64</v>
      </c>
      <c r="X463" s="371"/>
      <c r="Y463" s="371"/>
      <c r="Z463" s="371"/>
      <c r="AA463" s="372"/>
      <c r="AB463" s="335" t="s">
        <v>306</v>
      </c>
      <c r="AC463" s="277"/>
      <c r="AD463" s="277"/>
      <c r="AE463" s="277"/>
      <c r="AF463" s="277"/>
      <c r="AG463" s="277"/>
      <c r="AH463" s="277"/>
      <c r="AI463" s="277"/>
      <c r="AJ463" s="277"/>
      <c r="AK463" s="277"/>
      <c r="AL463" s="277"/>
      <c r="AM463" s="277"/>
      <c r="AN463" s="277"/>
      <c r="AO463" s="277"/>
      <c r="AP463" s="277"/>
      <c r="AQ463" s="277"/>
      <c r="AR463" s="277"/>
      <c r="AS463" s="277"/>
      <c r="AT463" s="277"/>
      <c r="AU463" s="277"/>
      <c r="AV463" s="277"/>
      <c r="AW463" s="277"/>
      <c r="AX463" s="277"/>
      <c r="AY463" s="336"/>
      <c r="AZ463" s="15"/>
      <c r="BA463" s="84" t="s">
        <v>927</v>
      </c>
      <c r="BB463" s="39" t="s">
        <v>783</v>
      </c>
      <c r="BC463" s="39" t="str">
        <f t="shared" ref="BC463:BC468" si="398">B463</f>
        <v>D'Agen</v>
      </c>
      <c r="BD463" s="85" t="s">
        <v>745</v>
      </c>
      <c r="BE463" s="78" t="str">
        <f t="shared" si="389"/>
        <v/>
      </c>
      <c r="BF463" s="78">
        <f t="shared" si="390"/>
        <v>42.95</v>
      </c>
      <c r="BG463" s="78" t="str">
        <f t="shared" si="391"/>
        <v/>
      </c>
      <c r="BH463" s="86">
        <f>IF(BB463="","",IF(AND(BD463="Yes",Admin!$F$6&gt;0),Admin!$F$6,Admin!$F$5))</f>
        <v>0</v>
      </c>
      <c r="BI463" s="87" t="str">
        <f t="shared" si="392"/>
        <v/>
      </c>
      <c r="BJ463" s="88" t="str">
        <f t="shared" si="293"/>
        <v/>
      </c>
    </row>
    <row r="464" spans="1:62" ht="18.75" hidden="1" customHeight="1" x14ac:dyDescent="0.25">
      <c r="A464" s="15"/>
      <c r="B464" s="381" t="s">
        <v>378</v>
      </c>
      <c r="C464" s="382"/>
      <c r="D464" s="382"/>
      <c r="E464" s="382"/>
      <c r="F464" s="382"/>
      <c r="G464" s="382"/>
      <c r="H464" s="382"/>
      <c r="I464" s="470"/>
      <c r="J464" s="470"/>
      <c r="K464" s="470"/>
      <c r="L464" s="470"/>
      <c r="M464" s="470"/>
      <c r="N464" s="470"/>
      <c r="O464" s="470"/>
      <c r="P464" s="470"/>
      <c r="Q464" s="401" t="s">
        <v>393</v>
      </c>
      <c r="R464" s="402"/>
      <c r="S464" s="403"/>
      <c r="T464" s="387" t="s">
        <v>2</v>
      </c>
      <c r="U464" s="388"/>
      <c r="V464" s="389"/>
      <c r="W464" s="329" t="s">
        <v>64</v>
      </c>
      <c r="X464" s="330"/>
      <c r="Y464" s="330"/>
      <c r="Z464" s="330"/>
      <c r="AA464" s="390"/>
      <c r="AB464" s="391" t="s">
        <v>306</v>
      </c>
      <c r="AC464" s="382"/>
      <c r="AD464" s="382"/>
      <c r="AE464" s="382"/>
      <c r="AF464" s="382"/>
      <c r="AG464" s="382"/>
      <c r="AH464" s="382"/>
      <c r="AI464" s="382"/>
      <c r="AJ464" s="382"/>
      <c r="AK464" s="382"/>
      <c r="AL464" s="382"/>
      <c r="AM464" s="382"/>
      <c r="AN464" s="382"/>
      <c r="AO464" s="382"/>
      <c r="AP464" s="382"/>
      <c r="AQ464" s="382"/>
      <c r="AR464" s="382"/>
      <c r="AS464" s="382"/>
      <c r="AT464" s="382"/>
      <c r="AU464" s="382"/>
      <c r="AV464" s="382"/>
      <c r="AW464" s="382"/>
      <c r="AX464" s="382"/>
      <c r="AY464" s="392"/>
      <c r="AZ464" s="15"/>
      <c r="BA464" s="84" t="s">
        <v>929</v>
      </c>
      <c r="BB464" s="39" t="s">
        <v>783</v>
      </c>
      <c r="BC464" s="39" t="str">
        <f t="shared" si="398"/>
        <v>D'Agen Ente 707</v>
      </c>
      <c r="BD464" s="85" t="s">
        <v>745</v>
      </c>
      <c r="BE464" s="40" t="str">
        <f t="shared" si="389"/>
        <v/>
      </c>
      <c r="BF464" s="40" t="str">
        <f t="shared" si="390"/>
        <v/>
      </c>
      <c r="BG464" s="40" t="str">
        <f t="shared" si="391"/>
        <v/>
      </c>
      <c r="BH464" s="139">
        <f>IF(BB464="","",IF(AND(BD464="Yes",Admin!$F$6&gt;0),Admin!$F$6,Admin!$F$5))</f>
        <v>0</v>
      </c>
      <c r="BI464" s="140" t="str">
        <f t="shared" si="392"/>
        <v/>
      </c>
      <c r="BJ464" s="141" t="str">
        <f>IF(BI464="","",BI464-(BI464*BH464))</f>
        <v/>
      </c>
    </row>
    <row r="465" spans="1:62" ht="18.75" hidden="1" customHeight="1" x14ac:dyDescent="0.25">
      <c r="A465" s="15"/>
      <c r="B465" s="381" t="s">
        <v>1571</v>
      </c>
      <c r="C465" s="382"/>
      <c r="D465" s="382"/>
      <c r="E465" s="382"/>
      <c r="F465" s="382"/>
      <c r="G465" s="382"/>
      <c r="H465" s="382"/>
      <c r="I465" s="383"/>
      <c r="J465" s="383"/>
      <c r="K465" s="383"/>
      <c r="L465" s="383"/>
      <c r="M465" s="383"/>
      <c r="N465" s="383"/>
      <c r="O465" s="383"/>
      <c r="P465" s="383"/>
      <c r="Q465" s="401" t="s">
        <v>393</v>
      </c>
      <c r="R465" s="402"/>
      <c r="S465" s="403"/>
      <c r="T465" s="387" t="s">
        <v>2</v>
      </c>
      <c r="U465" s="388"/>
      <c r="V465" s="389"/>
      <c r="W465" s="329"/>
      <c r="X465" s="330"/>
      <c r="Y465" s="330"/>
      <c r="Z465" s="330"/>
      <c r="AA465" s="390"/>
      <c r="AB465" s="391" t="s">
        <v>306</v>
      </c>
      <c r="AC465" s="382"/>
      <c r="AD465" s="382"/>
      <c r="AE465" s="382"/>
      <c r="AF465" s="382"/>
      <c r="AG465" s="382"/>
      <c r="AH465" s="382"/>
      <c r="AI465" s="382"/>
      <c r="AJ465" s="382"/>
      <c r="AK465" s="382"/>
      <c r="AL465" s="382"/>
      <c r="AM465" s="382"/>
      <c r="AN465" s="382"/>
      <c r="AO465" s="382"/>
      <c r="AP465" s="382"/>
      <c r="AQ465" s="382"/>
      <c r="AR465" s="382"/>
      <c r="AS465" s="382"/>
      <c r="AT465" s="382"/>
      <c r="AU465" s="382"/>
      <c r="AV465" s="382"/>
      <c r="AW465" s="382"/>
      <c r="AX465" s="382"/>
      <c r="AY465" s="392"/>
      <c r="AZ465" s="15"/>
      <c r="BA465" s="84" t="s">
        <v>1799</v>
      </c>
      <c r="BB465" s="39" t="s">
        <v>783</v>
      </c>
      <c r="BC465" s="39" t="str">
        <f t="shared" si="398"/>
        <v>Moya</v>
      </c>
      <c r="BD465" s="85" t="s">
        <v>745</v>
      </c>
      <c r="BE465" s="40" t="str">
        <f t="shared" si="389"/>
        <v/>
      </c>
      <c r="BF465" s="40" t="str">
        <f t="shared" si="390"/>
        <v/>
      </c>
      <c r="BG465" s="40" t="str">
        <f t="shared" si="391"/>
        <v/>
      </c>
      <c r="BH465" s="139">
        <f>IF(BB465="","",IF(AND(BD465="Yes",Admin!$F$6&gt;0),Admin!$F$6,Admin!$F$5))</f>
        <v>0</v>
      </c>
      <c r="BI465" s="140" t="str">
        <f t="shared" si="392"/>
        <v/>
      </c>
      <c r="BJ465" s="141" t="str">
        <f>IF(BI465="","",BI465-(BI465*BH465))</f>
        <v/>
      </c>
    </row>
    <row r="466" spans="1:62" ht="18.75" customHeight="1" x14ac:dyDescent="0.25">
      <c r="A466" s="15"/>
      <c r="B466" s="276" t="s">
        <v>1591</v>
      </c>
      <c r="C466" s="277"/>
      <c r="D466" s="277"/>
      <c r="E466" s="277"/>
      <c r="F466" s="277"/>
      <c r="G466" s="277"/>
      <c r="H466" s="277"/>
      <c r="I466" s="399" t="s">
        <v>288</v>
      </c>
      <c r="J466" s="399"/>
      <c r="K466" s="399"/>
      <c r="L466" s="399"/>
      <c r="M466" s="399"/>
      <c r="N466" s="399"/>
      <c r="O466" s="399"/>
      <c r="P466" s="400"/>
      <c r="Q466" s="453">
        <v>42.95</v>
      </c>
      <c r="R466" s="281"/>
      <c r="S466" s="281"/>
      <c r="T466" s="299"/>
      <c r="U466" s="299"/>
      <c r="V466" s="299"/>
      <c r="W466" s="668" t="s">
        <v>22</v>
      </c>
      <c r="X466" s="668"/>
      <c r="Y466" s="668"/>
      <c r="Z466" s="668"/>
      <c r="AA466" s="668"/>
      <c r="AB466" s="335" t="s">
        <v>306</v>
      </c>
      <c r="AC466" s="277"/>
      <c r="AD466" s="277"/>
      <c r="AE466" s="277"/>
      <c r="AF466" s="277"/>
      <c r="AG466" s="277"/>
      <c r="AH466" s="277"/>
      <c r="AI466" s="277"/>
      <c r="AJ466" s="277"/>
      <c r="AK466" s="277"/>
      <c r="AL466" s="277"/>
      <c r="AM466" s="277"/>
      <c r="AN466" s="277"/>
      <c r="AO466" s="277"/>
      <c r="AP466" s="277"/>
      <c r="AQ466" s="277"/>
      <c r="AR466" s="277"/>
      <c r="AS466" s="277"/>
      <c r="AT466" s="277"/>
      <c r="AU466" s="277"/>
      <c r="AV466" s="277"/>
      <c r="AW466" s="277"/>
      <c r="AX466" s="277"/>
      <c r="AY466" s="336"/>
      <c r="AZ466" s="15"/>
      <c r="BA466" s="84" t="s">
        <v>1652</v>
      </c>
      <c r="BB466" s="39" t="s">
        <v>783</v>
      </c>
      <c r="BC466" s="39" t="str">
        <f t="shared" si="398"/>
        <v>Robe de Sergeant</v>
      </c>
      <c r="BD466" s="85" t="s">
        <v>745</v>
      </c>
      <c r="BE466" s="40" t="str">
        <f t="shared" si="389"/>
        <v/>
      </c>
      <c r="BF466" s="40">
        <f t="shared" si="390"/>
        <v>42.95</v>
      </c>
      <c r="BG466" s="40" t="str">
        <f t="shared" si="391"/>
        <v/>
      </c>
      <c r="BH466" s="139">
        <f>IF(BB466="","",IF(AND(BD466="Yes",Admin!$F$6&gt;0),Admin!$F$6,Admin!$F$5))</f>
        <v>0</v>
      </c>
      <c r="BI466" s="140" t="str">
        <f t="shared" si="392"/>
        <v/>
      </c>
      <c r="BJ466" s="141" t="str">
        <f>IF(BI466="","",BI466-(BI466*BH466))</f>
        <v/>
      </c>
    </row>
    <row r="467" spans="1:62" ht="18.75" customHeight="1" x14ac:dyDescent="0.25">
      <c r="A467" s="15"/>
      <c r="B467" s="276" t="s">
        <v>2555</v>
      </c>
      <c r="C467" s="277"/>
      <c r="D467" s="277"/>
      <c r="E467" s="277"/>
      <c r="F467" s="277"/>
      <c r="G467" s="277"/>
      <c r="H467" s="277"/>
      <c r="I467" s="277"/>
      <c r="J467" s="277"/>
      <c r="K467" s="277"/>
      <c r="L467" s="277"/>
      <c r="M467" s="399" t="s">
        <v>288</v>
      </c>
      <c r="N467" s="399"/>
      <c r="O467" s="399"/>
      <c r="P467" s="796"/>
      <c r="Q467" s="396">
        <v>52.95</v>
      </c>
      <c r="R467" s="397"/>
      <c r="S467" s="398"/>
      <c r="T467" s="299"/>
      <c r="U467" s="299"/>
      <c r="V467" s="299"/>
      <c r="W467" s="668" t="s">
        <v>22</v>
      </c>
      <c r="X467" s="668"/>
      <c r="Y467" s="668"/>
      <c r="Z467" s="668"/>
      <c r="AA467" s="668"/>
      <c r="AB467" s="335" t="s">
        <v>306</v>
      </c>
      <c r="AC467" s="277"/>
      <c r="AD467" s="277"/>
      <c r="AE467" s="277"/>
      <c r="AF467" s="277"/>
      <c r="AG467" s="277"/>
      <c r="AH467" s="277"/>
      <c r="AI467" s="277"/>
      <c r="AJ467" s="277"/>
      <c r="AK467" s="277"/>
      <c r="AL467" s="277"/>
      <c r="AM467" s="277"/>
      <c r="AN467" s="277"/>
      <c r="AO467" s="277"/>
      <c r="AP467" s="277"/>
      <c r="AQ467" s="277"/>
      <c r="AR467" s="277"/>
      <c r="AS467" s="277"/>
      <c r="AT467" s="277"/>
      <c r="AU467" s="277"/>
      <c r="AV467" s="277"/>
      <c r="AW467" s="277"/>
      <c r="AX467" s="277"/>
      <c r="AY467" s="336"/>
      <c r="AZ467" s="15"/>
      <c r="BA467" s="84" t="s">
        <v>2617</v>
      </c>
      <c r="BB467" s="39" t="s">
        <v>783</v>
      </c>
      <c r="BC467" s="39" t="str">
        <f t="shared" si="398"/>
        <v>Robe de Sergeant (Extra Large*)</v>
      </c>
      <c r="BD467" s="85" t="s">
        <v>745</v>
      </c>
      <c r="BE467" s="40" t="str">
        <f>IF(ISNUMBER(T467),T467,"")</f>
        <v/>
      </c>
      <c r="BF467" s="40">
        <f>IF(ISNUMBER(Q467),Q467,"")</f>
        <v>52.95</v>
      </c>
      <c r="BG467" s="40" t="str">
        <f>IF(AND(ISNUMBER(T467),BD467="Yes"),T467,"")</f>
        <v/>
      </c>
      <c r="BH467" s="254">
        <f>IF(BB467="","",0)</f>
        <v>0</v>
      </c>
      <c r="BI467" s="140" t="str">
        <f>IF(AND(ISNUMBER(T467),T467&gt;0,ISNUMBER(Q467)),Q467*T467,"")</f>
        <v/>
      </c>
      <c r="BJ467" s="141" t="str">
        <f>IF(BI467="","",BI467-(BI467*BH467))</f>
        <v/>
      </c>
    </row>
    <row r="468" spans="1:62" ht="18.75" hidden="1" customHeight="1" x14ac:dyDescent="0.25">
      <c r="A468" s="15"/>
      <c r="B468" s="381" t="s">
        <v>307</v>
      </c>
      <c r="C468" s="382"/>
      <c r="D468" s="382"/>
      <c r="E468" s="382"/>
      <c r="F468" s="382"/>
      <c r="G468" s="382"/>
      <c r="H468" s="382"/>
      <c r="I468" s="383" t="s">
        <v>308</v>
      </c>
      <c r="J468" s="383"/>
      <c r="K468" s="383"/>
      <c r="L468" s="383"/>
      <c r="M468" s="383"/>
      <c r="N468" s="383"/>
      <c r="O468" s="383"/>
      <c r="P468" s="383"/>
      <c r="Q468" s="384">
        <v>39.950000000000003</v>
      </c>
      <c r="R468" s="385"/>
      <c r="S468" s="386"/>
      <c r="T468" s="329" t="s">
        <v>2</v>
      </c>
      <c r="U468" s="330"/>
      <c r="V468" s="330"/>
      <c r="W468" s="329" t="s">
        <v>27</v>
      </c>
      <c r="X468" s="330"/>
      <c r="Y468" s="330"/>
      <c r="Z468" s="330"/>
      <c r="AA468" s="390"/>
      <c r="AB468" s="391" t="s">
        <v>12</v>
      </c>
      <c r="AC468" s="382"/>
      <c r="AD468" s="382"/>
      <c r="AE468" s="382"/>
      <c r="AF468" s="382"/>
      <c r="AG468" s="382"/>
      <c r="AH468" s="382"/>
      <c r="AI468" s="382"/>
      <c r="AJ468" s="382"/>
      <c r="AK468" s="382"/>
      <c r="AL468" s="382"/>
      <c r="AM468" s="382"/>
      <c r="AN468" s="382"/>
      <c r="AO468" s="382"/>
      <c r="AP468" s="382"/>
      <c r="AQ468" s="382"/>
      <c r="AR468" s="382"/>
      <c r="AS468" s="382"/>
      <c r="AT468" s="382"/>
      <c r="AU468" s="382"/>
      <c r="AV468" s="382"/>
      <c r="AW468" s="382"/>
      <c r="AX468" s="382"/>
      <c r="AY468" s="392"/>
      <c r="AZ468" s="15"/>
      <c r="BA468" s="84" t="s">
        <v>928</v>
      </c>
      <c r="BB468" s="39" t="s">
        <v>783</v>
      </c>
      <c r="BC468" s="39" t="str">
        <f t="shared" si="398"/>
        <v xml:space="preserve">Stanley </v>
      </c>
      <c r="BD468" s="85" t="s">
        <v>745</v>
      </c>
      <c r="BE468" s="40" t="str">
        <f t="shared" si="389"/>
        <v/>
      </c>
      <c r="BF468" s="40">
        <f t="shared" si="390"/>
        <v>39.950000000000003</v>
      </c>
      <c r="BG468" s="40" t="str">
        <f t="shared" si="391"/>
        <v/>
      </c>
      <c r="BH468" s="139">
        <f>IF(BB468="","",IF(AND(BD468="Yes",Admin!$F$6&gt;0),Admin!$F$6,Admin!$F$5))</f>
        <v>0</v>
      </c>
      <c r="BI468" s="140" t="str">
        <f t="shared" si="392"/>
        <v/>
      </c>
      <c r="BJ468" s="141" t="str">
        <f t="shared" si="293"/>
        <v/>
      </c>
    </row>
    <row r="469" spans="1:62" ht="18.75" customHeight="1" x14ac:dyDescent="0.25">
      <c r="B469" s="413" t="s">
        <v>309</v>
      </c>
      <c r="C469" s="414"/>
      <c r="D469" s="414"/>
      <c r="E469" s="414"/>
      <c r="F469" s="414"/>
      <c r="G469" s="414"/>
      <c r="H469" s="414"/>
      <c r="I469" s="414"/>
      <c r="J469" s="414"/>
      <c r="K469" s="414"/>
      <c r="L469" s="414"/>
      <c r="M469" s="414"/>
      <c r="N469" s="414"/>
      <c r="O469" s="414"/>
      <c r="P469" s="414"/>
      <c r="Q469" s="418"/>
      <c r="R469" s="418"/>
      <c r="S469" s="418"/>
      <c r="T469" s="448"/>
      <c r="U469" s="448"/>
      <c r="V469" s="448"/>
      <c r="W469" s="670"/>
      <c r="X469" s="670"/>
      <c r="Y469" s="670"/>
      <c r="Z469" s="670"/>
      <c r="AA469" s="670"/>
      <c r="AB469" s="414"/>
      <c r="AC469" s="414"/>
      <c r="AD469" s="414"/>
      <c r="AE469" s="414"/>
      <c r="AF469" s="414"/>
      <c r="AG469" s="414"/>
      <c r="AH469" s="414"/>
      <c r="AI469" s="414"/>
      <c r="AJ469" s="414"/>
      <c r="AK469" s="414"/>
      <c r="AL469" s="414"/>
      <c r="AM469" s="414"/>
      <c r="AN469" s="414"/>
      <c r="AO469" s="414"/>
      <c r="AP469" s="414"/>
      <c r="AQ469" s="414"/>
      <c r="AR469" s="414"/>
      <c r="AS469" s="414"/>
      <c r="AT469" s="414"/>
      <c r="AU469" s="414"/>
      <c r="AV469" s="414"/>
      <c r="AW469" s="414"/>
      <c r="AX469" s="414"/>
      <c r="AY469" s="465"/>
      <c r="AZ469" s="15"/>
      <c r="BA469" s="84" t="s">
        <v>792</v>
      </c>
      <c r="BB469" s="39"/>
      <c r="BC469" s="39"/>
      <c r="BD469" s="85"/>
      <c r="BE469" s="78" t="str">
        <f t="shared" si="389"/>
        <v/>
      </c>
      <c r="BF469" s="78" t="str">
        <f t="shared" si="390"/>
        <v/>
      </c>
      <c r="BG469" s="78" t="str">
        <f t="shared" si="391"/>
        <v/>
      </c>
      <c r="BH469" s="86" t="str">
        <f>IF(BB469="","",IF(AND(BD469="Yes",Admin!$F$6&gt;0),Admin!$F$6,Admin!$F$5))</f>
        <v/>
      </c>
      <c r="BI469" s="87" t="str">
        <f t="shared" si="392"/>
        <v/>
      </c>
      <c r="BJ469" s="88" t="str">
        <f t="shared" si="293"/>
        <v/>
      </c>
    </row>
    <row r="470" spans="1:62" ht="18.75" customHeight="1" x14ac:dyDescent="0.25">
      <c r="A470" s="15"/>
      <c r="B470" s="276" t="s">
        <v>287</v>
      </c>
      <c r="C470" s="277"/>
      <c r="D470" s="277"/>
      <c r="E470" s="277"/>
      <c r="F470" s="277"/>
      <c r="G470" s="277"/>
      <c r="H470" s="277"/>
      <c r="I470" s="399" t="s">
        <v>288</v>
      </c>
      <c r="J470" s="399"/>
      <c r="K470" s="399"/>
      <c r="L470" s="399"/>
      <c r="M470" s="399"/>
      <c r="N470" s="399"/>
      <c r="O470" s="399"/>
      <c r="P470" s="400"/>
      <c r="Q470" s="396">
        <v>52.95</v>
      </c>
      <c r="R470" s="397"/>
      <c r="S470" s="398"/>
      <c r="T470" s="452"/>
      <c r="U470" s="284"/>
      <c r="V470" s="789"/>
      <c r="W470" s="786" t="s">
        <v>30</v>
      </c>
      <c r="X470" s="371"/>
      <c r="Y470" s="371"/>
      <c r="Z470" s="371"/>
      <c r="AA470" s="440"/>
      <c r="AB470" s="417" t="s">
        <v>289</v>
      </c>
      <c r="AC470" s="277"/>
      <c r="AD470" s="277"/>
      <c r="AE470" s="277"/>
      <c r="AF470" s="277"/>
      <c r="AG470" s="277"/>
      <c r="AH470" s="277"/>
      <c r="AI470" s="277"/>
      <c r="AJ470" s="277"/>
      <c r="AK470" s="277"/>
      <c r="AL470" s="277"/>
      <c r="AM470" s="277"/>
      <c r="AN470" s="277"/>
      <c r="AO470" s="277"/>
      <c r="AP470" s="277"/>
      <c r="AQ470" s="277"/>
      <c r="AR470" s="277"/>
      <c r="AS470" s="277"/>
      <c r="AT470" s="277"/>
      <c r="AU470" s="277"/>
      <c r="AV470" s="277"/>
      <c r="AW470" s="277"/>
      <c r="AX470" s="277"/>
      <c r="AY470" s="336"/>
      <c r="AZ470" s="15"/>
      <c r="BA470" s="84" t="s">
        <v>930</v>
      </c>
      <c r="BB470" s="39" t="s">
        <v>784</v>
      </c>
      <c r="BC470" s="39" t="str">
        <f t="shared" ref="BC470:BC476" si="399">B470</f>
        <v>Angelina Burdett</v>
      </c>
      <c r="BD470" s="85" t="s">
        <v>745</v>
      </c>
      <c r="BE470" s="40" t="str">
        <f t="shared" si="389"/>
        <v/>
      </c>
      <c r="BF470" s="40">
        <f t="shared" si="390"/>
        <v>52.95</v>
      </c>
      <c r="BG470" s="40" t="str">
        <f t="shared" si="391"/>
        <v/>
      </c>
      <c r="BH470" s="139">
        <f>IF(BB470="","",IF(AND(BD470="Yes",Admin!$F$6&gt;0),Admin!$F$6,Admin!$F$5))</f>
        <v>0</v>
      </c>
      <c r="BI470" s="140" t="str">
        <f t="shared" si="392"/>
        <v/>
      </c>
      <c r="BJ470" s="141" t="str">
        <f t="shared" ref="BJ470" si="400">IF(BI470="","",BI470-(BI470*BH470))</f>
        <v/>
      </c>
    </row>
    <row r="471" spans="1:62" ht="18.75" customHeight="1" x14ac:dyDescent="0.25">
      <c r="A471" s="15"/>
      <c r="B471" s="276" t="s">
        <v>310</v>
      </c>
      <c r="C471" s="277"/>
      <c r="D471" s="277"/>
      <c r="E471" s="277"/>
      <c r="F471" s="277"/>
      <c r="G471" s="277"/>
      <c r="H471" s="277"/>
      <c r="I471" s="399" t="s">
        <v>288</v>
      </c>
      <c r="J471" s="399"/>
      <c r="K471" s="399"/>
      <c r="L471" s="399"/>
      <c r="M471" s="399"/>
      <c r="N471" s="399"/>
      <c r="O471" s="399"/>
      <c r="P471" s="400"/>
      <c r="Q471" s="396">
        <v>52.95</v>
      </c>
      <c r="R471" s="397"/>
      <c r="S471" s="398"/>
      <c r="T471" s="452"/>
      <c r="U471" s="284"/>
      <c r="V471" s="789"/>
      <c r="W471" s="668" t="s">
        <v>27</v>
      </c>
      <c r="X471" s="668"/>
      <c r="Y471" s="668"/>
      <c r="Z471" s="668"/>
      <c r="AA471" s="668"/>
      <c r="AB471" s="335" t="s">
        <v>291</v>
      </c>
      <c r="AC471" s="277"/>
      <c r="AD471" s="277"/>
      <c r="AE471" s="277"/>
      <c r="AF471" s="277"/>
      <c r="AG471" s="277"/>
      <c r="AH471" s="277"/>
      <c r="AI471" s="277"/>
      <c r="AJ471" s="277"/>
      <c r="AK471" s="277"/>
      <c r="AL471" s="277"/>
      <c r="AM471" s="277"/>
      <c r="AN471" s="277"/>
      <c r="AO471" s="277"/>
      <c r="AP471" s="277"/>
      <c r="AQ471" s="277"/>
      <c r="AR471" s="277"/>
      <c r="AS471" s="277"/>
      <c r="AT471" s="277"/>
      <c r="AU471" s="277"/>
      <c r="AV471" s="277"/>
      <c r="AW471" s="277"/>
      <c r="AX471" s="277"/>
      <c r="AY471" s="336"/>
      <c r="AZ471" s="15"/>
      <c r="BA471" s="84" t="s">
        <v>1872</v>
      </c>
      <c r="BB471" s="39" t="s">
        <v>784</v>
      </c>
      <c r="BC471" s="39" t="str">
        <f t="shared" si="399"/>
        <v>Coe's Golden Drop</v>
      </c>
      <c r="BD471" s="85" t="s">
        <v>745</v>
      </c>
      <c r="BE471" s="40" t="str">
        <f t="shared" si="389"/>
        <v/>
      </c>
      <c r="BF471" s="40">
        <f t="shared" si="390"/>
        <v>52.95</v>
      </c>
      <c r="BG471" s="40" t="str">
        <f t="shared" si="391"/>
        <v/>
      </c>
      <c r="BH471" s="139">
        <f>IF(BB471="","",IF(AND(BD471="Yes",Admin!$F$6&gt;0),Admin!$F$6,Admin!$F$5))</f>
        <v>0</v>
      </c>
      <c r="BI471" s="140" t="str">
        <f t="shared" si="392"/>
        <v/>
      </c>
      <c r="BJ471" s="141" t="str">
        <f t="shared" ref="BJ471:BJ534" si="401">IF(BI471="","",BI471-(BI471*BH471))</f>
        <v/>
      </c>
    </row>
    <row r="472" spans="1:62" ht="18.75" customHeight="1" x14ac:dyDescent="0.25">
      <c r="A472" s="15"/>
      <c r="B472" s="276" t="s">
        <v>294</v>
      </c>
      <c r="C472" s="277"/>
      <c r="D472" s="277"/>
      <c r="E472" s="277"/>
      <c r="F472" s="277"/>
      <c r="G472" s="277"/>
      <c r="H472" s="277"/>
      <c r="I472" s="399" t="s">
        <v>288</v>
      </c>
      <c r="J472" s="399"/>
      <c r="K472" s="399"/>
      <c r="L472" s="399"/>
      <c r="M472" s="399"/>
      <c r="N472" s="399"/>
      <c r="O472" s="399"/>
      <c r="P472" s="400"/>
      <c r="Q472" s="396">
        <v>52.95</v>
      </c>
      <c r="R472" s="397"/>
      <c r="S472" s="398"/>
      <c r="T472" s="452"/>
      <c r="U472" s="284"/>
      <c r="V472" s="789"/>
      <c r="W472" s="668" t="s">
        <v>64</v>
      </c>
      <c r="X472" s="668"/>
      <c r="Y472" s="668"/>
      <c r="Z472" s="668"/>
      <c r="AA472" s="668"/>
      <c r="AB472" s="335" t="s">
        <v>12</v>
      </c>
      <c r="AC472" s="277"/>
      <c r="AD472" s="277"/>
      <c r="AE472" s="277"/>
      <c r="AF472" s="277"/>
      <c r="AG472" s="277"/>
      <c r="AH472" s="277"/>
      <c r="AI472" s="277"/>
      <c r="AJ472" s="277"/>
      <c r="AK472" s="277"/>
      <c r="AL472" s="277"/>
      <c r="AM472" s="277"/>
      <c r="AN472" s="277"/>
      <c r="AO472" s="277"/>
      <c r="AP472" s="277"/>
      <c r="AQ472" s="277"/>
      <c r="AR472" s="277"/>
      <c r="AS472" s="277"/>
      <c r="AT472" s="277"/>
      <c r="AU472" s="277"/>
      <c r="AV472" s="277"/>
      <c r="AW472" s="277"/>
      <c r="AX472" s="277"/>
      <c r="AY472" s="336"/>
      <c r="AZ472" s="15"/>
      <c r="BA472" s="84" t="s">
        <v>1873</v>
      </c>
      <c r="BB472" s="39" t="s">
        <v>784</v>
      </c>
      <c r="BC472" s="39" t="str">
        <f t="shared" si="399"/>
        <v>Damson</v>
      </c>
      <c r="BD472" s="85" t="s">
        <v>745</v>
      </c>
      <c r="BE472" s="40" t="str">
        <f t="shared" ref="BE472:BE505" si="402">IF(ISNUMBER(T472),T472,"")</f>
        <v/>
      </c>
      <c r="BF472" s="40">
        <f t="shared" ref="BF472:BF505" si="403">IF(ISNUMBER(Q472),Q472,"")</f>
        <v>52.95</v>
      </c>
      <c r="BG472" s="40" t="str">
        <f t="shared" ref="BG472:BG505" si="404">IF(AND(ISNUMBER(T472),BD472="Yes"),T472,"")</f>
        <v/>
      </c>
      <c r="BH472" s="139">
        <f>IF(BB472="","",IF(AND(BD472="Yes",Admin!$F$6&gt;0),Admin!$F$6,Admin!$F$5))</f>
        <v>0</v>
      </c>
      <c r="BI472" s="140" t="str">
        <f t="shared" ref="BI472:BI505" si="405">IF(AND(ISNUMBER(T472),T472&gt;0,ISNUMBER(Q472)),Q472*T472,"")</f>
        <v/>
      </c>
      <c r="BJ472" s="141" t="str">
        <f t="shared" si="401"/>
        <v/>
      </c>
    </row>
    <row r="473" spans="1:62" ht="18.75" customHeight="1" x14ac:dyDescent="0.25">
      <c r="A473" s="15"/>
      <c r="B473" s="276" t="s">
        <v>295</v>
      </c>
      <c r="C473" s="277"/>
      <c r="D473" s="277"/>
      <c r="E473" s="277"/>
      <c r="F473" s="277"/>
      <c r="G473" s="277"/>
      <c r="H473" s="277"/>
      <c r="I473" s="399" t="s">
        <v>288</v>
      </c>
      <c r="J473" s="399"/>
      <c r="K473" s="399"/>
      <c r="L473" s="399"/>
      <c r="M473" s="399"/>
      <c r="N473" s="399"/>
      <c r="O473" s="399"/>
      <c r="P473" s="400"/>
      <c r="Q473" s="396">
        <v>52.95</v>
      </c>
      <c r="R473" s="397"/>
      <c r="S473" s="398"/>
      <c r="T473" s="452"/>
      <c r="U473" s="284"/>
      <c r="V473" s="789"/>
      <c r="W473" s="668" t="s">
        <v>22</v>
      </c>
      <c r="X473" s="668"/>
      <c r="Y473" s="668"/>
      <c r="Z473" s="668"/>
      <c r="AA473" s="668"/>
      <c r="AB473" s="335" t="s">
        <v>296</v>
      </c>
      <c r="AC473" s="277"/>
      <c r="AD473" s="277"/>
      <c r="AE473" s="277"/>
      <c r="AF473" s="277"/>
      <c r="AG473" s="277"/>
      <c r="AH473" s="277"/>
      <c r="AI473" s="277"/>
      <c r="AJ473" s="277"/>
      <c r="AK473" s="277"/>
      <c r="AL473" s="277"/>
      <c r="AM473" s="277"/>
      <c r="AN473" s="277"/>
      <c r="AO473" s="277"/>
      <c r="AP473" s="277"/>
      <c r="AQ473" s="277"/>
      <c r="AR473" s="277"/>
      <c r="AS473" s="277"/>
      <c r="AT473" s="277"/>
      <c r="AU473" s="277"/>
      <c r="AV473" s="277"/>
      <c r="AW473" s="277"/>
      <c r="AX473" s="277"/>
      <c r="AY473" s="336"/>
      <c r="AZ473" s="15"/>
      <c r="BA473" s="84" t="s">
        <v>931</v>
      </c>
      <c r="BB473" s="39" t="s">
        <v>784</v>
      </c>
      <c r="BC473" s="39" t="str">
        <f t="shared" si="399"/>
        <v>Greengage</v>
      </c>
      <c r="BD473" s="85" t="s">
        <v>745</v>
      </c>
      <c r="BE473" s="40" t="str">
        <f t="shared" si="402"/>
        <v/>
      </c>
      <c r="BF473" s="40">
        <f t="shared" si="403"/>
        <v>52.95</v>
      </c>
      <c r="BG473" s="40" t="str">
        <f t="shared" si="404"/>
        <v/>
      </c>
      <c r="BH473" s="139">
        <f>IF(BB473="","",IF(AND(BD473="Yes",Admin!$F$6&gt;0),Admin!$F$6,Admin!$F$5))</f>
        <v>0</v>
      </c>
      <c r="BI473" s="140" t="str">
        <f t="shared" si="405"/>
        <v/>
      </c>
      <c r="BJ473" s="141" t="str">
        <f t="shared" ref="BJ473:BJ475" si="406">IF(BI473="","",BI473-(BI473*BH473))</f>
        <v/>
      </c>
    </row>
    <row r="474" spans="1:62" ht="18.75" customHeight="1" x14ac:dyDescent="0.25">
      <c r="A474" s="15"/>
      <c r="B474" s="276" t="s">
        <v>297</v>
      </c>
      <c r="C474" s="277"/>
      <c r="D474" s="277"/>
      <c r="E474" s="277"/>
      <c r="F474" s="277"/>
      <c r="G474" s="277"/>
      <c r="H474" s="277"/>
      <c r="I474" s="399" t="s">
        <v>288</v>
      </c>
      <c r="J474" s="399"/>
      <c r="K474" s="399"/>
      <c r="L474" s="399"/>
      <c r="M474" s="399"/>
      <c r="N474" s="399"/>
      <c r="O474" s="399"/>
      <c r="P474" s="400"/>
      <c r="Q474" s="396">
        <v>52.95</v>
      </c>
      <c r="R474" s="397"/>
      <c r="S474" s="398"/>
      <c r="T474" s="452"/>
      <c r="U474" s="284"/>
      <c r="V474" s="789"/>
      <c r="W474" s="786" t="s">
        <v>22</v>
      </c>
      <c r="X474" s="371"/>
      <c r="Y474" s="371"/>
      <c r="Z474" s="371"/>
      <c r="AA474" s="440"/>
      <c r="AB474" s="417" t="s">
        <v>298</v>
      </c>
      <c r="AC474" s="277"/>
      <c r="AD474" s="277"/>
      <c r="AE474" s="277"/>
      <c r="AF474" s="277"/>
      <c r="AG474" s="277"/>
      <c r="AH474" s="277"/>
      <c r="AI474" s="277"/>
      <c r="AJ474" s="277"/>
      <c r="AK474" s="277"/>
      <c r="AL474" s="277"/>
      <c r="AM474" s="277"/>
      <c r="AN474" s="277"/>
      <c r="AO474" s="277"/>
      <c r="AP474" s="277"/>
      <c r="AQ474" s="277"/>
      <c r="AR474" s="277"/>
      <c r="AS474" s="277"/>
      <c r="AT474" s="277"/>
      <c r="AU474" s="277"/>
      <c r="AV474" s="277"/>
      <c r="AW474" s="277"/>
      <c r="AX474" s="277"/>
      <c r="AY474" s="336"/>
      <c r="AZ474" s="15"/>
      <c r="BA474" s="84" t="s">
        <v>2149</v>
      </c>
      <c r="BB474" s="39" t="s">
        <v>784</v>
      </c>
      <c r="BC474" s="39" t="str">
        <f t="shared" si="399"/>
        <v>King Billy</v>
      </c>
      <c r="BD474" s="85" t="s">
        <v>745</v>
      </c>
      <c r="BE474" s="40" t="str">
        <f t="shared" si="402"/>
        <v/>
      </c>
      <c r="BF474" s="40">
        <f t="shared" si="403"/>
        <v>52.95</v>
      </c>
      <c r="BG474" s="40" t="str">
        <f t="shared" si="404"/>
        <v/>
      </c>
      <c r="BH474" s="139">
        <f>IF(BB474="","",IF(AND(BD474="Yes",Admin!$F$6&gt;0),Admin!$F$6,Admin!$F$5))</f>
        <v>0</v>
      </c>
      <c r="BI474" s="140" t="str">
        <f t="shared" si="405"/>
        <v/>
      </c>
      <c r="BJ474" s="141" t="str">
        <f t="shared" ref="BJ474" si="407">IF(BI474="","",BI474-(BI474*BH474))</f>
        <v/>
      </c>
    </row>
    <row r="475" spans="1:62" ht="18.75" customHeight="1" x14ac:dyDescent="0.25">
      <c r="A475" s="15"/>
      <c r="B475" s="276" t="s">
        <v>299</v>
      </c>
      <c r="C475" s="277"/>
      <c r="D475" s="277"/>
      <c r="E475" s="277"/>
      <c r="F475" s="277"/>
      <c r="G475" s="277"/>
      <c r="H475" s="277"/>
      <c r="I475" s="399" t="s">
        <v>288</v>
      </c>
      <c r="J475" s="399"/>
      <c r="K475" s="399"/>
      <c r="L475" s="399"/>
      <c r="M475" s="399"/>
      <c r="N475" s="399"/>
      <c r="O475" s="399"/>
      <c r="P475" s="400"/>
      <c r="Q475" s="396">
        <v>52.95</v>
      </c>
      <c r="R475" s="397"/>
      <c r="S475" s="398"/>
      <c r="T475" s="452"/>
      <c r="U475" s="284"/>
      <c r="V475" s="789"/>
      <c r="W475" s="786" t="s">
        <v>27</v>
      </c>
      <c r="X475" s="371"/>
      <c r="Y475" s="371"/>
      <c r="Z475" s="371"/>
      <c r="AA475" s="440"/>
      <c r="AB475" s="417" t="s">
        <v>300</v>
      </c>
      <c r="AC475" s="277"/>
      <c r="AD475" s="277"/>
      <c r="AE475" s="277"/>
      <c r="AF475" s="277"/>
      <c r="AG475" s="277"/>
      <c r="AH475" s="277"/>
      <c r="AI475" s="277"/>
      <c r="AJ475" s="277"/>
      <c r="AK475" s="277"/>
      <c r="AL475" s="277"/>
      <c r="AM475" s="277"/>
      <c r="AN475" s="277"/>
      <c r="AO475" s="277"/>
      <c r="AP475" s="277"/>
      <c r="AQ475" s="277"/>
      <c r="AR475" s="277"/>
      <c r="AS475" s="277"/>
      <c r="AT475" s="277"/>
      <c r="AU475" s="277"/>
      <c r="AV475" s="277"/>
      <c r="AW475" s="277"/>
      <c r="AX475" s="277"/>
      <c r="AY475" s="336"/>
      <c r="AZ475" s="15"/>
      <c r="BA475" s="84" t="s">
        <v>1874</v>
      </c>
      <c r="BB475" s="39" t="s">
        <v>784</v>
      </c>
      <c r="BC475" s="39" t="str">
        <f t="shared" si="399"/>
        <v>President</v>
      </c>
      <c r="BD475" s="85" t="s">
        <v>745</v>
      </c>
      <c r="BE475" s="40" t="str">
        <f t="shared" si="402"/>
        <v/>
      </c>
      <c r="BF475" s="40">
        <f t="shared" si="403"/>
        <v>52.95</v>
      </c>
      <c r="BG475" s="40" t="str">
        <f t="shared" si="404"/>
        <v/>
      </c>
      <c r="BH475" s="139">
        <f>IF(BB475="","",IF(AND(BD475="Yes",Admin!$F$6&gt;0),Admin!$F$6,Admin!$F$5))</f>
        <v>0</v>
      </c>
      <c r="BI475" s="140" t="str">
        <f t="shared" si="405"/>
        <v/>
      </c>
      <c r="BJ475" s="141" t="str">
        <f t="shared" si="406"/>
        <v/>
      </c>
    </row>
    <row r="476" spans="1:62" ht="18.75" customHeight="1" x14ac:dyDescent="0.25">
      <c r="A476" s="15"/>
      <c r="B476" s="276" t="s">
        <v>302</v>
      </c>
      <c r="C476" s="277"/>
      <c r="D476" s="277"/>
      <c r="E476" s="277"/>
      <c r="F476" s="277"/>
      <c r="G476" s="277"/>
      <c r="H476" s="277"/>
      <c r="I476" s="399" t="s">
        <v>288</v>
      </c>
      <c r="J476" s="399"/>
      <c r="K476" s="399"/>
      <c r="L476" s="399"/>
      <c r="M476" s="399"/>
      <c r="N476" s="399"/>
      <c r="O476" s="399"/>
      <c r="P476" s="400"/>
      <c r="Q476" s="396">
        <v>52.95</v>
      </c>
      <c r="R476" s="397"/>
      <c r="S476" s="398"/>
      <c r="T476" s="452"/>
      <c r="U476" s="284"/>
      <c r="V476" s="789"/>
      <c r="W476" s="786" t="s">
        <v>64</v>
      </c>
      <c r="X476" s="371"/>
      <c r="Y476" s="371"/>
      <c r="Z476" s="371"/>
      <c r="AA476" s="440"/>
      <c r="AB476" s="417" t="s">
        <v>303</v>
      </c>
      <c r="AC476" s="277"/>
      <c r="AD476" s="277"/>
      <c r="AE476" s="277"/>
      <c r="AF476" s="277"/>
      <c r="AG476" s="277"/>
      <c r="AH476" s="277"/>
      <c r="AI476" s="277"/>
      <c r="AJ476" s="277"/>
      <c r="AK476" s="277"/>
      <c r="AL476" s="277"/>
      <c r="AM476" s="277"/>
      <c r="AN476" s="277"/>
      <c r="AO476" s="277"/>
      <c r="AP476" s="277"/>
      <c r="AQ476" s="277"/>
      <c r="AR476" s="277"/>
      <c r="AS476" s="277"/>
      <c r="AT476" s="277"/>
      <c r="AU476" s="277"/>
      <c r="AV476" s="277"/>
      <c r="AW476" s="277"/>
      <c r="AX476" s="277"/>
      <c r="AY476" s="336"/>
      <c r="AZ476" s="15"/>
      <c r="BA476" s="84" t="s">
        <v>1875</v>
      </c>
      <c r="BB476" s="39" t="s">
        <v>784</v>
      </c>
      <c r="BC476" s="39" t="str">
        <f t="shared" si="399"/>
        <v>Sugar</v>
      </c>
      <c r="BD476" s="85" t="s">
        <v>745</v>
      </c>
      <c r="BE476" s="40" t="str">
        <f t="shared" si="402"/>
        <v/>
      </c>
      <c r="BF476" s="40">
        <f t="shared" si="403"/>
        <v>52.95</v>
      </c>
      <c r="BG476" s="40" t="str">
        <f t="shared" si="404"/>
        <v/>
      </c>
      <c r="BH476" s="139">
        <f>IF(BB476="","",IF(AND(BD476="Yes",Admin!$F$6&gt;0),Admin!$F$6,Admin!$F$5))</f>
        <v>0</v>
      </c>
      <c r="BI476" s="140" t="str">
        <f t="shared" si="405"/>
        <v/>
      </c>
      <c r="BJ476" s="141" t="str">
        <f t="shared" si="401"/>
        <v/>
      </c>
    </row>
    <row r="477" spans="1:62" ht="18.75" customHeight="1" x14ac:dyDescent="0.25">
      <c r="B477" s="413" t="s">
        <v>1590</v>
      </c>
      <c r="C477" s="414"/>
      <c r="D477" s="414"/>
      <c r="E477" s="414"/>
      <c r="F477" s="414"/>
      <c r="G477" s="414"/>
      <c r="H477" s="414"/>
      <c r="I477" s="414"/>
      <c r="J477" s="414"/>
      <c r="K477" s="414"/>
      <c r="L477" s="414"/>
      <c r="M477" s="414"/>
      <c r="N477" s="414"/>
      <c r="O477" s="414"/>
      <c r="P477" s="414"/>
      <c r="Q477" s="418"/>
      <c r="R477" s="418"/>
      <c r="S477" s="418"/>
      <c r="T477" s="448"/>
      <c r="U477" s="448"/>
      <c r="V477" s="448"/>
      <c r="W477" s="670"/>
      <c r="X477" s="670"/>
      <c r="Y477" s="670"/>
      <c r="Z477" s="670"/>
      <c r="AA477" s="670"/>
      <c r="AB477" s="414"/>
      <c r="AC477" s="414"/>
      <c r="AD477" s="414"/>
      <c r="AE477" s="414"/>
      <c r="AF477" s="414"/>
      <c r="AG477" s="414"/>
      <c r="AH477" s="414"/>
      <c r="AI477" s="414"/>
      <c r="AJ477" s="414"/>
      <c r="AK477" s="414"/>
      <c r="AL477" s="414"/>
      <c r="AM477" s="414"/>
      <c r="AN477" s="414"/>
      <c r="AO477" s="414"/>
      <c r="AP477" s="414"/>
      <c r="AQ477" s="414"/>
      <c r="AR477" s="414"/>
      <c r="AS477" s="414"/>
      <c r="AT477" s="414"/>
      <c r="AU477" s="414"/>
      <c r="AV477" s="414"/>
      <c r="AW477" s="414"/>
      <c r="AX477" s="414"/>
      <c r="AY477" s="465"/>
      <c r="AZ477" s="15"/>
      <c r="BA477" s="84" t="s">
        <v>792</v>
      </c>
      <c r="BB477" s="39"/>
      <c r="BC477" s="39"/>
      <c r="BD477" s="85"/>
      <c r="BE477" s="78" t="str">
        <f t="shared" si="402"/>
        <v/>
      </c>
      <c r="BF477" s="78" t="str">
        <f t="shared" si="403"/>
        <v/>
      </c>
      <c r="BG477" s="78" t="str">
        <f t="shared" si="404"/>
        <v/>
      </c>
      <c r="BH477" s="86" t="str">
        <f>IF(BB477="","",IF(AND(BD477="Yes",Admin!$F$6&gt;0),Admin!$F$6,Admin!$F$5))</f>
        <v/>
      </c>
      <c r="BI477" s="87" t="str">
        <f t="shared" si="405"/>
        <v/>
      </c>
      <c r="BJ477" s="88" t="str">
        <f t="shared" si="401"/>
        <v/>
      </c>
    </row>
    <row r="478" spans="1:62" ht="18.75" customHeight="1" x14ac:dyDescent="0.25">
      <c r="A478" s="15"/>
      <c r="B478" s="276" t="s">
        <v>1096</v>
      </c>
      <c r="C478" s="277"/>
      <c r="D478" s="277"/>
      <c r="E478" s="277"/>
      <c r="F478" s="277"/>
      <c r="G478" s="277"/>
      <c r="H478" s="277"/>
      <c r="I478" s="399" t="s">
        <v>288</v>
      </c>
      <c r="J478" s="399"/>
      <c r="K478" s="399"/>
      <c r="L478" s="399"/>
      <c r="M478" s="399"/>
      <c r="N478" s="399"/>
      <c r="O478" s="399"/>
      <c r="P478" s="400"/>
      <c r="Q478" s="396">
        <v>52.95</v>
      </c>
      <c r="R478" s="397"/>
      <c r="S478" s="398"/>
      <c r="T478" s="299"/>
      <c r="U478" s="299"/>
      <c r="V478" s="299"/>
      <c r="W478" s="370" t="s">
        <v>64</v>
      </c>
      <c r="X478" s="371"/>
      <c r="Y478" s="371"/>
      <c r="Z478" s="371"/>
      <c r="AA478" s="372"/>
      <c r="AB478" s="335" t="s">
        <v>306</v>
      </c>
      <c r="AC478" s="277"/>
      <c r="AD478" s="277"/>
      <c r="AE478" s="277"/>
      <c r="AF478" s="277"/>
      <c r="AG478" s="277"/>
      <c r="AH478" s="277"/>
      <c r="AI478" s="277"/>
      <c r="AJ478" s="277"/>
      <c r="AK478" s="277"/>
      <c r="AL478" s="277"/>
      <c r="AM478" s="277"/>
      <c r="AN478" s="277"/>
      <c r="AO478" s="277"/>
      <c r="AP478" s="277"/>
      <c r="AQ478" s="277"/>
      <c r="AR478" s="277"/>
      <c r="AS478" s="277"/>
      <c r="AT478" s="277"/>
      <c r="AU478" s="277"/>
      <c r="AV478" s="277"/>
      <c r="AW478" s="277"/>
      <c r="AX478" s="277"/>
      <c r="AY478" s="336"/>
      <c r="AZ478" s="15"/>
      <c r="BA478" s="84" t="s">
        <v>1592</v>
      </c>
      <c r="BB478" s="39" t="s">
        <v>1593</v>
      </c>
      <c r="BC478" s="39" t="str">
        <f>B478</f>
        <v>D'Agen</v>
      </c>
      <c r="BD478" s="85" t="s">
        <v>745</v>
      </c>
      <c r="BE478" s="40" t="str">
        <f t="shared" si="402"/>
        <v/>
      </c>
      <c r="BF478" s="40">
        <f t="shared" si="403"/>
        <v>52.95</v>
      </c>
      <c r="BG478" s="40" t="str">
        <f t="shared" si="404"/>
        <v/>
      </c>
      <c r="BH478" s="139">
        <f>IF(BB478="","",IF(AND(BD478="Yes",Admin!$F$6&gt;0),Admin!$F$6,Admin!$F$5))</f>
        <v>0</v>
      </c>
      <c r="BI478" s="140" t="str">
        <f t="shared" si="405"/>
        <v/>
      </c>
      <c r="BJ478" s="141" t="str">
        <f>IF(BI478="","",BI478-(BI478*BH478))</f>
        <v/>
      </c>
    </row>
    <row r="479" spans="1:62" ht="18.75" customHeight="1" x14ac:dyDescent="0.25">
      <c r="A479" s="15"/>
      <c r="B479" s="276" t="s">
        <v>1591</v>
      </c>
      <c r="C479" s="277"/>
      <c r="D479" s="277"/>
      <c r="E479" s="277"/>
      <c r="F479" s="277"/>
      <c r="G479" s="277"/>
      <c r="H479" s="277"/>
      <c r="I479" s="399" t="s">
        <v>288</v>
      </c>
      <c r="J479" s="399"/>
      <c r="K479" s="399"/>
      <c r="L479" s="399"/>
      <c r="M479" s="399"/>
      <c r="N479" s="399"/>
      <c r="O479" s="399"/>
      <c r="P479" s="400"/>
      <c r="Q479" s="396">
        <v>52.95</v>
      </c>
      <c r="R479" s="397"/>
      <c r="S479" s="398"/>
      <c r="T479" s="299"/>
      <c r="U479" s="299"/>
      <c r="V479" s="299"/>
      <c r="W479" s="668" t="s">
        <v>22</v>
      </c>
      <c r="X479" s="668"/>
      <c r="Y479" s="668"/>
      <c r="Z479" s="668"/>
      <c r="AA479" s="668"/>
      <c r="AB479" s="335" t="s">
        <v>306</v>
      </c>
      <c r="AC479" s="277"/>
      <c r="AD479" s="277"/>
      <c r="AE479" s="277"/>
      <c r="AF479" s="277"/>
      <c r="AG479" s="277"/>
      <c r="AH479" s="277"/>
      <c r="AI479" s="277"/>
      <c r="AJ479" s="277"/>
      <c r="AK479" s="277"/>
      <c r="AL479" s="277"/>
      <c r="AM479" s="277"/>
      <c r="AN479" s="277"/>
      <c r="AO479" s="277"/>
      <c r="AP479" s="277"/>
      <c r="AQ479" s="277"/>
      <c r="AR479" s="277"/>
      <c r="AS479" s="277"/>
      <c r="AT479" s="277"/>
      <c r="AU479" s="277"/>
      <c r="AV479" s="277"/>
      <c r="AW479" s="277"/>
      <c r="AX479" s="277"/>
      <c r="AY479" s="336"/>
      <c r="AZ479" s="15"/>
      <c r="BA479" s="84" t="s">
        <v>1594</v>
      </c>
      <c r="BB479" s="39" t="s">
        <v>1593</v>
      </c>
      <c r="BC479" s="39" t="str">
        <f>B479</f>
        <v>Robe de Sergeant</v>
      </c>
      <c r="BD479" s="85" t="s">
        <v>745</v>
      </c>
      <c r="BE479" s="40" t="str">
        <f t="shared" ref="BE479" si="408">IF(ISNUMBER(T479),T479,"")</f>
        <v/>
      </c>
      <c r="BF479" s="40">
        <f t="shared" ref="BF479" si="409">IF(ISNUMBER(Q479),Q479,"")</f>
        <v>52.95</v>
      </c>
      <c r="BG479" s="40" t="str">
        <f t="shared" ref="BG479" si="410">IF(AND(ISNUMBER(T479),BD479="Yes"),T479,"")</f>
        <v/>
      </c>
      <c r="BH479" s="139">
        <f>IF(BB479="","",IF(AND(BD479="Yes",Admin!$F$6&gt;0),Admin!$F$6,Admin!$F$5))</f>
        <v>0</v>
      </c>
      <c r="BI479" s="140" t="str">
        <f t="shared" ref="BI479" si="411">IF(AND(ISNUMBER(T479),T479&gt;0,ISNUMBER(Q479)),Q479*T479,"")</f>
        <v/>
      </c>
      <c r="BJ479" s="141" t="str">
        <f>IF(BI479="","",BI479-(BI479*BH479))</f>
        <v/>
      </c>
    </row>
    <row r="480" spans="1:62" ht="18.75" customHeight="1" thickBot="1" x14ac:dyDescent="0.3">
      <c r="B480" s="413" t="s">
        <v>311</v>
      </c>
      <c r="C480" s="414"/>
      <c r="D480" s="414"/>
      <c r="E480" s="414"/>
      <c r="F480" s="414"/>
      <c r="G480" s="414"/>
      <c r="H480" s="414"/>
      <c r="I480" s="414"/>
      <c r="J480" s="414"/>
      <c r="K480" s="414"/>
      <c r="L480" s="414"/>
      <c r="M480" s="414"/>
      <c r="N480" s="414"/>
      <c r="O480" s="414"/>
      <c r="P480" s="414"/>
      <c r="Q480" s="418"/>
      <c r="R480" s="418"/>
      <c r="S480" s="418"/>
      <c r="T480" s="448"/>
      <c r="U480" s="448"/>
      <c r="V480" s="448"/>
      <c r="W480" s="670"/>
      <c r="X480" s="670"/>
      <c r="Y480" s="670"/>
      <c r="Z480" s="670"/>
      <c r="AA480" s="670"/>
      <c r="AB480" s="414"/>
      <c r="AC480" s="414"/>
      <c r="AD480" s="414"/>
      <c r="AE480" s="414"/>
      <c r="AF480" s="414"/>
      <c r="AG480" s="414"/>
      <c r="AH480" s="414"/>
      <c r="AI480" s="414"/>
      <c r="AJ480" s="414"/>
      <c r="AK480" s="414"/>
      <c r="AL480" s="414"/>
      <c r="AM480" s="414"/>
      <c r="AN480" s="414"/>
      <c r="AO480" s="414"/>
      <c r="AP480" s="414"/>
      <c r="AQ480" s="414"/>
      <c r="AR480" s="414"/>
      <c r="AS480" s="414"/>
      <c r="AT480" s="414"/>
      <c r="AU480" s="414"/>
      <c r="AV480" s="414"/>
      <c r="AW480" s="414"/>
      <c r="AX480" s="414"/>
      <c r="AY480" s="465"/>
      <c r="AZ480" s="15"/>
      <c r="BA480" s="84" t="s">
        <v>792</v>
      </c>
      <c r="BB480" s="39"/>
      <c r="BC480" s="39"/>
      <c r="BD480" s="85"/>
      <c r="BE480" s="78" t="str">
        <f t="shared" si="402"/>
        <v/>
      </c>
      <c r="BF480" s="78" t="str">
        <f t="shared" si="403"/>
        <v/>
      </c>
      <c r="BG480" s="78" t="str">
        <f t="shared" si="404"/>
        <v/>
      </c>
      <c r="BH480" s="86" t="str">
        <f>IF(BB480="","",IF(AND(BD480="Yes",Admin!$F$6&gt;0),Admin!$F$6,Admin!$F$5))</f>
        <v/>
      </c>
      <c r="BI480" s="87" t="str">
        <f t="shared" si="405"/>
        <v/>
      </c>
      <c r="BJ480" s="88" t="str">
        <f t="shared" si="401"/>
        <v/>
      </c>
    </row>
    <row r="481" spans="1:62" ht="18.75" hidden="1" customHeight="1" thickBot="1" x14ac:dyDescent="0.3">
      <c r="A481" s="15"/>
      <c r="B481" s="581" t="s">
        <v>312</v>
      </c>
      <c r="C481" s="571"/>
      <c r="D481" s="571"/>
      <c r="E481" s="571"/>
      <c r="F481" s="571"/>
      <c r="G481" s="571"/>
      <c r="H481" s="571"/>
      <c r="I481" s="571"/>
      <c r="J481" s="571"/>
      <c r="K481" s="571"/>
      <c r="L481" s="571"/>
      <c r="M481" s="260"/>
      <c r="N481" s="260"/>
      <c r="O481" s="260"/>
      <c r="P481" s="259" t="s">
        <v>288</v>
      </c>
      <c r="Q481" s="676" t="s">
        <v>393</v>
      </c>
      <c r="R481" s="593"/>
      <c r="S481" s="677"/>
      <c r="T481" s="578" t="s">
        <v>2</v>
      </c>
      <c r="U481" s="579"/>
      <c r="V481" s="579"/>
      <c r="W481" s="578" t="s">
        <v>30</v>
      </c>
      <c r="X481" s="579"/>
      <c r="Y481" s="579"/>
      <c r="Z481" s="579"/>
      <c r="AA481" s="604"/>
      <c r="AB481" s="696" t="s">
        <v>90</v>
      </c>
      <c r="AC481" s="571"/>
      <c r="AD481" s="571"/>
      <c r="AE481" s="571"/>
      <c r="AF481" s="571"/>
      <c r="AG481" s="571"/>
      <c r="AH481" s="571"/>
      <c r="AI481" s="571"/>
      <c r="AJ481" s="571"/>
      <c r="AK481" s="571"/>
      <c r="AL481" s="571"/>
      <c r="AM481" s="571"/>
      <c r="AN481" s="571"/>
      <c r="AO481" s="571"/>
      <c r="AP481" s="571"/>
      <c r="AQ481" s="571"/>
      <c r="AR481" s="571"/>
      <c r="AS481" s="571"/>
      <c r="AT481" s="571"/>
      <c r="AU481" s="571"/>
      <c r="AV481" s="571"/>
      <c r="AW481" s="571"/>
      <c r="AX481" s="571"/>
      <c r="AY481" s="572"/>
      <c r="AZ481" s="15"/>
      <c r="BA481" s="84" t="s">
        <v>932</v>
      </c>
      <c r="BB481" s="39" t="s">
        <v>781</v>
      </c>
      <c r="BC481" s="39" t="str">
        <f>B481</f>
        <v>Greengage &amp; Coe's Golden Drop</v>
      </c>
      <c r="BD481" s="85" t="s">
        <v>745</v>
      </c>
      <c r="BE481" s="40" t="str">
        <f t="shared" si="402"/>
        <v/>
      </c>
      <c r="BF481" s="40" t="str">
        <f t="shared" si="403"/>
        <v/>
      </c>
      <c r="BG481" s="40" t="str">
        <f t="shared" si="404"/>
        <v/>
      </c>
      <c r="BH481" s="139">
        <f>IF(BB481="","",IF(AND(BD481="Yes",Admin!$F$6&gt;0),Admin!$F$6,Admin!$F$5))</f>
        <v>0</v>
      </c>
      <c r="BI481" s="140" t="str">
        <f t="shared" si="405"/>
        <v/>
      </c>
      <c r="BJ481" s="141" t="str">
        <f t="shared" si="401"/>
        <v/>
      </c>
    </row>
    <row r="482" spans="1:62" ht="18.75" customHeight="1" thickBot="1" x14ac:dyDescent="0.3">
      <c r="B482" s="455"/>
      <c r="C482" s="455"/>
      <c r="D482" s="455"/>
      <c r="E482" s="455"/>
      <c r="F482" s="455"/>
      <c r="G482" s="455"/>
      <c r="H482" s="455"/>
      <c r="I482" s="455"/>
      <c r="J482" s="455"/>
      <c r="K482" s="455"/>
      <c r="L482" s="455"/>
      <c r="M482" s="455"/>
      <c r="N482" s="455"/>
      <c r="O482" s="455"/>
      <c r="P482" s="455"/>
      <c r="Q482" s="455"/>
      <c r="R482" s="455"/>
      <c r="S482" s="455"/>
      <c r="T482" s="455"/>
      <c r="U482" s="455"/>
      <c r="V482" s="455"/>
      <c r="W482" s="455"/>
      <c r="X482" s="455"/>
      <c r="Y482" s="455"/>
      <c r="Z482" s="455"/>
      <c r="AA482" s="455"/>
      <c r="AB482" s="455"/>
      <c r="AC482" s="455"/>
      <c r="AD482" s="455"/>
      <c r="AE482" s="455"/>
      <c r="AF482" s="455"/>
      <c r="AG482" s="455"/>
      <c r="AH482" s="455"/>
      <c r="AI482" s="455"/>
      <c r="AJ482" s="455"/>
      <c r="AK482" s="455"/>
      <c r="AL482" s="455"/>
      <c r="AM482" s="455"/>
      <c r="AN482" s="455"/>
      <c r="AO482" s="455"/>
      <c r="AP482" s="455"/>
      <c r="AQ482" s="455"/>
      <c r="AR482" s="455"/>
      <c r="AS482" s="455"/>
      <c r="AT482" s="455"/>
      <c r="AU482" s="455"/>
      <c r="AV482" s="455"/>
      <c r="AW482" s="455"/>
      <c r="AX482" s="455"/>
      <c r="AY482" s="455"/>
      <c r="AZ482" s="15"/>
      <c r="BA482" s="84" t="s">
        <v>792</v>
      </c>
      <c r="BB482" s="39"/>
      <c r="BC482" s="39"/>
      <c r="BD482" s="85"/>
      <c r="BE482" s="78" t="str">
        <f t="shared" si="402"/>
        <v/>
      </c>
      <c r="BF482" s="78" t="str">
        <f t="shared" si="403"/>
        <v/>
      </c>
      <c r="BG482" s="78" t="str">
        <f t="shared" si="404"/>
        <v/>
      </c>
      <c r="BH482" s="86" t="str">
        <f>IF(BB482="","",IF(AND(BD482="Yes",Admin!$F$6&gt;0),Admin!$F$6,Admin!$F$5))</f>
        <v/>
      </c>
      <c r="BI482" s="87" t="str">
        <f t="shared" si="405"/>
        <v/>
      </c>
      <c r="BJ482" s="88" t="str">
        <f t="shared" si="401"/>
        <v/>
      </c>
    </row>
    <row r="483" spans="1:62" ht="18.75" customHeight="1" x14ac:dyDescent="0.3">
      <c r="B483" s="755" t="s">
        <v>313</v>
      </c>
      <c r="C483" s="756"/>
      <c r="D483" s="756"/>
      <c r="E483" s="756"/>
      <c r="F483" s="756"/>
      <c r="G483" s="756"/>
      <c r="H483" s="756"/>
      <c r="I483" s="756"/>
      <c r="J483" s="756"/>
      <c r="K483" s="756"/>
      <c r="L483" s="756"/>
      <c r="M483" s="756"/>
      <c r="N483" s="756"/>
      <c r="O483" s="756"/>
      <c r="P483" s="756"/>
      <c r="Q483" s="675" t="s">
        <v>1</v>
      </c>
      <c r="R483" s="675"/>
      <c r="S483" s="675"/>
      <c r="T483" s="425" t="s">
        <v>0</v>
      </c>
      <c r="U483" s="425"/>
      <c r="V483" s="425"/>
      <c r="W483" s="423" t="s">
        <v>8</v>
      </c>
      <c r="X483" s="423"/>
      <c r="Y483" s="423"/>
      <c r="Z483" s="423"/>
      <c r="AA483" s="423"/>
      <c r="AB483" s="426" t="s">
        <v>9</v>
      </c>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26"/>
      <c r="AY483" s="427"/>
      <c r="AZ483" s="15"/>
      <c r="BA483" s="84" t="s">
        <v>792</v>
      </c>
      <c r="BB483" s="39"/>
      <c r="BC483" s="39"/>
      <c r="BD483" s="85"/>
      <c r="BE483" s="78" t="str">
        <f t="shared" si="402"/>
        <v/>
      </c>
      <c r="BF483" s="78" t="str">
        <f t="shared" si="403"/>
        <v/>
      </c>
      <c r="BG483" s="78" t="str">
        <f t="shared" si="404"/>
        <v/>
      </c>
      <c r="BH483" s="86" t="str">
        <f>IF(BB483="","",IF(AND(BD483="Yes",Admin!$F$6&gt;0),Admin!$F$6,Admin!$F$5))</f>
        <v/>
      </c>
      <c r="BI483" s="87" t="str">
        <f t="shared" si="405"/>
        <v/>
      </c>
      <c r="BJ483" s="88" t="str">
        <f t="shared" si="401"/>
        <v/>
      </c>
    </row>
    <row r="484" spans="1:62" ht="18.75" hidden="1" customHeight="1" x14ac:dyDescent="0.25">
      <c r="A484" s="15"/>
      <c r="B484" s="381" t="s">
        <v>314</v>
      </c>
      <c r="C484" s="382"/>
      <c r="D484" s="382"/>
      <c r="E484" s="382"/>
      <c r="F484" s="382"/>
      <c r="G484" s="382"/>
      <c r="H484" s="382"/>
      <c r="I484" s="382"/>
      <c r="J484" s="383" t="s">
        <v>288</v>
      </c>
      <c r="K484" s="383"/>
      <c r="L484" s="383"/>
      <c r="M484" s="383"/>
      <c r="N484" s="383"/>
      <c r="O484" s="383"/>
      <c r="P484" s="383"/>
      <c r="Q484" s="401" t="s">
        <v>393</v>
      </c>
      <c r="R484" s="402"/>
      <c r="S484" s="403"/>
      <c r="T484" s="387" t="s">
        <v>2</v>
      </c>
      <c r="U484" s="388"/>
      <c r="V484" s="389"/>
      <c r="W484" s="329" t="s">
        <v>64</v>
      </c>
      <c r="X484" s="330"/>
      <c r="Y484" s="330"/>
      <c r="Z484" s="330"/>
      <c r="AA484" s="390"/>
      <c r="AB484" s="391" t="s">
        <v>315</v>
      </c>
      <c r="AC484" s="382"/>
      <c r="AD484" s="382"/>
      <c r="AE484" s="382"/>
      <c r="AF484" s="382"/>
      <c r="AG484" s="382"/>
      <c r="AH484" s="382"/>
      <c r="AI484" s="382"/>
      <c r="AJ484" s="382"/>
      <c r="AK484" s="382"/>
      <c r="AL484" s="382"/>
      <c r="AM484" s="382"/>
      <c r="AN484" s="382"/>
      <c r="AO484" s="382"/>
      <c r="AP484" s="382"/>
      <c r="AQ484" s="382"/>
      <c r="AR484" s="382"/>
      <c r="AS484" s="382"/>
      <c r="AT484" s="382"/>
      <c r="AU484" s="382"/>
      <c r="AV484" s="382"/>
      <c r="AW484" s="382"/>
      <c r="AX484" s="382"/>
      <c r="AY484" s="392"/>
      <c r="AZ484" s="15"/>
      <c r="BA484" s="84" t="s">
        <v>933</v>
      </c>
      <c r="BB484" s="39" t="s">
        <v>785</v>
      </c>
      <c r="BC484" s="39" t="str">
        <f t="shared" ref="BC484:BC500" si="412">B484</f>
        <v>Black Amber</v>
      </c>
      <c r="BD484" s="85" t="s">
        <v>745</v>
      </c>
      <c r="BE484" s="40" t="str">
        <f t="shared" si="402"/>
        <v/>
      </c>
      <c r="BF484" s="40" t="str">
        <f t="shared" si="403"/>
        <v/>
      </c>
      <c r="BG484" s="40" t="str">
        <f t="shared" si="404"/>
        <v/>
      </c>
      <c r="BH484" s="139">
        <f>IF(BB484="","",IF(AND(BD484="Yes",Admin!$F$6&gt;0),Admin!$F$6,Admin!$F$5))</f>
        <v>0</v>
      </c>
      <c r="BI484" s="140" t="str">
        <f t="shared" si="405"/>
        <v/>
      </c>
      <c r="BJ484" s="141" t="str">
        <f t="shared" si="401"/>
        <v/>
      </c>
    </row>
    <row r="485" spans="1:62" ht="18.75" hidden="1" customHeight="1" x14ac:dyDescent="0.25">
      <c r="A485" s="15"/>
      <c r="B485" s="381" t="s">
        <v>316</v>
      </c>
      <c r="C485" s="382"/>
      <c r="D485" s="382"/>
      <c r="E485" s="382"/>
      <c r="F485" s="382"/>
      <c r="G485" s="382"/>
      <c r="H485" s="382"/>
      <c r="I485" s="382"/>
      <c r="J485" s="383" t="s">
        <v>288</v>
      </c>
      <c r="K485" s="383"/>
      <c r="L485" s="383"/>
      <c r="M485" s="383"/>
      <c r="N485" s="383"/>
      <c r="O485" s="383"/>
      <c r="P485" s="383"/>
      <c r="Q485" s="384">
        <v>42.95</v>
      </c>
      <c r="R485" s="385"/>
      <c r="S485" s="386"/>
      <c r="T485" s="387" t="s">
        <v>2</v>
      </c>
      <c r="U485" s="388"/>
      <c r="V485" s="389"/>
      <c r="W485" s="329" t="s">
        <v>30</v>
      </c>
      <c r="X485" s="330"/>
      <c r="Y485" s="330"/>
      <c r="Z485" s="330"/>
      <c r="AA485" s="390"/>
      <c r="AB485" s="391" t="s">
        <v>12</v>
      </c>
      <c r="AC485" s="382"/>
      <c r="AD485" s="382"/>
      <c r="AE485" s="382"/>
      <c r="AF485" s="382"/>
      <c r="AG485" s="382"/>
      <c r="AH485" s="382"/>
      <c r="AI485" s="382"/>
      <c r="AJ485" s="382"/>
      <c r="AK485" s="382"/>
      <c r="AL485" s="382"/>
      <c r="AM485" s="382"/>
      <c r="AN485" s="382"/>
      <c r="AO485" s="382"/>
      <c r="AP485" s="382"/>
      <c r="AQ485" s="382"/>
      <c r="AR485" s="382"/>
      <c r="AS485" s="382"/>
      <c r="AT485" s="382"/>
      <c r="AU485" s="382"/>
      <c r="AV485" s="382"/>
      <c r="AW485" s="382"/>
      <c r="AX485" s="382"/>
      <c r="AY485" s="392"/>
      <c r="AZ485" s="15"/>
      <c r="BA485" s="84" t="s">
        <v>934</v>
      </c>
      <c r="BB485" s="39" t="s">
        <v>785</v>
      </c>
      <c r="BC485" s="39" t="str">
        <f t="shared" si="412"/>
        <v>Burbank</v>
      </c>
      <c r="BD485" s="85" t="s">
        <v>745</v>
      </c>
      <c r="BE485" s="40" t="str">
        <f t="shared" si="402"/>
        <v/>
      </c>
      <c r="BF485" s="40">
        <f t="shared" si="403"/>
        <v>42.95</v>
      </c>
      <c r="BG485" s="40" t="str">
        <f t="shared" si="404"/>
        <v/>
      </c>
      <c r="BH485" s="139">
        <f>IF(BB485="","",IF(AND(BD485="Yes",Admin!$F$6&gt;0),Admin!$F$6,Admin!$F$5))</f>
        <v>0</v>
      </c>
      <c r="BI485" s="140" t="str">
        <f t="shared" si="405"/>
        <v/>
      </c>
      <c r="BJ485" s="141" t="str">
        <f t="shared" si="401"/>
        <v/>
      </c>
    </row>
    <row r="486" spans="1:62" ht="18.75" hidden="1" customHeight="1" x14ac:dyDescent="0.25">
      <c r="A486" s="15"/>
      <c r="B486" s="381" t="s">
        <v>371</v>
      </c>
      <c r="C486" s="382"/>
      <c r="D486" s="382"/>
      <c r="E486" s="382"/>
      <c r="F486" s="382"/>
      <c r="G486" s="382"/>
      <c r="H486" s="382"/>
      <c r="I486" s="382"/>
      <c r="J486" s="383" t="s">
        <v>321</v>
      </c>
      <c r="K486" s="383"/>
      <c r="L486" s="383"/>
      <c r="M486" s="383"/>
      <c r="N486" s="383"/>
      <c r="O486" s="383"/>
      <c r="P486" s="383"/>
      <c r="Q486" s="384">
        <v>42.95</v>
      </c>
      <c r="R486" s="385"/>
      <c r="S486" s="386"/>
      <c r="T486" s="387" t="s">
        <v>2</v>
      </c>
      <c r="U486" s="388"/>
      <c r="V486" s="389"/>
      <c r="W486" s="329" t="s">
        <v>27</v>
      </c>
      <c r="X486" s="330"/>
      <c r="Y486" s="330"/>
      <c r="Z486" s="330"/>
      <c r="AA486" s="390"/>
      <c r="AB486" s="391" t="s">
        <v>372</v>
      </c>
      <c r="AC486" s="382"/>
      <c r="AD486" s="382"/>
      <c r="AE486" s="382"/>
      <c r="AF486" s="382"/>
      <c r="AG486" s="382"/>
      <c r="AH486" s="382"/>
      <c r="AI486" s="382"/>
      <c r="AJ486" s="382"/>
      <c r="AK486" s="382"/>
      <c r="AL486" s="382"/>
      <c r="AM486" s="382"/>
      <c r="AN486" s="382"/>
      <c r="AO486" s="382"/>
      <c r="AP486" s="382"/>
      <c r="AQ486" s="382"/>
      <c r="AR486" s="382"/>
      <c r="AS486" s="382"/>
      <c r="AT486" s="382"/>
      <c r="AU486" s="382"/>
      <c r="AV486" s="382"/>
      <c r="AW486" s="382"/>
      <c r="AX486" s="382"/>
      <c r="AY486" s="392"/>
      <c r="AZ486" s="15"/>
      <c r="BA486" s="84" t="s">
        <v>935</v>
      </c>
      <c r="BB486" s="39" t="s">
        <v>785</v>
      </c>
      <c r="BC486" s="39" t="str">
        <f t="shared" si="412"/>
        <v>Elephant Heart</v>
      </c>
      <c r="BD486" s="85" t="s">
        <v>745</v>
      </c>
      <c r="BE486" s="40" t="str">
        <f t="shared" si="402"/>
        <v/>
      </c>
      <c r="BF486" s="40">
        <f t="shared" si="403"/>
        <v>42.95</v>
      </c>
      <c r="BG486" s="40" t="str">
        <f t="shared" si="404"/>
        <v/>
      </c>
      <c r="BH486" s="139">
        <f>IF(BB486="","",IF(AND(BD486="Yes",Admin!$F$6&gt;0),Admin!$F$6,Admin!$F$5))</f>
        <v>0</v>
      </c>
      <c r="BI486" s="140" t="str">
        <f t="shared" si="405"/>
        <v/>
      </c>
      <c r="BJ486" s="141" t="str">
        <f t="shared" si="401"/>
        <v/>
      </c>
    </row>
    <row r="487" spans="1:62" ht="18.75" hidden="1" customHeight="1" x14ac:dyDescent="0.25">
      <c r="A487" s="15"/>
      <c r="B487" s="381" t="s">
        <v>317</v>
      </c>
      <c r="C487" s="382"/>
      <c r="D487" s="382"/>
      <c r="E487" s="382"/>
      <c r="F487" s="382"/>
      <c r="G487" s="382"/>
      <c r="H487" s="382"/>
      <c r="I487" s="382"/>
      <c r="J487" s="383" t="s">
        <v>288</v>
      </c>
      <c r="K487" s="383"/>
      <c r="L487" s="383"/>
      <c r="M487" s="383"/>
      <c r="N487" s="383"/>
      <c r="O487" s="383"/>
      <c r="P487" s="383"/>
      <c r="Q487" s="401" t="s">
        <v>393</v>
      </c>
      <c r="R487" s="402"/>
      <c r="S487" s="403"/>
      <c r="T487" s="387" t="s">
        <v>2</v>
      </c>
      <c r="U487" s="388"/>
      <c r="V487" s="389"/>
      <c r="W487" s="329" t="s">
        <v>22</v>
      </c>
      <c r="X487" s="330"/>
      <c r="Y487" s="330"/>
      <c r="Z487" s="330"/>
      <c r="AA487" s="390"/>
      <c r="AB487" s="391" t="s">
        <v>318</v>
      </c>
      <c r="AC487" s="382"/>
      <c r="AD487" s="382"/>
      <c r="AE487" s="382"/>
      <c r="AF487" s="382"/>
      <c r="AG487" s="382"/>
      <c r="AH487" s="382"/>
      <c r="AI487" s="382"/>
      <c r="AJ487" s="382"/>
      <c r="AK487" s="382"/>
      <c r="AL487" s="382"/>
      <c r="AM487" s="382"/>
      <c r="AN487" s="382"/>
      <c r="AO487" s="382"/>
      <c r="AP487" s="382"/>
      <c r="AQ487" s="382"/>
      <c r="AR487" s="382"/>
      <c r="AS487" s="382"/>
      <c r="AT487" s="382"/>
      <c r="AU487" s="382"/>
      <c r="AV487" s="382"/>
      <c r="AW487" s="382"/>
      <c r="AX487" s="382"/>
      <c r="AY487" s="392"/>
      <c r="AZ487" s="15"/>
      <c r="BA487" s="84" t="s">
        <v>936</v>
      </c>
      <c r="BB487" s="39" t="s">
        <v>785</v>
      </c>
      <c r="BC487" s="39" t="str">
        <f t="shared" si="412"/>
        <v>Friar</v>
      </c>
      <c r="BD487" s="85" t="s">
        <v>745</v>
      </c>
      <c r="BE487" s="40" t="str">
        <f t="shared" si="402"/>
        <v/>
      </c>
      <c r="BF487" s="40" t="str">
        <f t="shared" si="403"/>
        <v/>
      </c>
      <c r="BG487" s="40" t="str">
        <f t="shared" si="404"/>
        <v/>
      </c>
      <c r="BH487" s="139">
        <f>IF(BB487="","",IF(AND(BD487="Yes",Admin!$F$6&gt;0),Admin!$F$6,Admin!$F$5))</f>
        <v>0</v>
      </c>
      <c r="BI487" s="140" t="str">
        <f t="shared" si="405"/>
        <v/>
      </c>
      <c r="BJ487" s="141" t="str">
        <f t="shared" si="401"/>
        <v/>
      </c>
    </row>
    <row r="488" spans="1:62" ht="18.75" customHeight="1" x14ac:dyDescent="0.25">
      <c r="A488" s="15"/>
      <c r="B488" s="276" t="s">
        <v>319</v>
      </c>
      <c r="C488" s="277"/>
      <c r="D488" s="277"/>
      <c r="E488" s="277"/>
      <c r="F488" s="277"/>
      <c r="G488" s="277"/>
      <c r="H488" s="277"/>
      <c r="I488" s="277"/>
      <c r="J488" s="399" t="s">
        <v>288</v>
      </c>
      <c r="K488" s="399"/>
      <c r="L488" s="399"/>
      <c r="M488" s="399"/>
      <c r="N488" s="399"/>
      <c r="O488" s="399"/>
      <c r="P488" s="399"/>
      <c r="Q488" s="280">
        <v>44.95</v>
      </c>
      <c r="R488" s="281"/>
      <c r="S488" s="282"/>
      <c r="T488" s="283"/>
      <c r="U488" s="284"/>
      <c r="V488" s="369"/>
      <c r="W488" s="370" t="s">
        <v>27</v>
      </c>
      <c r="X488" s="371"/>
      <c r="Y488" s="371"/>
      <c r="Z488" s="371"/>
      <c r="AA488" s="372"/>
      <c r="AB488" s="335" t="s">
        <v>12</v>
      </c>
      <c r="AC488" s="277"/>
      <c r="AD488" s="277"/>
      <c r="AE488" s="277"/>
      <c r="AF488" s="277"/>
      <c r="AG488" s="277"/>
      <c r="AH488" s="277"/>
      <c r="AI488" s="277"/>
      <c r="AJ488" s="277"/>
      <c r="AK488" s="277"/>
      <c r="AL488" s="277"/>
      <c r="AM488" s="277"/>
      <c r="AN488" s="277"/>
      <c r="AO488" s="277"/>
      <c r="AP488" s="277"/>
      <c r="AQ488" s="277"/>
      <c r="AR488" s="277"/>
      <c r="AS488" s="277"/>
      <c r="AT488" s="277"/>
      <c r="AU488" s="277"/>
      <c r="AV488" s="277"/>
      <c r="AW488" s="277"/>
      <c r="AX488" s="277"/>
      <c r="AY488" s="336"/>
      <c r="AZ488" s="15"/>
      <c r="BA488" s="84" t="s">
        <v>1153</v>
      </c>
      <c r="BB488" s="39" t="s">
        <v>785</v>
      </c>
      <c r="BC488" s="39" t="str">
        <f t="shared" si="412"/>
        <v xml:space="preserve">Luisa </v>
      </c>
      <c r="BD488" s="85" t="s">
        <v>745</v>
      </c>
      <c r="BE488" s="40" t="str">
        <f t="shared" si="402"/>
        <v/>
      </c>
      <c r="BF488" s="40">
        <f t="shared" si="403"/>
        <v>44.95</v>
      </c>
      <c r="BG488" s="40" t="str">
        <f t="shared" si="404"/>
        <v/>
      </c>
      <c r="BH488" s="139">
        <f>IF(BB488="","",IF(AND(BD488="Yes",Admin!$F$6&gt;0),Admin!$F$6,Admin!$F$5))</f>
        <v>0</v>
      </c>
      <c r="BI488" s="140" t="str">
        <f t="shared" si="405"/>
        <v/>
      </c>
      <c r="BJ488" s="141" t="str">
        <f t="shared" si="401"/>
        <v/>
      </c>
    </row>
    <row r="489" spans="1:62" ht="18.75" customHeight="1" x14ac:dyDescent="0.25">
      <c r="A489" s="15"/>
      <c r="B489" s="276" t="s">
        <v>2526</v>
      </c>
      <c r="C489" s="277"/>
      <c r="D489" s="277"/>
      <c r="E489" s="277"/>
      <c r="F489" s="277"/>
      <c r="G489" s="277"/>
      <c r="H489" s="277"/>
      <c r="I489" s="277"/>
      <c r="J489" s="399" t="s">
        <v>288</v>
      </c>
      <c r="K489" s="399"/>
      <c r="L489" s="399"/>
      <c r="M489" s="399"/>
      <c r="N489" s="399"/>
      <c r="O489" s="399"/>
      <c r="P489" s="399"/>
      <c r="Q489" s="280">
        <v>59.95</v>
      </c>
      <c r="R489" s="281"/>
      <c r="S489" s="282"/>
      <c r="T489" s="283"/>
      <c r="U489" s="284"/>
      <c r="V489" s="369"/>
      <c r="W489" s="370" t="s">
        <v>27</v>
      </c>
      <c r="X489" s="371"/>
      <c r="Y489" s="371"/>
      <c r="Z489" s="371"/>
      <c r="AA489" s="372"/>
      <c r="AB489" s="335" t="s">
        <v>12</v>
      </c>
      <c r="AC489" s="277"/>
      <c r="AD489" s="277"/>
      <c r="AE489" s="277"/>
      <c r="AF489" s="277"/>
      <c r="AG489" s="277"/>
      <c r="AH489" s="277"/>
      <c r="AI489" s="277"/>
      <c r="AJ489" s="277"/>
      <c r="AK489" s="277"/>
      <c r="AL489" s="277"/>
      <c r="AM489" s="277"/>
      <c r="AN489" s="277"/>
      <c r="AO489" s="277"/>
      <c r="AP489" s="277"/>
      <c r="AQ489" s="277"/>
      <c r="AR489" s="277"/>
      <c r="AS489" s="277"/>
      <c r="AT489" s="277"/>
      <c r="AU489" s="277"/>
      <c r="AV489" s="277"/>
      <c r="AW489" s="277"/>
      <c r="AX489" s="277"/>
      <c r="AY489" s="336"/>
      <c r="AZ489" s="15"/>
      <c r="BA489" s="84" t="s">
        <v>2527</v>
      </c>
      <c r="BB489" s="39" t="s">
        <v>785</v>
      </c>
      <c r="BC489" s="39" t="str">
        <f t="shared" ref="BC489" si="413">B489</f>
        <v>Luisa (Extra Large*)</v>
      </c>
      <c r="BD489" s="85" t="s">
        <v>745</v>
      </c>
      <c r="BE489" s="40" t="str">
        <f t="shared" ref="BE489" si="414">IF(ISNUMBER(T489),T489,"")</f>
        <v/>
      </c>
      <c r="BF489" s="40">
        <f t="shared" ref="BF489" si="415">IF(ISNUMBER(Q489),Q489,"")</f>
        <v>59.95</v>
      </c>
      <c r="BG489" s="40" t="str">
        <f t="shared" ref="BG489" si="416">IF(AND(ISNUMBER(T489),BD489="Yes"),T489,"")</f>
        <v/>
      </c>
      <c r="BH489" s="254">
        <f>IF(BB489="","",0)</f>
        <v>0</v>
      </c>
      <c r="BI489" s="140" t="str">
        <f t="shared" ref="BI489" si="417">IF(AND(ISNUMBER(T489),T489&gt;0,ISNUMBER(Q489)),Q489*T489,"")</f>
        <v/>
      </c>
      <c r="BJ489" s="141" t="str">
        <f t="shared" ref="BJ489" si="418">IF(BI489="","",BI489-(BI489*BH489))</f>
        <v/>
      </c>
    </row>
    <row r="490" spans="1:62" ht="18.75" customHeight="1" x14ac:dyDescent="0.25">
      <c r="A490" s="15"/>
      <c r="B490" s="276" t="s">
        <v>320</v>
      </c>
      <c r="C490" s="277"/>
      <c r="D490" s="277"/>
      <c r="E490" s="277"/>
      <c r="F490" s="277"/>
      <c r="G490" s="277"/>
      <c r="H490" s="277"/>
      <c r="I490" s="277"/>
      <c r="J490" s="399" t="s">
        <v>321</v>
      </c>
      <c r="K490" s="399"/>
      <c r="L490" s="399"/>
      <c r="M490" s="399"/>
      <c r="N490" s="399"/>
      <c r="O490" s="399"/>
      <c r="P490" s="399"/>
      <c r="Q490" s="396">
        <v>42.95</v>
      </c>
      <c r="R490" s="397"/>
      <c r="S490" s="398"/>
      <c r="T490" s="283"/>
      <c r="U490" s="284"/>
      <c r="V490" s="369"/>
      <c r="W490" s="370" t="s">
        <v>22</v>
      </c>
      <c r="X490" s="371"/>
      <c r="Y490" s="371"/>
      <c r="Z490" s="371"/>
      <c r="AA490" s="372"/>
      <c r="AB490" s="335" t="s">
        <v>322</v>
      </c>
      <c r="AC490" s="277"/>
      <c r="AD490" s="277"/>
      <c r="AE490" s="277"/>
      <c r="AF490" s="277"/>
      <c r="AG490" s="277"/>
      <c r="AH490" s="277"/>
      <c r="AI490" s="277"/>
      <c r="AJ490" s="277"/>
      <c r="AK490" s="277"/>
      <c r="AL490" s="277"/>
      <c r="AM490" s="277"/>
      <c r="AN490" s="277"/>
      <c r="AO490" s="277"/>
      <c r="AP490" s="277"/>
      <c r="AQ490" s="277"/>
      <c r="AR490" s="277"/>
      <c r="AS490" s="277"/>
      <c r="AT490" s="277"/>
      <c r="AU490" s="277"/>
      <c r="AV490" s="277"/>
      <c r="AW490" s="277"/>
      <c r="AX490" s="277"/>
      <c r="AY490" s="336"/>
      <c r="AZ490" s="15"/>
      <c r="BA490" s="84" t="s">
        <v>2272</v>
      </c>
      <c r="BB490" s="39" t="s">
        <v>785</v>
      </c>
      <c r="BC490" s="39" t="str">
        <f t="shared" si="412"/>
        <v>Mariposa</v>
      </c>
      <c r="BD490" s="85" t="s">
        <v>745</v>
      </c>
      <c r="BE490" s="40" t="str">
        <f t="shared" si="402"/>
        <v/>
      </c>
      <c r="BF490" s="40">
        <f t="shared" si="403"/>
        <v>42.95</v>
      </c>
      <c r="BG490" s="40" t="str">
        <f t="shared" si="404"/>
        <v/>
      </c>
      <c r="BH490" s="139">
        <f>IF(BB490="","",IF(AND(BD490="Yes",Admin!$F$6&gt;0),Admin!$F$6,Admin!$F$5))</f>
        <v>0</v>
      </c>
      <c r="BI490" s="140" t="str">
        <f t="shared" si="405"/>
        <v/>
      </c>
      <c r="BJ490" s="141" t="str">
        <f t="shared" ref="BJ490" si="419">IF(BI490="","",BI490-(BI490*BH490))</f>
        <v/>
      </c>
    </row>
    <row r="491" spans="1:62" ht="18.75" hidden="1" customHeight="1" x14ac:dyDescent="0.25">
      <c r="A491" s="15"/>
      <c r="B491" s="381" t="s">
        <v>320</v>
      </c>
      <c r="C491" s="382"/>
      <c r="D491" s="382"/>
      <c r="E491" s="382"/>
      <c r="F491" s="382"/>
      <c r="G491" s="382"/>
      <c r="H491" s="382"/>
      <c r="I491" s="382"/>
      <c r="J491" s="383" t="s">
        <v>321</v>
      </c>
      <c r="K491" s="383"/>
      <c r="L491" s="383"/>
      <c r="M491" s="383"/>
      <c r="N491" s="383"/>
      <c r="O491" s="383"/>
      <c r="P491" s="383"/>
      <c r="Q491" s="401">
        <v>39.950000000000003</v>
      </c>
      <c r="R491" s="402"/>
      <c r="S491" s="403"/>
      <c r="T491" s="387" t="s">
        <v>2</v>
      </c>
      <c r="U491" s="388"/>
      <c r="V491" s="389"/>
      <c r="W491" s="329" t="s">
        <v>22</v>
      </c>
      <c r="X491" s="330"/>
      <c r="Y491" s="330"/>
      <c r="Z491" s="330"/>
      <c r="AA491" s="390"/>
      <c r="AB491" s="391" t="s">
        <v>322</v>
      </c>
      <c r="AC491" s="382"/>
      <c r="AD491" s="382"/>
      <c r="AE491" s="382"/>
      <c r="AF491" s="382"/>
      <c r="AG491" s="382"/>
      <c r="AH491" s="382"/>
      <c r="AI491" s="382"/>
      <c r="AJ491" s="382"/>
      <c r="AK491" s="382"/>
      <c r="AL491" s="382"/>
      <c r="AM491" s="382"/>
      <c r="AN491" s="382"/>
      <c r="AO491" s="382"/>
      <c r="AP491" s="382"/>
      <c r="AQ491" s="382"/>
      <c r="AR491" s="382"/>
      <c r="AS491" s="382"/>
      <c r="AT491" s="382"/>
      <c r="AU491" s="382"/>
      <c r="AV491" s="382"/>
      <c r="AW491" s="382"/>
      <c r="AX491" s="382"/>
      <c r="AY491" s="392"/>
      <c r="AZ491" s="15"/>
      <c r="BA491" s="84" t="s">
        <v>2102</v>
      </c>
      <c r="BB491" s="39" t="s">
        <v>785</v>
      </c>
      <c r="BC491" s="39" t="str">
        <f t="shared" si="412"/>
        <v>Mariposa</v>
      </c>
      <c r="BD491" s="85" t="s">
        <v>745</v>
      </c>
      <c r="BE491" s="40" t="str">
        <f t="shared" si="402"/>
        <v/>
      </c>
      <c r="BF491" s="40">
        <f t="shared" si="403"/>
        <v>39.950000000000003</v>
      </c>
      <c r="BG491" s="40" t="str">
        <f t="shared" si="404"/>
        <v/>
      </c>
      <c r="BH491" s="139">
        <f>IF(BB491="","",IF(AND(BD491="Yes",Admin!$F$6&gt;0),Admin!$F$6,Admin!$F$5))</f>
        <v>0</v>
      </c>
      <c r="BI491" s="140" t="str">
        <f t="shared" si="405"/>
        <v/>
      </c>
      <c r="BJ491" s="141" t="str">
        <f t="shared" si="401"/>
        <v/>
      </c>
    </row>
    <row r="492" spans="1:62" ht="18.75" customHeight="1" x14ac:dyDescent="0.25">
      <c r="A492" s="15"/>
      <c r="B492" s="276" t="s">
        <v>2525</v>
      </c>
      <c r="C492" s="277"/>
      <c r="D492" s="277"/>
      <c r="E492" s="277"/>
      <c r="F492" s="277"/>
      <c r="G492" s="277"/>
      <c r="H492" s="277"/>
      <c r="I492" s="277"/>
      <c r="J492" s="399" t="s">
        <v>288</v>
      </c>
      <c r="K492" s="399"/>
      <c r="L492" s="399"/>
      <c r="M492" s="399"/>
      <c r="N492" s="399"/>
      <c r="O492" s="399"/>
      <c r="P492" s="399"/>
      <c r="Q492" s="366">
        <v>57.95</v>
      </c>
      <c r="R492" s="367"/>
      <c r="S492" s="368"/>
      <c r="T492" s="283"/>
      <c r="U492" s="284"/>
      <c r="V492" s="369"/>
      <c r="W492" s="370" t="s">
        <v>22</v>
      </c>
      <c r="X492" s="371"/>
      <c r="Y492" s="371"/>
      <c r="Z492" s="371"/>
      <c r="AA492" s="372"/>
      <c r="AB492" s="335" t="s">
        <v>2524</v>
      </c>
      <c r="AC492" s="277"/>
      <c r="AD492" s="277"/>
      <c r="AE492" s="277"/>
      <c r="AF492" s="277"/>
      <c r="AG492" s="277"/>
      <c r="AH492" s="277"/>
      <c r="AI492" s="277"/>
      <c r="AJ492" s="277"/>
      <c r="AK492" s="277"/>
      <c r="AL492" s="277"/>
      <c r="AM492" s="277"/>
      <c r="AN492" s="277"/>
      <c r="AO492" s="277"/>
      <c r="AP492" s="277"/>
      <c r="AQ492" s="277"/>
      <c r="AR492" s="277"/>
      <c r="AS492" s="277"/>
      <c r="AT492" s="277"/>
      <c r="AU492" s="277"/>
      <c r="AV492" s="277"/>
      <c r="AW492" s="277"/>
      <c r="AX492" s="277"/>
      <c r="AY492" s="336"/>
      <c r="AZ492" s="15"/>
      <c r="BA492" s="84" t="s">
        <v>2523</v>
      </c>
      <c r="BB492" s="39" t="s">
        <v>785</v>
      </c>
      <c r="BC492" s="39" t="str">
        <f t="shared" ref="BC492" si="420">B492</f>
        <v>Primetime (Extra Large*)</v>
      </c>
      <c r="BD492" s="85" t="s">
        <v>745</v>
      </c>
      <c r="BE492" s="40" t="str">
        <f t="shared" ref="BE492" si="421">IF(ISNUMBER(T492),T492,"")</f>
        <v/>
      </c>
      <c r="BF492" s="40">
        <f t="shared" ref="BF492" si="422">IF(ISNUMBER(Q492),Q492,"")</f>
        <v>57.95</v>
      </c>
      <c r="BG492" s="40" t="str">
        <f t="shared" ref="BG492" si="423">IF(AND(ISNUMBER(T492),BD492="Yes"),T492,"")</f>
        <v/>
      </c>
      <c r="BH492" s="254">
        <f>IF(BB492="","",0)</f>
        <v>0</v>
      </c>
      <c r="BI492" s="140" t="str">
        <f t="shared" ref="BI492" si="424">IF(AND(ISNUMBER(T492),T492&gt;0,ISNUMBER(Q492)),Q492*T492,"")</f>
        <v/>
      </c>
      <c r="BJ492" s="141" t="str">
        <f t="shared" si="401"/>
        <v/>
      </c>
    </row>
    <row r="493" spans="1:62" ht="18.75" hidden="1" customHeight="1" x14ac:dyDescent="0.25">
      <c r="A493" s="15"/>
      <c r="B493" s="381" t="s">
        <v>323</v>
      </c>
      <c r="C493" s="382"/>
      <c r="D493" s="382"/>
      <c r="E493" s="382"/>
      <c r="F493" s="382"/>
      <c r="G493" s="382"/>
      <c r="H493" s="382"/>
      <c r="I493" s="382"/>
      <c r="J493" s="383" t="s">
        <v>288</v>
      </c>
      <c r="K493" s="383"/>
      <c r="L493" s="383"/>
      <c r="M493" s="383"/>
      <c r="N493" s="383"/>
      <c r="O493" s="383"/>
      <c r="P493" s="383"/>
      <c r="Q493" s="384">
        <v>42.95</v>
      </c>
      <c r="R493" s="385"/>
      <c r="S493" s="386"/>
      <c r="T493" s="387" t="s">
        <v>2</v>
      </c>
      <c r="U493" s="388"/>
      <c r="V493" s="389"/>
      <c r="W493" s="329" t="s">
        <v>11</v>
      </c>
      <c r="X493" s="330"/>
      <c r="Y493" s="330"/>
      <c r="Z493" s="330"/>
      <c r="AA493" s="390"/>
      <c r="AB493" s="391" t="s">
        <v>324</v>
      </c>
      <c r="AC493" s="382"/>
      <c r="AD493" s="382"/>
      <c r="AE493" s="382"/>
      <c r="AF493" s="382"/>
      <c r="AG493" s="382"/>
      <c r="AH493" s="382"/>
      <c r="AI493" s="382"/>
      <c r="AJ493" s="382"/>
      <c r="AK493" s="382"/>
      <c r="AL493" s="382"/>
      <c r="AM493" s="382"/>
      <c r="AN493" s="382"/>
      <c r="AO493" s="382"/>
      <c r="AP493" s="382"/>
      <c r="AQ493" s="382"/>
      <c r="AR493" s="382"/>
      <c r="AS493" s="382"/>
      <c r="AT493" s="382"/>
      <c r="AU493" s="382"/>
      <c r="AV493" s="382"/>
      <c r="AW493" s="382"/>
      <c r="AX493" s="382"/>
      <c r="AY493" s="392"/>
      <c r="AZ493" s="15"/>
      <c r="BA493" s="84" t="s">
        <v>2229</v>
      </c>
      <c r="BB493" s="39" t="s">
        <v>785</v>
      </c>
      <c r="BC493" s="39" t="str">
        <f t="shared" si="412"/>
        <v>Santa Rosa</v>
      </c>
      <c r="BD493" s="85" t="s">
        <v>745</v>
      </c>
      <c r="BE493" s="40" t="str">
        <f t="shared" si="402"/>
        <v/>
      </c>
      <c r="BF493" s="40">
        <f t="shared" si="403"/>
        <v>42.95</v>
      </c>
      <c r="BG493" s="40" t="str">
        <f t="shared" si="404"/>
        <v/>
      </c>
      <c r="BH493" s="139">
        <f>IF(BB493="","",IF(AND(BD493="Yes",Admin!$F$6&gt;0),Admin!$F$6,Admin!$F$5))</f>
        <v>0</v>
      </c>
      <c r="BI493" s="140" t="str">
        <f t="shared" si="405"/>
        <v/>
      </c>
      <c r="BJ493" s="141" t="str">
        <f t="shared" ref="BJ493:BJ494" si="425">IF(BI493="","",BI493-(BI493*BH493))</f>
        <v/>
      </c>
    </row>
    <row r="494" spans="1:62" ht="18.75" customHeight="1" x14ac:dyDescent="0.25">
      <c r="A494" s="15"/>
      <c r="B494" s="276" t="s">
        <v>323</v>
      </c>
      <c r="C494" s="277"/>
      <c r="D494" s="277"/>
      <c r="E494" s="277"/>
      <c r="F494" s="277"/>
      <c r="G494" s="277"/>
      <c r="H494" s="277"/>
      <c r="I494" s="277"/>
      <c r="J494" s="399" t="s">
        <v>288</v>
      </c>
      <c r="K494" s="399"/>
      <c r="L494" s="399"/>
      <c r="M494" s="399"/>
      <c r="N494" s="399"/>
      <c r="O494" s="399"/>
      <c r="P494" s="399"/>
      <c r="Q494" s="396">
        <v>42.95</v>
      </c>
      <c r="R494" s="397"/>
      <c r="S494" s="398"/>
      <c r="T494" s="283"/>
      <c r="U494" s="284"/>
      <c r="V494" s="369"/>
      <c r="W494" s="370" t="s">
        <v>11</v>
      </c>
      <c r="X494" s="371"/>
      <c r="Y494" s="371"/>
      <c r="Z494" s="371"/>
      <c r="AA494" s="372"/>
      <c r="AB494" s="335" t="s">
        <v>324</v>
      </c>
      <c r="AC494" s="277"/>
      <c r="AD494" s="277"/>
      <c r="AE494" s="277"/>
      <c r="AF494" s="277"/>
      <c r="AG494" s="277"/>
      <c r="AH494" s="277"/>
      <c r="AI494" s="277"/>
      <c r="AJ494" s="277"/>
      <c r="AK494" s="277"/>
      <c r="AL494" s="277"/>
      <c r="AM494" s="277"/>
      <c r="AN494" s="277"/>
      <c r="AO494" s="277"/>
      <c r="AP494" s="277"/>
      <c r="AQ494" s="277"/>
      <c r="AR494" s="277"/>
      <c r="AS494" s="277"/>
      <c r="AT494" s="277"/>
      <c r="AU494" s="277"/>
      <c r="AV494" s="277"/>
      <c r="AW494" s="277"/>
      <c r="AX494" s="277"/>
      <c r="AY494" s="336"/>
      <c r="AZ494" s="15"/>
      <c r="BA494" s="84" t="s">
        <v>2273</v>
      </c>
      <c r="BB494" s="39" t="s">
        <v>785</v>
      </c>
      <c r="BC494" s="39" t="str">
        <f t="shared" si="412"/>
        <v>Santa Rosa</v>
      </c>
      <c r="BD494" s="85" t="s">
        <v>745</v>
      </c>
      <c r="BE494" s="40" t="str">
        <f t="shared" si="402"/>
        <v/>
      </c>
      <c r="BF494" s="40">
        <f t="shared" si="403"/>
        <v>42.95</v>
      </c>
      <c r="BG494" s="40" t="str">
        <f t="shared" si="404"/>
        <v/>
      </c>
      <c r="BH494" s="139">
        <f>IF(BB494="","",IF(AND(BD494="Yes",Admin!$F$6&gt;0),Admin!$F$6,Admin!$F$5))</f>
        <v>0</v>
      </c>
      <c r="BI494" s="140" t="str">
        <f t="shared" si="405"/>
        <v/>
      </c>
      <c r="BJ494" s="141" t="str">
        <f t="shared" si="425"/>
        <v/>
      </c>
    </row>
    <row r="495" spans="1:62" ht="18.75" hidden="1" customHeight="1" x14ac:dyDescent="0.25">
      <c r="A495" s="15"/>
      <c r="B495" s="381" t="s">
        <v>323</v>
      </c>
      <c r="C495" s="382"/>
      <c r="D495" s="382"/>
      <c r="E495" s="382"/>
      <c r="F495" s="382"/>
      <c r="G495" s="382"/>
      <c r="H495" s="382"/>
      <c r="I495" s="382"/>
      <c r="J495" s="383" t="s">
        <v>288</v>
      </c>
      <c r="K495" s="383"/>
      <c r="L495" s="383"/>
      <c r="M495" s="383"/>
      <c r="N495" s="383"/>
      <c r="O495" s="383"/>
      <c r="P495" s="383"/>
      <c r="Q495" s="401">
        <v>39.950000000000003</v>
      </c>
      <c r="R495" s="402"/>
      <c r="S495" s="403"/>
      <c r="T495" s="387" t="s">
        <v>2</v>
      </c>
      <c r="U495" s="388"/>
      <c r="V495" s="389"/>
      <c r="W495" s="329" t="s">
        <v>11</v>
      </c>
      <c r="X495" s="330"/>
      <c r="Y495" s="330"/>
      <c r="Z495" s="330"/>
      <c r="AA495" s="390"/>
      <c r="AB495" s="391" t="s">
        <v>324</v>
      </c>
      <c r="AC495" s="382"/>
      <c r="AD495" s="382"/>
      <c r="AE495" s="382"/>
      <c r="AF495" s="382"/>
      <c r="AG495" s="382"/>
      <c r="AH495" s="382"/>
      <c r="AI495" s="382"/>
      <c r="AJ495" s="382"/>
      <c r="AK495" s="382"/>
      <c r="AL495" s="382"/>
      <c r="AM495" s="382"/>
      <c r="AN495" s="382"/>
      <c r="AO495" s="382"/>
      <c r="AP495" s="382"/>
      <c r="AQ495" s="382"/>
      <c r="AR495" s="382"/>
      <c r="AS495" s="382"/>
      <c r="AT495" s="382"/>
      <c r="AU495" s="382"/>
      <c r="AV495" s="382"/>
      <c r="AW495" s="382"/>
      <c r="AX495" s="382"/>
      <c r="AY495" s="392"/>
      <c r="AZ495" s="15"/>
      <c r="BA495" s="84" t="s">
        <v>2173</v>
      </c>
      <c r="BB495" s="39" t="s">
        <v>785</v>
      </c>
      <c r="BC495" s="39" t="str">
        <f t="shared" si="412"/>
        <v>Santa Rosa</v>
      </c>
      <c r="BD495" s="85" t="s">
        <v>745</v>
      </c>
      <c r="BE495" s="40" t="str">
        <f t="shared" si="402"/>
        <v/>
      </c>
      <c r="BF495" s="40">
        <f t="shared" si="403"/>
        <v>39.950000000000003</v>
      </c>
      <c r="BG495" s="40" t="str">
        <f t="shared" si="404"/>
        <v/>
      </c>
      <c r="BH495" s="139">
        <f>IF(BB495="","",IF(AND(BD495="Yes",Admin!$F$6&gt;0),Admin!$F$6,Admin!$F$5))</f>
        <v>0</v>
      </c>
      <c r="BI495" s="140" t="str">
        <f t="shared" si="405"/>
        <v/>
      </c>
      <c r="BJ495" s="141" t="str">
        <f t="shared" si="401"/>
        <v/>
      </c>
    </row>
    <row r="496" spans="1:62" ht="18.75" customHeight="1" x14ac:dyDescent="0.25">
      <c r="A496" s="15"/>
      <c r="B496" s="276" t="s">
        <v>325</v>
      </c>
      <c r="C496" s="277"/>
      <c r="D496" s="277"/>
      <c r="E496" s="277"/>
      <c r="F496" s="277"/>
      <c r="G496" s="277"/>
      <c r="H496" s="277"/>
      <c r="I496" s="277"/>
      <c r="J496" s="399" t="s">
        <v>321</v>
      </c>
      <c r="K496" s="399"/>
      <c r="L496" s="399"/>
      <c r="M496" s="399"/>
      <c r="N496" s="399"/>
      <c r="O496" s="399"/>
      <c r="P496" s="399"/>
      <c r="Q496" s="366">
        <v>42.95</v>
      </c>
      <c r="R496" s="367"/>
      <c r="S496" s="368"/>
      <c r="T496" s="283"/>
      <c r="U496" s="284"/>
      <c r="V496" s="369"/>
      <c r="W496" s="370" t="s">
        <v>22</v>
      </c>
      <c r="X496" s="371"/>
      <c r="Y496" s="371"/>
      <c r="Z496" s="371"/>
      <c r="AA496" s="372"/>
      <c r="AB496" s="335" t="s">
        <v>326</v>
      </c>
      <c r="AC496" s="277"/>
      <c r="AD496" s="277"/>
      <c r="AE496" s="277"/>
      <c r="AF496" s="277"/>
      <c r="AG496" s="277"/>
      <c r="AH496" s="277"/>
      <c r="AI496" s="277"/>
      <c r="AJ496" s="277"/>
      <c r="AK496" s="277"/>
      <c r="AL496" s="277"/>
      <c r="AM496" s="277"/>
      <c r="AN496" s="277"/>
      <c r="AO496" s="277"/>
      <c r="AP496" s="277"/>
      <c r="AQ496" s="277"/>
      <c r="AR496" s="277"/>
      <c r="AS496" s="277"/>
      <c r="AT496" s="277"/>
      <c r="AU496" s="277"/>
      <c r="AV496" s="277"/>
      <c r="AW496" s="277"/>
      <c r="AX496" s="277"/>
      <c r="AY496" s="336"/>
      <c r="AZ496" s="15"/>
      <c r="BA496" s="84" t="s">
        <v>2103</v>
      </c>
      <c r="BB496" s="39" t="s">
        <v>785</v>
      </c>
      <c r="BC496" s="39" t="str">
        <f t="shared" si="412"/>
        <v>Satsuma</v>
      </c>
      <c r="BD496" s="85" t="s">
        <v>745</v>
      </c>
      <c r="BE496" s="40" t="str">
        <f t="shared" si="402"/>
        <v/>
      </c>
      <c r="BF496" s="40">
        <f t="shared" si="403"/>
        <v>42.95</v>
      </c>
      <c r="BG496" s="40" t="str">
        <f t="shared" si="404"/>
        <v/>
      </c>
      <c r="BH496" s="139">
        <f>IF(BB496="","",IF(AND(BD496="Yes",Admin!$F$6&gt;0),Admin!$F$6,Admin!$F$5))</f>
        <v>0</v>
      </c>
      <c r="BI496" s="140" t="str">
        <f t="shared" si="405"/>
        <v/>
      </c>
      <c r="BJ496" s="141" t="str">
        <f t="shared" ref="BJ496" si="426">IF(BI496="","",BI496-(BI496*BH496))</f>
        <v/>
      </c>
    </row>
    <row r="497" spans="1:62" ht="18.75" hidden="1" customHeight="1" x14ac:dyDescent="0.25">
      <c r="A497" s="15"/>
      <c r="B497" s="381" t="s">
        <v>325</v>
      </c>
      <c r="C497" s="382"/>
      <c r="D497" s="382"/>
      <c r="E497" s="382"/>
      <c r="F497" s="382"/>
      <c r="G497" s="382"/>
      <c r="H497" s="382"/>
      <c r="I497" s="382"/>
      <c r="J497" s="383" t="s">
        <v>321</v>
      </c>
      <c r="K497" s="383"/>
      <c r="L497" s="383"/>
      <c r="M497" s="383"/>
      <c r="N497" s="383"/>
      <c r="O497" s="383"/>
      <c r="P497" s="383"/>
      <c r="Q497" s="401">
        <v>42.95</v>
      </c>
      <c r="R497" s="402"/>
      <c r="S497" s="403"/>
      <c r="T497" s="387"/>
      <c r="U497" s="388"/>
      <c r="V497" s="389"/>
      <c r="W497" s="329" t="s">
        <v>22</v>
      </c>
      <c r="X497" s="330"/>
      <c r="Y497" s="330"/>
      <c r="Z497" s="330"/>
      <c r="AA497" s="390"/>
      <c r="AB497" s="391" t="s">
        <v>326</v>
      </c>
      <c r="AC497" s="382"/>
      <c r="AD497" s="382"/>
      <c r="AE497" s="382"/>
      <c r="AF497" s="382"/>
      <c r="AG497" s="382"/>
      <c r="AH497" s="382"/>
      <c r="AI497" s="382"/>
      <c r="AJ497" s="382"/>
      <c r="AK497" s="382"/>
      <c r="AL497" s="382"/>
      <c r="AM497" s="382"/>
      <c r="AN497" s="382"/>
      <c r="AO497" s="382"/>
      <c r="AP497" s="382"/>
      <c r="AQ497" s="382"/>
      <c r="AR497" s="382"/>
      <c r="AS497" s="382"/>
      <c r="AT497" s="382"/>
      <c r="AU497" s="382"/>
      <c r="AV497" s="382"/>
      <c r="AW497" s="382"/>
      <c r="AX497" s="382"/>
      <c r="AY497" s="392"/>
      <c r="AZ497" s="15"/>
      <c r="BA497" s="84" t="s">
        <v>2228</v>
      </c>
      <c r="BB497" s="39" t="s">
        <v>785</v>
      </c>
      <c r="BC497" s="39" t="str">
        <f t="shared" si="412"/>
        <v>Satsuma</v>
      </c>
      <c r="BD497" s="85" t="s">
        <v>745</v>
      </c>
      <c r="BE497" s="40" t="str">
        <f t="shared" si="402"/>
        <v/>
      </c>
      <c r="BF497" s="40">
        <f t="shared" si="403"/>
        <v>42.95</v>
      </c>
      <c r="BG497" s="40" t="str">
        <f t="shared" si="404"/>
        <v/>
      </c>
      <c r="BH497" s="139">
        <f>IF(BB497="","",IF(AND(BD497="Yes",Admin!$F$6&gt;0),Admin!$F$6,Admin!$F$5))</f>
        <v>0</v>
      </c>
      <c r="BI497" s="140" t="str">
        <f t="shared" si="405"/>
        <v/>
      </c>
      <c r="BJ497" s="141" t="str">
        <f t="shared" si="401"/>
        <v/>
      </c>
    </row>
    <row r="498" spans="1:62" ht="18.75" hidden="1" customHeight="1" x14ac:dyDescent="0.25">
      <c r="A498" s="15"/>
      <c r="B498" s="381" t="s">
        <v>327</v>
      </c>
      <c r="C498" s="382"/>
      <c r="D498" s="382"/>
      <c r="E498" s="382"/>
      <c r="F498" s="382"/>
      <c r="G498" s="382"/>
      <c r="H498" s="382"/>
      <c r="I498" s="382"/>
      <c r="J498" s="383" t="s">
        <v>328</v>
      </c>
      <c r="K498" s="383"/>
      <c r="L498" s="383"/>
      <c r="M498" s="383"/>
      <c r="N498" s="383"/>
      <c r="O498" s="383"/>
      <c r="P498" s="383"/>
      <c r="Q498" s="401">
        <v>42.95</v>
      </c>
      <c r="R498" s="402"/>
      <c r="S498" s="403"/>
      <c r="T498" s="387" t="s">
        <v>2</v>
      </c>
      <c r="U498" s="388"/>
      <c r="V498" s="389"/>
      <c r="W498" s="329" t="s">
        <v>22</v>
      </c>
      <c r="X498" s="330"/>
      <c r="Y498" s="330"/>
      <c r="Z498" s="330"/>
      <c r="AA498" s="390"/>
      <c r="AB498" s="391" t="s">
        <v>323</v>
      </c>
      <c r="AC498" s="382"/>
      <c r="AD498" s="382"/>
      <c r="AE498" s="382"/>
      <c r="AF498" s="382"/>
      <c r="AG498" s="382"/>
      <c r="AH498" s="382"/>
      <c r="AI498" s="382"/>
      <c r="AJ498" s="382"/>
      <c r="AK498" s="382"/>
      <c r="AL498" s="382"/>
      <c r="AM498" s="382"/>
      <c r="AN498" s="382"/>
      <c r="AO498" s="382"/>
      <c r="AP498" s="382"/>
      <c r="AQ498" s="382"/>
      <c r="AR498" s="382"/>
      <c r="AS498" s="382"/>
      <c r="AT498" s="382"/>
      <c r="AU498" s="382"/>
      <c r="AV498" s="382"/>
      <c r="AW498" s="382"/>
      <c r="AX498" s="382"/>
      <c r="AY498" s="392"/>
      <c r="AZ498" s="15"/>
      <c r="BA498" s="84" t="s">
        <v>937</v>
      </c>
      <c r="BB498" s="39" t="s">
        <v>785</v>
      </c>
      <c r="BC498" s="39" t="str">
        <f t="shared" si="412"/>
        <v>Tegan Blue</v>
      </c>
      <c r="BD498" s="85" t="s">
        <v>745</v>
      </c>
      <c r="BE498" s="40" t="str">
        <f t="shared" si="402"/>
        <v/>
      </c>
      <c r="BF498" s="40">
        <f t="shared" si="403"/>
        <v>42.95</v>
      </c>
      <c r="BG498" s="40" t="str">
        <f t="shared" si="404"/>
        <v/>
      </c>
      <c r="BH498" s="139">
        <f>IF(BB498="","",IF(AND(BD498="Yes",Admin!$F$6&gt;0),Admin!$F$6,Admin!$F$5))</f>
        <v>0</v>
      </c>
      <c r="BI498" s="140" t="str">
        <f t="shared" si="405"/>
        <v/>
      </c>
      <c r="BJ498" s="141" t="str">
        <f t="shared" si="401"/>
        <v/>
      </c>
    </row>
    <row r="499" spans="1:62" ht="18.75" hidden="1" customHeight="1" x14ac:dyDescent="0.25">
      <c r="A499" s="15"/>
      <c r="B499" s="381" t="s">
        <v>329</v>
      </c>
      <c r="C499" s="382"/>
      <c r="D499" s="382"/>
      <c r="E499" s="382"/>
      <c r="F499" s="382"/>
      <c r="G499" s="382"/>
      <c r="H499" s="382"/>
      <c r="I499" s="382"/>
      <c r="J499" s="383" t="s">
        <v>330</v>
      </c>
      <c r="K499" s="383"/>
      <c r="L499" s="383"/>
      <c r="M499" s="383"/>
      <c r="N499" s="383"/>
      <c r="O499" s="383"/>
      <c r="P499" s="383"/>
      <c r="Q499" s="401">
        <v>42.95</v>
      </c>
      <c r="R499" s="402"/>
      <c r="S499" s="403"/>
      <c r="T499" s="387" t="s">
        <v>2</v>
      </c>
      <c r="U499" s="388"/>
      <c r="V499" s="389"/>
      <c r="W499" s="329" t="s">
        <v>22</v>
      </c>
      <c r="X499" s="330"/>
      <c r="Y499" s="330"/>
      <c r="Z499" s="330"/>
      <c r="AA499" s="390"/>
      <c r="AB499" s="391" t="s">
        <v>331</v>
      </c>
      <c r="AC499" s="382"/>
      <c r="AD499" s="382"/>
      <c r="AE499" s="382"/>
      <c r="AF499" s="382"/>
      <c r="AG499" s="382"/>
      <c r="AH499" s="382"/>
      <c r="AI499" s="382"/>
      <c r="AJ499" s="382"/>
      <c r="AK499" s="382"/>
      <c r="AL499" s="382"/>
      <c r="AM499" s="382"/>
      <c r="AN499" s="382"/>
      <c r="AO499" s="382"/>
      <c r="AP499" s="382"/>
      <c r="AQ499" s="382"/>
      <c r="AR499" s="382"/>
      <c r="AS499" s="382"/>
      <c r="AT499" s="382"/>
      <c r="AU499" s="382"/>
      <c r="AV499" s="382"/>
      <c r="AW499" s="382"/>
      <c r="AX499" s="382"/>
      <c r="AY499" s="392"/>
      <c r="AZ499" s="15"/>
      <c r="BA499" s="84" t="s">
        <v>938</v>
      </c>
      <c r="BB499" s="39" t="s">
        <v>785</v>
      </c>
      <c r="BC499" s="39" t="str">
        <f t="shared" si="412"/>
        <v>Wickson</v>
      </c>
      <c r="BD499" s="85" t="s">
        <v>745</v>
      </c>
      <c r="BE499" s="40" t="str">
        <f t="shared" si="402"/>
        <v/>
      </c>
      <c r="BF499" s="40">
        <f t="shared" si="403"/>
        <v>42.95</v>
      </c>
      <c r="BG499" s="40" t="str">
        <f t="shared" si="404"/>
        <v/>
      </c>
      <c r="BH499" s="139">
        <f>IF(BB499="","",IF(AND(BD499="Yes",Admin!$F$6&gt;0),Admin!$F$6,Admin!$F$5))</f>
        <v>0</v>
      </c>
      <c r="BI499" s="140" t="str">
        <f t="shared" si="405"/>
        <v/>
      </c>
      <c r="BJ499" s="141" t="str">
        <f t="shared" si="401"/>
        <v/>
      </c>
    </row>
    <row r="500" spans="1:62" ht="18.75" hidden="1" customHeight="1" x14ac:dyDescent="0.25">
      <c r="A500" s="15"/>
      <c r="B500" s="381" t="s">
        <v>332</v>
      </c>
      <c r="C500" s="382"/>
      <c r="D500" s="382"/>
      <c r="E500" s="382"/>
      <c r="F500" s="382"/>
      <c r="G500" s="382"/>
      <c r="H500" s="382"/>
      <c r="I500" s="382"/>
      <c r="J500" s="383" t="s">
        <v>288</v>
      </c>
      <c r="K500" s="383"/>
      <c r="L500" s="383"/>
      <c r="M500" s="383"/>
      <c r="N500" s="383"/>
      <c r="O500" s="383"/>
      <c r="P500" s="383"/>
      <c r="Q500" s="401">
        <v>42.95</v>
      </c>
      <c r="R500" s="402"/>
      <c r="S500" s="403"/>
      <c r="T500" s="387" t="s">
        <v>2</v>
      </c>
      <c r="U500" s="388"/>
      <c r="V500" s="389"/>
      <c r="W500" s="329" t="s">
        <v>11</v>
      </c>
      <c r="X500" s="330"/>
      <c r="Y500" s="330"/>
      <c r="Z500" s="330"/>
      <c r="AA500" s="390"/>
      <c r="AB500" s="391" t="s">
        <v>12</v>
      </c>
      <c r="AC500" s="382"/>
      <c r="AD500" s="382"/>
      <c r="AE500" s="382"/>
      <c r="AF500" s="382"/>
      <c r="AG500" s="382"/>
      <c r="AH500" s="382"/>
      <c r="AI500" s="382"/>
      <c r="AJ500" s="382"/>
      <c r="AK500" s="382"/>
      <c r="AL500" s="382"/>
      <c r="AM500" s="382"/>
      <c r="AN500" s="382"/>
      <c r="AO500" s="382"/>
      <c r="AP500" s="382"/>
      <c r="AQ500" s="382"/>
      <c r="AR500" s="382"/>
      <c r="AS500" s="382"/>
      <c r="AT500" s="382"/>
      <c r="AU500" s="382"/>
      <c r="AV500" s="382"/>
      <c r="AW500" s="382"/>
      <c r="AX500" s="382"/>
      <c r="AY500" s="392"/>
      <c r="AZ500" s="15"/>
      <c r="BA500" s="84" t="s">
        <v>939</v>
      </c>
      <c r="BB500" s="39" t="s">
        <v>785</v>
      </c>
      <c r="BC500" s="39" t="str">
        <f t="shared" si="412"/>
        <v>Wilson</v>
      </c>
      <c r="BD500" s="85" t="s">
        <v>745</v>
      </c>
      <c r="BE500" s="40" t="str">
        <f t="shared" si="402"/>
        <v/>
      </c>
      <c r="BF500" s="40">
        <f t="shared" si="403"/>
        <v>42.95</v>
      </c>
      <c r="BG500" s="40" t="str">
        <f t="shared" si="404"/>
        <v/>
      </c>
      <c r="BH500" s="139">
        <f>IF(BB500="","",IF(AND(BD500="Yes",Admin!$F$6&gt;0),Admin!$F$6,Admin!$F$5))</f>
        <v>0</v>
      </c>
      <c r="BI500" s="140" t="str">
        <f t="shared" si="405"/>
        <v/>
      </c>
      <c r="BJ500" s="141" t="str">
        <f t="shared" si="401"/>
        <v/>
      </c>
    </row>
    <row r="501" spans="1:62" ht="18.75" customHeight="1" x14ac:dyDescent="0.25">
      <c r="B501" s="413" t="s">
        <v>309</v>
      </c>
      <c r="C501" s="414"/>
      <c r="D501" s="414"/>
      <c r="E501" s="414"/>
      <c r="F501" s="414"/>
      <c r="G501" s="414"/>
      <c r="H501" s="414"/>
      <c r="I501" s="414"/>
      <c r="J501" s="414"/>
      <c r="K501" s="414"/>
      <c r="L501" s="414"/>
      <c r="M501" s="414"/>
      <c r="N501" s="414"/>
      <c r="O501" s="414"/>
      <c r="P501" s="414"/>
      <c r="Q501" s="418"/>
      <c r="R501" s="418"/>
      <c r="S501" s="418"/>
      <c r="T501" s="448"/>
      <c r="U501" s="448"/>
      <c r="V501" s="448"/>
      <c r="W501" s="670"/>
      <c r="X501" s="670"/>
      <c r="Y501" s="670"/>
      <c r="Z501" s="670"/>
      <c r="AA501" s="670"/>
      <c r="AB501" s="414"/>
      <c r="AC501" s="414"/>
      <c r="AD501" s="414"/>
      <c r="AE501" s="414"/>
      <c r="AF501" s="414"/>
      <c r="AG501" s="414"/>
      <c r="AH501" s="414"/>
      <c r="AI501" s="414"/>
      <c r="AJ501" s="414"/>
      <c r="AK501" s="414"/>
      <c r="AL501" s="414"/>
      <c r="AM501" s="414"/>
      <c r="AN501" s="414"/>
      <c r="AO501" s="414"/>
      <c r="AP501" s="414"/>
      <c r="AQ501" s="414"/>
      <c r="AR501" s="414"/>
      <c r="AS501" s="414"/>
      <c r="AT501" s="414"/>
      <c r="AU501" s="414"/>
      <c r="AV501" s="414"/>
      <c r="AW501" s="414"/>
      <c r="AX501" s="414"/>
      <c r="AY501" s="465"/>
      <c r="AZ501" s="15"/>
      <c r="BA501" s="84" t="s">
        <v>792</v>
      </c>
      <c r="BB501" s="39"/>
      <c r="BC501" s="39"/>
      <c r="BD501" s="85"/>
      <c r="BE501" s="78" t="str">
        <f t="shared" si="402"/>
        <v/>
      </c>
      <c r="BF501" s="78" t="str">
        <f t="shared" si="403"/>
        <v/>
      </c>
      <c r="BG501" s="78" t="str">
        <f t="shared" si="404"/>
        <v/>
      </c>
      <c r="BH501" s="86" t="str">
        <f>IF(BB501="","",IF(AND(BD501="Yes",Admin!$F$6&gt;0),Admin!$F$6,Admin!$F$5))</f>
        <v/>
      </c>
      <c r="BI501" s="87" t="str">
        <f t="shared" si="405"/>
        <v/>
      </c>
      <c r="BJ501" s="88" t="str">
        <f t="shared" si="401"/>
        <v/>
      </c>
    </row>
    <row r="502" spans="1:62" ht="18.75" customHeight="1" x14ac:dyDescent="0.25">
      <c r="A502" s="15"/>
      <c r="B502" s="276" t="s">
        <v>1589</v>
      </c>
      <c r="C502" s="277"/>
      <c r="D502" s="277"/>
      <c r="E502" s="277"/>
      <c r="F502" s="277"/>
      <c r="G502" s="277"/>
      <c r="H502" s="277"/>
      <c r="I502" s="277"/>
      <c r="J502" s="277"/>
      <c r="K502" s="277"/>
      <c r="L502" s="399" t="s">
        <v>321</v>
      </c>
      <c r="M502" s="399"/>
      <c r="N502" s="399"/>
      <c r="O502" s="399"/>
      <c r="P502" s="400"/>
      <c r="Q502" s="453">
        <v>52.95</v>
      </c>
      <c r="R502" s="281"/>
      <c r="S502" s="281"/>
      <c r="T502" s="299"/>
      <c r="U502" s="299"/>
      <c r="V502" s="299"/>
      <c r="W502" s="668" t="s">
        <v>22</v>
      </c>
      <c r="X502" s="668"/>
      <c r="Y502" s="668"/>
      <c r="Z502" s="668"/>
      <c r="AA502" s="668"/>
      <c r="AB502" s="335" t="s">
        <v>2415</v>
      </c>
      <c r="AC502" s="277"/>
      <c r="AD502" s="277"/>
      <c r="AE502" s="277"/>
      <c r="AF502" s="277"/>
      <c r="AG502" s="277"/>
      <c r="AH502" s="277"/>
      <c r="AI502" s="277"/>
      <c r="AJ502" s="277"/>
      <c r="AK502" s="277"/>
      <c r="AL502" s="277"/>
      <c r="AM502" s="277"/>
      <c r="AN502" s="277"/>
      <c r="AO502" s="277"/>
      <c r="AP502" s="277"/>
      <c r="AQ502" s="277"/>
      <c r="AR502" s="277"/>
      <c r="AS502" s="277"/>
      <c r="AT502" s="277"/>
      <c r="AU502" s="277"/>
      <c r="AV502" s="277"/>
      <c r="AW502" s="277"/>
      <c r="AX502" s="277"/>
      <c r="AY502" s="336"/>
      <c r="AZ502" s="15"/>
      <c r="BA502" s="84" t="s">
        <v>1697</v>
      </c>
      <c r="BB502" s="39" t="s">
        <v>786</v>
      </c>
      <c r="BC502" s="39" t="str">
        <f t="shared" ref="BC502:BC509" si="427">B502</f>
        <v>A-Okay</v>
      </c>
      <c r="BD502" s="85" t="s">
        <v>745</v>
      </c>
      <c r="BE502" s="40" t="str">
        <f t="shared" si="402"/>
        <v/>
      </c>
      <c r="BF502" s="40">
        <f t="shared" si="403"/>
        <v>52.95</v>
      </c>
      <c r="BG502" s="40" t="str">
        <f t="shared" si="404"/>
        <v/>
      </c>
      <c r="BH502" s="139">
        <f>IF(BB502="","",IF(AND(BD502="Yes",Admin!$F$6&gt;0),Admin!$F$6,Admin!$F$5))</f>
        <v>0</v>
      </c>
      <c r="BI502" s="140" t="str">
        <f t="shared" si="405"/>
        <v/>
      </c>
      <c r="BJ502" s="141" t="str">
        <f>IF(BI502="","",BI502-(BI502*BH502))</f>
        <v/>
      </c>
    </row>
    <row r="503" spans="1:62" ht="18.75" hidden="1" customHeight="1" x14ac:dyDescent="0.25">
      <c r="A503" s="15"/>
      <c r="B503" s="381" t="s">
        <v>333</v>
      </c>
      <c r="C503" s="382"/>
      <c r="D503" s="382"/>
      <c r="E503" s="382"/>
      <c r="F503" s="382"/>
      <c r="G503" s="382"/>
      <c r="H503" s="382"/>
      <c r="I503" s="382"/>
      <c r="J503" s="382"/>
      <c r="K503" s="382"/>
      <c r="L503" s="383" t="s">
        <v>321</v>
      </c>
      <c r="M503" s="383"/>
      <c r="N503" s="383"/>
      <c r="O503" s="383"/>
      <c r="P503" s="665"/>
      <c r="Q503" s="419">
        <v>52.95</v>
      </c>
      <c r="R503" s="420"/>
      <c r="S503" s="420"/>
      <c r="T503" s="674" t="s">
        <v>2</v>
      </c>
      <c r="U503" s="674"/>
      <c r="V503" s="674"/>
      <c r="W503" s="449" t="s">
        <v>11</v>
      </c>
      <c r="X503" s="449"/>
      <c r="Y503" s="449"/>
      <c r="Z503" s="449"/>
      <c r="AA503" s="449"/>
      <c r="AB503" s="391" t="s">
        <v>334</v>
      </c>
      <c r="AC503" s="382"/>
      <c r="AD503" s="382"/>
      <c r="AE503" s="382"/>
      <c r="AF503" s="382"/>
      <c r="AG503" s="382"/>
      <c r="AH503" s="382"/>
      <c r="AI503" s="382"/>
      <c r="AJ503" s="382"/>
      <c r="AK503" s="382"/>
      <c r="AL503" s="382"/>
      <c r="AM503" s="382"/>
      <c r="AN503" s="382"/>
      <c r="AO503" s="382"/>
      <c r="AP503" s="382"/>
      <c r="AQ503" s="382"/>
      <c r="AR503" s="382"/>
      <c r="AS503" s="382"/>
      <c r="AT503" s="382"/>
      <c r="AU503" s="382"/>
      <c r="AV503" s="382"/>
      <c r="AW503" s="382"/>
      <c r="AX503" s="382"/>
      <c r="AY503" s="392"/>
      <c r="AZ503" s="15"/>
      <c r="BA503" s="84" t="s">
        <v>940</v>
      </c>
      <c r="BB503" s="39" t="s">
        <v>786</v>
      </c>
      <c r="BC503" s="39" t="str">
        <f t="shared" si="427"/>
        <v>Donsworth</v>
      </c>
      <c r="BD503" s="85" t="s">
        <v>745</v>
      </c>
      <c r="BE503" s="40" t="str">
        <f t="shared" si="402"/>
        <v/>
      </c>
      <c r="BF503" s="40">
        <f t="shared" si="403"/>
        <v>52.95</v>
      </c>
      <c r="BG503" s="40" t="str">
        <f t="shared" si="404"/>
        <v/>
      </c>
      <c r="BH503" s="139">
        <f>IF(BB503="","",IF(AND(BD503="Yes",Admin!$F$6&gt;0),Admin!$F$6,Admin!$F$5))</f>
        <v>0</v>
      </c>
      <c r="BI503" s="140" t="str">
        <f t="shared" si="405"/>
        <v/>
      </c>
      <c r="BJ503" s="141" t="str">
        <f t="shared" si="401"/>
        <v/>
      </c>
    </row>
    <row r="504" spans="1:62" ht="18.75" customHeight="1" x14ac:dyDescent="0.25">
      <c r="A504" s="15"/>
      <c r="B504" s="276" t="s">
        <v>371</v>
      </c>
      <c r="C504" s="277"/>
      <c r="D504" s="277"/>
      <c r="E504" s="277"/>
      <c r="F504" s="277"/>
      <c r="G504" s="277"/>
      <c r="H504" s="277"/>
      <c r="I504" s="277"/>
      <c r="J504" s="277"/>
      <c r="K504" s="277"/>
      <c r="L504" s="399" t="s">
        <v>321</v>
      </c>
      <c r="M504" s="399"/>
      <c r="N504" s="399"/>
      <c r="O504" s="399"/>
      <c r="P504" s="400"/>
      <c r="Q504" s="453">
        <v>52.95</v>
      </c>
      <c r="R504" s="281"/>
      <c r="S504" s="281"/>
      <c r="T504" s="299"/>
      <c r="U504" s="299"/>
      <c r="V504" s="299"/>
      <c r="W504" s="668" t="s">
        <v>27</v>
      </c>
      <c r="X504" s="668"/>
      <c r="Y504" s="668"/>
      <c r="Z504" s="668"/>
      <c r="AA504" s="668"/>
      <c r="AB504" s="335" t="s">
        <v>372</v>
      </c>
      <c r="AC504" s="277"/>
      <c r="AD504" s="277"/>
      <c r="AE504" s="277"/>
      <c r="AF504" s="277"/>
      <c r="AG504" s="277"/>
      <c r="AH504" s="277"/>
      <c r="AI504" s="277"/>
      <c r="AJ504" s="277"/>
      <c r="AK504" s="277"/>
      <c r="AL504" s="277"/>
      <c r="AM504" s="277"/>
      <c r="AN504" s="277"/>
      <c r="AO504" s="277"/>
      <c r="AP504" s="277"/>
      <c r="AQ504" s="277"/>
      <c r="AR504" s="277"/>
      <c r="AS504" s="277"/>
      <c r="AT504" s="277"/>
      <c r="AU504" s="277"/>
      <c r="AV504" s="277"/>
      <c r="AW504" s="277"/>
      <c r="AX504" s="277"/>
      <c r="AY504" s="336"/>
      <c r="AZ504" s="15"/>
      <c r="BA504" s="84" t="s">
        <v>1588</v>
      </c>
      <c r="BB504" s="39" t="s">
        <v>786</v>
      </c>
      <c r="BC504" s="39" t="str">
        <f t="shared" si="427"/>
        <v>Elephant Heart</v>
      </c>
      <c r="BD504" s="85" t="s">
        <v>745</v>
      </c>
      <c r="BE504" s="40" t="str">
        <f t="shared" si="402"/>
        <v/>
      </c>
      <c r="BF504" s="40">
        <f t="shared" si="403"/>
        <v>52.95</v>
      </c>
      <c r="BG504" s="40" t="str">
        <f t="shared" si="404"/>
        <v/>
      </c>
      <c r="BH504" s="139">
        <f>IF(BB504="","",IF(AND(BD504="Yes",Admin!$F$6&gt;0),Admin!$F$6,Admin!$F$5))</f>
        <v>0</v>
      </c>
      <c r="BI504" s="140" t="str">
        <f t="shared" si="405"/>
        <v/>
      </c>
      <c r="BJ504" s="141" t="str">
        <f>IF(BI504="","",BI504-(BI504*BH504))</f>
        <v/>
      </c>
    </row>
    <row r="505" spans="1:62" ht="18.75" customHeight="1" x14ac:dyDescent="0.25">
      <c r="A505" s="15"/>
      <c r="B505" s="276" t="s">
        <v>320</v>
      </c>
      <c r="C505" s="277"/>
      <c r="D505" s="277"/>
      <c r="E505" s="277"/>
      <c r="F505" s="277"/>
      <c r="G505" s="277"/>
      <c r="H505" s="277"/>
      <c r="I505" s="277"/>
      <c r="J505" s="277"/>
      <c r="K505" s="277"/>
      <c r="L505" s="399" t="s">
        <v>321</v>
      </c>
      <c r="M505" s="399"/>
      <c r="N505" s="399"/>
      <c r="O505" s="399"/>
      <c r="P505" s="400"/>
      <c r="Q505" s="453">
        <v>52.95</v>
      </c>
      <c r="R505" s="281"/>
      <c r="S505" s="281"/>
      <c r="T505" s="299"/>
      <c r="U505" s="299"/>
      <c r="V505" s="299"/>
      <c r="W505" s="668" t="s">
        <v>22</v>
      </c>
      <c r="X505" s="668"/>
      <c r="Y505" s="668"/>
      <c r="Z505" s="668"/>
      <c r="AA505" s="668"/>
      <c r="AB505" s="335" t="s">
        <v>335</v>
      </c>
      <c r="AC505" s="277"/>
      <c r="AD505" s="277"/>
      <c r="AE505" s="277"/>
      <c r="AF505" s="277"/>
      <c r="AG505" s="277"/>
      <c r="AH505" s="277"/>
      <c r="AI505" s="277"/>
      <c r="AJ505" s="277"/>
      <c r="AK505" s="277"/>
      <c r="AL505" s="277"/>
      <c r="AM505" s="277"/>
      <c r="AN505" s="277"/>
      <c r="AO505" s="277"/>
      <c r="AP505" s="277"/>
      <c r="AQ505" s="277"/>
      <c r="AR505" s="277"/>
      <c r="AS505" s="277"/>
      <c r="AT505" s="277"/>
      <c r="AU505" s="277"/>
      <c r="AV505" s="277"/>
      <c r="AW505" s="277"/>
      <c r="AX505" s="277"/>
      <c r="AY505" s="336"/>
      <c r="AZ505" s="15"/>
      <c r="BA505" s="84" t="s">
        <v>941</v>
      </c>
      <c r="BB505" s="39" t="s">
        <v>786</v>
      </c>
      <c r="BC505" s="39" t="str">
        <f t="shared" si="427"/>
        <v>Mariposa</v>
      </c>
      <c r="BD505" s="85" t="s">
        <v>745</v>
      </c>
      <c r="BE505" s="40" t="str">
        <f t="shared" si="402"/>
        <v/>
      </c>
      <c r="BF505" s="40">
        <f t="shared" si="403"/>
        <v>52.95</v>
      </c>
      <c r="BG505" s="40" t="str">
        <f t="shared" si="404"/>
        <v/>
      </c>
      <c r="BH505" s="139">
        <f>IF(BB505="","",IF(AND(BD505="Yes",Admin!$F$6&gt;0),Admin!$F$6,Admin!$F$5))</f>
        <v>0</v>
      </c>
      <c r="BI505" s="140" t="str">
        <f t="shared" si="405"/>
        <v/>
      </c>
      <c r="BJ505" s="141" t="str">
        <f t="shared" si="401"/>
        <v/>
      </c>
    </row>
    <row r="506" spans="1:62" ht="18.75" customHeight="1" x14ac:dyDescent="0.25">
      <c r="A506" s="15"/>
      <c r="B506" s="276" t="s">
        <v>336</v>
      </c>
      <c r="C506" s="277"/>
      <c r="D506" s="277"/>
      <c r="E506" s="277"/>
      <c r="F506" s="277"/>
      <c r="G506" s="277"/>
      <c r="H506" s="277"/>
      <c r="I506" s="277"/>
      <c r="J506" s="277"/>
      <c r="K506" s="277"/>
      <c r="L506" s="399" t="s">
        <v>288</v>
      </c>
      <c r="M506" s="399"/>
      <c r="N506" s="399"/>
      <c r="O506" s="399"/>
      <c r="P506" s="400"/>
      <c r="Q506" s="453">
        <v>52.95</v>
      </c>
      <c r="R506" s="281"/>
      <c r="S506" s="281"/>
      <c r="T506" s="299"/>
      <c r="U506" s="299"/>
      <c r="V506" s="299"/>
      <c r="W506" s="668" t="s">
        <v>22</v>
      </c>
      <c r="X506" s="668"/>
      <c r="Y506" s="668"/>
      <c r="Z506" s="668"/>
      <c r="AA506" s="668"/>
      <c r="AB506" s="335" t="s">
        <v>337</v>
      </c>
      <c r="AC506" s="277"/>
      <c r="AD506" s="277"/>
      <c r="AE506" s="277"/>
      <c r="AF506" s="277"/>
      <c r="AG506" s="277"/>
      <c r="AH506" s="277"/>
      <c r="AI506" s="277"/>
      <c r="AJ506" s="277"/>
      <c r="AK506" s="277"/>
      <c r="AL506" s="277"/>
      <c r="AM506" s="277"/>
      <c r="AN506" s="277"/>
      <c r="AO506" s="277"/>
      <c r="AP506" s="277"/>
      <c r="AQ506" s="277"/>
      <c r="AR506" s="277"/>
      <c r="AS506" s="277"/>
      <c r="AT506" s="277"/>
      <c r="AU506" s="277"/>
      <c r="AV506" s="277"/>
      <c r="AW506" s="277"/>
      <c r="AX506" s="277"/>
      <c r="AY506" s="336"/>
      <c r="AZ506" s="15"/>
      <c r="BA506" s="84" t="s">
        <v>942</v>
      </c>
      <c r="BB506" s="39" t="s">
        <v>786</v>
      </c>
      <c r="BC506" s="39" t="str">
        <f t="shared" si="427"/>
        <v>Narrabeen</v>
      </c>
      <c r="BD506" s="85" t="s">
        <v>745</v>
      </c>
      <c r="BE506" s="40" t="str">
        <f t="shared" ref="BE506:BE534" si="428">IF(ISNUMBER(T506),T506,"")</f>
        <v/>
      </c>
      <c r="BF506" s="40">
        <f t="shared" ref="BF506:BF534" si="429">IF(ISNUMBER(Q506),Q506,"")</f>
        <v>52.95</v>
      </c>
      <c r="BG506" s="40" t="str">
        <f t="shared" ref="BG506:BG534" si="430">IF(AND(ISNUMBER(T506),BD506="Yes"),T506,"")</f>
        <v/>
      </c>
      <c r="BH506" s="139">
        <f>IF(BB506="","",IF(AND(BD506="Yes",Admin!$F$6&gt;0),Admin!$F$6,Admin!$F$5))</f>
        <v>0</v>
      </c>
      <c r="BI506" s="140" t="str">
        <f t="shared" ref="BI506:BI534" si="431">IF(AND(ISNUMBER(T506),T506&gt;0,ISNUMBER(Q506)),Q506*T506,"")</f>
        <v/>
      </c>
      <c r="BJ506" s="141" t="str">
        <f t="shared" si="401"/>
        <v/>
      </c>
    </row>
    <row r="507" spans="1:62" ht="18.75" hidden="1" customHeight="1" x14ac:dyDescent="0.25">
      <c r="A507" s="15"/>
      <c r="B507" s="381" t="s">
        <v>1498</v>
      </c>
      <c r="C507" s="382"/>
      <c r="D507" s="382"/>
      <c r="E507" s="382"/>
      <c r="F507" s="382"/>
      <c r="G507" s="382"/>
      <c r="H507" s="382"/>
      <c r="I507" s="382"/>
      <c r="J507" s="382"/>
      <c r="K507" s="382"/>
      <c r="L507" s="383" t="s">
        <v>321</v>
      </c>
      <c r="M507" s="383"/>
      <c r="N507" s="383"/>
      <c r="O507" s="383"/>
      <c r="P507" s="665"/>
      <c r="Q507" s="419">
        <v>52.95</v>
      </c>
      <c r="R507" s="420"/>
      <c r="S507" s="420"/>
      <c r="T507" s="674" t="s">
        <v>2</v>
      </c>
      <c r="U507" s="674"/>
      <c r="V507" s="674"/>
      <c r="W507" s="449" t="s">
        <v>27</v>
      </c>
      <c r="X507" s="449"/>
      <c r="Y507" s="449"/>
      <c r="Z507" s="449"/>
      <c r="AA507" s="449"/>
      <c r="AB507" s="391" t="s">
        <v>1500</v>
      </c>
      <c r="AC507" s="382"/>
      <c r="AD507" s="382"/>
      <c r="AE507" s="382"/>
      <c r="AF507" s="382"/>
      <c r="AG507" s="382"/>
      <c r="AH507" s="382"/>
      <c r="AI507" s="382"/>
      <c r="AJ507" s="382"/>
      <c r="AK507" s="382"/>
      <c r="AL507" s="382"/>
      <c r="AM507" s="382"/>
      <c r="AN507" s="382"/>
      <c r="AO507" s="382"/>
      <c r="AP507" s="382"/>
      <c r="AQ507" s="382"/>
      <c r="AR507" s="382"/>
      <c r="AS507" s="382"/>
      <c r="AT507" s="382"/>
      <c r="AU507" s="382"/>
      <c r="AV507" s="382"/>
      <c r="AW507" s="382"/>
      <c r="AX507" s="382"/>
      <c r="AY507" s="392"/>
      <c r="AZ507" s="15"/>
      <c r="BA507" s="84" t="s">
        <v>1499</v>
      </c>
      <c r="BB507" s="39" t="s">
        <v>786</v>
      </c>
      <c r="BC507" s="39" t="str">
        <f t="shared" si="427"/>
        <v>Ruby Blood</v>
      </c>
      <c r="BD507" s="85" t="s">
        <v>745</v>
      </c>
      <c r="BE507" s="40" t="str">
        <f t="shared" si="428"/>
        <v/>
      </c>
      <c r="BF507" s="40">
        <f t="shared" si="429"/>
        <v>52.95</v>
      </c>
      <c r="BG507" s="40" t="str">
        <f t="shared" si="430"/>
        <v/>
      </c>
      <c r="BH507" s="139">
        <f>IF(BB507="","",IF(AND(BD507="Yes",Admin!$F$6&gt;0),Admin!$F$6,Admin!$F$5))</f>
        <v>0</v>
      </c>
      <c r="BI507" s="140" t="str">
        <f t="shared" si="431"/>
        <v/>
      </c>
      <c r="BJ507" s="141" t="str">
        <f>IF(BI507="","",BI507-(BI507*BH507))</f>
        <v/>
      </c>
    </row>
    <row r="508" spans="1:62" ht="18.75" customHeight="1" x14ac:dyDescent="0.25">
      <c r="A508" s="15"/>
      <c r="B508" s="276" t="s">
        <v>323</v>
      </c>
      <c r="C508" s="277"/>
      <c r="D508" s="277"/>
      <c r="E508" s="277"/>
      <c r="F508" s="277"/>
      <c r="G508" s="277"/>
      <c r="H508" s="277"/>
      <c r="I508" s="277"/>
      <c r="J508" s="277"/>
      <c r="K508" s="277"/>
      <c r="L508" s="399" t="s">
        <v>288</v>
      </c>
      <c r="M508" s="399"/>
      <c r="N508" s="399"/>
      <c r="O508" s="399"/>
      <c r="P508" s="400"/>
      <c r="Q508" s="453">
        <v>52.95</v>
      </c>
      <c r="R508" s="281"/>
      <c r="S508" s="281"/>
      <c r="T508" s="299"/>
      <c r="U508" s="299"/>
      <c r="V508" s="299"/>
      <c r="W508" s="668" t="s">
        <v>11</v>
      </c>
      <c r="X508" s="668"/>
      <c r="Y508" s="668"/>
      <c r="Z508" s="668"/>
      <c r="AA508" s="668"/>
      <c r="AB508" s="335" t="s">
        <v>324</v>
      </c>
      <c r="AC508" s="277"/>
      <c r="AD508" s="277"/>
      <c r="AE508" s="277"/>
      <c r="AF508" s="277"/>
      <c r="AG508" s="277"/>
      <c r="AH508" s="277"/>
      <c r="AI508" s="277"/>
      <c r="AJ508" s="277"/>
      <c r="AK508" s="277"/>
      <c r="AL508" s="277"/>
      <c r="AM508" s="277"/>
      <c r="AN508" s="277"/>
      <c r="AO508" s="277"/>
      <c r="AP508" s="277"/>
      <c r="AQ508" s="277"/>
      <c r="AR508" s="277"/>
      <c r="AS508" s="277"/>
      <c r="AT508" s="277"/>
      <c r="AU508" s="277"/>
      <c r="AV508" s="277"/>
      <c r="AW508" s="277"/>
      <c r="AX508" s="277"/>
      <c r="AY508" s="336"/>
      <c r="AZ508" s="15"/>
      <c r="BA508" s="84" t="s">
        <v>943</v>
      </c>
      <c r="BB508" s="39" t="s">
        <v>786</v>
      </c>
      <c r="BC508" s="39" t="str">
        <f t="shared" si="427"/>
        <v>Santa Rosa</v>
      </c>
      <c r="BD508" s="85" t="s">
        <v>745</v>
      </c>
      <c r="BE508" s="40" t="str">
        <f t="shared" si="428"/>
        <v/>
      </c>
      <c r="BF508" s="40">
        <f t="shared" si="429"/>
        <v>52.95</v>
      </c>
      <c r="BG508" s="40" t="str">
        <f t="shared" si="430"/>
        <v/>
      </c>
      <c r="BH508" s="139">
        <f>IF(BB508="","",IF(AND(BD508="Yes",Admin!$F$6&gt;0),Admin!$F$6,Admin!$F$5))</f>
        <v>0</v>
      </c>
      <c r="BI508" s="140" t="str">
        <f t="shared" si="431"/>
        <v/>
      </c>
      <c r="BJ508" s="141" t="str">
        <f t="shared" si="401"/>
        <v/>
      </c>
    </row>
    <row r="509" spans="1:62" ht="18.75" customHeight="1" x14ac:dyDescent="0.25">
      <c r="A509" s="15"/>
      <c r="B509" s="276" t="s">
        <v>325</v>
      </c>
      <c r="C509" s="277"/>
      <c r="D509" s="277"/>
      <c r="E509" s="277"/>
      <c r="F509" s="277"/>
      <c r="G509" s="277"/>
      <c r="H509" s="277"/>
      <c r="I509" s="277"/>
      <c r="J509" s="277"/>
      <c r="K509" s="277"/>
      <c r="L509" s="399" t="s">
        <v>321</v>
      </c>
      <c r="M509" s="399"/>
      <c r="N509" s="399"/>
      <c r="O509" s="399"/>
      <c r="P509" s="400"/>
      <c r="Q509" s="453">
        <v>52.95</v>
      </c>
      <c r="R509" s="281"/>
      <c r="S509" s="281"/>
      <c r="T509" s="299"/>
      <c r="U509" s="299"/>
      <c r="V509" s="299"/>
      <c r="W509" s="668" t="s">
        <v>22</v>
      </c>
      <c r="X509" s="668"/>
      <c r="Y509" s="668"/>
      <c r="Z509" s="668"/>
      <c r="AA509" s="668"/>
      <c r="AB509" s="335" t="s">
        <v>326</v>
      </c>
      <c r="AC509" s="277"/>
      <c r="AD509" s="277"/>
      <c r="AE509" s="277"/>
      <c r="AF509" s="277"/>
      <c r="AG509" s="277"/>
      <c r="AH509" s="277"/>
      <c r="AI509" s="277"/>
      <c r="AJ509" s="277"/>
      <c r="AK509" s="277"/>
      <c r="AL509" s="277"/>
      <c r="AM509" s="277"/>
      <c r="AN509" s="277"/>
      <c r="AO509" s="277"/>
      <c r="AP509" s="277"/>
      <c r="AQ509" s="277"/>
      <c r="AR509" s="277"/>
      <c r="AS509" s="277"/>
      <c r="AT509" s="277"/>
      <c r="AU509" s="277"/>
      <c r="AV509" s="277"/>
      <c r="AW509" s="277"/>
      <c r="AX509" s="277"/>
      <c r="AY509" s="336"/>
      <c r="AZ509" s="15"/>
      <c r="BA509" s="84" t="s">
        <v>944</v>
      </c>
      <c r="BB509" s="39" t="s">
        <v>786</v>
      </c>
      <c r="BC509" s="39" t="str">
        <f t="shared" si="427"/>
        <v>Satsuma</v>
      </c>
      <c r="BD509" s="85" t="s">
        <v>745</v>
      </c>
      <c r="BE509" s="40" t="str">
        <f t="shared" si="428"/>
        <v/>
      </c>
      <c r="BF509" s="40">
        <f t="shared" si="429"/>
        <v>52.95</v>
      </c>
      <c r="BG509" s="40" t="str">
        <f t="shared" si="430"/>
        <v/>
      </c>
      <c r="BH509" s="139">
        <f>IF(BB509="","",IF(AND(BD509="Yes",Admin!$F$6&gt;0),Admin!$F$6,Admin!$F$5))</f>
        <v>0</v>
      </c>
      <c r="BI509" s="140" t="str">
        <f t="shared" si="431"/>
        <v/>
      </c>
      <c r="BJ509" s="141" t="str">
        <f t="shared" si="401"/>
        <v/>
      </c>
    </row>
    <row r="510" spans="1:62" ht="18.75" customHeight="1" x14ac:dyDescent="0.25">
      <c r="B510" s="413" t="s">
        <v>311</v>
      </c>
      <c r="C510" s="414"/>
      <c r="D510" s="414"/>
      <c r="E510" s="414"/>
      <c r="F510" s="414"/>
      <c r="G510" s="414"/>
      <c r="H510" s="414"/>
      <c r="I510" s="414"/>
      <c r="J510" s="414"/>
      <c r="K510" s="414"/>
      <c r="L510" s="414"/>
      <c r="M510" s="414"/>
      <c r="N510" s="414"/>
      <c r="O510" s="414"/>
      <c r="P510" s="414"/>
      <c r="Q510" s="418"/>
      <c r="R510" s="418"/>
      <c r="S510" s="418"/>
      <c r="T510" s="448"/>
      <c r="U510" s="448"/>
      <c r="V510" s="448"/>
      <c r="W510" s="670"/>
      <c r="X510" s="670"/>
      <c r="Y510" s="670"/>
      <c r="Z510" s="670"/>
      <c r="AA510" s="670"/>
      <c r="AB510" s="414"/>
      <c r="AC510" s="414"/>
      <c r="AD510" s="414"/>
      <c r="AE510" s="414"/>
      <c r="AF510" s="414"/>
      <c r="AG510" s="414"/>
      <c r="AH510" s="414"/>
      <c r="AI510" s="414"/>
      <c r="AJ510" s="414"/>
      <c r="AK510" s="414"/>
      <c r="AL510" s="414"/>
      <c r="AM510" s="414"/>
      <c r="AN510" s="414"/>
      <c r="AO510" s="414"/>
      <c r="AP510" s="414"/>
      <c r="AQ510" s="414"/>
      <c r="AR510" s="414"/>
      <c r="AS510" s="414"/>
      <c r="AT510" s="414"/>
      <c r="AU510" s="414"/>
      <c r="AV510" s="414"/>
      <c r="AW510" s="414"/>
      <c r="AX510" s="414"/>
      <c r="AY510" s="465"/>
      <c r="AZ510" s="15"/>
      <c r="BA510" s="84" t="s">
        <v>792</v>
      </c>
      <c r="BB510" s="39"/>
      <c r="BC510" s="39"/>
      <c r="BD510" s="85"/>
      <c r="BE510" s="78" t="str">
        <f t="shared" si="428"/>
        <v/>
      </c>
      <c r="BF510" s="78" t="str">
        <f t="shared" si="429"/>
        <v/>
      </c>
      <c r="BG510" s="78" t="str">
        <f t="shared" si="430"/>
        <v/>
      </c>
      <c r="BH510" s="86" t="str">
        <f>IF(BB510="","",IF(AND(BD510="Yes",Admin!$F$6&gt;0),Admin!$F$6,Admin!$F$5))</f>
        <v/>
      </c>
      <c r="BI510" s="87" t="str">
        <f t="shared" si="431"/>
        <v/>
      </c>
      <c r="BJ510" s="88" t="str">
        <f t="shared" si="401"/>
        <v/>
      </c>
    </row>
    <row r="511" spans="1:62" ht="18.75" customHeight="1" thickBot="1" x14ac:dyDescent="0.3">
      <c r="B511" s="663" t="s">
        <v>338</v>
      </c>
      <c r="C511" s="664"/>
      <c r="D511" s="664"/>
      <c r="E511" s="664"/>
      <c r="F511" s="664"/>
      <c r="G511" s="664"/>
      <c r="H511" s="664"/>
      <c r="I511" s="664"/>
      <c r="J511" s="664"/>
      <c r="K511" s="664"/>
      <c r="L511" s="664"/>
      <c r="M511" s="664"/>
      <c r="N511" s="664"/>
      <c r="O511" s="664"/>
      <c r="P511" s="664"/>
      <c r="Q511" s="298">
        <v>84.95</v>
      </c>
      <c r="R511" s="298"/>
      <c r="S511" s="298"/>
      <c r="T511" s="299"/>
      <c r="U511" s="299"/>
      <c r="V511" s="299"/>
      <c r="W511" s="668" t="s">
        <v>229</v>
      </c>
      <c r="X511" s="668"/>
      <c r="Y511" s="668"/>
      <c r="Z511" s="668"/>
      <c r="AA511" s="668"/>
      <c r="AB511" s="664" t="s">
        <v>339</v>
      </c>
      <c r="AC511" s="664"/>
      <c r="AD511" s="664"/>
      <c r="AE511" s="664"/>
      <c r="AF511" s="664"/>
      <c r="AG511" s="664"/>
      <c r="AH511" s="664"/>
      <c r="AI511" s="664"/>
      <c r="AJ511" s="664"/>
      <c r="AK511" s="664"/>
      <c r="AL511" s="664"/>
      <c r="AM511" s="664"/>
      <c r="AN511" s="664"/>
      <c r="AO511" s="664"/>
      <c r="AP511" s="664"/>
      <c r="AQ511" s="664"/>
      <c r="AR511" s="664"/>
      <c r="AS511" s="664"/>
      <c r="AT511" s="664"/>
      <c r="AU511" s="664"/>
      <c r="AV511" s="664"/>
      <c r="AW511" s="664"/>
      <c r="AX511" s="664"/>
      <c r="AY511" s="1076"/>
      <c r="AZ511" s="15"/>
      <c r="BA511" s="84" t="s">
        <v>945</v>
      </c>
      <c r="BB511" s="39" t="s">
        <v>787</v>
      </c>
      <c r="BC511" s="39" t="str">
        <f>B511</f>
        <v>Flavor Supreme &amp; Mariposa</v>
      </c>
      <c r="BD511" s="85" t="s">
        <v>745</v>
      </c>
      <c r="BE511" s="78" t="str">
        <f t="shared" si="428"/>
        <v/>
      </c>
      <c r="BF511" s="78">
        <f t="shared" si="429"/>
        <v>84.95</v>
      </c>
      <c r="BG511" s="78" t="str">
        <f t="shared" si="430"/>
        <v/>
      </c>
      <c r="BH511" s="86">
        <f>IF(BB511="","",IF(AND(BD511="Yes",Admin!$F$6&gt;0),Admin!$F$6,Admin!$F$5))</f>
        <v>0</v>
      </c>
      <c r="BI511" s="87" t="str">
        <f t="shared" si="431"/>
        <v/>
      </c>
      <c r="BJ511" s="88" t="str">
        <f t="shared" si="401"/>
        <v/>
      </c>
    </row>
    <row r="512" spans="1:62" ht="18.75" hidden="1" customHeight="1" thickBot="1" x14ac:dyDescent="0.3">
      <c r="A512" s="15"/>
      <c r="B512" s="581" t="s">
        <v>340</v>
      </c>
      <c r="C512" s="571"/>
      <c r="D512" s="571"/>
      <c r="E512" s="571"/>
      <c r="F512" s="571"/>
      <c r="G512" s="571"/>
      <c r="H512" s="571"/>
      <c r="I512" s="571"/>
      <c r="J512" s="571"/>
      <c r="K512" s="571"/>
      <c r="L512" s="571"/>
      <c r="M512" s="571"/>
      <c r="N512" s="571"/>
      <c r="O512" s="571"/>
      <c r="P512" s="682"/>
      <c r="Q512" s="676" t="s">
        <v>393</v>
      </c>
      <c r="R512" s="593"/>
      <c r="S512" s="677"/>
      <c r="T512" s="387" t="s">
        <v>2</v>
      </c>
      <c r="U512" s="388"/>
      <c r="V512" s="389"/>
      <c r="W512" s="579" t="s">
        <v>229</v>
      </c>
      <c r="X512" s="579"/>
      <c r="Y512" s="579"/>
      <c r="Z512" s="579"/>
      <c r="AA512" s="604"/>
      <c r="AB512" s="696" t="s">
        <v>339</v>
      </c>
      <c r="AC512" s="571"/>
      <c r="AD512" s="571"/>
      <c r="AE512" s="571"/>
      <c r="AF512" s="571"/>
      <c r="AG512" s="571"/>
      <c r="AH512" s="571"/>
      <c r="AI512" s="571"/>
      <c r="AJ512" s="571"/>
      <c r="AK512" s="571"/>
      <c r="AL512" s="571"/>
      <c r="AM512" s="571"/>
      <c r="AN512" s="571"/>
      <c r="AO512" s="571"/>
      <c r="AP512" s="571"/>
      <c r="AQ512" s="571"/>
      <c r="AR512" s="571"/>
      <c r="AS512" s="571"/>
      <c r="AT512" s="571"/>
      <c r="AU512" s="571"/>
      <c r="AV512" s="571"/>
      <c r="AW512" s="571"/>
      <c r="AX512" s="571"/>
      <c r="AY512" s="572"/>
      <c r="AZ512" s="15"/>
      <c r="BA512" s="84" t="s">
        <v>946</v>
      </c>
      <c r="BB512" s="39" t="s">
        <v>787</v>
      </c>
      <c r="BC512" s="39" t="str">
        <f>B512</f>
        <v>Santa Rosa &amp; Satsuma</v>
      </c>
      <c r="BD512" s="85" t="s">
        <v>745</v>
      </c>
      <c r="BE512" s="40" t="str">
        <f t="shared" si="428"/>
        <v/>
      </c>
      <c r="BF512" s="40" t="str">
        <f t="shared" si="429"/>
        <v/>
      </c>
      <c r="BG512" s="40" t="str">
        <f t="shared" si="430"/>
        <v/>
      </c>
      <c r="BH512" s="139">
        <f>IF(BB512="","",IF(AND(BD512="Yes",Admin!$F$6&gt;0),Admin!$F$6,Admin!$F$5))</f>
        <v>0</v>
      </c>
      <c r="BI512" s="140" t="str">
        <f t="shared" si="431"/>
        <v/>
      </c>
      <c r="BJ512" s="141" t="str">
        <f t="shared" si="401"/>
        <v/>
      </c>
    </row>
    <row r="513" spans="1:62" ht="18.75" customHeight="1" thickBot="1" x14ac:dyDescent="0.3">
      <c r="B513" s="455"/>
      <c r="C513" s="455"/>
      <c r="D513" s="455"/>
      <c r="E513" s="455"/>
      <c r="F513" s="455"/>
      <c r="G513" s="455"/>
      <c r="H513" s="455"/>
      <c r="I513" s="455"/>
      <c r="J513" s="455"/>
      <c r="K513" s="455"/>
      <c r="L513" s="455"/>
      <c r="M513" s="455"/>
      <c r="N513" s="455"/>
      <c r="O513" s="455"/>
      <c r="P513" s="455"/>
      <c r="Q513" s="455"/>
      <c r="R513" s="455"/>
      <c r="S513" s="455"/>
      <c r="T513" s="455"/>
      <c r="U513" s="455"/>
      <c r="V513" s="455"/>
      <c r="W513" s="455"/>
      <c r="X513" s="455"/>
      <c r="Y513" s="455"/>
      <c r="Z513" s="455"/>
      <c r="AA513" s="455"/>
      <c r="AB513" s="455"/>
      <c r="AC513" s="455"/>
      <c r="AD513" s="455"/>
      <c r="AE513" s="455"/>
      <c r="AF513" s="455"/>
      <c r="AG513" s="455"/>
      <c r="AH513" s="455"/>
      <c r="AI513" s="455"/>
      <c r="AJ513" s="455"/>
      <c r="AK513" s="455"/>
      <c r="AL513" s="455"/>
      <c r="AM513" s="455"/>
      <c r="AN513" s="455"/>
      <c r="AO513" s="455"/>
      <c r="AP513" s="455"/>
      <c r="AQ513" s="455"/>
      <c r="AR513" s="455"/>
      <c r="AS513" s="455"/>
      <c r="AT513" s="455"/>
      <c r="AU513" s="455"/>
      <c r="AV513" s="455"/>
      <c r="AW513" s="455"/>
      <c r="AX513" s="455"/>
      <c r="AY513" s="455"/>
      <c r="AZ513" s="15"/>
      <c r="BA513" s="84" t="s">
        <v>792</v>
      </c>
      <c r="BB513" s="39"/>
      <c r="BC513" s="39"/>
      <c r="BD513" s="85"/>
      <c r="BE513" s="78" t="str">
        <f t="shared" si="428"/>
        <v/>
      </c>
      <c r="BF513" s="78" t="str">
        <f t="shared" si="429"/>
        <v/>
      </c>
      <c r="BG513" s="78" t="str">
        <f t="shared" si="430"/>
        <v/>
      </c>
      <c r="BH513" s="86" t="str">
        <f>IF(BB513="","",IF(AND(BD513="Yes",Admin!$F$6&gt;0),Admin!$F$6,Admin!$F$5))</f>
        <v/>
      </c>
      <c r="BI513" s="87" t="str">
        <f t="shared" si="431"/>
        <v/>
      </c>
      <c r="BJ513" s="88" t="str">
        <f t="shared" si="401"/>
        <v/>
      </c>
    </row>
    <row r="514" spans="1:62" ht="18.75" customHeight="1" x14ac:dyDescent="0.3">
      <c r="B514" s="661" t="s">
        <v>341</v>
      </c>
      <c r="C514" s="662"/>
      <c r="D514" s="662"/>
      <c r="E514" s="662"/>
      <c r="F514" s="662"/>
      <c r="G514" s="662"/>
      <c r="H514" s="662"/>
      <c r="I514" s="662"/>
      <c r="J514" s="662"/>
      <c r="K514" s="662"/>
      <c r="L514" s="662"/>
      <c r="M514" s="662"/>
      <c r="N514" s="662"/>
      <c r="O514" s="662"/>
      <c r="P514" s="662"/>
      <c r="Q514" s="669" t="s">
        <v>1</v>
      </c>
      <c r="R514" s="669"/>
      <c r="S514" s="669"/>
      <c r="T514" s="679" t="s">
        <v>0</v>
      </c>
      <c r="U514" s="679"/>
      <c r="V514" s="679"/>
      <c r="W514" s="686" t="s">
        <v>8</v>
      </c>
      <c r="X514" s="686"/>
      <c r="Y514" s="686"/>
      <c r="Z514" s="686"/>
      <c r="AA514" s="686"/>
      <c r="AB514" s="680" t="s">
        <v>9</v>
      </c>
      <c r="AC514" s="680"/>
      <c r="AD514" s="680"/>
      <c r="AE514" s="680"/>
      <c r="AF514" s="680"/>
      <c r="AG514" s="680"/>
      <c r="AH514" s="680"/>
      <c r="AI514" s="680"/>
      <c r="AJ514" s="680"/>
      <c r="AK514" s="680"/>
      <c r="AL514" s="680"/>
      <c r="AM514" s="680"/>
      <c r="AN514" s="680"/>
      <c r="AO514" s="680"/>
      <c r="AP514" s="680"/>
      <c r="AQ514" s="680"/>
      <c r="AR514" s="680"/>
      <c r="AS514" s="680"/>
      <c r="AT514" s="680"/>
      <c r="AU514" s="680"/>
      <c r="AV514" s="680"/>
      <c r="AW514" s="680"/>
      <c r="AX514" s="680"/>
      <c r="AY514" s="681"/>
      <c r="AZ514" s="15"/>
      <c r="BA514" s="84" t="s">
        <v>792</v>
      </c>
      <c r="BB514" s="39"/>
      <c r="BC514" s="39"/>
      <c r="BD514" s="85"/>
      <c r="BE514" s="78" t="str">
        <f t="shared" si="428"/>
        <v/>
      </c>
      <c r="BF514" s="78" t="str">
        <f t="shared" si="429"/>
        <v/>
      </c>
      <c r="BG514" s="78" t="str">
        <f t="shared" si="430"/>
        <v/>
      </c>
      <c r="BH514" s="86" t="str">
        <f>IF(BB514="","",IF(AND(BD514="Yes",Admin!$F$6&gt;0),Admin!$F$6,Admin!$F$5))</f>
        <v/>
      </c>
      <c r="BI514" s="87" t="str">
        <f t="shared" si="431"/>
        <v/>
      </c>
      <c r="BJ514" s="88" t="str">
        <f t="shared" si="401"/>
        <v/>
      </c>
    </row>
    <row r="515" spans="1:62" ht="18.75" hidden="1" customHeight="1" x14ac:dyDescent="0.25">
      <c r="A515" s="15"/>
      <c r="B515" s="381" t="s">
        <v>2336</v>
      </c>
      <c r="C515" s="382"/>
      <c r="D515" s="382"/>
      <c r="E515" s="382"/>
      <c r="F515" s="382"/>
      <c r="G515" s="382"/>
      <c r="H515" s="382"/>
      <c r="I515" s="382"/>
      <c r="J515" s="382"/>
      <c r="K515" s="382"/>
      <c r="L515" s="382"/>
      <c r="M515" s="883" t="s">
        <v>1449</v>
      </c>
      <c r="N515" s="883"/>
      <c r="O515" s="883"/>
      <c r="P515" s="883"/>
      <c r="Q515" s="643">
        <v>42.95</v>
      </c>
      <c r="R515" s="420"/>
      <c r="S515" s="644"/>
      <c r="T515" s="387" t="s">
        <v>2</v>
      </c>
      <c r="U515" s="388"/>
      <c r="V515" s="389"/>
      <c r="W515" s="697"/>
      <c r="X515" s="698"/>
      <c r="Y515" s="698"/>
      <c r="Z515" s="698"/>
      <c r="AA515" s="699"/>
      <c r="AB515" s="391" t="s">
        <v>12</v>
      </c>
      <c r="AC515" s="382"/>
      <c r="AD515" s="382"/>
      <c r="AE515" s="382"/>
      <c r="AF515" s="382"/>
      <c r="AG515" s="382"/>
      <c r="AH515" s="382"/>
      <c r="AI515" s="382"/>
      <c r="AJ515" s="382"/>
      <c r="AK515" s="382"/>
      <c r="AL515" s="382"/>
      <c r="AM515" s="382"/>
      <c r="AN515" s="382"/>
      <c r="AO515" s="382"/>
      <c r="AP515" s="382"/>
      <c r="AQ515" s="382"/>
      <c r="AR515" s="382"/>
      <c r="AS515" s="382"/>
      <c r="AT515" s="382"/>
      <c r="AU515" s="382"/>
      <c r="AV515" s="382"/>
      <c r="AW515" s="382"/>
      <c r="AX515" s="382"/>
      <c r="AY515" s="392"/>
      <c r="AZ515" s="15"/>
      <c r="BA515" s="84" t="s">
        <v>2335</v>
      </c>
      <c r="BB515" s="39" t="s">
        <v>2377</v>
      </c>
      <c r="BC515" s="39" t="str">
        <f>B515</f>
        <v>Braham</v>
      </c>
      <c r="BD515" s="85" t="s">
        <v>745</v>
      </c>
      <c r="BE515" s="40" t="str">
        <f t="shared" si="428"/>
        <v/>
      </c>
      <c r="BF515" s="40">
        <f t="shared" si="429"/>
        <v>42.95</v>
      </c>
      <c r="BG515" s="40" t="str">
        <f t="shared" si="430"/>
        <v/>
      </c>
      <c r="BH515" s="139">
        <f>IF(BB515="","",IF(AND(BD515="Yes",Admin!$F$6&gt;0),Admin!$F$6,Admin!$F$5))</f>
        <v>0</v>
      </c>
      <c r="BI515" s="140" t="str">
        <f t="shared" si="431"/>
        <v/>
      </c>
      <c r="BJ515" s="141" t="str">
        <f t="shared" ref="BJ515" si="432">IF(BI515="","",BI515-(BI515*BH515))</f>
        <v/>
      </c>
    </row>
    <row r="516" spans="1:62" ht="18.75" hidden="1" customHeight="1" x14ac:dyDescent="0.25">
      <c r="A516" s="15"/>
      <c r="B516" s="659" t="s">
        <v>343</v>
      </c>
      <c r="C516" s="660"/>
      <c r="D516" s="660"/>
      <c r="E516" s="660"/>
      <c r="F516" s="660"/>
      <c r="G516" s="660"/>
      <c r="H516" s="660"/>
      <c r="I516" s="660"/>
      <c r="J516" s="660"/>
      <c r="K516" s="660"/>
      <c r="L516" s="660"/>
      <c r="M516" s="660"/>
      <c r="N516" s="660"/>
      <c r="O516" s="660"/>
      <c r="P516" s="660"/>
      <c r="Q516" s="401">
        <v>42.95</v>
      </c>
      <c r="R516" s="402"/>
      <c r="S516" s="403"/>
      <c r="T516" s="404" t="s">
        <v>2</v>
      </c>
      <c r="U516" s="405"/>
      <c r="V516" s="406"/>
      <c r="W516" s="407" t="s">
        <v>344</v>
      </c>
      <c r="X516" s="408"/>
      <c r="Y516" s="408"/>
      <c r="Z516" s="408"/>
      <c r="AA516" s="409"/>
      <c r="AB516" s="410" t="s">
        <v>12</v>
      </c>
      <c r="AC516" s="411"/>
      <c r="AD516" s="411"/>
      <c r="AE516" s="411"/>
      <c r="AF516" s="411"/>
      <c r="AG516" s="411"/>
      <c r="AH516" s="411"/>
      <c r="AI516" s="411"/>
      <c r="AJ516" s="411"/>
      <c r="AK516" s="411"/>
      <c r="AL516" s="411"/>
      <c r="AM516" s="411"/>
      <c r="AN516" s="411"/>
      <c r="AO516" s="411"/>
      <c r="AP516" s="411"/>
      <c r="AQ516" s="411"/>
      <c r="AR516" s="411"/>
      <c r="AS516" s="411"/>
      <c r="AT516" s="411"/>
      <c r="AU516" s="411"/>
      <c r="AV516" s="411"/>
      <c r="AW516" s="411"/>
      <c r="AX516" s="411"/>
      <c r="AY516" s="412"/>
      <c r="AZ516" s="15"/>
      <c r="BA516" s="84" t="s">
        <v>2175</v>
      </c>
      <c r="BB516" s="39" t="s">
        <v>342</v>
      </c>
      <c r="BC516" s="39" t="str">
        <f>B516</f>
        <v>Mollar de Elche</v>
      </c>
      <c r="BD516" s="85" t="s">
        <v>745</v>
      </c>
      <c r="BE516" s="40" t="str">
        <f t="shared" si="428"/>
        <v/>
      </c>
      <c r="BF516" s="40">
        <f t="shared" si="429"/>
        <v>42.95</v>
      </c>
      <c r="BG516" s="40" t="str">
        <f t="shared" si="430"/>
        <v/>
      </c>
      <c r="BH516" s="139">
        <f>IF(BB516="","",IF(AND(BD516="Yes",Admin!$F$6&gt;0),Admin!$F$6,Admin!$F$5))</f>
        <v>0</v>
      </c>
      <c r="BI516" s="140" t="str">
        <f t="shared" si="431"/>
        <v/>
      </c>
      <c r="BJ516" s="141" t="str">
        <f t="shared" ref="BJ516:BJ518" si="433">IF(BI516="","",BI516-(BI516*BH516))</f>
        <v/>
      </c>
    </row>
    <row r="517" spans="1:62" ht="18.75" customHeight="1" x14ac:dyDescent="0.25">
      <c r="A517" s="15"/>
      <c r="B517" s="687" t="s">
        <v>343</v>
      </c>
      <c r="C517" s="688"/>
      <c r="D517" s="688"/>
      <c r="E517" s="688"/>
      <c r="F517" s="688"/>
      <c r="G517" s="688"/>
      <c r="H517" s="688"/>
      <c r="I517" s="688"/>
      <c r="J517" s="688"/>
      <c r="K517" s="688"/>
      <c r="L517" s="688"/>
      <c r="M517" s="688"/>
      <c r="N517" s="688"/>
      <c r="O517" s="688"/>
      <c r="P517" s="688"/>
      <c r="Q517" s="396">
        <v>42.95</v>
      </c>
      <c r="R517" s="397"/>
      <c r="S517" s="398"/>
      <c r="T517" s="375"/>
      <c r="U517" s="376"/>
      <c r="V517" s="377"/>
      <c r="W517" s="689" t="s">
        <v>344</v>
      </c>
      <c r="X517" s="690"/>
      <c r="Y517" s="690"/>
      <c r="Z517" s="690"/>
      <c r="AA517" s="691"/>
      <c r="AB517" s="692" t="s">
        <v>12</v>
      </c>
      <c r="AC517" s="374"/>
      <c r="AD517" s="374"/>
      <c r="AE517" s="374"/>
      <c r="AF517" s="374"/>
      <c r="AG517" s="374"/>
      <c r="AH517" s="374"/>
      <c r="AI517" s="374"/>
      <c r="AJ517" s="374"/>
      <c r="AK517" s="374"/>
      <c r="AL517" s="374"/>
      <c r="AM517" s="374"/>
      <c r="AN517" s="374"/>
      <c r="AO517" s="374"/>
      <c r="AP517" s="374"/>
      <c r="AQ517" s="374"/>
      <c r="AR517" s="374"/>
      <c r="AS517" s="374"/>
      <c r="AT517" s="374"/>
      <c r="AU517" s="374"/>
      <c r="AV517" s="374"/>
      <c r="AW517" s="374"/>
      <c r="AX517" s="374"/>
      <c r="AY517" s="693"/>
      <c r="AZ517" s="15"/>
      <c r="BA517" s="84" t="s">
        <v>2395</v>
      </c>
      <c r="BB517" s="39" t="s">
        <v>342</v>
      </c>
      <c r="BC517" s="39" t="str">
        <f>B517</f>
        <v>Mollar de Elche</v>
      </c>
      <c r="BD517" s="85" t="s">
        <v>745</v>
      </c>
      <c r="BE517" s="40" t="str">
        <f t="shared" ref="BE517" si="434">IF(ISNUMBER(T517),T517,"")</f>
        <v/>
      </c>
      <c r="BF517" s="40">
        <f t="shared" ref="BF517" si="435">IF(ISNUMBER(Q517),Q517,"")</f>
        <v>42.95</v>
      </c>
      <c r="BG517" s="40" t="str">
        <f t="shared" ref="BG517" si="436">IF(AND(ISNUMBER(T517),BD517="Yes"),T517,"")</f>
        <v/>
      </c>
      <c r="BH517" s="139">
        <f>IF(BB517="","",IF(AND(BD517="Yes",Admin!$F$6&gt;0),Admin!$F$6,Admin!$F$5))</f>
        <v>0</v>
      </c>
      <c r="BI517" s="140" t="str">
        <f t="shared" ref="BI517" si="437">IF(AND(ISNUMBER(T517),T517&gt;0,ISNUMBER(Q517)),Q517*T517,"")</f>
        <v/>
      </c>
      <c r="BJ517" s="141" t="str">
        <f t="shared" ref="BJ517" si="438">IF(BI517="","",BI517-(BI517*BH517))</f>
        <v/>
      </c>
    </row>
    <row r="518" spans="1:62" ht="18.75" hidden="1" customHeight="1" x14ac:dyDescent="0.25">
      <c r="A518" s="15"/>
      <c r="B518" s="694" t="s">
        <v>2338</v>
      </c>
      <c r="C518" s="411"/>
      <c r="D518" s="411"/>
      <c r="E518" s="411"/>
      <c r="F518" s="411"/>
      <c r="G518" s="411"/>
      <c r="H518" s="411"/>
      <c r="I518" s="411"/>
      <c r="J518" s="411"/>
      <c r="K518" s="411"/>
      <c r="L518" s="411"/>
      <c r="M518" s="695" t="s">
        <v>1449</v>
      </c>
      <c r="N518" s="695"/>
      <c r="O518" s="695"/>
      <c r="P518" s="695"/>
      <c r="Q518" s="643">
        <v>42.95</v>
      </c>
      <c r="R518" s="420"/>
      <c r="S518" s="644"/>
      <c r="T518" s="387" t="s">
        <v>2</v>
      </c>
      <c r="U518" s="388"/>
      <c r="V518" s="389"/>
      <c r="W518" s="697"/>
      <c r="X518" s="698"/>
      <c r="Y518" s="698"/>
      <c r="Z518" s="698"/>
      <c r="AA518" s="699"/>
      <c r="AB518" s="391" t="s">
        <v>12</v>
      </c>
      <c r="AC518" s="382"/>
      <c r="AD518" s="382"/>
      <c r="AE518" s="382"/>
      <c r="AF518" s="382"/>
      <c r="AG518" s="382"/>
      <c r="AH518" s="382"/>
      <c r="AI518" s="382"/>
      <c r="AJ518" s="382"/>
      <c r="AK518" s="382"/>
      <c r="AL518" s="382"/>
      <c r="AM518" s="382"/>
      <c r="AN518" s="382"/>
      <c r="AO518" s="382"/>
      <c r="AP518" s="382"/>
      <c r="AQ518" s="382"/>
      <c r="AR518" s="382"/>
      <c r="AS518" s="382"/>
      <c r="AT518" s="382"/>
      <c r="AU518" s="382"/>
      <c r="AV518" s="382"/>
      <c r="AW518" s="382"/>
      <c r="AX518" s="382"/>
      <c r="AY518" s="392"/>
      <c r="AZ518" s="15"/>
      <c r="BA518" s="84" t="s">
        <v>2337</v>
      </c>
      <c r="BB518" s="39" t="s">
        <v>2377</v>
      </c>
      <c r="BC518" s="39" t="str">
        <f>B518</f>
        <v>Nana</v>
      </c>
      <c r="BD518" s="85" t="s">
        <v>745</v>
      </c>
      <c r="BE518" s="40" t="str">
        <f t="shared" si="428"/>
        <v/>
      </c>
      <c r="BF518" s="40">
        <f t="shared" si="429"/>
        <v>42.95</v>
      </c>
      <c r="BG518" s="40" t="str">
        <f t="shared" si="430"/>
        <v/>
      </c>
      <c r="BH518" s="139">
        <f>IF(BB518="","",IF(AND(BD518="Yes",Admin!$F$6&gt;0),Admin!$F$6,Admin!$F$5))</f>
        <v>0</v>
      </c>
      <c r="BI518" s="140" t="str">
        <f t="shared" si="431"/>
        <v/>
      </c>
      <c r="BJ518" s="141" t="str">
        <f t="shared" si="433"/>
        <v/>
      </c>
    </row>
    <row r="519" spans="1:62" ht="18.75" customHeight="1" thickBot="1" x14ac:dyDescent="0.3">
      <c r="A519" s="15"/>
      <c r="B519" s="269" t="s">
        <v>1876</v>
      </c>
      <c r="C519" s="270"/>
      <c r="D519" s="270"/>
      <c r="E519" s="270"/>
      <c r="F519" s="270"/>
      <c r="G519" s="270"/>
      <c r="H519" s="270"/>
      <c r="I519" s="270"/>
      <c r="J519" s="270"/>
      <c r="K519" s="270"/>
      <c r="L519" s="270"/>
      <c r="M519" s="270"/>
      <c r="N519" s="270"/>
      <c r="O519" s="270"/>
      <c r="P519" s="678"/>
      <c r="Q519" s="632">
        <v>42.95</v>
      </c>
      <c r="R519" s="308"/>
      <c r="S519" s="309"/>
      <c r="T519" s="273"/>
      <c r="U519" s="274"/>
      <c r="V519" s="647"/>
      <c r="W519" s="683"/>
      <c r="X519" s="684"/>
      <c r="Y519" s="684"/>
      <c r="Z519" s="684"/>
      <c r="AA519" s="685"/>
      <c r="AB519" s="573" t="s">
        <v>12</v>
      </c>
      <c r="AC519" s="270"/>
      <c r="AD519" s="270"/>
      <c r="AE519" s="270"/>
      <c r="AF519" s="270"/>
      <c r="AG519" s="270"/>
      <c r="AH519" s="270"/>
      <c r="AI519" s="270"/>
      <c r="AJ519" s="270"/>
      <c r="AK519" s="270"/>
      <c r="AL519" s="270"/>
      <c r="AM519" s="270"/>
      <c r="AN519" s="270"/>
      <c r="AO519" s="270"/>
      <c r="AP519" s="270"/>
      <c r="AQ519" s="270"/>
      <c r="AR519" s="270"/>
      <c r="AS519" s="270"/>
      <c r="AT519" s="270"/>
      <c r="AU519" s="270"/>
      <c r="AV519" s="270"/>
      <c r="AW519" s="270"/>
      <c r="AX519" s="270"/>
      <c r="AY519" s="518"/>
      <c r="AZ519" s="15"/>
      <c r="BA519" s="84" t="s">
        <v>1925</v>
      </c>
      <c r="BB519" s="39" t="s">
        <v>342</v>
      </c>
      <c r="BC519" s="39" t="str">
        <f>B519</f>
        <v>Wonderful</v>
      </c>
      <c r="BD519" s="85" t="s">
        <v>745</v>
      </c>
      <c r="BE519" s="40" t="str">
        <f t="shared" si="428"/>
        <v/>
      </c>
      <c r="BF519" s="40">
        <f t="shared" si="429"/>
        <v>42.95</v>
      </c>
      <c r="BG519" s="40" t="str">
        <f t="shared" si="430"/>
        <v/>
      </c>
      <c r="BH519" s="139">
        <f>IF(BB519="","",IF(AND(BD519="Yes",Admin!$F$6&gt;0),Admin!$F$6,Admin!$F$5))</f>
        <v>0</v>
      </c>
      <c r="BI519" s="140" t="str">
        <f t="shared" si="431"/>
        <v/>
      </c>
      <c r="BJ519" s="141" t="str">
        <f t="shared" si="401"/>
        <v/>
      </c>
    </row>
    <row r="520" spans="1:62" ht="18.75" customHeight="1" thickBot="1" x14ac:dyDescent="0.3">
      <c r="B520" s="455"/>
      <c r="C520" s="455"/>
      <c r="D520" s="455"/>
      <c r="E520" s="455"/>
      <c r="F520" s="455"/>
      <c r="G520" s="455"/>
      <c r="H520" s="455"/>
      <c r="I520" s="455"/>
      <c r="J520" s="455"/>
      <c r="K520" s="455"/>
      <c r="L520" s="455"/>
      <c r="M520" s="455"/>
      <c r="N520" s="455"/>
      <c r="O520" s="455"/>
      <c r="P520" s="455"/>
      <c r="Q520" s="455"/>
      <c r="R520" s="455"/>
      <c r="S520" s="455"/>
      <c r="T520" s="455"/>
      <c r="U520" s="455"/>
      <c r="V520" s="455"/>
      <c r="W520" s="455"/>
      <c r="X520" s="455"/>
      <c r="Y520" s="455"/>
      <c r="Z520" s="455"/>
      <c r="AA520" s="455"/>
      <c r="AB520" s="455"/>
      <c r="AC520" s="455"/>
      <c r="AD520" s="455"/>
      <c r="AE520" s="455"/>
      <c r="AF520" s="455"/>
      <c r="AG520" s="455"/>
      <c r="AH520" s="455"/>
      <c r="AI520" s="455"/>
      <c r="AJ520" s="455"/>
      <c r="AK520" s="455"/>
      <c r="AL520" s="455"/>
      <c r="AM520" s="455"/>
      <c r="AN520" s="455"/>
      <c r="AO520" s="455"/>
      <c r="AP520" s="455"/>
      <c r="AQ520" s="455"/>
      <c r="AR520" s="455"/>
      <c r="AS520" s="455"/>
      <c r="AT520" s="455"/>
      <c r="AU520" s="455"/>
      <c r="AV520" s="455"/>
      <c r="AW520" s="455"/>
      <c r="AX520" s="455"/>
      <c r="AY520" s="455"/>
      <c r="AZ520" s="15"/>
      <c r="BA520" s="84" t="s">
        <v>792</v>
      </c>
      <c r="BB520" s="39"/>
      <c r="BC520" s="39"/>
      <c r="BD520" s="85"/>
      <c r="BE520" s="78" t="str">
        <f t="shared" si="428"/>
        <v/>
      </c>
      <c r="BF520" s="78" t="str">
        <f t="shared" si="429"/>
        <v/>
      </c>
      <c r="BG520" s="78" t="str">
        <f t="shared" si="430"/>
        <v/>
      </c>
      <c r="BH520" s="86" t="str">
        <f>IF(BB520="","",IF(AND(BD520="Yes",Admin!$F$6&gt;0),Admin!$F$6,Admin!$F$5))</f>
        <v/>
      </c>
      <c r="BI520" s="87" t="str">
        <f t="shared" si="431"/>
        <v/>
      </c>
      <c r="BJ520" s="88" t="str">
        <f t="shared" si="401"/>
        <v/>
      </c>
    </row>
    <row r="521" spans="1:62" ht="18.75" customHeight="1" x14ac:dyDescent="0.3">
      <c r="B521" s="661" t="s">
        <v>345</v>
      </c>
      <c r="C521" s="662"/>
      <c r="D521" s="662"/>
      <c r="E521" s="662"/>
      <c r="F521" s="662"/>
      <c r="G521" s="662"/>
      <c r="H521" s="662"/>
      <c r="I521" s="662"/>
      <c r="J521" s="662"/>
      <c r="K521" s="662"/>
      <c r="L521" s="662"/>
      <c r="M521" s="662"/>
      <c r="N521" s="662"/>
      <c r="O521" s="662"/>
      <c r="P521" s="662"/>
      <c r="Q521" s="675" t="s">
        <v>1</v>
      </c>
      <c r="R521" s="675"/>
      <c r="S521" s="675"/>
      <c r="T521" s="425" t="s">
        <v>0</v>
      </c>
      <c r="U521" s="425"/>
      <c r="V521" s="425"/>
      <c r="W521" s="423" t="s">
        <v>8</v>
      </c>
      <c r="X521" s="423"/>
      <c r="Y521" s="423"/>
      <c r="Z521" s="423"/>
      <c r="AA521" s="423"/>
      <c r="AB521" s="426" t="s">
        <v>9</v>
      </c>
      <c r="AC521" s="426"/>
      <c r="AD521" s="426"/>
      <c r="AE521" s="426"/>
      <c r="AF521" s="426"/>
      <c r="AG521" s="426"/>
      <c r="AH521" s="426"/>
      <c r="AI521" s="426"/>
      <c r="AJ521" s="426"/>
      <c r="AK521" s="426"/>
      <c r="AL521" s="426"/>
      <c r="AM521" s="426"/>
      <c r="AN521" s="426"/>
      <c r="AO521" s="426"/>
      <c r="AP521" s="426"/>
      <c r="AQ521" s="426"/>
      <c r="AR521" s="426"/>
      <c r="AS521" s="426"/>
      <c r="AT521" s="426"/>
      <c r="AU521" s="426"/>
      <c r="AV521" s="426"/>
      <c r="AW521" s="426"/>
      <c r="AX521" s="426"/>
      <c r="AY521" s="427"/>
      <c r="AZ521" s="15"/>
      <c r="BA521" s="84" t="s">
        <v>792</v>
      </c>
      <c r="BB521" s="39"/>
      <c r="BC521" s="39"/>
      <c r="BD521" s="85"/>
      <c r="BE521" s="78" t="str">
        <f t="shared" si="428"/>
        <v/>
      </c>
      <c r="BF521" s="78" t="str">
        <f t="shared" si="429"/>
        <v/>
      </c>
      <c r="BG521" s="78" t="str">
        <f t="shared" si="430"/>
        <v/>
      </c>
      <c r="BH521" s="86" t="str">
        <f>IF(BB521="","",IF(AND(BD521="Yes",Admin!$F$6&gt;0),Admin!$F$6,Admin!$F$5))</f>
        <v/>
      </c>
      <c r="BI521" s="87" t="str">
        <f t="shared" si="431"/>
        <v/>
      </c>
      <c r="BJ521" s="88" t="str">
        <f t="shared" si="401"/>
        <v/>
      </c>
    </row>
    <row r="522" spans="1:62" ht="18.75" customHeight="1" x14ac:dyDescent="0.25">
      <c r="A522" s="15"/>
      <c r="B522" s="663" t="s">
        <v>347</v>
      </c>
      <c r="C522" s="664"/>
      <c r="D522" s="664"/>
      <c r="E522" s="664"/>
      <c r="F522" s="664"/>
      <c r="G522" s="664"/>
      <c r="H522" s="664"/>
      <c r="I522" s="664"/>
      <c r="J522" s="664"/>
      <c r="K522" s="664"/>
      <c r="L522" s="664"/>
      <c r="M522" s="664"/>
      <c r="N522" s="664"/>
      <c r="O522" s="664"/>
      <c r="P522" s="664"/>
      <c r="Q522" s="396">
        <v>42.95</v>
      </c>
      <c r="R522" s="397"/>
      <c r="S522" s="398"/>
      <c r="T522" s="283"/>
      <c r="U522" s="284"/>
      <c r="V522" s="369"/>
      <c r="W522" s="370" t="s">
        <v>348</v>
      </c>
      <c r="X522" s="371"/>
      <c r="Y522" s="371"/>
      <c r="Z522" s="371"/>
      <c r="AA522" s="372"/>
      <c r="AB522" s="335" t="s">
        <v>12</v>
      </c>
      <c r="AC522" s="277"/>
      <c r="AD522" s="277"/>
      <c r="AE522" s="277"/>
      <c r="AF522" s="277"/>
      <c r="AG522" s="277"/>
      <c r="AH522" s="277"/>
      <c r="AI522" s="277"/>
      <c r="AJ522" s="277"/>
      <c r="AK522" s="277"/>
      <c r="AL522" s="277"/>
      <c r="AM522" s="277"/>
      <c r="AN522" s="277"/>
      <c r="AO522" s="277"/>
      <c r="AP522" s="277"/>
      <c r="AQ522" s="277"/>
      <c r="AR522" s="277"/>
      <c r="AS522" s="277"/>
      <c r="AT522" s="277"/>
      <c r="AU522" s="277"/>
      <c r="AV522" s="277"/>
      <c r="AW522" s="277"/>
      <c r="AX522" s="277"/>
      <c r="AY522" s="336"/>
      <c r="AZ522" s="15"/>
      <c r="BA522" s="84" t="s">
        <v>2274</v>
      </c>
      <c r="BB522" s="39" t="s">
        <v>346</v>
      </c>
      <c r="BC522" s="39" t="str">
        <f>B522</f>
        <v>Champion</v>
      </c>
      <c r="BD522" s="85" t="s">
        <v>745</v>
      </c>
      <c r="BE522" s="40" t="str">
        <f t="shared" si="428"/>
        <v/>
      </c>
      <c r="BF522" s="40">
        <f t="shared" si="429"/>
        <v>42.95</v>
      </c>
      <c r="BG522" s="40" t="str">
        <f t="shared" si="430"/>
        <v/>
      </c>
      <c r="BH522" s="139">
        <f>IF(BB522="","",IF(AND(BD522="Yes",Admin!$F$6&gt;0),Admin!$F$6,Admin!$F$5))</f>
        <v>0</v>
      </c>
      <c r="BI522" s="140" t="str">
        <f t="shared" si="431"/>
        <v/>
      </c>
      <c r="BJ522" s="141" t="str">
        <f t="shared" si="401"/>
        <v/>
      </c>
    </row>
    <row r="523" spans="1:62" ht="18.75" customHeight="1" x14ac:dyDescent="0.25">
      <c r="A523" s="15"/>
      <c r="B523" s="663" t="s">
        <v>2613</v>
      </c>
      <c r="C523" s="664"/>
      <c r="D523" s="664"/>
      <c r="E523" s="664"/>
      <c r="F523" s="664"/>
      <c r="G523" s="664"/>
      <c r="H523" s="664"/>
      <c r="I523" s="664"/>
      <c r="J523" s="664"/>
      <c r="K523" s="664"/>
      <c r="L523" s="664"/>
      <c r="M523" s="664"/>
      <c r="N523" s="664"/>
      <c r="O523" s="664"/>
      <c r="P523" s="664"/>
      <c r="Q523" s="396">
        <v>57.95</v>
      </c>
      <c r="R523" s="397"/>
      <c r="S523" s="398"/>
      <c r="T523" s="283"/>
      <c r="U523" s="284"/>
      <c r="V523" s="369"/>
      <c r="W523" s="370" t="s">
        <v>348</v>
      </c>
      <c r="X523" s="371"/>
      <c r="Y523" s="371"/>
      <c r="Z523" s="371"/>
      <c r="AA523" s="372"/>
      <c r="AB523" s="335" t="s">
        <v>12</v>
      </c>
      <c r="AC523" s="277"/>
      <c r="AD523" s="277"/>
      <c r="AE523" s="277"/>
      <c r="AF523" s="277"/>
      <c r="AG523" s="277"/>
      <c r="AH523" s="277"/>
      <c r="AI523" s="277"/>
      <c r="AJ523" s="277"/>
      <c r="AK523" s="277"/>
      <c r="AL523" s="277"/>
      <c r="AM523" s="277"/>
      <c r="AN523" s="277"/>
      <c r="AO523" s="277"/>
      <c r="AP523" s="277"/>
      <c r="AQ523" s="277"/>
      <c r="AR523" s="277"/>
      <c r="AS523" s="277"/>
      <c r="AT523" s="277"/>
      <c r="AU523" s="277"/>
      <c r="AV523" s="277"/>
      <c r="AW523" s="277"/>
      <c r="AX523" s="277"/>
      <c r="AY523" s="336"/>
      <c r="AZ523" s="15"/>
      <c r="BA523" s="84" t="s">
        <v>2562</v>
      </c>
      <c r="BB523" s="39" t="s">
        <v>346</v>
      </c>
      <c r="BC523" s="39" t="str">
        <f>B523</f>
        <v>Champion (Extra Large*)</v>
      </c>
      <c r="BD523" s="85" t="s">
        <v>745</v>
      </c>
      <c r="BE523" s="40" t="str">
        <f t="shared" ref="BE523" si="439">IF(ISNUMBER(T523),T523,"")</f>
        <v/>
      </c>
      <c r="BF523" s="40">
        <f t="shared" ref="BF523" si="440">IF(ISNUMBER(Q523),Q523,"")</f>
        <v>57.95</v>
      </c>
      <c r="BG523" s="40" t="str">
        <f t="shared" ref="BG523" si="441">IF(AND(ISNUMBER(T523),BD523="Yes"),T523,"")</f>
        <v/>
      </c>
      <c r="BH523" s="254">
        <f>IF(BB523="","",0)</f>
        <v>0</v>
      </c>
      <c r="BI523" s="140" t="str">
        <f t="shared" ref="BI523" si="442">IF(AND(ISNUMBER(T523),T523&gt;0,ISNUMBER(Q523)),Q523*T523,"")</f>
        <v/>
      </c>
      <c r="BJ523" s="141" t="str">
        <f t="shared" ref="BJ523" si="443">IF(BI523="","",BI523-(BI523*BH523))</f>
        <v/>
      </c>
    </row>
    <row r="524" spans="1:62" ht="18.75" customHeight="1" x14ac:dyDescent="0.25">
      <c r="A524" s="15"/>
      <c r="B524" s="663" t="s">
        <v>349</v>
      </c>
      <c r="C524" s="664"/>
      <c r="D524" s="664"/>
      <c r="E524" s="664"/>
      <c r="F524" s="664"/>
      <c r="G524" s="664"/>
      <c r="H524" s="664"/>
      <c r="I524" s="664"/>
      <c r="J524" s="664"/>
      <c r="K524" s="664"/>
      <c r="L524" s="664"/>
      <c r="M524" s="664"/>
      <c r="N524" s="664"/>
      <c r="O524" s="664"/>
      <c r="P524" s="664"/>
      <c r="Q524" s="396">
        <v>42.95</v>
      </c>
      <c r="R524" s="397"/>
      <c r="S524" s="398"/>
      <c r="T524" s="283"/>
      <c r="U524" s="284"/>
      <c r="V524" s="369"/>
      <c r="W524" s="370" t="s">
        <v>348</v>
      </c>
      <c r="X524" s="371"/>
      <c r="Y524" s="371"/>
      <c r="Z524" s="371"/>
      <c r="AA524" s="372"/>
      <c r="AB524" s="335" t="s">
        <v>12</v>
      </c>
      <c r="AC524" s="277"/>
      <c r="AD524" s="277"/>
      <c r="AE524" s="277"/>
      <c r="AF524" s="277"/>
      <c r="AG524" s="277"/>
      <c r="AH524" s="277"/>
      <c r="AI524" s="277"/>
      <c r="AJ524" s="277"/>
      <c r="AK524" s="277"/>
      <c r="AL524" s="277"/>
      <c r="AM524" s="277"/>
      <c r="AN524" s="277"/>
      <c r="AO524" s="277"/>
      <c r="AP524" s="277"/>
      <c r="AQ524" s="277"/>
      <c r="AR524" s="277"/>
      <c r="AS524" s="277"/>
      <c r="AT524" s="277"/>
      <c r="AU524" s="277"/>
      <c r="AV524" s="277"/>
      <c r="AW524" s="277"/>
      <c r="AX524" s="277"/>
      <c r="AY524" s="336"/>
      <c r="AZ524" s="15"/>
      <c r="BA524" s="84" t="s">
        <v>2275</v>
      </c>
      <c r="BB524" s="39" t="s">
        <v>346</v>
      </c>
      <c r="BC524" s="39" t="str">
        <f>B524</f>
        <v>Smyrna</v>
      </c>
      <c r="BD524" s="85" t="s">
        <v>745</v>
      </c>
      <c r="BE524" s="40" t="str">
        <f t="shared" si="428"/>
        <v/>
      </c>
      <c r="BF524" s="40">
        <f t="shared" si="429"/>
        <v>42.95</v>
      </c>
      <c r="BG524" s="40" t="str">
        <f t="shared" si="430"/>
        <v/>
      </c>
      <c r="BH524" s="139">
        <f>IF(BB524="","",IF(AND(BD524="Yes",Admin!$F$6&gt;0),Admin!$F$6,Admin!$F$5))</f>
        <v>0</v>
      </c>
      <c r="BI524" s="140" t="str">
        <f t="shared" si="431"/>
        <v/>
      </c>
      <c r="BJ524" s="141" t="str">
        <f t="shared" ref="BJ524" si="444">IF(BI524="","",BI524-(BI524*BH524))</f>
        <v/>
      </c>
    </row>
    <row r="525" spans="1:62" ht="18.75" customHeight="1" thickBot="1" x14ac:dyDescent="0.3">
      <c r="A525" s="15"/>
      <c r="B525" s="663" t="s">
        <v>2614</v>
      </c>
      <c r="C525" s="664"/>
      <c r="D525" s="664"/>
      <c r="E525" s="664"/>
      <c r="F525" s="664"/>
      <c r="G525" s="664"/>
      <c r="H525" s="664"/>
      <c r="I525" s="664"/>
      <c r="J525" s="664"/>
      <c r="K525" s="664"/>
      <c r="L525" s="664"/>
      <c r="M525" s="664"/>
      <c r="N525" s="664"/>
      <c r="O525" s="664"/>
      <c r="P525" s="664"/>
      <c r="Q525" s="396">
        <v>52.95</v>
      </c>
      <c r="R525" s="397"/>
      <c r="S525" s="398"/>
      <c r="T525" s="283"/>
      <c r="U525" s="284"/>
      <c r="V525" s="369"/>
      <c r="W525" s="370" t="s">
        <v>348</v>
      </c>
      <c r="X525" s="371"/>
      <c r="Y525" s="371"/>
      <c r="Z525" s="371"/>
      <c r="AA525" s="372"/>
      <c r="AB525" s="335" t="s">
        <v>12</v>
      </c>
      <c r="AC525" s="277"/>
      <c r="AD525" s="277"/>
      <c r="AE525" s="277"/>
      <c r="AF525" s="277"/>
      <c r="AG525" s="277"/>
      <c r="AH525" s="277"/>
      <c r="AI525" s="277"/>
      <c r="AJ525" s="277"/>
      <c r="AK525" s="277"/>
      <c r="AL525" s="277"/>
      <c r="AM525" s="277"/>
      <c r="AN525" s="277"/>
      <c r="AO525" s="277"/>
      <c r="AP525" s="277"/>
      <c r="AQ525" s="277"/>
      <c r="AR525" s="277"/>
      <c r="AS525" s="277"/>
      <c r="AT525" s="277"/>
      <c r="AU525" s="277"/>
      <c r="AV525" s="277"/>
      <c r="AW525" s="277"/>
      <c r="AX525" s="277"/>
      <c r="AY525" s="336"/>
      <c r="AZ525" s="15"/>
      <c r="BA525" s="84" t="s">
        <v>2563</v>
      </c>
      <c r="BB525" s="39" t="s">
        <v>346</v>
      </c>
      <c r="BC525" s="39" t="str">
        <f>B525</f>
        <v>Smyrna (Extra Large*)</v>
      </c>
      <c r="BD525" s="85" t="s">
        <v>745</v>
      </c>
      <c r="BE525" s="40" t="str">
        <f t="shared" ref="BE525" si="445">IF(ISNUMBER(T525),T525,"")</f>
        <v/>
      </c>
      <c r="BF525" s="40">
        <f t="shared" ref="BF525" si="446">IF(ISNUMBER(Q525),Q525,"")</f>
        <v>52.95</v>
      </c>
      <c r="BG525" s="40" t="str">
        <f t="shared" ref="BG525" si="447">IF(AND(ISNUMBER(T525),BD525="Yes"),T525,"")</f>
        <v/>
      </c>
      <c r="BH525" s="254">
        <f>IF(BB525="","",0)</f>
        <v>0</v>
      </c>
      <c r="BI525" s="140" t="str">
        <f t="shared" ref="BI525" si="448">IF(AND(ISNUMBER(T525),T525&gt;0,ISNUMBER(Q525)),Q525*T525,"")</f>
        <v/>
      </c>
      <c r="BJ525" s="141" t="str">
        <f t="shared" ref="BJ525" si="449">IF(BI525="","",BI525-(BI525*BH525))</f>
        <v/>
      </c>
    </row>
    <row r="526" spans="1:62" ht="18.75" hidden="1" customHeight="1" thickBot="1" x14ac:dyDescent="0.3">
      <c r="A526" s="15"/>
      <c r="B526" s="666" t="s">
        <v>349</v>
      </c>
      <c r="C526" s="667"/>
      <c r="D526" s="667"/>
      <c r="E526" s="667"/>
      <c r="F526" s="667"/>
      <c r="G526" s="667"/>
      <c r="H526" s="667"/>
      <c r="I526" s="667"/>
      <c r="J526" s="667"/>
      <c r="K526" s="667"/>
      <c r="L526" s="667"/>
      <c r="M526" s="667"/>
      <c r="N526" s="667"/>
      <c r="O526" s="667"/>
      <c r="P526" s="667"/>
      <c r="Q526" s="384">
        <v>42.95</v>
      </c>
      <c r="R526" s="385"/>
      <c r="S526" s="386"/>
      <c r="T526" s="464" t="s">
        <v>2</v>
      </c>
      <c r="U526" s="464"/>
      <c r="V526" s="464"/>
      <c r="W526" s="578" t="s">
        <v>348</v>
      </c>
      <c r="X526" s="579"/>
      <c r="Y526" s="579"/>
      <c r="Z526" s="579"/>
      <c r="AA526" s="591"/>
      <c r="AB526" s="570" t="s">
        <v>12</v>
      </c>
      <c r="AC526" s="571"/>
      <c r="AD526" s="571"/>
      <c r="AE526" s="571"/>
      <c r="AF526" s="571"/>
      <c r="AG526" s="571"/>
      <c r="AH526" s="571"/>
      <c r="AI526" s="571"/>
      <c r="AJ526" s="571"/>
      <c r="AK526" s="571"/>
      <c r="AL526" s="571"/>
      <c r="AM526" s="571"/>
      <c r="AN526" s="571"/>
      <c r="AO526" s="571"/>
      <c r="AP526" s="571"/>
      <c r="AQ526" s="571"/>
      <c r="AR526" s="571"/>
      <c r="AS526" s="571"/>
      <c r="AT526" s="571"/>
      <c r="AU526" s="571"/>
      <c r="AV526" s="571"/>
      <c r="AW526" s="571"/>
      <c r="AX526" s="571"/>
      <c r="AY526" s="572"/>
      <c r="AZ526" s="15"/>
      <c r="BA526" s="84" t="s">
        <v>947</v>
      </c>
      <c r="BB526" s="39" t="s">
        <v>346</v>
      </c>
      <c r="BC526" s="39" t="str">
        <f>B526</f>
        <v>Smyrna</v>
      </c>
      <c r="BD526" s="85" t="s">
        <v>745</v>
      </c>
      <c r="BE526" s="40" t="str">
        <f t="shared" si="428"/>
        <v/>
      </c>
      <c r="BF526" s="40">
        <f t="shared" si="429"/>
        <v>42.95</v>
      </c>
      <c r="BG526" s="40" t="str">
        <f t="shared" si="430"/>
        <v/>
      </c>
      <c r="BH526" s="139">
        <f>IF(BB526="","",IF(AND(BD526="Yes",Admin!$F$6&gt;0),Admin!$F$6,Admin!$F$5))</f>
        <v>0</v>
      </c>
      <c r="BI526" s="140" t="str">
        <f t="shared" si="431"/>
        <v/>
      </c>
      <c r="BJ526" s="141" t="str">
        <f t="shared" si="401"/>
        <v/>
      </c>
    </row>
    <row r="527" spans="1:62" ht="18.75" customHeight="1" thickBot="1" x14ac:dyDescent="0.3">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c r="AA527" s="455"/>
      <c r="AB527" s="455"/>
      <c r="AC527" s="455"/>
      <c r="AD527" s="455"/>
      <c r="AE527" s="455"/>
      <c r="AF527" s="455"/>
      <c r="AG527" s="455"/>
      <c r="AH527" s="455"/>
      <c r="AI527" s="455"/>
      <c r="AJ527" s="455"/>
      <c r="AK527" s="455"/>
      <c r="AL527" s="455"/>
      <c r="AM527" s="455"/>
      <c r="AN527" s="455"/>
      <c r="AO527" s="455"/>
      <c r="AP527" s="455"/>
      <c r="AQ527" s="455"/>
      <c r="AR527" s="455"/>
      <c r="AS527" s="455"/>
      <c r="AT527" s="455"/>
      <c r="AU527" s="455"/>
      <c r="AV527" s="455"/>
      <c r="AW527" s="455"/>
      <c r="AX527" s="455"/>
      <c r="AY527" s="455"/>
      <c r="AZ527" s="15"/>
      <c r="BA527" s="84" t="s">
        <v>792</v>
      </c>
      <c r="BB527" s="39"/>
      <c r="BC527" s="39"/>
      <c r="BD527" s="85"/>
      <c r="BE527" s="78" t="str">
        <f t="shared" si="428"/>
        <v/>
      </c>
      <c r="BF527" s="78" t="str">
        <f t="shared" si="429"/>
        <v/>
      </c>
      <c r="BG527" s="78" t="str">
        <f t="shared" si="430"/>
        <v/>
      </c>
      <c r="BH527" s="86" t="str">
        <f>IF(BB527="","",IF(AND(BD527="Yes",Admin!$F$6&gt;0),Admin!$F$6,Admin!$F$5))</f>
        <v/>
      </c>
      <c r="BI527" s="87" t="str">
        <f t="shared" si="431"/>
        <v/>
      </c>
      <c r="BJ527" s="88" t="str">
        <f t="shared" si="401"/>
        <v/>
      </c>
    </row>
    <row r="528" spans="1:62" ht="18.75" customHeight="1" x14ac:dyDescent="0.3">
      <c r="B528" s="661" t="s">
        <v>363</v>
      </c>
      <c r="C528" s="662"/>
      <c r="D528" s="662"/>
      <c r="E528" s="662"/>
      <c r="F528" s="662"/>
      <c r="G528" s="662"/>
      <c r="H528" s="662"/>
      <c r="I528" s="662"/>
      <c r="J528" s="662"/>
      <c r="K528" s="662"/>
      <c r="L528" s="662"/>
      <c r="M528" s="662"/>
      <c r="N528" s="662"/>
      <c r="O528" s="662"/>
      <c r="P528" s="662"/>
      <c r="Q528" s="675" t="s">
        <v>1</v>
      </c>
      <c r="R528" s="675"/>
      <c r="S528" s="675"/>
      <c r="T528" s="425" t="s">
        <v>0</v>
      </c>
      <c r="U528" s="425"/>
      <c r="V528" s="425"/>
      <c r="W528" s="423" t="s">
        <v>8</v>
      </c>
      <c r="X528" s="423"/>
      <c r="Y528" s="423"/>
      <c r="Z528" s="423"/>
      <c r="AA528" s="423"/>
      <c r="AB528" s="426" t="s">
        <v>9</v>
      </c>
      <c r="AC528" s="426"/>
      <c r="AD528" s="426"/>
      <c r="AE528" s="426"/>
      <c r="AF528" s="426"/>
      <c r="AG528" s="426"/>
      <c r="AH528" s="426"/>
      <c r="AI528" s="426"/>
      <c r="AJ528" s="426"/>
      <c r="AK528" s="426"/>
      <c r="AL528" s="426"/>
      <c r="AM528" s="426"/>
      <c r="AN528" s="426"/>
      <c r="AO528" s="426"/>
      <c r="AP528" s="426"/>
      <c r="AQ528" s="426"/>
      <c r="AR528" s="426"/>
      <c r="AS528" s="426"/>
      <c r="AT528" s="426"/>
      <c r="AU528" s="426"/>
      <c r="AV528" s="426"/>
      <c r="AW528" s="426"/>
      <c r="AX528" s="426"/>
      <c r="AY528" s="427"/>
      <c r="AZ528" s="15"/>
      <c r="BA528" s="84" t="s">
        <v>792</v>
      </c>
      <c r="BB528" s="39"/>
      <c r="BC528" s="39"/>
      <c r="BD528" s="85"/>
      <c r="BE528" s="78" t="str">
        <f t="shared" si="428"/>
        <v/>
      </c>
      <c r="BF528" s="78" t="str">
        <f t="shared" si="429"/>
        <v/>
      </c>
      <c r="BG528" s="78" t="str">
        <f t="shared" si="430"/>
        <v/>
      </c>
      <c r="BH528" s="86" t="str">
        <f>IF(BB528="","",IF(AND(BD528="Yes",Admin!$F$6&gt;0),Admin!$F$6,Admin!$F$5))</f>
        <v/>
      </c>
      <c r="BI528" s="87" t="str">
        <f t="shared" si="431"/>
        <v/>
      </c>
      <c r="BJ528" s="88" t="str">
        <f t="shared" si="401"/>
        <v/>
      </c>
    </row>
    <row r="529" spans="1:62" ht="18.75" customHeight="1" x14ac:dyDescent="0.25">
      <c r="A529" s="15"/>
      <c r="B529" s="663" t="s">
        <v>365</v>
      </c>
      <c r="C529" s="664"/>
      <c r="D529" s="664"/>
      <c r="E529" s="664"/>
      <c r="F529" s="664"/>
      <c r="G529" s="664"/>
      <c r="H529" s="664"/>
      <c r="I529" s="664"/>
      <c r="J529" s="664"/>
      <c r="K529" s="664"/>
      <c r="L529" s="664"/>
      <c r="M529" s="664"/>
      <c r="N529" s="664"/>
      <c r="O529" s="664"/>
      <c r="P529" s="664"/>
      <c r="Q529" s="396">
        <v>62.95</v>
      </c>
      <c r="R529" s="397"/>
      <c r="S529" s="398"/>
      <c r="T529" s="283"/>
      <c r="U529" s="284"/>
      <c r="V529" s="369"/>
      <c r="W529" s="370" t="s">
        <v>351</v>
      </c>
      <c r="X529" s="371"/>
      <c r="Y529" s="371"/>
      <c r="Z529" s="371"/>
      <c r="AA529" s="372"/>
      <c r="AB529" s="335" t="s">
        <v>12</v>
      </c>
      <c r="AC529" s="277"/>
      <c r="AD529" s="277"/>
      <c r="AE529" s="277"/>
      <c r="AF529" s="277"/>
      <c r="AG529" s="277"/>
      <c r="AH529" s="277"/>
      <c r="AI529" s="277"/>
      <c r="AJ529" s="277"/>
      <c r="AK529" s="277"/>
      <c r="AL529" s="277"/>
      <c r="AM529" s="277"/>
      <c r="AN529" s="277"/>
      <c r="AO529" s="277"/>
      <c r="AP529" s="277"/>
      <c r="AQ529" s="277"/>
      <c r="AR529" s="277"/>
      <c r="AS529" s="277"/>
      <c r="AT529" s="277"/>
      <c r="AU529" s="277"/>
      <c r="AV529" s="277"/>
      <c r="AW529" s="277"/>
      <c r="AX529" s="277"/>
      <c r="AY529" s="336"/>
      <c r="AZ529" s="15"/>
      <c r="BA529" s="84" t="s">
        <v>2276</v>
      </c>
      <c r="BB529" s="39" t="s">
        <v>364</v>
      </c>
      <c r="BC529" s="39" t="str">
        <f t="shared" ref="BC529:BC534" si="450">B529</f>
        <v>Black Walnut (Juglans nigra)</v>
      </c>
      <c r="BD529" s="85" t="s">
        <v>745</v>
      </c>
      <c r="BE529" s="40" t="str">
        <f t="shared" si="428"/>
        <v/>
      </c>
      <c r="BF529" s="40">
        <f t="shared" si="429"/>
        <v>62.95</v>
      </c>
      <c r="BG529" s="40" t="str">
        <f t="shared" si="430"/>
        <v/>
      </c>
      <c r="BH529" s="139">
        <f>IF(BB529="","",IF(AND(BD529="Yes",Admin!$F$6&gt;0),Admin!$F$6,Admin!$F$5))</f>
        <v>0</v>
      </c>
      <c r="BI529" s="140" t="str">
        <f t="shared" si="431"/>
        <v/>
      </c>
      <c r="BJ529" s="141" t="str">
        <f t="shared" ref="BJ529" si="451">IF(BI529="","",BI529-(BI529*BH529))</f>
        <v/>
      </c>
    </row>
    <row r="530" spans="1:62" ht="18.75" hidden="1" customHeight="1" x14ac:dyDescent="0.25">
      <c r="A530" s="15"/>
      <c r="B530" s="462" t="s">
        <v>365</v>
      </c>
      <c r="C530" s="463"/>
      <c r="D530" s="463"/>
      <c r="E530" s="463"/>
      <c r="F530" s="463"/>
      <c r="G530" s="463"/>
      <c r="H530" s="463"/>
      <c r="I530" s="463"/>
      <c r="J530" s="463"/>
      <c r="K530" s="463"/>
      <c r="L530" s="463"/>
      <c r="M530" s="463"/>
      <c r="N530" s="463"/>
      <c r="O530" s="463"/>
      <c r="P530" s="463"/>
      <c r="Q530" s="401">
        <v>62.95</v>
      </c>
      <c r="R530" s="402"/>
      <c r="S530" s="403"/>
      <c r="T530" s="387" t="s">
        <v>2</v>
      </c>
      <c r="U530" s="388"/>
      <c r="V530" s="389"/>
      <c r="W530" s="329" t="s">
        <v>351</v>
      </c>
      <c r="X530" s="330"/>
      <c r="Y530" s="330"/>
      <c r="Z530" s="330"/>
      <c r="AA530" s="390"/>
      <c r="AB530" s="391" t="s">
        <v>12</v>
      </c>
      <c r="AC530" s="382"/>
      <c r="AD530" s="382"/>
      <c r="AE530" s="382"/>
      <c r="AF530" s="382"/>
      <c r="AG530" s="382"/>
      <c r="AH530" s="382"/>
      <c r="AI530" s="382"/>
      <c r="AJ530" s="382"/>
      <c r="AK530" s="382"/>
      <c r="AL530" s="382"/>
      <c r="AM530" s="382"/>
      <c r="AN530" s="382"/>
      <c r="AO530" s="382"/>
      <c r="AP530" s="382"/>
      <c r="AQ530" s="382"/>
      <c r="AR530" s="382"/>
      <c r="AS530" s="382"/>
      <c r="AT530" s="382"/>
      <c r="AU530" s="382"/>
      <c r="AV530" s="382"/>
      <c r="AW530" s="382"/>
      <c r="AX530" s="382"/>
      <c r="AY530" s="392"/>
      <c r="AZ530" s="15"/>
      <c r="BA530" s="84" t="s">
        <v>2200</v>
      </c>
      <c r="BB530" s="39" t="s">
        <v>364</v>
      </c>
      <c r="BC530" s="39" t="str">
        <f t="shared" si="450"/>
        <v>Black Walnut (Juglans nigra)</v>
      </c>
      <c r="BD530" s="85" t="s">
        <v>745</v>
      </c>
      <c r="BE530" s="40" t="str">
        <f t="shared" si="428"/>
        <v/>
      </c>
      <c r="BF530" s="40">
        <f t="shared" si="429"/>
        <v>62.95</v>
      </c>
      <c r="BG530" s="40" t="str">
        <f t="shared" si="430"/>
        <v/>
      </c>
      <c r="BH530" s="139">
        <f>IF(BB530="","",IF(AND(BD530="Yes",Admin!$F$6&gt;0),Admin!$F$6,Admin!$F$5))</f>
        <v>0</v>
      </c>
      <c r="BI530" s="140" t="str">
        <f t="shared" si="431"/>
        <v/>
      </c>
      <c r="BJ530" s="141" t="str">
        <f t="shared" si="401"/>
        <v/>
      </c>
    </row>
    <row r="531" spans="1:62" ht="18.75" customHeight="1" thickBot="1" x14ac:dyDescent="0.3">
      <c r="B531" s="443" t="s">
        <v>366</v>
      </c>
      <c r="C531" s="444"/>
      <c r="D531" s="444"/>
      <c r="E531" s="444"/>
      <c r="F531" s="444"/>
      <c r="G531" s="444"/>
      <c r="H531" s="444"/>
      <c r="I531" s="444"/>
      <c r="J531" s="444"/>
      <c r="K531" s="444"/>
      <c r="L531" s="444"/>
      <c r="M531" s="444"/>
      <c r="N531" s="444"/>
      <c r="O531" s="444"/>
      <c r="P531" s="444"/>
      <c r="Q531" s="456">
        <v>62.95</v>
      </c>
      <c r="R531" s="457"/>
      <c r="S531" s="458"/>
      <c r="T531" s="459"/>
      <c r="U531" s="459"/>
      <c r="V531" s="459"/>
      <c r="W531" s="862" t="s">
        <v>351</v>
      </c>
      <c r="X531" s="862"/>
      <c r="Y531" s="862"/>
      <c r="Z531" s="862"/>
      <c r="AA531" s="862"/>
      <c r="AB531" s="444" t="s">
        <v>12</v>
      </c>
      <c r="AC531" s="444"/>
      <c r="AD531" s="444"/>
      <c r="AE531" s="444"/>
      <c r="AF531" s="444"/>
      <c r="AG531" s="444"/>
      <c r="AH531" s="444"/>
      <c r="AI531" s="444"/>
      <c r="AJ531" s="444"/>
      <c r="AK531" s="444"/>
      <c r="AL531" s="444"/>
      <c r="AM531" s="444"/>
      <c r="AN531" s="444"/>
      <c r="AO531" s="444"/>
      <c r="AP531" s="444"/>
      <c r="AQ531" s="444"/>
      <c r="AR531" s="444"/>
      <c r="AS531" s="444"/>
      <c r="AT531" s="444"/>
      <c r="AU531" s="444"/>
      <c r="AV531" s="444"/>
      <c r="AW531" s="444"/>
      <c r="AX531" s="444"/>
      <c r="AY531" s="558"/>
      <c r="AZ531" s="15"/>
      <c r="BA531" s="84" t="s">
        <v>957</v>
      </c>
      <c r="BB531" s="39" t="s">
        <v>364</v>
      </c>
      <c r="BC531" s="39" t="str">
        <f t="shared" si="450"/>
        <v>Common Walnut (Juglans regia)</v>
      </c>
      <c r="BD531" s="85" t="s">
        <v>745</v>
      </c>
      <c r="BE531" s="78" t="str">
        <f t="shared" si="428"/>
        <v/>
      </c>
      <c r="BF531" s="78">
        <f t="shared" si="429"/>
        <v>62.95</v>
      </c>
      <c r="BG531" s="78" t="str">
        <f t="shared" si="430"/>
        <v/>
      </c>
      <c r="BH531" s="86">
        <f>IF(BB531="","",IF(AND(BD531="Yes",Admin!$F$6&gt;0),Admin!$F$6,Admin!$F$5))</f>
        <v>0</v>
      </c>
      <c r="BI531" s="87" t="str">
        <f t="shared" si="431"/>
        <v/>
      </c>
      <c r="BJ531" s="88" t="str">
        <f>IF(BI531="","",BI531-(BI531*BH531))</f>
        <v/>
      </c>
    </row>
    <row r="532" spans="1:62" ht="18.75" hidden="1" customHeight="1" x14ac:dyDescent="0.25">
      <c r="A532" s="15"/>
      <c r="B532" s="659" t="s">
        <v>1785</v>
      </c>
      <c r="C532" s="660"/>
      <c r="D532" s="660"/>
      <c r="E532" s="660"/>
      <c r="F532" s="660"/>
      <c r="G532" s="660"/>
      <c r="H532" s="660"/>
      <c r="I532" s="660"/>
      <c r="J532" s="660"/>
      <c r="K532" s="660"/>
      <c r="L532" s="660"/>
      <c r="M532" s="660"/>
      <c r="N532" s="660"/>
      <c r="O532" s="660"/>
      <c r="P532" s="660"/>
      <c r="Q532" s="673" t="s">
        <v>393</v>
      </c>
      <c r="R532" s="673"/>
      <c r="S532" s="673"/>
      <c r="T532" s="424" t="s">
        <v>2</v>
      </c>
      <c r="U532" s="424"/>
      <c r="V532" s="424"/>
      <c r="W532" s="1061" t="s">
        <v>351</v>
      </c>
      <c r="X532" s="1061"/>
      <c r="Y532" s="1061"/>
      <c r="Z532" s="1061"/>
      <c r="AA532" s="1061"/>
      <c r="AB532" s="660" t="s">
        <v>1790</v>
      </c>
      <c r="AC532" s="660"/>
      <c r="AD532" s="660"/>
      <c r="AE532" s="660"/>
      <c r="AF532" s="660"/>
      <c r="AG532" s="660"/>
      <c r="AH532" s="660"/>
      <c r="AI532" s="660"/>
      <c r="AJ532" s="660"/>
      <c r="AK532" s="660"/>
      <c r="AL532" s="660"/>
      <c r="AM532" s="660"/>
      <c r="AN532" s="660"/>
      <c r="AO532" s="660"/>
      <c r="AP532" s="660"/>
      <c r="AQ532" s="660"/>
      <c r="AR532" s="660"/>
      <c r="AS532" s="660"/>
      <c r="AT532" s="660"/>
      <c r="AU532" s="660"/>
      <c r="AV532" s="660"/>
      <c r="AW532" s="660"/>
      <c r="AX532" s="660"/>
      <c r="AY532" s="1060"/>
      <c r="AZ532" s="15"/>
      <c r="BA532" s="84" t="s">
        <v>1793</v>
      </c>
      <c r="BB532" s="39" t="s">
        <v>364</v>
      </c>
      <c r="BC532" s="39" t="str">
        <f t="shared" si="450"/>
        <v>Howard Walnut (Paradox rootstock)</v>
      </c>
      <c r="BD532" s="85" t="s">
        <v>745</v>
      </c>
      <c r="BE532" s="40" t="str">
        <f t="shared" si="428"/>
        <v/>
      </c>
      <c r="BF532" s="40" t="str">
        <f t="shared" si="429"/>
        <v/>
      </c>
      <c r="BG532" s="40" t="str">
        <f t="shared" si="430"/>
        <v/>
      </c>
      <c r="BH532" s="139">
        <f>IF(BB532="","",IF(AND(BD532="Yes",Admin!$F$6&gt;0),Admin!$F$6,Admin!$F$5))</f>
        <v>0</v>
      </c>
      <c r="BI532" s="140" t="str">
        <f t="shared" si="431"/>
        <v/>
      </c>
      <c r="BJ532" s="141" t="str">
        <f>IF(BI532="","",BI532-(BI532*BH532))</f>
        <v/>
      </c>
    </row>
    <row r="533" spans="1:62" ht="18.75" hidden="1" customHeight="1" x14ac:dyDescent="0.25">
      <c r="A533" s="15"/>
      <c r="B533" s="462" t="s">
        <v>1786</v>
      </c>
      <c r="C533" s="463"/>
      <c r="D533" s="463"/>
      <c r="E533" s="463"/>
      <c r="F533" s="463"/>
      <c r="G533" s="463"/>
      <c r="H533" s="463"/>
      <c r="I533" s="463"/>
      <c r="J533" s="463"/>
      <c r="K533" s="463"/>
      <c r="L533" s="463"/>
      <c r="M533" s="463"/>
      <c r="N533" s="463"/>
      <c r="O533" s="463"/>
      <c r="P533" s="463"/>
      <c r="Q533" s="672" t="s">
        <v>393</v>
      </c>
      <c r="R533" s="672"/>
      <c r="S533" s="672"/>
      <c r="T533" s="674" t="s">
        <v>2</v>
      </c>
      <c r="U533" s="674"/>
      <c r="V533" s="674"/>
      <c r="W533" s="449" t="s">
        <v>351</v>
      </c>
      <c r="X533" s="449"/>
      <c r="Y533" s="449"/>
      <c r="Z533" s="449"/>
      <c r="AA533" s="449"/>
      <c r="AB533" s="463" t="s">
        <v>1791</v>
      </c>
      <c r="AC533" s="463"/>
      <c r="AD533" s="463"/>
      <c r="AE533" s="463"/>
      <c r="AF533" s="463"/>
      <c r="AG533" s="463"/>
      <c r="AH533" s="463"/>
      <c r="AI533" s="463"/>
      <c r="AJ533" s="463"/>
      <c r="AK533" s="463"/>
      <c r="AL533" s="463"/>
      <c r="AM533" s="463"/>
      <c r="AN533" s="463"/>
      <c r="AO533" s="463"/>
      <c r="AP533" s="463"/>
      <c r="AQ533" s="463"/>
      <c r="AR533" s="463"/>
      <c r="AS533" s="463"/>
      <c r="AT533" s="463"/>
      <c r="AU533" s="463"/>
      <c r="AV533" s="463"/>
      <c r="AW533" s="463"/>
      <c r="AX533" s="463"/>
      <c r="AY533" s="648"/>
      <c r="AZ533" s="15"/>
      <c r="BA533" s="84" t="s">
        <v>1788</v>
      </c>
      <c r="BB533" s="39" t="s">
        <v>364</v>
      </c>
      <c r="BC533" s="39" t="str">
        <f t="shared" si="450"/>
        <v>Lara Walnut (Paradox rootstock)</v>
      </c>
      <c r="BD533" s="85" t="s">
        <v>745</v>
      </c>
      <c r="BE533" s="40" t="str">
        <f t="shared" si="428"/>
        <v/>
      </c>
      <c r="BF533" s="40" t="str">
        <f t="shared" si="429"/>
        <v/>
      </c>
      <c r="BG533" s="40" t="str">
        <f t="shared" si="430"/>
        <v/>
      </c>
      <c r="BH533" s="139">
        <f>IF(BB533="","",IF(AND(BD533="Yes",Admin!$F$6&gt;0),Admin!$F$6,Admin!$F$5))</f>
        <v>0</v>
      </c>
      <c r="BI533" s="140" t="str">
        <f t="shared" si="431"/>
        <v/>
      </c>
      <c r="BJ533" s="141" t="str">
        <f>IF(BI533="","",BI533-(BI533*BH533))</f>
        <v/>
      </c>
    </row>
    <row r="534" spans="1:62" ht="18.75" hidden="1" customHeight="1" thickBot="1" x14ac:dyDescent="0.3">
      <c r="A534" s="15"/>
      <c r="B534" s="666" t="s">
        <v>1787</v>
      </c>
      <c r="C534" s="667"/>
      <c r="D534" s="667"/>
      <c r="E534" s="667"/>
      <c r="F534" s="667"/>
      <c r="G534" s="667"/>
      <c r="H534" s="667"/>
      <c r="I534" s="667"/>
      <c r="J534" s="667"/>
      <c r="K534" s="667"/>
      <c r="L534" s="667"/>
      <c r="M534" s="667"/>
      <c r="N534" s="667"/>
      <c r="O534" s="667"/>
      <c r="P534" s="667"/>
      <c r="Q534" s="430" t="s">
        <v>393</v>
      </c>
      <c r="R534" s="430"/>
      <c r="S534" s="430"/>
      <c r="T534" s="671" t="s">
        <v>2</v>
      </c>
      <c r="U534" s="671"/>
      <c r="V534" s="671"/>
      <c r="W534" s="1062" t="s">
        <v>351</v>
      </c>
      <c r="X534" s="1062"/>
      <c r="Y534" s="1062"/>
      <c r="Z534" s="1062"/>
      <c r="AA534" s="1062"/>
      <c r="AB534" s="667" t="s">
        <v>1789</v>
      </c>
      <c r="AC534" s="667"/>
      <c r="AD534" s="667"/>
      <c r="AE534" s="667"/>
      <c r="AF534" s="667"/>
      <c r="AG534" s="667"/>
      <c r="AH534" s="667"/>
      <c r="AI534" s="667"/>
      <c r="AJ534" s="667"/>
      <c r="AK534" s="667"/>
      <c r="AL534" s="667"/>
      <c r="AM534" s="667"/>
      <c r="AN534" s="667"/>
      <c r="AO534" s="667"/>
      <c r="AP534" s="667"/>
      <c r="AQ534" s="667"/>
      <c r="AR534" s="667"/>
      <c r="AS534" s="667"/>
      <c r="AT534" s="667"/>
      <c r="AU534" s="667"/>
      <c r="AV534" s="667"/>
      <c r="AW534" s="667"/>
      <c r="AX534" s="667"/>
      <c r="AY534" s="1075"/>
      <c r="AZ534" s="15"/>
      <c r="BA534" s="84" t="s">
        <v>1792</v>
      </c>
      <c r="BB534" s="39" t="s">
        <v>364</v>
      </c>
      <c r="BC534" s="39" t="str">
        <f t="shared" si="450"/>
        <v>Fernette Walnut (Paradox rootstock)</v>
      </c>
      <c r="BD534" s="85" t="s">
        <v>745</v>
      </c>
      <c r="BE534" s="40" t="str">
        <f t="shared" si="428"/>
        <v/>
      </c>
      <c r="BF534" s="40" t="str">
        <f t="shared" si="429"/>
        <v/>
      </c>
      <c r="BG534" s="40" t="str">
        <f t="shared" si="430"/>
        <v/>
      </c>
      <c r="BH534" s="139">
        <f>IF(BB534="","",IF(AND(BD534="Yes",Admin!$F$6&gt;0),Admin!$F$6,Admin!$F$5))</f>
        <v>0</v>
      </c>
      <c r="BI534" s="140" t="str">
        <f t="shared" si="431"/>
        <v/>
      </c>
      <c r="BJ534" s="141" t="str">
        <f t="shared" si="401"/>
        <v/>
      </c>
    </row>
    <row r="535" spans="1:62" ht="18.75" customHeight="1" thickBot="1" x14ac:dyDescent="0.3">
      <c r="B535" s="154"/>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4"/>
      <c r="AY535" s="154"/>
      <c r="AZ535" s="15"/>
      <c r="BA535" s="18"/>
      <c r="BH535" s="86" t="str">
        <f>IF(BB535="","",IF(AND(BD535="Yes",Admin!$F$6&gt;0),Admin!$F$6,Admin!$F$5))</f>
        <v/>
      </c>
    </row>
    <row r="536" spans="1:62" ht="33.75" customHeight="1" thickBot="1" x14ac:dyDescent="0.3">
      <c r="B536" s="649" t="s">
        <v>394</v>
      </c>
      <c r="C536" s="650"/>
      <c r="D536" s="650"/>
      <c r="E536" s="650"/>
      <c r="F536" s="650"/>
      <c r="G536" s="650"/>
      <c r="H536" s="650"/>
      <c r="I536" s="650"/>
      <c r="J536" s="650"/>
      <c r="K536" s="650"/>
      <c r="L536" s="650"/>
      <c r="M536" s="650"/>
      <c r="N536" s="650"/>
      <c r="O536" s="650"/>
      <c r="P536" s="650"/>
      <c r="Q536" s="650"/>
      <c r="R536" s="650"/>
      <c r="S536" s="650"/>
      <c r="T536" s="650"/>
      <c r="U536" s="650"/>
      <c r="V536" s="650"/>
      <c r="W536" s="650"/>
      <c r="X536" s="650"/>
      <c r="Y536" s="650"/>
      <c r="Z536" s="650"/>
      <c r="AA536" s="650"/>
      <c r="AB536" s="650"/>
      <c r="AC536" s="650"/>
      <c r="AD536" s="650"/>
      <c r="AE536" s="650"/>
      <c r="AF536" s="650"/>
      <c r="AG536" s="650"/>
      <c r="AH536" s="650"/>
      <c r="AI536" s="650"/>
      <c r="AJ536" s="650"/>
      <c r="AK536" s="650"/>
      <c r="AL536" s="650"/>
      <c r="AM536" s="650"/>
      <c r="AN536" s="650"/>
      <c r="AO536" s="650"/>
      <c r="AP536" s="650"/>
      <c r="AQ536" s="650"/>
      <c r="AR536" s="650"/>
      <c r="AS536" s="650"/>
      <c r="AT536" s="650"/>
      <c r="AU536" s="650"/>
      <c r="AV536" s="650"/>
      <c r="AW536" s="650"/>
      <c r="AX536" s="650"/>
      <c r="AY536" s="651"/>
      <c r="AZ536" s="15"/>
      <c r="BA536" s="18"/>
      <c r="BH536" s="86" t="str">
        <f>IF(BB536="","",IF(AND(BD536="Yes",Admin!$F$6&gt;0),Admin!$F$6,Admin!$F$5))</f>
        <v/>
      </c>
    </row>
    <row r="537" spans="1:62" ht="18.75" customHeight="1" thickBot="1" x14ac:dyDescent="0.3">
      <c r="B537" s="455"/>
      <c r="C537" s="455"/>
      <c r="D537" s="455"/>
      <c r="E537" s="455"/>
      <c r="F537" s="455"/>
      <c r="G537" s="455"/>
      <c r="H537" s="455"/>
      <c r="I537" s="455"/>
      <c r="J537" s="455"/>
      <c r="K537" s="455"/>
      <c r="L537" s="455"/>
      <c r="M537" s="455"/>
      <c r="N537" s="455"/>
      <c r="O537" s="455"/>
      <c r="P537" s="455"/>
      <c r="Q537" s="455"/>
      <c r="R537" s="455"/>
      <c r="S537" s="455"/>
      <c r="T537" s="455"/>
      <c r="U537" s="455"/>
      <c r="V537" s="455"/>
      <c r="W537" s="455"/>
      <c r="X537" s="455"/>
      <c r="Y537" s="455"/>
      <c r="Z537" s="455"/>
      <c r="AA537" s="455"/>
      <c r="AB537" s="455"/>
      <c r="AC537" s="455"/>
      <c r="AD537" s="455"/>
      <c r="AE537" s="455"/>
      <c r="AF537" s="455"/>
      <c r="AG537" s="455"/>
      <c r="AH537" s="455"/>
      <c r="AI537" s="455"/>
      <c r="AJ537" s="455"/>
      <c r="AK537" s="455"/>
      <c r="AL537" s="455"/>
      <c r="AM537" s="455"/>
      <c r="AN537" s="455"/>
      <c r="AO537" s="455"/>
      <c r="AP537" s="455"/>
      <c r="AQ537" s="455"/>
      <c r="AR537" s="455"/>
      <c r="AS537" s="455"/>
      <c r="AT537" s="455"/>
      <c r="AU537" s="455"/>
      <c r="AV537" s="455"/>
      <c r="AW537" s="455"/>
      <c r="AX537" s="455"/>
      <c r="AY537" s="455"/>
      <c r="AZ537" s="15"/>
      <c r="BA537" s="84"/>
      <c r="BB537" s="39"/>
      <c r="BC537" s="39"/>
      <c r="BD537" s="85"/>
      <c r="BE537" s="78"/>
      <c r="BF537" s="78"/>
      <c r="BG537" s="78"/>
      <c r="BH537" s="86" t="str">
        <f>IF(BB537="","",IF(AND(BD537="Yes",Admin!$F$6&gt;0),Admin!$F$6,Admin!$F$5))</f>
        <v/>
      </c>
      <c r="BI537" s="87"/>
      <c r="BJ537" s="88"/>
    </row>
    <row r="538" spans="1:62" ht="18.75" customHeight="1" x14ac:dyDescent="0.3">
      <c r="B538" s="460" t="s">
        <v>1680</v>
      </c>
      <c r="C538" s="461"/>
      <c r="D538" s="461"/>
      <c r="E538" s="461"/>
      <c r="F538" s="461"/>
      <c r="G538" s="461"/>
      <c r="H538" s="461"/>
      <c r="I538" s="461"/>
      <c r="J538" s="461"/>
      <c r="K538" s="461"/>
      <c r="L538" s="461"/>
      <c r="M538" s="461"/>
      <c r="N538" s="461"/>
      <c r="O538" s="461"/>
      <c r="P538" s="461"/>
      <c r="Q538" s="675" t="s">
        <v>1</v>
      </c>
      <c r="R538" s="675"/>
      <c r="S538" s="675"/>
      <c r="T538" s="425" t="s">
        <v>0</v>
      </c>
      <c r="U538" s="425"/>
      <c r="V538" s="425"/>
      <c r="W538" s="423" t="s">
        <v>8</v>
      </c>
      <c r="X538" s="423"/>
      <c r="Y538" s="423"/>
      <c r="Z538" s="423"/>
      <c r="AA538" s="423"/>
      <c r="AB538" s="426" t="s">
        <v>9</v>
      </c>
      <c r="AC538" s="426"/>
      <c r="AD538" s="426"/>
      <c r="AE538" s="426"/>
      <c r="AF538" s="426"/>
      <c r="AG538" s="426"/>
      <c r="AH538" s="426"/>
      <c r="AI538" s="426"/>
      <c r="AJ538" s="426"/>
      <c r="AK538" s="426"/>
      <c r="AL538" s="426"/>
      <c r="AM538" s="426"/>
      <c r="AN538" s="426"/>
      <c r="AO538" s="426"/>
      <c r="AP538" s="426"/>
      <c r="AQ538" s="426"/>
      <c r="AR538" s="426"/>
      <c r="AS538" s="426"/>
      <c r="AT538" s="426"/>
      <c r="AU538" s="426"/>
      <c r="AV538" s="426"/>
      <c r="AW538" s="426"/>
      <c r="AX538" s="426"/>
      <c r="AY538" s="427"/>
      <c r="AZ538" s="15"/>
      <c r="BA538" s="84" t="s">
        <v>792</v>
      </c>
      <c r="BB538" s="39"/>
      <c r="BC538" s="39"/>
      <c r="BD538" s="85"/>
      <c r="BE538" s="78" t="str">
        <f t="shared" ref="BE538:BE567" si="452">IF(ISNUMBER(T538),T538,"")</f>
        <v/>
      </c>
      <c r="BF538" s="78" t="str">
        <f t="shared" ref="BF538:BF567" si="453">IF(ISNUMBER(Q538),Q538,"")</f>
        <v/>
      </c>
      <c r="BG538" s="78" t="str">
        <f t="shared" ref="BG538:BG567" si="454">IF(AND(ISNUMBER(T538),BD538="Yes"),T538,"")</f>
        <v/>
      </c>
      <c r="BH538" s="86" t="str">
        <f>IF(BB538="","",IF(AND(BD538="Yes",Admin!$F$6&gt;0),Admin!$F$6,Admin!$F$5))</f>
        <v/>
      </c>
      <c r="BI538" s="87" t="str">
        <f t="shared" ref="BI538:BI567" si="455">IF(AND(ISNUMBER(T538),T538&gt;0,ISNUMBER(Q538)),Q538*T538,"")</f>
        <v/>
      </c>
      <c r="BJ538" s="88" t="str">
        <f t="shared" ref="BJ538:BJ553" si="456">IF(BI538="","",BI538-(BI538*BH538))</f>
        <v/>
      </c>
    </row>
    <row r="539" spans="1:62" ht="18.75" hidden="1" customHeight="1" x14ac:dyDescent="0.25">
      <c r="A539" s="15"/>
      <c r="B539" s="381" t="s">
        <v>1669</v>
      </c>
      <c r="C539" s="382"/>
      <c r="D539" s="382"/>
      <c r="E539" s="382"/>
      <c r="F539" s="382"/>
      <c r="G539" s="382"/>
      <c r="H539" s="382"/>
      <c r="I539" s="382"/>
      <c r="J539" s="382"/>
      <c r="K539" s="382"/>
      <c r="L539" s="382"/>
      <c r="M539" s="382"/>
      <c r="N539" s="450" t="s">
        <v>1756</v>
      </c>
      <c r="O539" s="450"/>
      <c r="P539" s="451"/>
      <c r="Q539" s="419" t="s">
        <v>393</v>
      </c>
      <c r="R539" s="420"/>
      <c r="S539" s="421"/>
      <c r="T539" s="422" t="s">
        <v>2</v>
      </c>
      <c r="U539" s="388"/>
      <c r="V539" s="389"/>
      <c r="W539" s="330" t="s">
        <v>1702</v>
      </c>
      <c r="X539" s="330"/>
      <c r="Y539" s="330"/>
      <c r="Z539" s="330"/>
      <c r="AA539" s="331"/>
      <c r="AB539" s="480" t="s">
        <v>12</v>
      </c>
      <c r="AC539" s="382"/>
      <c r="AD539" s="382"/>
      <c r="AE539" s="382"/>
      <c r="AF539" s="382"/>
      <c r="AG539" s="382"/>
      <c r="AH539" s="382"/>
      <c r="AI539" s="382"/>
      <c r="AJ539" s="382"/>
      <c r="AK539" s="382"/>
      <c r="AL539" s="382"/>
      <c r="AM539" s="382"/>
      <c r="AN539" s="382"/>
      <c r="AO539" s="382"/>
      <c r="AP539" s="382"/>
      <c r="AQ539" s="382"/>
      <c r="AR539" s="382"/>
      <c r="AS539" s="382"/>
      <c r="AT539" s="382"/>
      <c r="AU539" s="382"/>
      <c r="AV539" s="382"/>
      <c r="AW539" s="382"/>
      <c r="AX539" s="382"/>
      <c r="AY539" s="392"/>
      <c r="AZ539" s="15"/>
      <c r="BA539" s="84" t="s">
        <v>1707</v>
      </c>
      <c r="BB539" s="39" t="s">
        <v>110</v>
      </c>
      <c r="BC539" s="39" t="str">
        <f t="shared" ref="BC539:BC554" si="457">B539</f>
        <v>Bilberry</v>
      </c>
      <c r="BD539" s="85" t="s">
        <v>745</v>
      </c>
      <c r="BE539" s="40" t="str">
        <f t="shared" si="452"/>
        <v/>
      </c>
      <c r="BF539" s="40" t="str">
        <f t="shared" si="453"/>
        <v/>
      </c>
      <c r="BG539" s="40" t="str">
        <f t="shared" si="454"/>
        <v/>
      </c>
      <c r="BH539" s="139">
        <f>IF(BB539="","",IF(AND(BD539="Yes",Admin!$F$6&gt;0),Admin!$F$6,Admin!$F$5))</f>
        <v>0</v>
      </c>
      <c r="BI539" s="140" t="str">
        <f t="shared" si="455"/>
        <v/>
      </c>
      <c r="BJ539" s="141" t="str">
        <f t="shared" si="456"/>
        <v/>
      </c>
    </row>
    <row r="540" spans="1:62" ht="18.75" hidden="1" customHeight="1" x14ac:dyDescent="0.25">
      <c r="A540" s="15"/>
      <c r="B540" s="381" t="s">
        <v>1994</v>
      </c>
      <c r="C540" s="382"/>
      <c r="D540" s="382"/>
      <c r="E540" s="382"/>
      <c r="F540" s="382"/>
      <c r="G540" s="382"/>
      <c r="H540" s="382"/>
      <c r="I540" s="382"/>
      <c r="J540" s="382"/>
      <c r="K540" s="382"/>
      <c r="L540" s="382"/>
      <c r="M540" s="382"/>
      <c r="N540" s="450" t="s">
        <v>1672</v>
      </c>
      <c r="O540" s="450"/>
      <c r="P540" s="451"/>
      <c r="Q540" s="419" t="s">
        <v>393</v>
      </c>
      <c r="R540" s="420"/>
      <c r="S540" s="421"/>
      <c r="T540" s="422" t="s">
        <v>2</v>
      </c>
      <c r="U540" s="388"/>
      <c r="V540" s="389"/>
      <c r="W540" s="330" t="s">
        <v>111</v>
      </c>
      <c r="X540" s="330"/>
      <c r="Y540" s="330"/>
      <c r="Z540" s="330"/>
      <c r="AA540" s="331"/>
      <c r="AB540" s="480" t="s">
        <v>2319</v>
      </c>
      <c r="AC540" s="382"/>
      <c r="AD540" s="382"/>
      <c r="AE540" s="382"/>
      <c r="AF540" s="382"/>
      <c r="AG540" s="382"/>
      <c r="AH540" s="382"/>
      <c r="AI540" s="382"/>
      <c r="AJ540" s="382"/>
      <c r="AK540" s="382"/>
      <c r="AL540" s="382"/>
      <c r="AM540" s="382"/>
      <c r="AN540" s="382"/>
      <c r="AO540" s="382"/>
      <c r="AP540" s="382"/>
      <c r="AQ540" s="382"/>
      <c r="AR540" s="382"/>
      <c r="AS540" s="382"/>
      <c r="AT540" s="382"/>
      <c r="AU540" s="382"/>
      <c r="AV540" s="382"/>
      <c r="AW540" s="382"/>
      <c r="AX540" s="382"/>
      <c r="AY540" s="392"/>
      <c r="AZ540" s="15"/>
      <c r="BA540" s="84" t="s">
        <v>1993</v>
      </c>
      <c r="BB540" s="39" t="s">
        <v>110</v>
      </c>
      <c r="BC540" s="39" t="str">
        <f t="shared" si="457"/>
        <v>Blackberry (Rubus Ulmifolius)</v>
      </c>
      <c r="BD540" s="85" t="s">
        <v>745</v>
      </c>
      <c r="BE540" s="40" t="str">
        <f t="shared" si="452"/>
        <v/>
      </c>
      <c r="BF540" s="40" t="str">
        <f t="shared" si="453"/>
        <v/>
      </c>
      <c r="BG540" s="40" t="str">
        <f t="shared" si="454"/>
        <v/>
      </c>
      <c r="BH540" s="139">
        <f>IF(BB540="","",IF(AND(BD540="Yes",Admin!$F$6&gt;0),Admin!$F$6,Admin!$F$5))</f>
        <v>0</v>
      </c>
      <c r="BI540" s="140" t="str">
        <f t="shared" si="455"/>
        <v/>
      </c>
      <c r="BJ540" s="141" t="str">
        <f t="shared" ref="BJ540" si="458">IF(BI540="","",BI540-(BI540*BH540))</f>
        <v/>
      </c>
    </row>
    <row r="541" spans="1:62" ht="18.75" customHeight="1" x14ac:dyDescent="0.25">
      <c r="A541" s="15"/>
      <c r="B541" s="276" t="s">
        <v>1684</v>
      </c>
      <c r="C541" s="277"/>
      <c r="D541" s="277"/>
      <c r="E541" s="277"/>
      <c r="F541" s="277"/>
      <c r="G541" s="277"/>
      <c r="H541" s="277"/>
      <c r="I541" s="277"/>
      <c r="J541" s="277"/>
      <c r="K541" s="277"/>
      <c r="L541" s="277"/>
      <c r="M541" s="277"/>
      <c r="N541" s="431" t="s">
        <v>1672</v>
      </c>
      <c r="O541" s="431"/>
      <c r="P541" s="432"/>
      <c r="Q541" s="453">
        <v>19.95</v>
      </c>
      <c r="R541" s="281"/>
      <c r="S541" s="454"/>
      <c r="T541" s="452"/>
      <c r="U541" s="284"/>
      <c r="V541" s="369"/>
      <c r="W541" s="371" t="s">
        <v>111</v>
      </c>
      <c r="X541" s="371"/>
      <c r="Y541" s="371"/>
      <c r="Z541" s="371"/>
      <c r="AA541" s="440"/>
      <c r="AB541" s="417" t="s">
        <v>12</v>
      </c>
      <c r="AC541" s="277"/>
      <c r="AD541" s="277"/>
      <c r="AE541" s="277"/>
      <c r="AF541" s="277"/>
      <c r="AG541" s="277"/>
      <c r="AH541" s="277"/>
      <c r="AI541" s="277"/>
      <c r="AJ541" s="277"/>
      <c r="AK541" s="277"/>
      <c r="AL541" s="277"/>
      <c r="AM541" s="277"/>
      <c r="AN541" s="277"/>
      <c r="AO541" s="277"/>
      <c r="AP541" s="277"/>
      <c r="AQ541" s="277"/>
      <c r="AR541" s="277"/>
      <c r="AS541" s="277"/>
      <c r="AT541" s="277"/>
      <c r="AU541" s="277"/>
      <c r="AV541" s="277"/>
      <c r="AW541" s="277"/>
      <c r="AX541" s="277"/>
      <c r="AY541" s="336"/>
      <c r="AZ541" s="15"/>
      <c r="BA541" s="84" t="s">
        <v>1708</v>
      </c>
      <c r="BB541" s="39" t="s">
        <v>110</v>
      </c>
      <c r="BC541" s="39" t="str">
        <f t="shared" si="457"/>
        <v>Blackberry (Thornless) - Chester</v>
      </c>
      <c r="BD541" s="85" t="s">
        <v>745</v>
      </c>
      <c r="BE541" s="40" t="str">
        <f t="shared" si="452"/>
        <v/>
      </c>
      <c r="BF541" s="40">
        <f t="shared" si="453"/>
        <v>19.95</v>
      </c>
      <c r="BG541" s="40" t="str">
        <f t="shared" si="454"/>
        <v/>
      </c>
      <c r="BH541" s="139">
        <f>IF(BB541="","",IF(AND(BD541="Yes",Admin!$F$6&gt;0),Admin!$F$6,Admin!$F$5))</f>
        <v>0</v>
      </c>
      <c r="BI541" s="140" t="str">
        <f t="shared" si="455"/>
        <v/>
      </c>
      <c r="BJ541" s="141" t="str">
        <f t="shared" si="456"/>
        <v/>
      </c>
    </row>
    <row r="542" spans="1:62" ht="18.75" customHeight="1" x14ac:dyDescent="0.25">
      <c r="A542" s="15"/>
      <c r="B542" s="276" t="s">
        <v>1683</v>
      </c>
      <c r="C542" s="277"/>
      <c r="D542" s="277"/>
      <c r="E542" s="277"/>
      <c r="F542" s="277"/>
      <c r="G542" s="277"/>
      <c r="H542" s="277"/>
      <c r="I542" s="277"/>
      <c r="J542" s="277"/>
      <c r="K542" s="277"/>
      <c r="L542" s="277"/>
      <c r="M542" s="277"/>
      <c r="N542" s="431" t="s">
        <v>1672</v>
      </c>
      <c r="O542" s="431"/>
      <c r="P542" s="432"/>
      <c r="Q542" s="453">
        <v>19.95</v>
      </c>
      <c r="R542" s="281"/>
      <c r="S542" s="454"/>
      <c r="T542" s="452"/>
      <c r="U542" s="284"/>
      <c r="V542" s="369"/>
      <c r="W542" s="371" t="s">
        <v>111</v>
      </c>
      <c r="X542" s="371"/>
      <c r="Y542" s="371"/>
      <c r="Z542" s="371"/>
      <c r="AA542" s="440"/>
      <c r="AB542" s="417" t="s">
        <v>12</v>
      </c>
      <c r="AC542" s="277"/>
      <c r="AD542" s="277"/>
      <c r="AE542" s="277"/>
      <c r="AF542" s="277"/>
      <c r="AG542" s="277"/>
      <c r="AH542" s="277"/>
      <c r="AI542" s="277"/>
      <c r="AJ542" s="277"/>
      <c r="AK542" s="277"/>
      <c r="AL542" s="277"/>
      <c r="AM542" s="277"/>
      <c r="AN542" s="277"/>
      <c r="AO542" s="277"/>
      <c r="AP542" s="277"/>
      <c r="AQ542" s="277"/>
      <c r="AR542" s="277"/>
      <c r="AS542" s="277"/>
      <c r="AT542" s="277"/>
      <c r="AU542" s="277"/>
      <c r="AV542" s="277"/>
      <c r="AW542" s="277"/>
      <c r="AX542" s="277"/>
      <c r="AY542" s="336"/>
      <c r="AZ542" s="15"/>
      <c r="BA542" s="84" t="s">
        <v>1709</v>
      </c>
      <c r="BB542" s="39" t="s">
        <v>110</v>
      </c>
      <c r="BC542" s="39" t="str">
        <f t="shared" si="457"/>
        <v>Blackberry (Thornless) - Waldo (compact)</v>
      </c>
      <c r="BD542" s="85" t="s">
        <v>745</v>
      </c>
      <c r="BE542" s="40" t="str">
        <f t="shared" si="452"/>
        <v/>
      </c>
      <c r="BF542" s="40">
        <f t="shared" si="453"/>
        <v>19.95</v>
      </c>
      <c r="BG542" s="40" t="str">
        <f t="shared" si="454"/>
        <v/>
      </c>
      <c r="BH542" s="139">
        <f>IF(BB542="","",IF(AND(BD542="Yes",Admin!$F$6&gt;0),Admin!$F$6,Admin!$F$5))</f>
        <v>0</v>
      </c>
      <c r="BI542" s="140" t="str">
        <f t="shared" si="455"/>
        <v/>
      </c>
      <c r="BJ542" s="141" t="str">
        <f t="shared" si="456"/>
        <v/>
      </c>
    </row>
    <row r="543" spans="1:62" ht="18.75" customHeight="1" x14ac:dyDescent="0.25">
      <c r="A543" s="15"/>
      <c r="B543" s="276" t="s">
        <v>112</v>
      </c>
      <c r="C543" s="277"/>
      <c r="D543" s="277"/>
      <c r="E543" s="277"/>
      <c r="F543" s="277"/>
      <c r="G543" s="277"/>
      <c r="H543" s="277"/>
      <c r="I543" s="277"/>
      <c r="J543" s="277"/>
      <c r="K543" s="277"/>
      <c r="L543" s="277"/>
      <c r="M543" s="277"/>
      <c r="N543" s="431" t="s">
        <v>1672</v>
      </c>
      <c r="O543" s="431"/>
      <c r="P543" s="432"/>
      <c r="Q543" s="453">
        <v>19.95</v>
      </c>
      <c r="R543" s="281"/>
      <c r="S543" s="454"/>
      <c r="T543" s="452"/>
      <c r="U543" s="284"/>
      <c r="V543" s="369"/>
      <c r="W543" s="371" t="s">
        <v>113</v>
      </c>
      <c r="X543" s="371"/>
      <c r="Y543" s="371"/>
      <c r="Z543" s="371"/>
      <c r="AA543" s="440"/>
      <c r="AB543" s="417" t="s">
        <v>12</v>
      </c>
      <c r="AC543" s="277"/>
      <c r="AD543" s="277"/>
      <c r="AE543" s="277"/>
      <c r="AF543" s="277"/>
      <c r="AG543" s="277"/>
      <c r="AH543" s="277"/>
      <c r="AI543" s="277"/>
      <c r="AJ543" s="277"/>
      <c r="AK543" s="277"/>
      <c r="AL543" s="277"/>
      <c r="AM543" s="277"/>
      <c r="AN543" s="277"/>
      <c r="AO543" s="277"/>
      <c r="AP543" s="277"/>
      <c r="AQ543" s="277"/>
      <c r="AR543" s="277"/>
      <c r="AS543" s="277"/>
      <c r="AT543" s="277"/>
      <c r="AU543" s="277"/>
      <c r="AV543" s="277"/>
      <c r="AW543" s="277"/>
      <c r="AX543" s="277"/>
      <c r="AY543" s="336"/>
      <c r="AZ543" s="15"/>
      <c r="BA543" s="84" t="s">
        <v>1710</v>
      </c>
      <c r="BB543" s="39" t="s">
        <v>110</v>
      </c>
      <c r="BC543" s="39" t="str">
        <f t="shared" si="457"/>
        <v>Boysenberry</v>
      </c>
      <c r="BD543" s="85" t="s">
        <v>745</v>
      </c>
      <c r="BE543" s="40" t="str">
        <f t="shared" si="452"/>
        <v/>
      </c>
      <c r="BF543" s="40">
        <f t="shared" si="453"/>
        <v>19.95</v>
      </c>
      <c r="BG543" s="40" t="str">
        <f t="shared" si="454"/>
        <v/>
      </c>
      <c r="BH543" s="139">
        <f>IF(BB543="","",IF(AND(BD543="Yes",Admin!$F$6&gt;0),Admin!$F$6,Admin!$F$5))</f>
        <v>0</v>
      </c>
      <c r="BI543" s="140" t="str">
        <f t="shared" si="455"/>
        <v/>
      </c>
      <c r="BJ543" s="141" t="str">
        <f t="shared" si="456"/>
        <v/>
      </c>
    </row>
    <row r="544" spans="1:62" ht="18.75" customHeight="1" x14ac:dyDescent="0.25">
      <c r="A544" s="15"/>
      <c r="B544" s="276" t="s">
        <v>1673</v>
      </c>
      <c r="C544" s="277"/>
      <c r="D544" s="277"/>
      <c r="E544" s="277"/>
      <c r="F544" s="277"/>
      <c r="G544" s="277"/>
      <c r="H544" s="277"/>
      <c r="I544" s="277"/>
      <c r="J544" s="277"/>
      <c r="K544" s="277"/>
      <c r="L544" s="277"/>
      <c r="M544" s="277"/>
      <c r="N544" s="431" t="s">
        <v>1672</v>
      </c>
      <c r="O544" s="431"/>
      <c r="P544" s="432"/>
      <c r="Q544" s="453">
        <v>19.95</v>
      </c>
      <c r="R544" s="281"/>
      <c r="S544" s="454"/>
      <c r="T544" s="452"/>
      <c r="U544" s="284"/>
      <c r="V544" s="369"/>
      <c r="W544" s="371" t="s">
        <v>1701</v>
      </c>
      <c r="X544" s="371"/>
      <c r="Y544" s="371"/>
      <c r="Z544" s="371"/>
      <c r="AA544" s="440"/>
      <c r="AB544" s="417" t="s">
        <v>12</v>
      </c>
      <c r="AC544" s="277"/>
      <c r="AD544" s="277"/>
      <c r="AE544" s="277"/>
      <c r="AF544" s="277"/>
      <c r="AG544" s="277"/>
      <c r="AH544" s="277"/>
      <c r="AI544" s="277"/>
      <c r="AJ544" s="277"/>
      <c r="AK544" s="277"/>
      <c r="AL544" s="277"/>
      <c r="AM544" s="277"/>
      <c r="AN544" s="277"/>
      <c r="AO544" s="277"/>
      <c r="AP544" s="277"/>
      <c r="AQ544" s="277"/>
      <c r="AR544" s="277"/>
      <c r="AS544" s="277"/>
      <c r="AT544" s="277"/>
      <c r="AU544" s="277"/>
      <c r="AV544" s="277"/>
      <c r="AW544" s="277"/>
      <c r="AX544" s="277"/>
      <c r="AY544" s="336"/>
      <c r="AZ544" s="15"/>
      <c r="BA544" s="84" t="s">
        <v>1711</v>
      </c>
      <c r="BB544" s="39" t="s">
        <v>110</v>
      </c>
      <c r="BC544" s="39" t="str">
        <f t="shared" si="457"/>
        <v>Cape Gooseberry</v>
      </c>
      <c r="BD544" s="85" t="s">
        <v>745</v>
      </c>
      <c r="BE544" s="40" t="str">
        <f t="shared" si="452"/>
        <v/>
      </c>
      <c r="BF544" s="40">
        <f t="shared" si="453"/>
        <v>19.95</v>
      </c>
      <c r="BG544" s="40" t="str">
        <f t="shared" si="454"/>
        <v/>
      </c>
      <c r="BH544" s="139">
        <f>IF(BB544="","",IF(AND(BD544="Yes",Admin!$F$6&gt;0),Admin!$F$6,Admin!$F$5))</f>
        <v>0</v>
      </c>
      <c r="BI544" s="140" t="str">
        <f t="shared" si="455"/>
        <v/>
      </c>
      <c r="BJ544" s="141" t="str">
        <f t="shared" si="456"/>
        <v/>
      </c>
    </row>
    <row r="545" spans="1:72" ht="18.75" hidden="1" customHeight="1" x14ac:dyDescent="0.25">
      <c r="A545" s="15"/>
      <c r="B545" s="381" t="s">
        <v>1674</v>
      </c>
      <c r="C545" s="382"/>
      <c r="D545" s="382"/>
      <c r="E545" s="382"/>
      <c r="F545" s="382"/>
      <c r="G545" s="382"/>
      <c r="H545" s="382"/>
      <c r="I545" s="382"/>
      <c r="J545" s="382"/>
      <c r="K545" s="382"/>
      <c r="L545" s="382"/>
      <c r="M545" s="382"/>
      <c r="N545" s="450" t="s">
        <v>1991</v>
      </c>
      <c r="O545" s="450"/>
      <c r="P545" s="451"/>
      <c r="Q545" s="419" t="s">
        <v>393</v>
      </c>
      <c r="R545" s="420"/>
      <c r="S545" s="421"/>
      <c r="T545" s="422" t="s">
        <v>2</v>
      </c>
      <c r="U545" s="388"/>
      <c r="V545" s="389"/>
      <c r="W545" s="330"/>
      <c r="X545" s="330"/>
      <c r="Y545" s="330"/>
      <c r="Z545" s="330"/>
      <c r="AA545" s="331"/>
      <c r="AB545" s="480" t="s">
        <v>12</v>
      </c>
      <c r="AC545" s="382"/>
      <c r="AD545" s="382"/>
      <c r="AE545" s="382"/>
      <c r="AF545" s="382"/>
      <c r="AG545" s="382"/>
      <c r="AH545" s="382"/>
      <c r="AI545" s="382"/>
      <c r="AJ545" s="382"/>
      <c r="AK545" s="382"/>
      <c r="AL545" s="382"/>
      <c r="AM545" s="382"/>
      <c r="AN545" s="382"/>
      <c r="AO545" s="382"/>
      <c r="AP545" s="382"/>
      <c r="AQ545" s="382"/>
      <c r="AR545" s="382"/>
      <c r="AS545" s="382"/>
      <c r="AT545" s="382"/>
      <c r="AU545" s="382"/>
      <c r="AV545" s="382"/>
      <c r="AW545" s="382"/>
      <c r="AX545" s="382"/>
      <c r="AY545" s="392"/>
      <c r="AZ545" s="15"/>
      <c r="BA545" s="84" t="s">
        <v>1712</v>
      </c>
      <c r="BB545" s="39" t="s">
        <v>110</v>
      </c>
      <c r="BC545" s="39" t="str">
        <f t="shared" si="457"/>
        <v>Cranberry</v>
      </c>
      <c r="BD545" s="85" t="s">
        <v>745</v>
      </c>
      <c r="BE545" s="40" t="str">
        <f t="shared" si="452"/>
        <v/>
      </c>
      <c r="BF545" s="40" t="str">
        <f t="shared" si="453"/>
        <v/>
      </c>
      <c r="BG545" s="40" t="str">
        <f t="shared" si="454"/>
        <v/>
      </c>
      <c r="BH545" s="139">
        <f>IF(BB545="","",IF(AND(BD545="Yes",Admin!$F$6&gt;0),Admin!$F$6,Admin!$F$5))</f>
        <v>0</v>
      </c>
      <c r="BI545" s="140" t="str">
        <f t="shared" si="455"/>
        <v/>
      </c>
      <c r="BJ545" s="141" t="str">
        <f t="shared" si="456"/>
        <v/>
      </c>
    </row>
    <row r="546" spans="1:72" ht="18.75" customHeight="1" x14ac:dyDescent="0.25">
      <c r="A546" s="15"/>
      <c r="B546" s="301" t="s">
        <v>2144</v>
      </c>
      <c r="C546" s="302"/>
      <c r="D546" s="302"/>
      <c r="E546" s="302"/>
      <c r="F546" s="302"/>
      <c r="G546" s="302"/>
      <c r="H546" s="302"/>
      <c r="I546" s="302"/>
      <c r="J546" s="302"/>
      <c r="K546" s="302"/>
      <c r="L546" s="302"/>
      <c r="M546" s="302"/>
      <c r="N546" s="433" t="s">
        <v>1672</v>
      </c>
      <c r="O546" s="433"/>
      <c r="P546" s="434"/>
      <c r="Q546" s="435">
        <v>19.95</v>
      </c>
      <c r="R546" s="321"/>
      <c r="S546" s="436"/>
      <c r="T546" s="437" t="s">
        <v>2</v>
      </c>
      <c r="U546" s="438"/>
      <c r="V546" s="439"/>
      <c r="W546" s="333" t="s">
        <v>114</v>
      </c>
      <c r="X546" s="333"/>
      <c r="Y546" s="333"/>
      <c r="Z546" s="333"/>
      <c r="AA546" s="334"/>
      <c r="AB546" s="497" t="s">
        <v>12</v>
      </c>
      <c r="AC546" s="302"/>
      <c r="AD546" s="302"/>
      <c r="AE546" s="302"/>
      <c r="AF546" s="302"/>
      <c r="AG546" s="302"/>
      <c r="AH546" s="302"/>
      <c r="AI546" s="302"/>
      <c r="AJ546" s="302"/>
      <c r="AK546" s="302"/>
      <c r="AL546" s="302"/>
      <c r="AM546" s="302"/>
      <c r="AN546" s="302"/>
      <c r="AO546" s="302"/>
      <c r="AP546" s="302"/>
      <c r="AQ546" s="302"/>
      <c r="AR546" s="302"/>
      <c r="AS546" s="302"/>
      <c r="AT546" s="302"/>
      <c r="AU546" s="302"/>
      <c r="AV546" s="302"/>
      <c r="AW546" s="302"/>
      <c r="AX546" s="302"/>
      <c r="AY546" s="498"/>
      <c r="AZ546" s="15"/>
      <c r="BA546" s="84" t="s">
        <v>1713</v>
      </c>
      <c r="BB546" s="39" t="s">
        <v>110</v>
      </c>
      <c r="BC546" s="39" t="str">
        <f t="shared" ref="BC546" si="459">B546</f>
        <v>Gooseberry 'Captivator'</v>
      </c>
      <c r="BD546" s="85" t="s">
        <v>745</v>
      </c>
      <c r="BE546" s="40" t="str">
        <f t="shared" ref="BE546" si="460">IF(ISNUMBER(T546),T546,"")</f>
        <v/>
      </c>
      <c r="BF546" s="40">
        <f t="shared" ref="BF546" si="461">IF(ISNUMBER(Q546),Q546,"")</f>
        <v>19.95</v>
      </c>
      <c r="BG546" s="40" t="str">
        <f t="shared" ref="BG546" si="462">IF(AND(ISNUMBER(T546),BD546="Yes"),T546,"")</f>
        <v/>
      </c>
      <c r="BH546" s="139">
        <f>IF(BB546="","",IF(AND(BD546="Yes",Admin!$F$6&gt;0),Admin!$F$6,Admin!$F$5))</f>
        <v>0</v>
      </c>
      <c r="BI546" s="140" t="str">
        <f t="shared" ref="BI546" si="463">IF(AND(ISNUMBER(T546),T546&gt;0,ISNUMBER(Q546)),Q546*T546,"")</f>
        <v/>
      </c>
      <c r="BJ546" s="141" t="str">
        <f t="shared" ref="BJ546" si="464">IF(BI546="","",BI546-(BI546*BH546))</f>
        <v/>
      </c>
    </row>
    <row r="547" spans="1:72" ht="18.75" customHeight="1" x14ac:dyDescent="0.25">
      <c r="A547" s="15"/>
      <c r="B547" s="276" t="s">
        <v>2668</v>
      </c>
      <c r="C547" s="277"/>
      <c r="D547" s="277"/>
      <c r="E547" s="277"/>
      <c r="F547" s="277"/>
      <c r="G547" s="277"/>
      <c r="H547" s="277"/>
      <c r="I547" s="277"/>
      <c r="J547" s="277"/>
      <c r="K547" s="277"/>
      <c r="L547" s="277"/>
      <c r="M547" s="277"/>
      <c r="N547" s="431" t="s">
        <v>1672</v>
      </c>
      <c r="O547" s="431"/>
      <c r="P547" s="432"/>
      <c r="Q547" s="453">
        <v>19.95</v>
      </c>
      <c r="R547" s="281"/>
      <c r="S547" s="454"/>
      <c r="T547" s="452"/>
      <c r="U547" s="284"/>
      <c r="V547" s="369"/>
      <c r="W547" s="371" t="s">
        <v>114</v>
      </c>
      <c r="X547" s="371"/>
      <c r="Y547" s="371"/>
      <c r="Z547" s="371"/>
      <c r="AA547" s="440"/>
      <c r="AB547" s="417" t="s">
        <v>12</v>
      </c>
      <c r="AC547" s="277"/>
      <c r="AD547" s="277"/>
      <c r="AE547" s="277"/>
      <c r="AF547" s="277"/>
      <c r="AG547" s="277"/>
      <c r="AH547" s="277"/>
      <c r="AI547" s="277"/>
      <c r="AJ547" s="277"/>
      <c r="AK547" s="277"/>
      <c r="AL547" s="277"/>
      <c r="AM547" s="277"/>
      <c r="AN547" s="277"/>
      <c r="AO547" s="277"/>
      <c r="AP547" s="277"/>
      <c r="AQ547" s="277"/>
      <c r="AR547" s="277"/>
      <c r="AS547" s="277"/>
      <c r="AT547" s="277"/>
      <c r="AU547" s="277"/>
      <c r="AV547" s="277"/>
      <c r="AW547" s="277"/>
      <c r="AX547" s="277"/>
      <c r="AY547" s="336"/>
      <c r="AZ547" s="15"/>
      <c r="BA547" s="84" t="s">
        <v>2669</v>
      </c>
      <c r="BB547" s="39" t="s">
        <v>110</v>
      </c>
      <c r="BC547" s="39" t="str">
        <f t="shared" si="457"/>
        <v>Gooseberry (English)</v>
      </c>
      <c r="BD547" s="85" t="s">
        <v>745</v>
      </c>
      <c r="BE547" s="40" t="str">
        <f t="shared" si="452"/>
        <v/>
      </c>
      <c r="BF547" s="40">
        <f t="shared" si="453"/>
        <v>19.95</v>
      </c>
      <c r="BG547" s="40" t="str">
        <f t="shared" si="454"/>
        <v/>
      </c>
      <c r="BH547" s="139">
        <f>IF(BB547="","",IF(AND(BD547="Yes",Admin!$F$6&gt;0),Admin!$F$6,Admin!$F$5))</f>
        <v>0</v>
      </c>
      <c r="BI547" s="140" t="str">
        <f t="shared" si="455"/>
        <v/>
      </c>
      <c r="BJ547" s="141" t="str">
        <f t="shared" si="456"/>
        <v/>
      </c>
    </row>
    <row r="548" spans="1:72" ht="18.75" hidden="1" customHeight="1" x14ac:dyDescent="0.25">
      <c r="A548" s="15"/>
      <c r="B548" s="381" t="s">
        <v>1675</v>
      </c>
      <c r="C548" s="382"/>
      <c r="D548" s="382"/>
      <c r="E548" s="382"/>
      <c r="F548" s="382"/>
      <c r="G548" s="382"/>
      <c r="H548" s="382"/>
      <c r="I548" s="382"/>
      <c r="J548" s="382"/>
      <c r="K548" s="382"/>
      <c r="L548" s="382"/>
      <c r="M548" s="382"/>
      <c r="N548" s="450" t="s">
        <v>1672</v>
      </c>
      <c r="O548" s="450"/>
      <c r="P548" s="451"/>
      <c r="Q548" s="419" t="s">
        <v>393</v>
      </c>
      <c r="R548" s="420"/>
      <c r="S548" s="421"/>
      <c r="T548" s="422" t="s">
        <v>2</v>
      </c>
      <c r="U548" s="388"/>
      <c r="V548" s="389"/>
      <c r="W548" s="330"/>
      <c r="X548" s="330"/>
      <c r="Y548" s="330"/>
      <c r="Z548" s="330"/>
      <c r="AA548" s="331"/>
      <c r="AB548" s="480" t="s">
        <v>12</v>
      </c>
      <c r="AC548" s="382"/>
      <c r="AD548" s="382"/>
      <c r="AE548" s="382"/>
      <c r="AF548" s="382"/>
      <c r="AG548" s="382"/>
      <c r="AH548" s="382"/>
      <c r="AI548" s="382"/>
      <c r="AJ548" s="382"/>
      <c r="AK548" s="382"/>
      <c r="AL548" s="382"/>
      <c r="AM548" s="382"/>
      <c r="AN548" s="382"/>
      <c r="AO548" s="382"/>
      <c r="AP548" s="382"/>
      <c r="AQ548" s="382"/>
      <c r="AR548" s="382"/>
      <c r="AS548" s="382"/>
      <c r="AT548" s="382"/>
      <c r="AU548" s="382"/>
      <c r="AV548" s="382"/>
      <c r="AW548" s="382"/>
      <c r="AX548" s="382"/>
      <c r="AY548" s="392"/>
      <c r="AZ548" s="15"/>
      <c r="BA548" s="84" t="s">
        <v>1714</v>
      </c>
      <c r="BB548" s="39" t="s">
        <v>110</v>
      </c>
      <c r="BC548" s="39" t="str">
        <f t="shared" si="457"/>
        <v>Inca Berry</v>
      </c>
      <c r="BD548" s="85" t="s">
        <v>745</v>
      </c>
      <c r="BE548" s="40" t="str">
        <f t="shared" si="452"/>
        <v/>
      </c>
      <c r="BF548" s="40" t="str">
        <f t="shared" si="453"/>
        <v/>
      </c>
      <c r="BG548" s="40" t="str">
        <f t="shared" si="454"/>
        <v/>
      </c>
      <c r="BH548" s="139">
        <f>IF(BB548="","",IF(AND(BD548="Yes",Admin!$F$6&gt;0),Admin!$F$6,Admin!$F$5))</f>
        <v>0</v>
      </c>
      <c r="BI548" s="140" t="str">
        <f t="shared" si="455"/>
        <v/>
      </c>
      <c r="BJ548" s="141" t="str">
        <f t="shared" si="456"/>
        <v/>
      </c>
    </row>
    <row r="549" spans="1:72" ht="18.75" customHeight="1" x14ac:dyDescent="0.25">
      <c r="A549" s="15"/>
      <c r="B549" s="276" t="s">
        <v>1783</v>
      </c>
      <c r="C549" s="277"/>
      <c r="D549" s="277"/>
      <c r="E549" s="277"/>
      <c r="F549" s="277"/>
      <c r="G549" s="277"/>
      <c r="H549" s="277"/>
      <c r="I549" s="277"/>
      <c r="J549" s="277"/>
      <c r="K549" s="277"/>
      <c r="L549" s="277"/>
      <c r="M549" s="277"/>
      <c r="N549" s="431" t="s">
        <v>1672</v>
      </c>
      <c r="O549" s="431"/>
      <c r="P549" s="432"/>
      <c r="Q549" s="453">
        <v>19.95</v>
      </c>
      <c r="R549" s="281"/>
      <c r="S549" s="454"/>
      <c r="T549" s="452"/>
      <c r="U549" s="284"/>
      <c r="V549" s="369"/>
      <c r="W549" s="371"/>
      <c r="X549" s="371"/>
      <c r="Y549" s="371"/>
      <c r="Z549" s="371"/>
      <c r="AA549" s="440"/>
      <c r="AB549" s="417" t="s">
        <v>12</v>
      </c>
      <c r="AC549" s="277"/>
      <c r="AD549" s="277"/>
      <c r="AE549" s="277"/>
      <c r="AF549" s="277"/>
      <c r="AG549" s="277"/>
      <c r="AH549" s="277"/>
      <c r="AI549" s="277"/>
      <c r="AJ549" s="277"/>
      <c r="AK549" s="277"/>
      <c r="AL549" s="277"/>
      <c r="AM549" s="277"/>
      <c r="AN549" s="277"/>
      <c r="AO549" s="277"/>
      <c r="AP549" s="277"/>
      <c r="AQ549" s="277"/>
      <c r="AR549" s="277"/>
      <c r="AS549" s="277"/>
      <c r="AT549" s="277"/>
      <c r="AU549" s="277"/>
      <c r="AV549" s="277"/>
      <c r="AW549" s="277"/>
      <c r="AX549" s="277"/>
      <c r="AY549" s="336"/>
      <c r="AZ549" s="15"/>
      <c r="BA549" s="84" t="s">
        <v>1990</v>
      </c>
      <c r="BB549" s="39" t="s">
        <v>110</v>
      </c>
      <c r="BC549" s="39" t="str">
        <f t="shared" si="457"/>
        <v>Jostaberry</v>
      </c>
      <c r="BD549" s="85" t="s">
        <v>745</v>
      </c>
      <c r="BE549" s="40" t="str">
        <f t="shared" si="452"/>
        <v/>
      </c>
      <c r="BF549" s="40">
        <f t="shared" si="453"/>
        <v>19.95</v>
      </c>
      <c r="BG549" s="40" t="str">
        <f t="shared" si="454"/>
        <v/>
      </c>
      <c r="BH549" s="139">
        <f>IF(BB549="","",IF(AND(BD549="Yes",Admin!$F$6&gt;0),Admin!$F$6,Admin!$F$5))</f>
        <v>0</v>
      </c>
      <c r="BI549" s="140" t="str">
        <f t="shared" si="455"/>
        <v/>
      </c>
      <c r="BJ549" s="141" t="str">
        <f t="shared" si="456"/>
        <v/>
      </c>
    </row>
    <row r="550" spans="1:72" ht="18.75" customHeight="1" x14ac:dyDescent="0.25">
      <c r="A550" s="15"/>
      <c r="B550" s="276" t="s">
        <v>115</v>
      </c>
      <c r="C550" s="277"/>
      <c r="D550" s="277"/>
      <c r="E550" s="277"/>
      <c r="F550" s="277"/>
      <c r="G550" s="277"/>
      <c r="H550" s="277"/>
      <c r="I550" s="277"/>
      <c r="J550" s="277"/>
      <c r="K550" s="277"/>
      <c r="L550" s="277"/>
      <c r="M550" s="277"/>
      <c r="N550" s="431" t="s">
        <v>1992</v>
      </c>
      <c r="O550" s="431"/>
      <c r="P550" s="432"/>
      <c r="Q550" s="453">
        <v>19.95</v>
      </c>
      <c r="R550" s="281"/>
      <c r="S550" s="454"/>
      <c r="T550" s="452"/>
      <c r="U550" s="284"/>
      <c r="V550" s="369"/>
      <c r="W550" s="371" t="s">
        <v>1700</v>
      </c>
      <c r="X550" s="371"/>
      <c r="Y550" s="371"/>
      <c r="Z550" s="371"/>
      <c r="AA550" s="440"/>
      <c r="AB550" s="417" t="s">
        <v>12</v>
      </c>
      <c r="AC550" s="277"/>
      <c r="AD550" s="277"/>
      <c r="AE550" s="277"/>
      <c r="AF550" s="277"/>
      <c r="AG550" s="277"/>
      <c r="AH550" s="277"/>
      <c r="AI550" s="277"/>
      <c r="AJ550" s="277"/>
      <c r="AK550" s="277"/>
      <c r="AL550" s="277"/>
      <c r="AM550" s="277"/>
      <c r="AN550" s="277"/>
      <c r="AO550" s="277"/>
      <c r="AP550" s="277"/>
      <c r="AQ550" s="277"/>
      <c r="AR550" s="277"/>
      <c r="AS550" s="277"/>
      <c r="AT550" s="277"/>
      <c r="AU550" s="277"/>
      <c r="AV550" s="277"/>
      <c r="AW550" s="277"/>
      <c r="AX550" s="277"/>
      <c r="AY550" s="336"/>
      <c r="AZ550" s="15"/>
      <c r="BA550" s="84" t="s">
        <v>1715</v>
      </c>
      <c r="BB550" s="39" t="s">
        <v>110</v>
      </c>
      <c r="BC550" s="39" t="str">
        <f t="shared" si="457"/>
        <v>Loganberry - Thornless</v>
      </c>
      <c r="BD550" s="85" t="s">
        <v>745</v>
      </c>
      <c r="BE550" s="40" t="str">
        <f t="shared" si="452"/>
        <v/>
      </c>
      <c r="BF550" s="40">
        <f t="shared" si="453"/>
        <v>19.95</v>
      </c>
      <c r="BG550" s="40" t="str">
        <f t="shared" si="454"/>
        <v/>
      </c>
      <c r="BH550" s="139">
        <f>IF(BB550="","",IF(AND(BD550="Yes",Admin!$F$6&gt;0),Admin!$F$6,Admin!$F$5))</f>
        <v>0</v>
      </c>
      <c r="BI550" s="140" t="str">
        <f t="shared" si="455"/>
        <v/>
      </c>
      <c r="BJ550" s="141" t="str">
        <f t="shared" si="456"/>
        <v/>
      </c>
    </row>
    <row r="551" spans="1:72" ht="18.75" customHeight="1" x14ac:dyDescent="0.25">
      <c r="A551" s="15"/>
      <c r="B551" s="276" t="s">
        <v>1676</v>
      </c>
      <c r="C551" s="277"/>
      <c r="D551" s="277"/>
      <c r="E551" s="277"/>
      <c r="F551" s="277"/>
      <c r="G551" s="277"/>
      <c r="H551" s="277"/>
      <c r="I551" s="277"/>
      <c r="J551" s="277"/>
      <c r="K551" s="277"/>
      <c r="L551" s="277"/>
      <c r="M551" s="277"/>
      <c r="N551" s="431" t="s">
        <v>1672</v>
      </c>
      <c r="O551" s="431"/>
      <c r="P551" s="432"/>
      <c r="Q551" s="453">
        <v>19.95</v>
      </c>
      <c r="R551" s="281"/>
      <c r="S551" s="454"/>
      <c r="T551" s="452"/>
      <c r="U551" s="284"/>
      <c r="V551" s="369"/>
      <c r="W551" s="371" t="s">
        <v>1702</v>
      </c>
      <c r="X551" s="371"/>
      <c r="Y551" s="371"/>
      <c r="Z551" s="371"/>
      <c r="AA551" s="440"/>
      <c r="AB551" s="417" t="s">
        <v>12</v>
      </c>
      <c r="AC551" s="277"/>
      <c r="AD551" s="277"/>
      <c r="AE551" s="277"/>
      <c r="AF551" s="277"/>
      <c r="AG551" s="277"/>
      <c r="AH551" s="277"/>
      <c r="AI551" s="277"/>
      <c r="AJ551" s="277"/>
      <c r="AK551" s="277"/>
      <c r="AL551" s="277"/>
      <c r="AM551" s="277"/>
      <c r="AN551" s="277"/>
      <c r="AO551" s="277"/>
      <c r="AP551" s="277"/>
      <c r="AQ551" s="277"/>
      <c r="AR551" s="277"/>
      <c r="AS551" s="277"/>
      <c r="AT551" s="277"/>
      <c r="AU551" s="277"/>
      <c r="AV551" s="277"/>
      <c r="AW551" s="277"/>
      <c r="AX551" s="277"/>
      <c r="AY551" s="336"/>
      <c r="AZ551" s="15"/>
      <c r="BA551" s="84" t="s">
        <v>1716</v>
      </c>
      <c r="BB551" s="39" t="s">
        <v>110</v>
      </c>
      <c r="BC551" s="39" t="str">
        <f t="shared" si="457"/>
        <v>Marionberry</v>
      </c>
      <c r="BD551" s="85" t="s">
        <v>745</v>
      </c>
      <c r="BE551" s="40" t="str">
        <f t="shared" si="452"/>
        <v/>
      </c>
      <c r="BF551" s="40">
        <f t="shared" si="453"/>
        <v>19.95</v>
      </c>
      <c r="BG551" s="40" t="str">
        <f t="shared" si="454"/>
        <v/>
      </c>
      <c r="BH551" s="139">
        <f>IF(BB551="","",IF(AND(BD551="Yes",Admin!$F$6&gt;0),Admin!$F$6,Admin!$F$5))</f>
        <v>0</v>
      </c>
      <c r="BI551" s="140" t="str">
        <f t="shared" si="455"/>
        <v/>
      </c>
      <c r="BJ551" s="141" t="str">
        <f t="shared" si="456"/>
        <v/>
      </c>
    </row>
    <row r="552" spans="1:72" ht="18.75" customHeight="1" x14ac:dyDescent="0.25">
      <c r="A552" s="15"/>
      <c r="B552" s="276" t="s">
        <v>1677</v>
      </c>
      <c r="C552" s="277"/>
      <c r="D552" s="277"/>
      <c r="E552" s="277"/>
      <c r="F552" s="277"/>
      <c r="G552" s="277"/>
      <c r="H552" s="277"/>
      <c r="I552" s="277"/>
      <c r="J552" s="277"/>
      <c r="K552" s="277"/>
      <c r="L552" s="277"/>
      <c r="M552" s="277"/>
      <c r="N552" s="431" t="s">
        <v>1672</v>
      </c>
      <c r="O552" s="431"/>
      <c r="P552" s="432"/>
      <c r="Q552" s="453">
        <v>19.95</v>
      </c>
      <c r="R552" s="281"/>
      <c r="S552" s="454"/>
      <c r="T552" s="452"/>
      <c r="U552" s="284"/>
      <c r="V552" s="369"/>
      <c r="W552" s="371" t="s">
        <v>1702</v>
      </c>
      <c r="X552" s="371"/>
      <c r="Y552" s="371"/>
      <c r="Z552" s="371"/>
      <c r="AA552" s="440"/>
      <c r="AB552" s="417" t="s">
        <v>12</v>
      </c>
      <c r="AC552" s="277"/>
      <c r="AD552" s="277"/>
      <c r="AE552" s="277"/>
      <c r="AF552" s="277"/>
      <c r="AG552" s="277"/>
      <c r="AH552" s="277"/>
      <c r="AI552" s="277"/>
      <c r="AJ552" s="277"/>
      <c r="AK552" s="277"/>
      <c r="AL552" s="277"/>
      <c r="AM552" s="277"/>
      <c r="AN552" s="277"/>
      <c r="AO552" s="277"/>
      <c r="AP552" s="277"/>
      <c r="AQ552" s="277"/>
      <c r="AR552" s="277"/>
      <c r="AS552" s="277"/>
      <c r="AT552" s="277"/>
      <c r="AU552" s="277"/>
      <c r="AV552" s="277"/>
      <c r="AW552" s="277"/>
      <c r="AX552" s="277"/>
      <c r="AY552" s="336"/>
      <c r="AZ552" s="15"/>
      <c r="BA552" s="84" t="s">
        <v>1717</v>
      </c>
      <c r="BB552" s="39" t="s">
        <v>110</v>
      </c>
      <c r="BC552" s="39" t="str">
        <f t="shared" si="457"/>
        <v>Silvanberry</v>
      </c>
      <c r="BD552" s="85" t="s">
        <v>745</v>
      </c>
      <c r="BE552" s="40" t="str">
        <f t="shared" si="452"/>
        <v/>
      </c>
      <c r="BF552" s="40">
        <f t="shared" si="453"/>
        <v>19.95</v>
      </c>
      <c r="BG552" s="40" t="str">
        <f t="shared" si="454"/>
        <v/>
      </c>
      <c r="BH552" s="139">
        <f>IF(BB552="","",IF(AND(BD552="Yes",Admin!$F$6&gt;0),Admin!$F$6,Admin!$F$5))</f>
        <v>0</v>
      </c>
      <c r="BI552" s="140" t="str">
        <f t="shared" si="455"/>
        <v/>
      </c>
      <c r="BJ552" s="141" t="str">
        <f t="shared" si="456"/>
        <v/>
      </c>
    </row>
    <row r="553" spans="1:72" ht="18.75" customHeight="1" x14ac:dyDescent="0.25">
      <c r="A553" s="15"/>
      <c r="B553" s="276" t="s">
        <v>1678</v>
      </c>
      <c r="C553" s="277"/>
      <c r="D553" s="277"/>
      <c r="E553" s="277"/>
      <c r="F553" s="277"/>
      <c r="G553" s="277"/>
      <c r="H553" s="277"/>
      <c r="I553" s="277"/>
      <c r="J553" s="277"/>
      <c r="K553" s="277"/>
      <c r="L553" s="277"/>
      <c r="M553" s="277"/>
      <c r="N553" s="431" t="s">
        <v>1672</v>
      </c>
      <c r="O553" s="431"/>
      <c r="P553" s="432"/>
      <c r="Q553" s="453">
        <v>19.95</v>
      </c>
      <c r="R553" s="281"/>
      <c r="S553" s="454"/>
      <c r="T553" s="452"/>
      <c r="U553" s="284"/>
      <c r="V553" s="369"/>
      <c r="W553" s="371" t="s">
        <v>205</v>
      </c>
      <c r="X553" s="371"/>
      <c r="Y553" s="371"/>
      <c r="Z553" s="371"/>
      <c r="AA553" s="440"/>
      <c r="AB553" s="417" t="s">
        <v>12</v>
      </c>
      <c r="AC553" s="277"/>
      <c r="AD553" s="277"/>
      <c r="AE553" s="277"/>
      <c r="AF553" s="277"/>
      <c r="AG553" s="277"/>
      <c r="AH553" s="277"/>
      <c r="AI553" s="277"/>
      <c r="AJ553" s="277"/>
      <c r="AK553" s="277"/>
      <c r="AL553" s="277"/>
      <c r="AM553" s="277"/>
      <c r="AN553" s="277"/>
      <c r="AO553" s="277"/>
      <c r="AP553" s="277"/>
      <c r="AQ553" s="277"/>
      <c r="AR553" s="277"/>
      <c r="AS553" s="277"/>
      <c r="AT553" s="277"/>
      <c r="AU553" s="277"/>
      <c r="AV553" s="277"/>
      <c r="AW553" s="277"/>
      <c r="AX553" s="277"/>
      <c r="AY553" s="336"/>
      <c r="AZ553" s="15"/>
      <c r="BA553" s="84" t="s">
        <v>1718</v>
      </c>
      <c r="BB553" s="39" t="s">
        <v>110</v>
      </c>
      <c r="BC553" s="39" t="str">
        <f t="shared" si="457"/>
        <v>Tayberry</v>
      </c>
      <c r="BD553" s="85" t="s">
        <v>745</v>
      </c>
      <c r="BE553" s="40" t="str">
        <f t="shared" si="452"/>
        <v/>
      </c>
      <c r="BF553" s="40">
        <f t="shared" si="453"/>
        <v>19.95</v>
      </c>
      <c r="BG553" s="40" t="str">
        <f t="shared" si="454"/>
        <v/>
      </c>
      <c r="BH553" s="139">
        <f>IF(BB553="","",IF(AND(BD553="Yes",Admin!$F$6&gt;0),Admin!$F$6,Admin!$F$5))</f>
        <v>0</v>
      </c>
      <c r="BI553" s="140" t="str">
        <f t="shared" si="455"/>
        <v/>
      </c>
      <c r="BJ553" s="141" t="str">
        <f t="shared" si="456"/>
        <v/>
      </c>
    </row>
    <row r="554" spans="1:72" ht="18.75" customHeight="1" thickBot="1" x14ac:dyDescent="0.3">
      <c r="A554" s="15"/>
      <c r="B554" s="269" t="s">
        <v>116</v>
      </c>
      <c r="C554" s="270"/>
      <c r="D554" s="270"/>
      <c r="E554" s="270"/>
      <c r="F554" s="270"/>
      <c r="G554" s="270"/>
      <c r="H554" s="270"/>
      <c r="I554" s="270"/>
      <c r="J554" s="270"/>
      <c r="K554" s="270"/>
      <c r="L554" s="270"/>
      <c r="M554" s="270"/>
      <c r="N554" s="431" t="s">
        <v>1672</v>
      </c>
      <c r="O554" s="431"/>
      <c r="P554" s="432"/>
      <c r="Q554" s="453">
        <v>19.95</v>
      </c>
      <c r="R554" s="281"/>
      <c r="S554" s="454"/>
      <c r="T554" s="736"/>
      <c r="U554" s="274"/>
      <c r="V554" s="647"/>
      <c r="W554" s="428" t="s">
        <v>117</v>
      </c>
      <c r="X554" s="428"/>
      <c r="Y554" s="428"/>
      <c r="Z554" s="428"/>
      <c r="AA554" s="429"/>
      <c r="AB554" s="517" t="s">
        <v>12</v>
      </c>
      <c r="AC554" s="270"/>
      <c r="AD554" s="270"/>
      <c r="AE554" s="270"/>
      <c r="AF554" s="270"/>
      <c r="AG554" s="270"/>
      <c r="AH554" s="270"/>
      <c r="AI554" s="270"/>
      <c r="AJ554" s="270"/>
      <c r="AK554" s="270"/>
      <c r="AL554" s="270"/>
      <c r="AM554" s="270"/>
      <c r="AN554" s="270"/>
      <c r="AO554" s="270"/>
      <c r="AP554" s="270"/>
      <c r="AQ554" s="270"/>
      <c r="AR554" s="270"/>
      <c r="AS554" s="270"/>
      <c r="AT554" s="270"/>
      <c r="AU554" s="270"/>
      <c r="AV554" s="270"/>
      <c r="AW554" s="270"/>
      <c r="AX554" s="270"/>
      <c r="AY554" s="518"/>
      <c r="AZ554" s="15"/>
      <c r="BA554" s="84" t="s">
        <v>1719</v>
      </c>
      <c r="BB554" s="39" t="s">
        <v>110</v>
      </c>
      <c r="BC554" s="39" t="str">
        <f t="shared" si="457"/>
        <v>Youngberry</v>
      </c>
      <c r="BD554" s="85" t="s">
        <v>745</v>
      </c>
      <c r="BE554" s="40" t="str">
        <f t="shared" si="452"/>
        <v/>
      </c>
      <c r="BF554" s="40">
        <f t="shared" si="453"/>
        <v>19.95</v>
      </c>
      <c r="BG554" s="40" t="str">
        <f t="shared" si="454"/>
        <v/>
      </c>
      <c r="BH554" s="139">
        <f>IF(BB554="","",IF(AND(BD554="Yes",Admin!$F$6&gt;0),Admin!$F$6,Admin!$F$5))</f>
        <v>0</v>
      </c>
      <c r="BI554" s="140" t="str">
        <f t="shared" si="455"/>
        <v/>
      </c>
      <c r="BJ554" s="141" t="str">
        <f t="shared" ref="BJ554:BJ580" si="465">IF(BI554="","",BI554-(BI554*BH554))</f>
        <v/>
      </c>
    </row>
    <row r="555" spans="1:72" ht="18.75" customHeight="1" thickBot="1" x14ac:dyDescent="0.3">
      <c r="B555" s="455"/>
      <c r="C555" s="455"/>
      <c r="D555" s="455"/>
      <c r="E555" s="455"/>
      <c r="F555" s="455"/>
      <c r="G555" s="455"/>
      <c r="H555" s="455"/>
      <c r="I555" s="455"/>
      <c r="J555" s="455"/>
      <c r="K555" s="455"/>
      <c r="L555" s="455"/>
      <c r="M555" s="455"/>
      <c r="N555" s="455"/>
      <c r="O555" s="455"/>
      <c r="P555" s="455"/>
      <c r="Q555" s="455"/>
      <c r="R555" s="455"/>
      <c r="S555" s="455"/>
      <c r="T555" s="455"/>
      <c r="U555" s="455"/>
      <c r="V555" s="455"/>
      <c r="W555" s="455"/>
      <c r="X555" s="455"/>
      <c r="Y555" s="455"/>
      <c r="Z555" s="455"/>
      <c r="AA555" s="455"/>
      <c r="AB555" s="455"/>
      <c r="AC555" s="455"/>
      <c r="AD555" s="455"/>
      <c r="AE555" s="455"/>
      <c r="AF555" s="455"/>
      <c r="AG555" s="455"/>
      <c r="AH555" s="455"/>
      <c r="AI555" s="455"/>
      <c r="AJ555" s="455"/>
      <c r="AK555" s="455"/>
      <c r="AL555" s="455"/>
      <c r="AM555" s="455"/>
      <c r="AN555" s="455"/>
      <c r="AO555" s="455"/>
      <c r="AP555" s="455"/>
      <c r="AQ555" s="455"/>
      <c r="AR555" s="455"/>
      <c r="AS555" s="455"/>
      <c r="AT555" s="455"/>
      <c r="AU555" s="455"/>
      <c r="AV555" s="455"/>
      <c r="AW555" s="455"/>
      <c r="AX555" s="455"/>
      <c r="AY555" s="455"/>
      <c r="AZ555" s="15"/>
      <c r="BA555" s="84" t="s">
        <v>792</v>
      </c>
      <c r="BB555" s="39"/>
      <c r="BC555" s="39"/>
      <c r="BD555" s="85"/>
      <c r="BE555" s="78" t="str">
        <f t="shared" si="452"/>
        <v/>
      </c>
      <c r="BF555" s="78" t="str">
        <f t="shared" si="453"/>
        <v/>
      </c>
      <c r="BG555" s="78" t="str">
        <f t="shared" si="454"/>
        <v/>
      </c>
      <c r="BH555" s="86" t="str">
        <f>IF(BB555="","",IF(AND(BD555="Yes",Admin!$F$6&gt;0),Admin!$F$6,Admin!$F$5))</f>
        <v/>
      </c>
      <c r="BI555" s="87" t="str">
        <f t="shared" si="455"/>
        <v/>
      </c>
      <c r="BJ555" s="88" t="str">
        <f t="shared" si="465"/>
        <v/>
      </c>
    </row>
    <row r="556" spans="1:72" s="32" customFormat="1" ht="18.75" customHeight="1" x14ac:dyDescent="0.3">
      <c r="A556" s="134"/>
      <c r="B556" s="755" t="s">
        <v>389</v>
      </c>
      <c r="C556" s="756"/>
      <c r="D556" s="756"/>
      <c r="E556" s="756"/>
      <c r="F556" s="756"/>
      <c r="G556" s="756"/>
      <c r="H556" s="756"/>
      <c r="I556" s="756"/>
      <c r="J556" s="756"/>
      <c r="K556" s="756"/>
      <c r="L556" s="756"/>
      <c r="M556" s="756"/>
      <c r="N556" s="756"/>
      <c r="O556" s="756"/>
      <c r="P556" s="756"/>
      <c r="Q556" s="675" t="s">
        <v>1</v>
      </c>
      <c r="R556" s="675"/>
      <c r="S556" s="675"/>
      <c r="T556" s="425" t="s">
        <v>0</v>
      </c>
      <c r="U556" s="425"/>
      <c r="V556" s="425"/>
      <c r="W556" s="423" t="s">
        <v>8</v>
      </c>
      <c r="X556" s="423"/>
      <c r="Y556" s="423"/>
      <c r="Z556" s="423"/>
      <c r="AA556" s="423"/>
      <c r="AB556" s="426" t="s">
        <v>9</v>
      </c>
      <c r="AC556" s="426"/>
      <c r="AD556" s="426"/>
      <c r="AE556" s="426"/>
      <c r="AF556" s="426"/>
      <c r="AG556" s="426"/>
      <c r="AH556" s="426"/>
      <c r="AI556" s="426"/>
      <c r="AJ556" s="426"/>
      <c r="AK556" s="426"/>
      <c r="AL556" s="426"/>
      <c r="AM556" s="426"/>
      <c r="AN556" s="426"/>
      <c r="AO556" s="426"/>
      <c r="AP556" s="426"/>
      <c r="AQ556" s="426"/>
      <c r="AR556" s="426"/>
      <c r="AS556" s="426"/>
      <c r="AT556" s="426"/>
      <c r="AU556" s="426"/>
      <c r="AV556" s="426"/>
      <c r="AW556" s="426"/>
      <c r="AX556" s="426"/>
      <c r="AY556" s="427"/>
      <c r="AZ556" s="15"/>
      <c r="BA556" s="84" t="s">
        <v>792</v>
      </c>
      <c r="BB556" s="39"/>
      <c r="BC556" s="39"/>
      <c r="BD556" s="40"/>
      <c r="BE556" s="78" t="str">
        <f t="shared" si="452"/>
        <v/>
      </c>
      <c r="BF556" s="78" t="str">
        <f t="shared" si="453"/>
        <v/>
      </c>
      <c r="BG556" s="78" t="str">
        <f t="shared" si="454"/>
        <v/>
      </c>
      <c r="BH556" s="86" t="str">
        <f>IF(BB556="","",IF(AND(BD556="Yes",Admin!$F$6&gt;0),Admin!$F$6,Admin!$F$5))</f>
        <v/>
      </c>
      <c r="BI556" s="87" t="str">
        <f t="shared" si="455"/>
        <v/>
      </c>
      <c r="BJ556" s="78" t="str">
        <f t="shared" si="465"/>
        <v/>
      </c>
      <c r="BK556" s="39"/>
      <c r="BL556" s="39"/>
      <c r="BM556" s="39"/>
      <c r="BN556" s="40"/>
      <c r="BO556" s="39"/>
      <c r="BP556" s="39"/>
      <c r="BQ556" s="39"/>
      <c r="BT556" s="91"/>
    </row>
    <row r="557" spans="1:72" s="32" customFormat="1" ht="18.75" customHeight="1" x14ac:dyDescent="0.25">
      <c r="B557" s="276" t="s">
        <v>391</v>
      </c>
      <c r="C557" s="277"/>
      <c r="D557" s="277"/>
      <c r="E557" s="277"/>
      <c r="F557" s="277"/>
      <c r="G557" s="277"/>
      <c r="H557" s="277"/>
      <c r="I557" s="277"/>
      <c r="J557" s="277"/>
      <c r="K557" s="277"/>
      <c r="L557" s="277"/>
      <c r="M557" s="494" t="s">
        <v>618</v>
      </c>
      <c r="N557" s="494"/>
      <c r="O557" s="494"/>
      <c r="P557" s="495"/>
      <c r="Q557" s="453">
        <v>19.95</v>
      </c>
      <c r="R557" s="281"/>
      <c r="S557" s="454"/>
      <c r="T557" s="496"/>
      <c r="U557" s="327"/>
      <c r="V557" s="328"/>
      <c r="W557" s="371" t="s">
        <v>626</v>
      </c>
      <c r="X557" s="371"/>
      <c r="Y557" s="371"/>
      <c r="Z557" s="371"/>
      <c r="AA557" s="440"/>
      <c r="AB557" s="417" t="s">
        <v>716</v>
      </c>
      <c r="AC557" s="277"/>
      <c r="AD557" s="277"/>
      <c r="AE557" s="277"/>
      <c r="AF557" s="277"/>
      <c r="AG557" s="277"/>
      <c r="AH557" s="277"/>
      <c r="AI557" s="277"/>
      <c r="AJ557" s="277"/>
      <c r="AK557" s="277"/>
      <c r="AL557" s="277"/>
      <c r="AM557" s="277"/>
      <c r="AN557" s="277"/>
      <c r="AO557" s="277"/>
      <c r="AP557" s="277"/>
      <c r="AQ557" s="277"/>
      <c r="AR557" s="277"/>
      <c r="AS557" s="277"/>
      <c r="AT557" s="277"/>
      <c r="AU557" s="277"/>
      <c r="AV557" s="277"/>
      <c r="AW557" s="277"/>
      <c r="AX557" s="277"/>
      <c r="AY557" s="336"/>
      <c r="AZ557" s="15"/>
      <c r="BA557" s="84" t="s">
        <v>1023</v>
      </c>
      <c r="BB557" s="39" t="s">
        <v>1751</v>
      </c>
      <c r="BC557" s="39" t="str">
        <f t="shared" ref="BC557:BC567" si="466">B557</f>
        <v>Blue Rose</v>
      </c>
      <c r="BD557" s="85" t="s">
        <v>745</v>
      </c>
      <c r="BE557" s="40" t="str">
        <f t="shared" si="452"/>
        <v/>
      </c>
      <c r="BF557" s="40">
        <f t="shared" si="453"/>
        <v>19.95</v>
      </c>
      <c r="BG557" s="40" t="str">
        <f t="shared" si="454"/>
        <v/>
      </c>
      <c r="BH557" s="139">
        <f>IF(BB557="","",IF(AND(BD557="Yes",Admin!$F$6&gt;0),Admin!$F$6,Admin!$F$5))</f>
        <v>0</v>
      </c>
      <c r="BI557" s="140" t="str">
        <f t="shared" si="455"/>
        <v/>
      </c>
      <c r="BJ557" s="40" t="str">
        <f t="shared" si="465"/>
        <v/>
      </c>
      <c r="BK557" s="39"/>
      <c r="BL557" s="39"/>
      <c r="BM557" s="39"/>
      <c r="BN557" s="40"/>
      <c r="BO557" s="39"/>
      <c r="BP557" s="39"/>
      <c r="BQ557" s="39"/>
      <c r="BT557" s="91"/>
    </row>
    <row r="558" spans="1:72" s="32" customFormat="1" ht="18.75" hidden="1" customHeight="1" x14ac:dyDescent="0.25">
      <c r="B558" s="381" t="s">
        <v>391</v>
      </c>
      <c r="C558" s="382"/>
      <c r="D558" s="382"/>
      <c r="E558" s="382"/>
      <c r="F558" s="382"/>
      <c r="G558" s="382"/>
      <c r="H558" s="382"/>
      <c r="I558" s="382"/>
      <c r="J558" s="382"/>
      <c r="K558" s="382"/>
      <c r="L558" s="382"/>
      <c r="M558" s="441" t="s">
        <v>715</v>
      </c>
      <c r="N558" s="441"/>
      <c r="O558" s="441"/>
      <c r="P558" s="442"/>
      <c r="Q558" s="419" t="s">
        <v>393</v>
      </c>
      <c r="R558" s="420"/>
      <c r="S558" s="421"/>
      <c r="T558" s="554" t="s">
        <v>2</v>
      </c>
      <c r="U558" s="555"/>
      <c r="V558" s="556"/>
      <c r="W558" s="330" t="s">
        <v>626</v>
      </c>
      <c r="X558" s="330"/>
      <c r="Y558" s="330"/>
      <c r="Z558" s="330"/>
      <c r="AA558" s="331"/>
      <c r="AB558" s="480" t="s">
        <v>716</v>
      </c>
      <c r="AC558" s="382"/>
      <c r="AD558" s="382"/>
      <c r="AE558" s="382"/>
      <c r="AF558" s="382"/>
      <c r="AG558" s="382"/>
      <c r="AH558" s="382"/>
      <c r="AI558" s="382"/>
      <c r="AJ558" s="382"/>
      <c r="AK558" s="382"/>
      <c r="AL558" s="382"/>
      <c r="AM558" s="382"/>
      <c r="AN558" s="382"/>
      <c r="AO558" s="382"/>
      <c r="AP558" s="382"/>
      <c r="AQ558" s="382"/>
      <c r="AR558" s="382"/>
      <c r="AS558" s="382"/>
      <c r="AT558" s="382"/>
      <c r="AU558" s="382"/>
      <c r="AV558" s="382"/>
      <c r="AW558" s="382"/>
      <c r="AX558" s="382"/>
      <c r="AY558" s="392"/>
      <c r="AZ558" s="15"/>
      <c r="BA558" s="84" t="s">
        <v>1721</v>
      </c>
      <c r="BB558" s="39" t="s">
        <v>1924</v>
      </c>
      <c r="BC558" s="39" t="str">
        <f t="shared" si="466"/>
        <v>Blue Rose</v>
      </c>
      <c r="BD558" s="85" t="s">
        <v>745</v>
      </c>
      <c r="BE558" s="40" t="str">
        <f t="shared" si="452"/>
        <v/>
      </c>
      <c r="BF558" s="40" t="str">
        <f t="shared" si="453"/>
        <v/>
      </c>
      <c r="BG558" s="40" t="str">
        <f t="shared" si="454"/>
        <v/>
      </c>
      <c r="BH558" s="139">
        <f>IF(BB558="","",IF(AND(BD558="Yes",Admin!$F$6&gt;0),Admin!$F$6,Admin!$F$5))</f>
        <v>0</v>
      </c>
      <c r="BI558" s="140" t="str">
        <f t="shared" si="455"/>
        <v/>
      </c>
      <c r="BJ558" s="40" t="str">
        <f>IF(BI558="","",BI558-(BI558*BH558))</f>
        <v/>
      </c>
      <c r="BK558" s="39"/>
      <c r="BL558" s="39"/>
      <c r="BM558" s="39"/>
      <c r="BN558" s="40"/>
      <c r="BO558" s="39"/>
      <c r="BP558" s="39"/>
      <c r="BQ558" s="39"/>
      <c r="BT558" s="91"/>
    </row>
    <row r="559" spans="1:72" s="32" customFormat="1" ht="18.75" hidden="1" customHeight="1" x14ac:dyDescent="0.25">
      <c r="B559" s="381" t="s">
        <v>1749</v>
      </c>
      <c r="C559" s="382"/>
      <c r="D559" s="382"/>
      <c r="E559" s="382"/>
      <c r="F559" s="382"/>
      <c r="G559" s="382"/>
      <c r="H559" s="382"/>
      <c r="I559" s="382"/>
      <c r="J559" s="382"/>
      <c r="K559" s="382"/>
      <c r="L559" s="382"/>
      <c r="M559" s="441" t="s">
        <v>618</v>
      </c>
      <c r="N559" s="441"/>
      <c r="O559" s="441"/>
      <c r="P559" s="442"/>
      <c r="Q559" s="419" t="s">
        <v>2</v>
      </c>
      <c r="R559" s="420"/>
      <c r="S559" s="421"/>
      <c r="T559" s="554" t="s">
        <v>2</v>
      </c>
      <c r="U559" s="555"/>
      <c r="V559" s="556"/>
      <c r="W559" s="330" t="s">
        <v>626</v>
      </c>
      <c r="X559" s="330"/>
      <c r="Y559" s="330"/>
      <c r="Z559" s="330"/>
      <c r="AA559" s="331"/>
      <c r="AB559" s="480" t="s">
        <v>716</v>
      </c>
      <c r="AC559" s="382"/>
      <c r="AD559" s="382"/>
      <c r="AE559" s="382"/>
      <c r="AF559" s="382"/>
      <c r="AG559" s="382"/>
      <c r="AH559" s="382"/>
      <c r="AI559" s="382"/>
      <c r="AJ559" s="382"/>
      <c r="AK559" s="382"/>
      <c r="AL559" s="382"/>
      <c r="AM559" s="382"/>
      <c r="AN559" s="382"/>
      <c r="AO559" s="382"/>
      <c r="AP559" s="382"/>
      <c r="AQ559" s="382"/>
      <c r="AR559" s="382"/>
      <c r="AS559" s="382"/>
      <c r="AT559" s="382"/>
      <c r="AU559" s="382"/>
      <c r="AV559" s="382"/>
      <c r="AW559" s="382"/>
      <c r="AX559" s="382"/>
      <c r="AY559" s="392"/>
      <c r="AZ559" s="15"/>
      <c r="BA559" s="84" t="s">
        <v>1722</v>
      </c>
      <c r="BB559" s="39" t="s">
        <v>1751</v>
      </c>
      <c r="BC559" s="39" t="str">
        <f t="shared" si="466"/>
        <v>Blue Crop</v>
      </c>
      <c r="BD559" s="85" t="s">
        <v>745</v>
      </c>
      <c r="BE559" s="40" t="str">
        <f t="shared" si="452"/>
        <v/>
      </c>
      <c r="BF559" s="40" t="str">
        <f t="shared" si="453"/>
        <v/>
      </c>
      <c r="BG559" s="40" t="str">
        <f t="shared" si="454"/>
        <v/>
      </c>
      <c r="BH559" s="139">
        <f>IF(BB559="","",IF(AND(BD559="Yes",Admin!$F$6&gt;0),Admin!$F$6,Admin!$F$5))</f>
        <v>0</v>
      </c>
      <c r="BI559" s="140" t="str">
        <f t="shared" si="455"/>
        <v/>
      </c>
      <c r="BJ559" s="40" t="str">
        <f t="shared" ref="BJ559:BJ567" si="467">IF(BI559="","",BI559-(BI559*BH559))</f>
        <v/>
      </c>
      <c r="BK559" s="39"/>
      <c r="BL559" s="39"/>
      <c r="BM559" s="39"/>
      <c r="BN559" s="40"/>
      <c r="BO559" s="39"/>
      <c r="BP559" s="39"/>
      <c r="BQ559" s="39"/>
      <c r="BT559" s="91"/>
    </row>
    <row r="560" spans="1:72" s="32" customFormat="1" ht="18.75" hidden="1" customHeight="1" x14ac:dyDescent="0.25">
      <c r="B560" s="381" t="s">
        <v>1749</v>
      </c>
      <c r="C560" s="382"/>
      <c r="D560" s="382"/>
      <c r="E560" s="382"/>
      <c r="F560" s="382"/>
      <c r="G560" s="382"/>
      <c r="H560" s="382"/>
      <c r="I560" s="382"/>
      <c r="J560" s="382"/>
      <c r="K560" s="382"/>
      <c r="L560" s="382"/>
      <c r="M560" s="441" t="s">
        <v>715</v>
      </c>
      <c r="N560" s="441"/>
      <c r="O560" s="441"/>
      <c r="P560" s="442"/>
      <c r="Q560" s="419" t="s">
        <v>393</v>
      </c>
      <c r="R560" s="420"/>
      <c r="S560" s="421"/>
      <c r="T560" s="554" t="s">
        <v>2</v>
      </c>
      <c r="U560" s="555"/>
      <c r="V560" s="556"/>
      <c r="W560" s="330" t="s">
        <v>626</v>
      </c>
      <c r="X560" s="330"/>
      <c r="Y560" s="330"/>
      <c r="Z560" s="330"/>
      <c r="AA560" s="331"/>
      <c r="AB560" s="480" t="s">
        <v>716</v>
      </c>
      <c r="AC560" s="382"/>
      <c r="AD560" s="382"/>
      <c r="AE560" s="382"/>
      <c r="AF560" s="382"/>
      <c r="AG560" s="382"/>
      <c r="AH560" s="382"/>
      <c r="AI560" s="382"/>
      <c r="AJ560" s="382"/>
      <c r="AK560" s="382"/>
      <c r="AL560" s="382"/>
      <c r="AM560" s="382"/>
      <c r="AN560" s="382"/>
      <c r="AO560" s="382"/>
      <c r="AP560" s="382"/>
      <c r="AQ560" s="382"/>
      <c r="AR560" s="382"/>
      <c r="AS560" s="382"/>
      <c r="AT560" s="382"/>
      <c r="AU560" s="382"/>
      <c r="AV560" s="382"/>
      <c r="AW560" s="382"/>
      <c r="AX560" s="382"/>
      <c r="AY560" s="392"/>
      <c r="AZ560" s="15"/>
      <c r="BA560" s="84" t="s">
        <v>1024</v>
      </c>
      <c r="BB560" s="39" t="s">
        <v>1924</v>
      </c>
      <c r="BC560" s="39" t="str">
        <f t="shared" si="466"/>
        <v>Blue Crop</v>
      </c>
      <c r="BD560" s="85" t="s">
        <v>745</v>
      </c>
      <c r="BE560" s="40" t="str">
        <f t="shared" si="452"/>
        <v/>
      </c>
      <c r="BF560" s="40" t="str">
        <f t="shared" si="453"/>
        <v/>
      </c>
      <c r="BG560" s="40" t="str">
        <f t="shared" si="454"/>
        <v/>
      </c>
      <c r="BH560" s="139">
        <f>IF(BB560="","",IF(AND(BD560="Yes",Admin!$F$6&gt;0),Admin!$F$6,Admin!$F$5))</f>
        <v>0</v>
      </c>
      <c r="BI560" s="140" t="str">
        <f t="shared" si="455"/>
        <v/>
      </c>
      <c r="BJ560" s="40" t="str">
        <f t="shared" ref="BJ560" si="468">IF(BI560="","",BI560-(BI560*BH560))</f>
        <v/>
      </c>
      <c r="BK560" s="39"/>
      <c r="BL560" s="39"/>
      <c r="BM560" s="39"/>
      <c r="BN560" s="40"/>
      <c r="BO560" s="39"/>
      <c r="BP560" s="39"/>
      <c r="BQ560" s="39"/>
      <c r="BT560" s="91"/>
    </row>
    <row r="561" spans="1:72" s="32" customFormat="1" ht="18.75" hidden="1" customHeight="1" x14ac:dyDescent="0.25">
      <c r="B561" s="381" t="s">
        <v>390</v>
      </c>
      <c r="C561" s="382"/>
      <c r="D561" s="382"/>
      <c r="E561" s="382"/>
      <c r="F561" s="382"/>
      <c r="G561" s="382"/>
      <c r="H561" s="382"/>
      <c r="I561" s="382"/>
      <c r="J561" s="382"/>
      <c r="K561" s="382"/>
      <c r="L561" s="382"/>
      <c r="M561" s="441" t="s">
        <v>618</v>
      </c>
      <c r="N561" s="441"/>
      <c r="O561" s="441"/>
      <c r="P561" s="442"/>
      <c r="Q561" s="419" t="s">
        <v>2</v>
      </c>
      <c r="R561" s="420"/>
      <c r="S561" s="421"/>
      <c r="T561" s="554" t="s">
        <v>2</v>
      </c>
      <c r="U561" s="555"/>
      <c r="V561" s="556"/>
      <c r="W561" s="330" t="s">
        <v>626</v>
      </c>
      <c r="X561" s="330"/>
      <c r="Y561" s="330"/>
      <c r="Z561" s="330"/>
      <c r="AA561" s="331"/>
      <c r="AB561" s="480" t="s">
        <v>716</v>
      </c>
      <c r="AC561" s="382"/>
      <c r="AD561" s="382"/>
      <c r="AE561" s="382"/>
      <c r="AF561" s="382"/>
      <c r="AG561" s="382"/>
      <c r="AH561" s="382"/>
      <c r="AI561" s="382"/>
      <c r="AJ561" s="382"/>
      <c r="AK561" s="382"/>
      <c r="AL561" s="382"/>
      <c r="AM561" s="382"/>
      <c r="AN561" s="382"/>
      <c r="AO561" s="382"/>
      <c r="AP561" s="382"/>
      <c r="AQ561" s="382"/>
      <c r="AR561" s="382"/>
      <c r="AS561" s="382"/>
      <c r="AT561" s="382"/>
      <c r="AU561" s="382"/>
      <c r="AV561" s="382"/>
      <c r="AW561" s="382"/>
      <c r="AX561" s="382"/>
      <c r="AY561" s="392"/>
      <c r="AZ561" s="15"/>
      <c r="BA561" s="84" t="s">
        <v>1723</v>
      </c>
      <c r="BB561" s="39" t="s">
        <v>1751</v>
      </c>
      <c r="BC561" s="39" t="str">
        <f t="shared" si="466"/>
        <v>Brigitta</v>
      </c>
      <c r="BD561" s="85" t="s">
        <v>745</v>
      </c>
      <c r="BE561" s="40" t="str">
        <f t="shared" si="452"/>
        <v/>
      </c>
      <c r="BF561" s="40" t="str">
        <f t="shared" si="453"/>
        <v/>
      </c>
      <c r="BG561" s="40" t="str">
        <f t="shared" si="454"/>
        <v/>
      </c>
      <c r="BH561" s="139">
        <f>IF(BB561="","",IF(AND(BD561="Yes",Admin!$F$6&gt;0),Admin!$F$6,Admin!$F$5))</f>
        <v>0</v>
      </c>
      <c r="BI561" s="140" t="str">
        <f t="shared" si="455"/>
        <v/>
      </c>
      <c r="BJ561" s="40" t="str">
        <f t="shared" si="467"/>
        <v/>
      </c>
      <c r="BK561" s="39"/>
      <c r="BL561" s="39"/>
      <c r="BM561" s="39"/>
      <c r="BN561" s="40"/>
      <c r="BO561" s="39"/>
      <c r="BP561" s="39"/>
      <c r="BQ561" s="39"/>
      <c r="BT561" s="91"/>
    </row>
    <row r="562" spans="1:72" s="32" customFormat="1" ht="18.75" customHeight="1" x14ac:dyDescent="0.25">
      <c r="B562" s="276" t="s">
        <v>390</v>
      </c>
      <c r="C562" s="277"/>
      <c r="D562" s="277"/>
      <c r="E562" s="277"/>
      <c r="F562" s="277"/>
      <c r="G562" s="277"/>
      <c r="H562" s="277"/>
      <c r="I562" s="277"/>
      <c r="J562" s="277"/>
      <c r="K562" s="277"/>
      <c r="L562" s="277"/>
      <c r="M562" s="494" t="s">
        <v>1672</v>
      </c>
      <c r="N562" s="494"/>
      <c r="O562" s="494"/>
      <c r="P562" s="495"/>
      <c r="Q562" s="453">
        <v>19.95</v>
      </c>
      <c r="R562" s="281"/>
      <c r="S562" s="454"/>
      <c r="T562" s="496"/>
      <c r="U562" s="327"/>
      <c r="V562" s="328"/>
      <c r="W562" s="371" t="s">
        <v>626</v>
      </c>
      <c r="X562" s="371"/>
      <c r="Y562" s="371"/>
      <c r="Z562" s="371"/>
      <c r="AA562" s="440"/>
      <c r="AB562" s="417" t="s">
        <v>716</v>
      </c>
      <c r="AC562" s="277"/>
      <c r="AD562" s="277"/>
      <c r="AE562" s="277"/>
      <c r="AF562" s="277"/>
      <c r="AG562" s="277"/>
      <c r="AH562" s="277"/>
      <c r="AI562" s="277"/>
      <c r="AJ562" s="277"/>
      <c r="AK562" s="277"/>
      <c r="AL562" s="277"/>
      <c r="AM562" s="277"/>
      <c r="AN562" s="277"/>
      <c r="AO562" s="277"/>
      <c r="AP562" s="277"/>
      <c r="AQ562" s="277"/>
      <c r="AR562" s="277"/>
      <c r="AS562" s="277"/>
      <c r="AT562" s="277"/>
      <c r="AU562" s="277"/>
      <c r="AV562" s="277"/>
      <c r="AW562" s="277"/>
      <c r="AX562" s="277"/>
      <c r="AY562" s="336"/>
      <c r="AZ562" s="15"/>
      <c r="BA562" s="84" t="s">
        <v>2321</v>
      </c>
      <c r="BB562" s="39" t="s">
        <v>2383</v>
      </c>
      <c r="BC562" s="39" t="str">
        <f t="shared" si="466"/>
        <v>Brigitta</v>
      </c>
      <c r="BD562" s="85" t="s">
        <v>745</v>
      </c>
      <c r="BE562" s="40" t="str">
        <f t="shared" si="452"/>
        <v/>
      </c>
      <c r="BF562" s="40">
        <f t="shared" si="453"/>
        <v>19.95</v>
      </c>
      <c r="BG562" s="40" t="str">
        <f t="shared" si="454"/>
        <v/>
      </c>
      <c r="BH562" s="139">
        <f>IF(BB562="","",IF(AND(BD562="Yes",Admin!$F$6&gt;0),Admin!$F$6,Admin!$F$5))</f>
        <v>0</v>
      </c>
      <c r="BI562" s="140" t="str">
        <f t="shared" si="455"/>
        <v/>
      </c>
      <c r="BJ562" s="40" t="str">
        <f t="shared" si="467"/>
        <v/>
      </c>
      <c r="BK562" s="39"/>
      <c r="BL562" s="39"/>
      <c r="BM562" s="39"/>
      <c r="BN562" s="40"/>
      <c r="BO562" s="39"/>
      <c r="BP562" s="39"/>
      <c r="BQ562" s="39"/>
      <c r="BT562" s="91"/>
    </row>
    <row r="563" spans="1:72" s="32" customFormat="1" ht="18.75" customHeight="1" x14ac:dyDescent="0.25">
      <c r="B563" s="276" t="s">
        <v>392</v>
      </c>
      <c r="C563" s="277"/>
      <c r="D563" s="277"/>
      <c r="E563" s="277"/>
      <c r="F563" s="277"/>
      <c r="G563" s="277"/>
      <c r="H563" s="277"/>
      <c r="I563" s="277"/>
      <c r="J563" s="277"/>
      <c r="K563" s="277"/>
      <c r="L563" s="277"/>
      <c r="M563" s="494" t="s">
        <v>1672</v>
      </c>
      <c r="N563" s="494"/>
      <c r="O563" s="494"/>
      <c r="P563" s="495"/>
      <c r="Q563" s="453">
        <v>19.95</v>
      </c>
      <c r="R563" s="281"/>
      <c r="S563" s="454"/>
      <c r="T563" s="496"/>
      <c r="U563" s="327"/>
      <c r="V563" s="328"/>
      <c r="W563" s="370" t="s">
        <v>626</v>
      </c>
      <c r="X563" s="371"/>
      <c r="Y563" s="371"/>
      <c r="Z563" s="371"/>
      <c r="AA563" s="440"/>
      <c r="AB563" s="417" t="s">
        <v>716</v>
      </c>
      <c r="AC563" s="277"/>
      <c r="AD563" s="277"/>
      <c r="AE563" s="277"/>
      <c r="AF563" s="277"/>
      <c r="AG563" s="277"/>
      <c r="AH563" s="277"/>
      <c r="AI563" s="277"/>
      <c r="AJ563" s="277"/>
      <c r="AK563" s="277"/>
      <c r="AL563" s="277"/>
      <c r="AM563" s="277"/>
      <c r="AN563" s="277"/>
      <c r="AO563" s="277"/>
      <c r="AP563" s="277"/>
      <c r="AQ563" s="277"/>
      <c r="AR563" s="277"/>
      <c r="AS563" s="277"/>
      <c r="AT563" s="277"/>
      <c r="AU563" s="277"/>
      <c r="AV563" s="277"/>
      <c r="AW563" s="277"/>
      <c r="AX563" s="277"/>
      <c r="AY563" s="336"/>
      <c r="AZ563" s="15"/>
      <c r="BA563" s="84" t="s">
        <v>2322</v>
      </c>
      <c r="BB563" s="39" t="s">
        <v>2383</v>
      </c>
      <c r="BC563" s="39" t="str">
        <f t="shared" si="466"/>
        <v>Denise</v>
      </c>
      <c r="BD563" s="85" t="s">
        <v>745</v>
      </c>
      <c r="BE563" s="40" t="str">
        <f t="shared" si="452"/>
        <v/>
      </c>
      <c r="BF563" s="40">
        <f t="shared" si="453"/>
        <v>19.95</v>
      </c>
      <c r="BG563" s="40" t="str">
        <f t="shared" si="454"/>
        <v/>
      </c>
      <c r="BH563" s="139">
        <f>IF(BB563="","",IF(AND(BD563="Yes",Admin!$F$6&gt;0),Admin!$F$6,Admin!$F$5))</f>
        <v>0</v>
      </c>
      <c r="BI563" s="140" t="str">
        <f t="shared" si="455"/>
        <v/>
      </c>
      <c r="BJ563" s="40" t="str">
        <f t="shared" si="467"/>
        <v/>
      </c>
      <c r="BK563" s="39"/>
      <c r="BL563" s="39"/>
      <c r="BM563" s="39"/>
      <c r="BN563" s="40"/>
      <c r="BO563" s="39"/>
      <c r="BP563" s="39"/>
      <c r="BQ563" s="39"/>
      <c r="BT563" s="91"/>
    </row>
    <row r="564" spans="1:72" s="32" customFormat="1" ht="18.75" hidden="1" customHeight="1" x14ac:dyDescent="0.25">
      <c r="B564" s="381" t="s">
        <v>392</v>
      </c>
      <c r="C564" s="382"/>
      <c r="D564" s="382"/>
      <c r="E564" s="382"/>
      <c r="F564" s="382"/>
      <c r="G564" s="382"/>
      <c r="H564" s="382"/>
      <c r="I564" s="382"/>
      <c r="J564" s="382"/>
      <c r="K564" s="382"/>
      <c r="L564" s="382"/>
      <c r="M564" s="441" t="s">
        <v>715</v>
      </c>
      <c r="N564" s="441"/>
      <c r="O564" s="441"/>
      <c r="P564" s="442"/>
      <c r="Q564" s="419" t="s">
        <v>393</v>
      </c>
      <c r="R564" s="420"/>
      <c r="S564" s="421"/>
      <c r="T564" s="554" t="s">
        <v>2</v>
      </c>
      <c r="U564" s="555"/>
      <c r="V564" s="556"/>
      <c r="W564" s="330" t="s">
        <v>626</v>
      </c>
      <c r="X564" s="330"/>
      <c r="Y564" s="330"/>
      <c r="Z564" s="330"/>
      <c r="AA564" s="331"/>
      <c r="AB564" s="480" t="s">
        <v>716</v>
      </c>
      <c r="AC564" s="382"/>
      <c r="AD564" s="382"/>
      <c r="AE564" s="382"/>
      <c r="AF564" s="382"/>
      <c r="AG564" s="382"/>
      <c r="AH564" s="382"/>
      <c r="AI564" s="382"/>
      <c r="AJ564" s="382"/>
      <c r="AK564" s="382"/>
      <c r="AL564" s="382"/>
      <c r="AM564" s="382"/>
      <c r="AN564" s="382"/>
      <c r="AO564" s="382"/>
      <c r="AP564" s="382"/>
      <c r="AQ564" s="382"/>
      <c r="AR564" s="382"/>
      <c r="AS564" s="382"/>
      <c r="AT564" s="382"/>
      <c r="AU564" s="382"/>
      <c r="AV564" s="382"/>
      <c r="AW564" s="382"/>
      <c r="AX564" s="382"/>
      <c r="AY564" s="392"/>
      <c r="AZ564" s="15"/>
      <c r="BA564" s="84" t="s">
        <v>1752</v>
      </c>
      <c r="BB564" s="39" t="s">
        <v>1924</v>
      </c>
      <c r="BC564" s="39" t="str">
        <f t="shared" si="466"/>
        <v>Denise</v>
      </c>
      <c r="BD564" s="85" t="s">
        <v>745</v>
      </c>
      <c r="BE564" s="40" t="str">
        <f t="shared" si="452"/>
        <v/>
      </c>
      <c r="BF564" s="40" t="str">
        <f t="shared" si="453"/>
        <v/>
      </c>
      <c r="BG564" s="40" t="str">
        <f t="shared" si="454"/>
        <v/>
      </c>
      <c r="BH564" s="139">
        <f>IF(BB564="","",IF(AND(BD564="Yes",Admin!$F$6&gt;0),Admin!$F$6,Admin!$F$5))</f>
        <v>0</v>
      </c>
      <c r="BI564" s="140" t="str">
        <f t="shared" si="455"/>
        <v/>
      </c>
      <c r="BJ564" s="40" t="str">
        <f>IF(BI564="","",BI564-(BI564*BH564))</f>
        <v/>
      </c>
      <c r="BK564" s="39"/>
      <c r="BL564" s="39"/>
      <c r="BM564" s="39"/>
      <c r="BN564" s="40"/>
      <c r="BO564" s="39"/>
      <c r="BP564" s="39"/>
      <c r="BQ564" s="39"/>
      <c r="BT564" s="91"/>
    </row>
    <row r="565" spans="1:72" s="32" customFormat="1" ht="18.75" hidden="1" customHeight="1" x14ac:dyDescent="0.25">
      <c r="B565" s="381" t="s">
        <v>1750</v>
      </c>
      <c r="C565" s="382"/>
      <c r="D565" s="382"/>
      <c r="E565" s="382"/>
      <c r="F565" s="382"/>
      <c r="G565" s="382"/>
      <c r="H565" s="382"/>
      <c r="I565" s="382"/>
      <c r="J565" s="382"/>
      <c r="K565" s="382"/>
      <c r="L565" s="382"/>
      <c r="M565" s="441" t="s">
        <v>618</v>
      </c>
      <c r="N565" s="441"/>
      <c r="O565" s="441"/>
      <c r="P565" s="442"/>
      <c r="Q565" s="419" t="s">
        <v>393</v>
      </c>
      <c r="R565" s="420"/>
      <c r="S565" s="421"/>
      <c r="T565" s="554" t="s">
        <v>2</v>
      </c>
      <c r="U565" s="555"/>
      <c r="V565" s="556"/>
      <c r="W565" s="330" t="s">
        <v>626</v>
      </c>
      <c r="X565" s="330"/>
      <c r="Y565" s="330"/>
      <c r="Z565" s="330"/>
      <c r="AA565" s="331"/>
      <c r="AB565" s="480" t="s">
        <v>716</v>
      </c>
      <c r="AC565" s="382"/>
      <c r="AD565" s="382"/>
      <c r="AE565" s="382"/>
      <c r="AF565" s="382"/>
      <c r="AG565" s="382"/>
      <c r="AH565" s="382"/>
      <c r="AI565" s="382"/>
      <c r="AJ565" s="382"/>
      <c r="AK565" s="382"/>
      <c r="AL565" s="382"/>
      <c r="AM565" s="382"/>
      <c r="AN565" s="382"/>
      <c r="AO565" s="382"/>
      <c r="AP565" s="382"/>
      <c r="AQ565" s="382"/>
      <c r="AR565" s="382"/>
      <c r="AS565" s="382"/>
      <c r="AT565" s="382"/>
      <c r="AU565" s="382"/>
      <c r="AV565" s="382"/>
      <c r="AW565" s="382"/>
      <c r="AX565" s="382"/>
      <c r="AY565" s="392"/>
      <c r="AZ565" s="15"/>
      <c r="BA565" s="84" t="s">
        <v>1923</v>
      </c>
      <c r="BB565" s="39" t="s">
        <v>1751</v>
      </c>
      <c r="BC565" s="39" t="str">
        <f t="shared" si="466"/>
        <v>Elliott</v>
      </c>
      <c r="BD565" s="85" t="s">
        <v>745</v>
      </c>
      <c r="BE565" s="40" t="str">
        <f t="shared" si="452"/>
        <v/>
      </c>
      <c r="BF565" s="40" t="str">
        <f t="shared" si="453"/>
        <v/>
      </c>
      <c r="BG565" s="40" t="str">
        <f t="shared" si="454"/>
        <v/>
      </c>
      <c r="BH565" s="139">
        <f>IF(BB565="","",IF(AND(BD565="Yes",Admin!$F$6&gt;0),Admin!$F$6,Admin!$F$5))</f>
        <v>0</v>
      </c>
      <c r="BI565" s="140" t="str">
        <f t="shared" si="455"/>
        <v/>
      </c>
      <c r="BJ565" s="40" t="str">
        <f t="shared" ref="BJ565:BJ566" si="469">IF(BI565="","",BI565-(BI565*BH565))</f>
        <v/>
      </c>
      <c r="BK565" s="39"/>
      <c r="BL565" s="39"/>
      <c r="BM565" s="39"/>
      <c r="BN565" s="40"/>
      <c r="BO565" s="39"/>
      <c r="BP565" s="39"/>
      <c r="BQ565" s="39"/>
      <c r="BT565" s="91"/>
    </row>
    <row r="566" spans="1:72" s="32" customFormat="1" ht="18.75" hidden="1" customHeight="1" x14ac:dyDescent="0.25">
      <c r="B566" s="381" t="s">
        <v>1750</v>
      </c>
      <c r="C566" s="382"/>
      <c r="D566" s="382"/>
      <c r="E566" s="382"/>
      <c r="F566" s="382"/>
      <c r="G566" s="382"/>
      <c r="H566" s="382"/>
      <c r="I566" s="382"/>
      <c r="J566" s="382"/>
      <c r="K566" s="382"/>
      <c r="L566" s="382"/>
      <c r="M566" s="441" t="s">
        <v>715</v>
      </c>
      <c r="N566" s="441"/>
      <c r="O566" s="441"/>
      <c r="P566" s="442"/>
      <c r="Q566" s="419" t="s">
        <v>393</v>
      </c>
      <c r="R566" s="420"/>
      <c r="S566" s="421"/>
      <c r="T566" s="554" t="s">
        <v>2</v>
      </c>
      <c r="U566" s="555"/>
      <c r="V566" s="556"/>
      <c r="W566" s="330" t="s">
        <v>626</v>
      </c>
      <c r="X566" s="330"/>
      <c r="Y566" s="330"/>
      <c r="Z566" s="330"/>
      <c r="AA566" s="331"/>
      <c r="AB566" s="480" t="s">
        <v>716</v>
      </c>
      <c r="AC566" s="382"/>
      <c r="AD566" s="382"/>
      <c r="AE566" s="382"/>
      <c r="AF566" s="382"/>
      <c r="AG566" s="382"/>
      <c r="AH566" s="382"/>
      <c r="AI566" s="382"/>
      <c r="AJ566" s="382"/>
      <c r="AK566" s="382"/>
      <c r="AL566" s="382"/>
      <c r="AM566" s="382"/>
      <c r="AN566" s="382"/>
      <c r="AO566" s="382"/>
      <c r="AP566" s="382"/>
      <c r="AQ566" s="382"/>
      <c r="AR566" s="382"/>
      <c r="AS566" s="382"/>
      <c r="AT566" s="382"/>
      <c r="AU566" s="382"/>
      <c r="AV566" s="382"/>
      <c r="AW566" s="382"/>
      <c r="AX566" s="382"/>
      <c r="AY566" s="392"/>
      <c r="AZ566" s="15"/>
      <c r="BA566" s="84" t="s">
        <v>1753</v>
      </c>
      <c r="BB566" s="39" t="s">
        <v>1924</v>
      </c>
      <c r="BC566" s="39" t="str">
        <f t="shared" si="466"/>
        <v>Elliott</v>
      </c>
      <c r="BD566" s="85" t="s">
        <v>745</v>
      </c>
      <c r="BE566" s="40" t="str">
        <f t="shared" si="452"/>
        <v/>
      </c>
      <c r="BF566" s="40" t="str">
        <f t="shared" si="453"/>
        <v/>
      </c>
      <c r="BG566" s="40" t="str">
        <f t="shared" si="454"/>
        <v/>
      </c>
      <c r="BH566" s="139">
        <f>IF(BB566="","",IF(AND(BD566="Yes",Admin!$F$6&gt;0),Admin!$F$6,Admin!$F$5))</f>
        <v>0</v>
      </c>
      <c r="BI566" s="140" t="str">
        <f t="shared" si="455"/>
        <v/>
      </c>
      <c r="BJ566" s="40" t="str">
        <f t="shared" si="469"/>
        <v/>
      </c>
      <c r="BK566" s="39"/>
      <c r="BL566" s="39"/>
      <c r="BM566" s="39"/>
      <c r="BN566" s="40"/>
      <c r="BO566" s="39"/>
      <c r="BP566" s="39"/>
      <c r="BQ566" s="39"/>
      <c r="BT566" s="91"/>
    </row>
    <row r="567" spans="1:72" ht="18.75" customHeight="1" thickBot="1" x14ac:dyDescent="0.3">
      <c r="A567" s="15"/>
      <c r="B567" s="269" t="s">
        <v>2318</v>
      </c>
      <c r="C567" s="270"/>
      <c r="D567" s="270"/>
      <c r="E567" s="270"/>
      <c r="F567" s="270"/>
      <c r="G567" s="270"/>
      <c r="H567" s="270"/>
      <c r="I567" s="270"/>
      <c r="J567" s="270"/>
      <c r="K567" s="270"/>
      <c r="L567" s="270"/>
      <c r="M567" s="512" t="s">
        <v>1672</v>
      </c>
      <c r="N567" s="512"/>
      <c r="O567" s="512"/>
      <c r="P567" s="513"/>
      <c r="Q567" s="453">
        <v>19.95</v>
      </c>
      <c r="R567" s="281"/>
      <c r="S567" s="454"/>
      <c r="T567" s="622"/>
      <c r="U567" s="623"/>
      <c r="V567" s="624"/>
      <c r="W567" s="553" t="s">
        <v>626</v>
      </c>
      <c r="X567" s="428"/>
      <c r="Y567" s="428"/>
      <c r="Z567" s="428"/>
      <c r="AA567" s="429"/>
      <c r="AB567" s="517" t="s">
        <v>716</v>
      </c>
      <c r="AC567" s="270"/>
      <c r="AD567" s="270"/>
      <c r="AE567" s="270"/>
      <c r="AF567" s="270"/>
      <c r="AG567" s="270"/>
      <c r="AH567" s="270"/>
      <c r="AI567" s="270"/>
      <c r="AJ567" s="270"/>
      <c r="AK567" s="270"/>
      <c r="AL567" s="270"/>
      <c r="AM567" s="270"/>
      <c r="AN567" s="270"/>
      <c r="AO567" s="270"/>
      <c r="AP567" s="270"/>
      <c r="AQ567" s="270"/>
      <c r="AR567" s="270"/>
      <c r="AS567" s="270"/>
      <c r="AT567" s="270"/>
      <c r="AU567" s="270"/>
      <c r="AV567" s="270"/>
      <c r="AW567" s="270"/>
      <c r="AX567" s="270"/>
      <c r="AY567" s="518"/>
      <c r="AZ567" s="15"/>
      <c r="BA567" s="84" t="s">
        <v>2323</v>
      </c>
      <c r="BB567" s="39" t="s">
        <v>2383</v>
      </c>
      <c r="BC567" s="39" t="str">
        <f t="shared" si="466"/>
        <v>Northland Blue</v>
      </c>
      <c r="BD567" s="85" t="s">
        <v>745</v>
      </c>
      <c r="BE567" s="40" t="str">
        <f t="shared" si="452"/>
        <v/>
      </c>
      <c r="BF567" s="40">
        <f t="shared" si="453"/>
        <v>19.95</v>
      </c>
      <c r="BG567" s="40" t="str">
        <f t="shared" si="454"/>
        <v/>
      </c>
      <c r="BH567" s="139">
        <f>IF(BB567="","",IF(AND(BD567="Yes",Admin!$F$6&gt;0),Admin!$F$6,Admin!$F$5))</f>
        <v>0</v>
      </c>
      <c r="BI567" s="140" t="str">
        <f t="shared" si="455"/>
        <v/>
      </c>
      <c r="BJ567" s="40" t="str">
        <f t="shared" si="467"/>
        <v/>
      </c>
      <c r="BK567" s="39"/>
      <c r="BL567" s="39"/>
      <c r="BM567" s="39"/>
      <c r="BN567" s="40"/>
      <c r="BO567" s="39"/>
      <c r="BP567" s="39"/>
      <c r="BQ567" s="39"/>
      <c r="BR567" s="32"/>
      <c r="BS567" s="32"/>
      <c r="BT567" s="91"/>
    </row>
    <row r="568" spans="1:72" ht="18.75" customHeight="1" thickBot="1" x14ac:dyDescent="0.3">
      <c r="B568" s="455"/>
      <c r="C568" s="455"/>
      <c r="D568" s="455"/>
      <c r="E568" s="455"/>
      <c r="F568" s="455"/>
      <c r="G568" s="455"/>
      <c r="H568" s="455"/>
      <c r="I568" s="455"/>
      <c r="J568" s="455"/>
      <c r="K568" s="455"/>
      <c r="L568" s="455"/>
      <c r="M568" s="455"/>
      <c r="N568" s="455"/>
      <c r="O568" s="455"/>
      <c r="P568" s="455"/>
      <c r="Q568" s="455"/>
      <c r="R568" s="455"/>
      <c r="S568" s="455"/>
      <c r="T568" s="455"/>
      <c r="U568" s="455"/>
      <c r="V568" s="455"/>
      <c r="W568" s="455"/>
      <c r="X568" s="455"/>
      <c r="Y568" s="455"/>
      <c r="Z568" s="455"/>
      <c r="AA568" s="455"/>
      <c r="AB568" s="455"/>
      <c r="AC568" s="455"/>
      <c r="AD568" s="455"/>
      <c r="AE568" s="455"/>
      <c r="AF568" s="455"/>
      <c r="AG568" s="455"/>
      <c r="AH568" s="455"/>
      <c r="AI568" s="455"/>
      <c r="AJ568" s="455"/>
      <c r="AK568" s="455"/>
      <c r="AL568" s="455"/>
      <c r="AM568" s="455"/>
      <c r="AN568" s="455"/>
      <c r="AO568" s="455"/>
      <c r="AP568" s="455"/>
      <c r="AQ568" s="455"/>
      <c r="AR568" s="455"/>
      <c r="AS568" s="455"/>
      <c r="AT568" s="455"/>
      <c r="AU568" s="455"/>
      <c r="AV568" s="455"/>
      <c r="AW568" s="455"/>
      <c r="AX568" s="455"/>
      <c r="AY568" s="455"/>
      <c r="AZ568" s="15"/>
      <c r="BA568" s="84" t="s">
        <v>792</v>
      </c>
      <c r="BB568" s="39"/>
      <c r="BC568" s="39"/>
      <c r="BD568" s="85"/>
      <c r="BE568" s="78"/>
      <c r="BF568" s="78"/>
      <c r="BG568" s="78"/>
      <c r="BH568" s="86"/>
      <c r="BI568" s="87"/>
      <c r="BJ568" s="88"/>
    </row>
    <row r="569" spans="1:72" ht="18.75" customHeight="1" x14ac:dyDescent="0.3">
      <c r="B569" s="661" t="s">
        <v>350</v>
      </c>
      <c r="C569" s="662"/>
      <c r="D569" s="662"/>
      <c r="E569" s="662"/>
      <c r="F569" s="662"/>
      <c r="G569" s="662"/>
      <c r="H569" s="662"/>
      <c r="I569" s="662"/>
      <c r="J569" s="662"/>
      <c r="K569" s="662"/>
      <c r="L569" s="662"/>
      <c r="M569" s="662"/>
      <c r="N569" s="662"/>
      <c r="O569" s="662"/>
      <c r="P569" s="662"/>
      <c r="Q569" s="675" t="s">
        <v>1</v>
      </c>
      <c r="R569" s="675"/>
      <c r="S569" s="675"/>
      <c r="T569" s="425" t="s">
        <v>0</v>
      </c>
      <c r="U569" s="425"/>
      <c r="V569" s="425"/>
      <c r="W569" s="423" t="s">
        <v>8</v>
      </c>
      <c r="X569" s="423"/>
      <c r="Y569" s="423"/>
      <c r="Z569" s="423"/>
      <c r="AA569" s="423"/>
      <c r="AB569" s="426" t="s">
        <v>9</v>
      </c>
      <c r="AC569" s="426"/>
      <c r="AD569" s="426"/>
      <c r="AE569" s="426"/>
      <c r="AF569" s="426"/>
      <c r="AG569" s="426"/>
      <c r="AH569" s="426"/>
      <c r="AI569" s="426"/>
      <c r="AJ569" s="426"/>
      <c r="AK569" s="426"/>
      <c r="AL569" s="426"/>
      <c r="AM569" s="426"/>
      <c r="AN569" s="426"/>
      <c r="AO569" s="426"/>
      <c r="AP569" s="426"/>
      <c r="AQ569" s="426"/>
      <c r="AR569" s="426"/>
      <c r="AS569" s="426"/>
      <c r="AT569" s="426"/>
      <c r="AU569" s="426"/>
      <c r="AV569" s="426"/>
      <c r="AW569" s="426"/>
      <c r="AX569" s="426"/>
      <c r="AY569" s="427"/>
      <c r="AZ569" s="15"/>
      <c r="BA569" s="84" t="s">
        <v>792</v>
      </c>
      <c r="BB569" s="39"/>
      <c r="BC569" s="39"/>
      <c r="BD569" s="85"/>
      <c r="BE569" s="78" t="str">
        <f t="shared" ref="BE569:BE580" si="470">IF(ISNUMBER(T569),T569,"")</f>
        <v/>
      </c>
      <c r="BF569" s="78" t="str">
        <f t="shared" ref="BF569:BF580" si="471">IF(ISNUMBER(Q569),Q569,"")</f>
        <v/>
      </c>
      <c r="BG569" s="78" t="str">
        <f t="shared" ref="BG569:BG580" si="472">IF(AND(ISNUMBER(T569),BD569="Yes"),T569,"")</f>
        <v/>
      </c>
      <c r="BH569" s="86" t="str">
        <f>IF(BB569="","",IF(AND(BD569="Yes",Admin!$F$6&gt;0),Admin!$F$6,Admin!$F$5))</f>
        <v/>
      </c>
      <c r="BI569" s="87" t="str">
        <f t="shared" ref="BI569:BI580" si="473">IF(AND(ISNUMBER(T569),T569&gt;0,ISNUMBER(Q569)),Q569*T569,"")</f>
        <v/>
      </c>
      <c r="BJ569" s="88" t="str">
        <f t="shared" si="465"/>
        <v/>
      </c>
    </row>
    <row r="570" spans="1:72" ht="18.75" customHeight="1" x14ac:dyDescent="0.25">
      <c r="A570" s="15"/>
      <c r="B570" s="276" t="s">
        <v>379</v>
      </c>
      <c r="C570" s="277"/>
      <c r="D570" s="277"/>
      <c r="E570" s="277"/>
      <c r="F570" s="277"/>
      <c r="G570" s="277"/>
      <c r="H570" s="277"/>
      <c r="I570" s="277"/>
      <c r="J570" s="278" t="s">
        <v>1682</v>
      </c>
      <c r="K570" s="278"/>
      <c r="L570" s="278"/>
      <c r="M570" s="278"/>
      <c r="N570" s="278"/>
      <c r="O570" s="278"/>
      <c r="P570" s="278"/>
      <c r="Q570" s="280">
        <v>36.950000000000003</v>
      </c>
      <c r="R570" s="281"/>
      <c r="S570" s="282"/>
      <c r="T570" s="283"/>
      <c r="U570" s="284"/>
      <c r="V570" s="369"/>
      <c r="W570" s="370" t="s">
        <v>351</v>
      </c>
      <c r="X570" s="371"/>
      <c r="Y570" s="371"/>
      <c r="Z570" s="371"/>
      <c r="AA570" s="372"/>
      <c r="AB570" s="335" t="s">
        <v>12</v>
      </c>
      <c r="AC570" s="277"/>
      <c r="AD570" s="277"/>
      <c r="AE570" s="277"/>
      <c r="AF570" s="277"/>
      <c r="AG570" s="277"/>
      <c r="AH570" s="277"/>
      <c r="AI570" s="277"/>
      <c r="AJ570" s="277"/>
      <c r="AK570" s="277"/>
      <c r="AL570" s="277"/>
      <c r="AM570" s="277"/>
      <c r="AN570" s="277"/>
      <c r="AO570" s="277"/>
      <c r="AP570" s="277"/>
      <c r="AQ570" s="277"/>
      <c r="AR570" s="277"/>
      <c r="AS570" s="277"/>
      <c r="AT570" s="277"/>
      <c r="AU570" s="277"/>
      <c r="AV570" s="277"/>
      <c r="AW570" s="277"/>
      <c r="AX570" s="277"/>
      <c r="AY570" s="336"/>
      <c r="AZ570" s="15"/>
      <c r="BA570" s="84" t="s">
        <v>948</v>
      </c>
      <c r="BB570" s="39" t="s">
        <v>788</v>
      </c>
      <c r="BC570" s="39" t="str">
        <f>B570</f>
        <v xml:space="preserve">Autumn Bliss </v>
      </c>
      <c r="BD570" s="85" t="s">
        <v>745</v>
      </c>
      <c r="BE570" s="40" t="str">
        <f t="shared" si="470"/>
        <v/>
      </c>
      <c r="BF570" s="40">
        <f t="shared" si="471"/>
        <v>36.950000000000003</v>
      </c>
      <c r="BG570" s="40" t="str">
        <f t="shared" si="472"/>
        <v/>
      </c>
      <c r="BH570" s="139">
        <f>IF(BB570="","",IF(AND(BD570="Yes",Admin!$F$6&gt;0),Admin!$F$6,Admin!$F$5))</f>
        <v>0</v>
      </c>
      <c r="BI570" s="140" t="str">
        <f t="shared" si="473"/>
        <v/>
      </c>
      <c r="BJ570" s="141" t="str">
        <f t="shared" si="465"/>
        <v/>
      </c>
    </row>
    <row r="571" spans="1:72" ht="18.75" customHeight="1" x14ac:dyDescent="0.25">
      <c r="A571" s="15"/>
      <c r="B571" s="276" t="s">
        <v>352</v>
      </c>
      <c r="C571" s="277"/>
      <c r="D571" s="277"/>
      <c r="E571" s="277"/>
      <c r="F571" s="277"/>
      <c r="G571" s="277"/>
      <c r="H571" s="277"/>
      <c r="I571" s="277"/>
      <c r="J571" s="278" t="s">
        <v>1682</v>
      </c>
      <c r="K571" s="278"/>
      <c r="L571" s="278"/>
      <c r="M571" s="278"/>
      <c r="N571" s="278"/>
      <c r="O571" s="278"/>
      <c r="P571" s="278"/>
      <c r="Q571" s="280">
        <v>29.95</v>
      </c>
      <c r="R571" s="281"/>
      <c r="S571" s="282"/>
      <c r="T571" s="283"/>
      <c r="U571" s="284"/>
      <c r="V571" s="369"/>
      <c r="W571" s="370" t="s">
        <v>353</v>
      </c>
      <c r="X571" s="371"/>
      <c r="Y571" s="371"/>
      <c r="Z571" s="371"/>
      <c r="AA571" s="372"/>
      <c r="AB571" s="335" t="s">
        <v>12</v>
      </c>
      <c r="AC571" s="277"/>
      <c r="AD571" s="277"/>
      <c r="AE571" s="277"/>
      <c r="AF571" s="277"/>
      <c r="AG571" s="277"/>
      <c r="AH571" s="277"/>
      <c r="AI571" s="277"/>
      <c r="AJ571" s="277"/>
      <c r="AK571" s="277"/>
      <c r="AL571" s="277"/>
      <c r="AM571" s="277"/>
      <c r="AN571" s="277"/>
      <c r="AO571" s="277"/>
      <c r="AP571" s="277"/>
      <c r="AQ571" s="277"/>
      <c r="AR571" s="277"/>
      <c r="AS571" s="277"/>
      <c r="AT571" s="277"/>
      <c r="AU571" s="277"/>
      <c r="AV571" s="277"/>
      <c r="AW571" s="277"/>
      <c r="AX571" s="277"/>
      <c r="AY571" s="336"/>
      <c r="AZ571" s="15"/>
      <c r="BA571" s="84" t="s">
        <v>949</v>
      </c>
      <c r="BB571" s="39" t="s">
        <v>788</v>
      </c>
      <c r="BC571" s="39" t="str">
        <f>B571</f>
        <v>Chilcotin</v>
      </c>
      <c r="BD571" s="85" t="s">
        <v>745</v>
      </c>
      <c r="BE571" s="40" t="str">
        <f t="shared" si="470"/>
        <v/>
      </c>
      <c r="BF571" s="40">
        <f t="shared" si="471"/>
        <v>29.95</v>
      </c>
      <c r="BG571" s="40" t="str">
        <f t="shared" si="472"/>
        <v/>
      </c>
      <c r="BH571" s="139">
        <f>IF(BB571="","",IF(AND(BD571="Yes",Admin!$F$6&gt;0),Admin!$F$6,Admin!$F$5))</f>
        <v>0</v>
      </c>
      <c r="BI571" s="140" t="str">
        <f t="shared" si="473"/>
        <v/>
      </c>
      <c r="BJ571" s="141" t="str">
        <f t="shared" si="465"/>
        <v/>
      </c>
    </row>
    <row r="572" spans="1:72" ht="18.75" customHeight="1" x14ac:dyDescent="0.25">
      <c r="B572" s="276" t="s">
        <v>354</v>
      </c>
      <c r="C572" s="277"/>
      <c r="D572" s="277"/>
      <c r="E572" s="277"/>
      <c r="F572" s="277"/>
      <c r="G572" s="277"/>
      <c r="H572" s="277"/>
      <c r="I572" s="277"/>
      <c r="J572" s="278" t="s">
        <v>1682</v>
      </c>
      <c r="K572" s="278"/>
      <c r="L572" s="278"/>
      <c r="M572" s="278"/>
      <c r="N572" s="278"/>
      <c r="O572" s="278"/>
      <c r="P572" s="278"/>
      <c r="Q572" s="280">
        <v>36.950000000000003</v>
      </c>
      <c r="R572" s="281"/>
      <c r="S572" s="282"/>
      <c r="T572" s="283"/>
      <c r="U572" s="284"/>
      <c r="V572" s="369"/>
      <c r="W572" s="370" t="s">
        <v>353</v>
      </c>
      <c r="X572" s="371"/>
      <c r="Y572" s="371"/>
      <c r="Z572" s="371"/>
      <c r="AA572" s="372"/>
      <c r="AB572" s="335" t="s">
        <v>12</v>
      </c>
      <c r="AC572" s="277"/>
      <c r="AD572" s="277"/>
      <c r="AE572" s="277"/>
      <c r="AF572" s="277"/>
      <c r="AG572" s="277"/>
      <c r="AH572" s="277"/>
      <c r="AI572" s="277"/>
      <c r="AJ572" s="277"/>
      <c r="AK572" s="277"/>
      <c r="AL572" s="277"/>
      <c r="AM572" s="277"/>
      <c r="AN572" s="277"/>
      <c r="AO572" s="277"/>
      <c r="AP572" s="277"/>
      <c r="AQ572" s="277"/>
      <c r="AR572" s="277"/>
      <c r="AS572" s="277"/>
      <c r="AT572" s="277"/>
      <c r="AU572" s="277"/>
      <c r="AV572" s="277"/>
      <c r="AW572" s="277"/>
      <c r="AX572" s="277"/>
      <c r="AY572" s="336"/>
      <c r="AZ572" s="15"/>
      <c r="BA572" s="84" t="s">
        <v>950</v>
      </c>
      <c r="BB572" s="39" t="s">
        <v>788</v>
      </c>
      <c r="BC572" s="39" t="str">
        <f>B572</f>
        <v>Chilliwack</v>
      </c>
      <c r="BD572" s="85" t="s">
        <v>745</v>
      </c>
      <c r="BE572" s="78" t="str">
        <f t="shared" si="470"/>
        <v/>
      </c>
      <c r="BF572" s="78">
        <f t="shared" si="471"/>
        <v>36.950000000000003</v>
      </c>
      <c r="BG572" s="78" t="str">
        <f t="shared" si="472"/>
        <v/>
      </c>
      <c r="BH572" s="86">
        <f>IF(BB572="","",IF(AND(BD572="Yes",Admin!$F$6&gt;0),Admin!$F$6,Admin!$F$5))</f>
        <v>0</v>
      </c>
      <c r="BI572" s="87" t="str">
        <f t="shared" si="473"/>
        <v/>
      </c>
      <c r="BJ572" s="88" t="str">
        <f t="shared" si="465"/>
        <v/>
      </c>
    </row>
    <row r="573" spans="1:72" ht="18.75" customHeight="1" thickBot="1" x14ac:dyDescent="0.3">
      <c r="B573" s="276" t="s">
        <v>355</v>
      </c>
      <c r="C573" s="277"/>
      <c r="D573" s="277"/>
      <c r="E573" s="277"/>
      <c r="F573" s="277"/>
      <c r="G573" s="277"/>
      <c r="H573" s="277"/>
      <c r="I573" s="277"/>
      <c r="J573" s="278" t="s">
        <v>1682</v>
      </c>
      <c r="K573" s="278"/>
      <c r="L573" s="278"/>
      <c r="M573" s="278"/>
      <c r="N573" s="278"/>
      <c r="O573" s="278"/>
      <c r="P573" s="279"/>
      <c r="Q573" s="280">
        <v>29.95</v>
      </c>
      <c r="R573" s="281"/>
      <c r="S573" s="282"/>
      <c r="T573" s="283"/>
      <c r="U573" s="284"/>
      <c r="V573" s="369"/>
      <c r="W573" s="370" t="s">
        <v>351</v>
      </c>
      <c r="X573" s="371"/>
      <c r="Y573" s="371"/>
      <c r="Z573" s="371"/>
      <c r="AA573" s="372"/>
      <c r="AB573" s="335" t="s">
        <v>12</v>
      </c>
      <c r="AC573" s="277"/>
      <c r="AD573" s="277"/>
      <c r="AE573" s="277"/>
      <c r="AF573" s="277"/>
      <c r="AG573" s="277"/>
      <c r="AH573" s="277"/>
      <c r="AI573" s="277"/>
      <c r="AJ573" s="277"/>
      <c r="AK573" s="277"/>
      <c r="AL573" s="277"/>
      <c r="AM573" s="277"/>
      <c r="AN573" s="277"/>
      <c r="AO573" s="277"/>
      <c r="AP573" s="277"/>
      <c r="AQ573" s="277"/>
      <c r="AR573" s="277"/>
      <c r="AS573" s="277"/>
      <c r="AT573" s="277"/>
      <c r="AU573" s="277"/>
      <c r="AV573" s="277"/>
      <c r="AW573" s="277"/>
      <c r="AX573" s="277"/>
      <c r="AY573" s="336"/>
      <c r="AZ573" s="15"/>
      <c r="BA573" s="84" t="s">
        <v>951</v>
      </c>
      <c r="BB573" s="39" t="s">
        <v>788</v>
      </c>
      <c r="BC573" s="39" t="str">
        <f>B573</f>
        <v>Heritage</v>
      </c>
      <c r="BD573" s="85" t="s">
        <v>745</v>
      </c>
      <c r="BE573" s="78" t="str">
        <f t="shared" si="470"/>
        <v/>
      </c>
      <c r="BF573" s="78">
        <f t="shared" si="471"/>
        <v>29.95</v>
      </c>
      <c r="BG573" s="78" t="str">
        <f t="shared" si="472"/>
        <v/>
      </c>
      <c r="BH573" s="86">
        <f>IF(BB573="","",IF(AND(BD573="Yes",Admin!$F$6&gt;0),Admin!$F$6,Admin!$F$5))</f>
        <v>0</v>
      </c>
      <c r="BI573" s="87" t="str">
        <f t="shared" si="473"/>
        <v/>
      </c>
      <c r="BJ573" s="88" t="str">
        <f t="shared" si="465"/>
        <v/>
      </c>
    </row>
    <row r="574" spans="1:72" ht="18.75" hidden="1" customHeight="1" thickBot="1" x14ac:dyDescent="0.3">
      <c r="B574" s="581" t="s">
        <v>356</v>
      </c>
      <c r="C574" s="571"/>
      <c r="D574" s="571"/>
      <c r="E574" s="571"/>
      <c r="F574" s="571"/>
      <c r="G574" s="571"/>
      <c r="H574" s="571"/>
      <c r="I574" s="571" t="s">
        <v>357</v>
      </c>
      <c r="J574" s="582" t="s">
        <v>1682</v>
      </c>
      <c r="K574" s="582"/>
      <c r="L574" s="582"/>
      <c r="M574" s="582"/>
      <c r="N574" s="582"/>
      <c r="O574" s="582"/>
      <c r="P574" s="582"/>
      <c r="Q574" s="592">
        <v>36.950000000000003</v>
      </c>
      <c r="R574" s="593"/>
      <c r="S574" s="594"/>
      <c r="T574" s="802" t="s">
        <v>2</v>
      </c>
      <c r="U574" s="803"/>
      <c r="V574" s="804"/>
      <c r="W574" s="578" t="s">
        <v>353</v>
      </c>
      <c r="X574" s="579"/>
      <c r="Y574" s="579"/>
      <c r="Z574" s="579"/>
      <c r="AA574" s="591"/>
      <c r="AB574" s="570" t="s">
        <v>12</v>
      </c>
      <c r="AC574" s="571"/>
      <c r="AD574" s="571"/>
      <c r="AE574" s="571"/>
      <c r="AF574" s="571"/>
      <c r="AG574" s="571"/>
      <c r="AH574" s="571"/>
      <c r="AI574" s="571"/>
      <c r="AJ574" s="571"/>
      <c r="AK574" s="571"/>
      <c r="AL574" s="571"/>
      <c r="AM574" s="571"/>
      <c r="AN574" s="571"/>
      <c r="AO574" s="571"/>
      <c r="AP574" s="571"/>
      <c r="AQ574" s="571"/>
      <c r="AR574" s="571"/>
      <c r="AS574" s="571"/>
      <c r="AT574" s="571"/>
      <c r="AU574" s="571"/>
      <c r="AV574" s="571"/>
      <c r="AW574" s="571"/>
      <c r="AX574" s="571"/>
      <c r="AY574" s="572"/>
      <c r="AZ574" s="15"/>
      <c r="BA574" s="84" t="s">
        <v>952</v>
      </c>
      <c r="BB574" s="39" t="s">
        <v>788</v>
      </c>
      <c r="BC574" s="39" t="str">
        <f>B574</f>
        <v>Lloyd George</v>
      </c>
      <c r="BD574" s="85" t="s">
        <v>745</v>
      </c>
      <c r="BE574" s="78" t="str">
        <f t="shared" si="470"/>
        <v/>
      </c>
      <c r="BF574" s="78">
        <f t="shared" si="471"/>
        <v>36.950000000000003</v>
      </c>
      <c r="BG574" s="78" t="str">
        <f t="shared" si="472"/>
        <v/>
      </c>
      <c r="BH574" s="86">
        <f>IF(BB574="","",IF(AND(BD574="Yes",Admin!$F$6&gt;0),Admin!$F$6,Admin!$F$5))</f>
        <v>0</v>
      </c>
      <c r="BI574" s="87" t="str">
        <f t="shared" si="473"/>
        <v/>
      </c>
      <c r="BJ574" s="88" t="str">
        <f t="shared" si="465"/>
        <v/>
      </c>
    </row>
    <row r="575" spans="1:72" ht="18.75" customHeight="1" thickBot="1" x14ac:dyDescent="0.3">
      <c r="B575" s="455"/>
      <c r="C575" s="455"/>
      <c r="D575" s="455"/>
      <c r="E575" s="455"/>
      <c r="F575" s="455"/>
      <c r="G575" s="455"/>
      <c r="H575" s="455"/>
      <c r="I575" s="455"/>
      <c r="J575" s="455"/>
      <c r="K575" s="455"/>
      <c r="L575" s="455"/>
      <c r="M575" s="455"/>
      <c r="N575" s="455"/>
      <c r="O575" s="455"/>
      <c r="P575" s="455"/>
      <c r="Q575" s="455"/>
      <c r="R575" s="455"/>
      <c r="S575" s="455"/>
      <c r="T575" s="455"/>
      <c r="U575" s="455"/>
      <c r="V575" s="455"/>
      <c r="W575" s="455"/>
      <c r="X575" s="455"/>
      <c r="Y575" s="455"/>
      <c r="Z575" s="455"/>
      <c r="AA575" s="455"/>
      <c r="AB575" s="455"/>
      <c r="AC575" s="455"/>
      <c r="AD575" s="455"/>
      <c r="AE575" s="455"/>
      <c r="AF575" s="455"/>
      <c r="AG575" s="455"/>
      <c r="AH575" s="455"/>
      <c r="AI575" s="455"/>
      <c r="AJ575" s="455"/>
      <c r="AK575" s="455"/>
      <c r="AL575" s="455"/>
      <c r="AM575" s="455"/>
      <c r="AN575" s="455"/>
      <c r="AO575" s="455"/>
      <c r="AP575" s="455"/>
      <c r="AQ575" s="455"/>
      <c r="AR575" s="455"/>
      <c r="AS575" s="455"/>
      <c r="AT575" s="455"/>
      <c r="AU575" s="455"/>
      <c r="AV575" s="455"/>
      <c r="AW575" s="455"/>
      <c r="AX575" s="455"/>
      <c r="AY575" s="455"/>
      <c r="AZ575" s="15"/>
      <c r="BA575" s="84" t="s">
        <v>792</v>
      </c>
      <c r="BB575" s="39"/>
      <c r="BC575" s="39"/>
      <c r="BD575" s="85"/>
      <c r="BE575" s="78" t="str">
        <f t="shared" si="470"/>
        <v/>
      </c>
      <c r="BF575" s="78" t="str">
        <f t="shared" si="471"/>
        <v/>
      </c>
      <c r="BG575" s="78" t="str">
        <f t="shared" si="472"/>
        <v/>
      </c>
      <c r="BH575" s="86" t="str">
        <f>IF(BB575="","",IF(AND(BD575="Yes",Admin!$F$6&gt;0),Admin!$F$6,Admin!$F$5))</f>
        <v/>
      </c>
      <c r="BI575" s="87" t="str">
        <f t="shared" si="473"/>
        <v/>
      </c>
      <c r="BJ575" s="88" t="str">
        <f t="shared" si="465"/>
        <v/>
      </c>
    </row>
    <row r="576" spans="1:72" ht="18.75" customHeight="1" x14ac:dyDescent="0.3">
      <c r="B576" s="661" t="s">
        <v>358</v>
      </c>
      <c r="C576" s="662"/>
      <c r="D576" s="662"/>
      <c r="E576" s="662"/>
      <c r="F576" s="662"/>
      <c r="G576" s="662"/>
      <c r="H576" s="662"/>
      <c r="I576" s="662"/>
      <c r="J576" s="662"/>
      <c r="K576" s="662"/>
      <c r="L576" s="662"/>
      <c r="M576" s="662"/>
      <c r="N576" s="662"/>
      <c r="O576" s="662"/>
      <c r="P576" s="662"/>
      <c r="Q576" s="675" t="s">
        <v>1</v>
      </c>
      <c r="R576" s="675"/>
      <c r="S576" s="675"/>
      <c r="T576" s="425" t="s">
        <v>0</v>
      </c>
      <c r="U576" s="425"/>
      <c r="V576" s="425"/>
      <c r="W576" s="423" t="s">
        <v>8</v>
      </c>
      <c r="X576" s="423"/>
      <c r="Y576" s="423"/>
      <c r="Z576" s="423"/>
      <c r="AA576" s="423"/>
      <c r="AB576" s="1064" t="s">
        <v>9</v>
      </c>
      <c r="AC576" s="1064"/>
      <c r="AD576" s="1064"/>
      <c r="AE576" s="1064"/>
      <c r="AF576" s="1064"/>
      <c r="AG576" s="1064"/>
      <c r="AH576" s="1064"/>
      <c r="AI576" s="1064"/>
      <c r="AJ576" s="1064"/>
      <c r="AK576" s="1064"/>
      <c r="AL576" s="1064"/>
      <c r="AM576" s="1064"/>
      <c r="AN576" s="1064"/>
      <c r="AO576" s="1064"/>
      <c r="AP576" s="1064"/>
      <c r="AQ576" s="1064"/>
      <c r="AR576" s="1064"/>
      <c r="AS576" s="1064"/>
      <c r="AT576" s="1064"/>
      <c r="AU576" s="1064"/>
      <c r="AV576" s="1064"/>
      <c r="AW576" s="1064"/>
      <c r="AX576" s="1064"/>
      <c r="AY576" s="1065"/>
      <c r="AZ576" s="15"/>
      <c r="BA576" s="84" t="s">
        <v>792</v>
      </c>
      <c r="BB576" s="39"/>
      <c r="BC576" s="39"/>
      <c r="BD576" s="85"/>
      <c r="BE576" s="78" t="str">
        <f t="shared" si="470"/>
        <v/>
      </c>
      <c r="BF576" s="78" t="str">
        <f t="shared" si="471"/>
        <v/>
      </c>
      <c r="BG576" s="78" t="str">
        <f t="shared" si="472"/>
        <v/>
      </c>
      <c r="BH576" s="86" t="str">
        <f>IF(BB576="","",IF(AND(BD576="Yes",Admin!$F$6&gt;0),Admin!$F$6,Admin!$F$5))</f>
        <v/>
      </c>
      <c r="BI576" s="87" t="str">
        <f t="shared" si="473"/>
        <v/>
      </c>
      <c r="BJ576" s="88" t="str">
        <f t="shared" si="465"/>
        <v/>
      </c>
    </row>
    <row r="577" spans="1:72" ht="18.75" customHeight="1" x14ac:dyDescent="0.25">
      <c r="A577" s="15"/>
      <c r="B577" s="481" t="s">
        <v>359</v>
      </c>
      <c r="C577" s="482"/>
      <c r="D577" s="482"/>
      <c r="E577" s="482"/>
      <c r="F577" s="482"/>
      <c r="G577" s="482"/>
      <c r="H577" s="482"/>
      <c r="I577" s="730" t="s">
        <v>1703</v>
      </c>
      <c r="J577" s="730"/>
      <c r="K577" s="730"/>
      <c r="L577" s="730"/>
      <c r="M577" s="730"/>
      <c r="N577" s="730"/>
      <c r="O577" s="730"/>
      <c r="P577" s="731"/>
      <c r="Q577" s="1063">
        <v>19.95</v>
      </c>
      <c r="R577" s="367"/>
      <c r="S577" s="917"/>
      <c r="T577" s="918"/>
      <c r="U577" s="743"/>
      <c r="V577" s="744"/>
      <c r="W577" s="370" t="s">
        <v>1754</v>
      </c>
      <c r="X577" s="371"/>
      <c r="Y577" s="371"/>
      <c r="Z577" s="371"/>
      <c r="AA577" s="372"/>
      <c r="AB577" s="657" t="s">
        <v>12</v>
      </c>
      <c r="AC577" s="482"/>
      <c r="AD577" s="482"/>
      <c r="AE577" s="482"/>
      <c r="AF577" s="482"/>
      <c r="AG577" s="482"/>
      <c r="AH577" s="482"/>
      <c r="AI577" s="482"/>
      <c r="AJ577" s="482"/>
      <c r="AK577" s="482"/>
      <c r="AL577" s="482"/>
      <c r="AM577" s="482"/>
      <c r="AN577" s="482"/>
      <c r="AO577" s="482"/>
      <c r="AP577" s="482"/>
      <c r="AQ577" s="482"/>
      <c r="AR577" s="482"/>
      <c r="AS577" s="482"/>
      <c r="AT577" s="482"/>
      <c r="AU577" s="482"/>
      <c r="AV577" s="482"/>
      <c r="AW577" s="482"/>
      <c r="AX577" s="482"/>
      <c r="AY577" s="658"/>
      <c r="AZ577" s="15"/>
      <c r="BA577" s="84" t="s">
        <v>953</v>
      </c>
      <c r="BB577" s="39" t="s">
        <v>1720</v>
      </c>
      <c r="BC577" s="39" t="str">
        <f>B577</f>
        <v>Adina</v>
      </c>
      <c r="BD577" s="85" t="s">
        <v>745</v>
      </c>
      <c r="BE577" s="40" t="str">
        <f t="shared" si="470"/>
        <v/>
      </c>
      <c r="BF577" s="40">
        <f t="shared" si="471"/>
        <v>19.95</v>
      </c>
      <c r="BG577" s="40" t="str">
        <f t="shared" si="472"/>
        <v/>
      </c>
      <c r="BH577" s="139">
        <f>IF(BB577="","",IF(AND(BD577="Yes",Admin!$F$6&gt;0),Admin!$F$6,Admin!$F$5))</f>
        <v>0</v>
      </c>
      <c r="BI577" s="140" t="str">
        <f t="shared" si="473"/>
        <v/>
      </c>
      <c r="BJ577" s="141" t="str">
        <f t="shared" si="465"/>
        <v/>
      </c>
    </row>
    <row r="578" spans="1:72" ht="18.75" customHeight="1" x14ac:dyDescent="0.25">
      <c r="A578" s="15"/>
      <c r="B578" s="481" t="s">
        <v>360</v>
      </c>
      <c r="C578" s="482"/>
      <c r="D578" s="482"/>
      <c r="E578" s="482"/>
      <c r="F578" s="482"/>
      <c r="G578" s="482"/>
      <c r="H578" s="482"/>
      <c r="I578" s="730" t="s">
        <v>1703</v>
      </c>
      <c r="J578" s="730"/>
      <c r="K578" s="730"/>
      <c r="L578" s="730"/>
      <c r="M578" s="730"/>
      <c r="N578" s="730"/>
      <c r="O578" s="730"/>
      <c r="P578" s="731"/>
      <c r="Q578" s="1063">
        <v>19.95</v>
      </c>
      <c r="R578" s="367"/>
      <c r="S578" s="917"/>
      <c r="T578" s="918"/>
      <c r="U578" s="743"/>
      <c r="V578" s="744"/>
      <c r="W578" s="370" t="s">
        <v>1754</v>
      </c>
      <c r="X578" s="371"/>
      <c r="Y578" s="371"/>
      <c r="Z578" s="371"/>
      <c r="AA578" s="372"/>
      <c r="AB578" s="657" t="s">
        <v>12</v>
      </c>
      <c r="AC578" s="482"/>
      <c r="AD578" s="482"/>
      <c r="AE578" s="482"/>
      <c r="AF578" s="482"/>
      <c r="AG578" s="482"/>
      <c r="AH578" s="482"/>
      <c r="AI578" s="482"/>
      <c r="AJ578" s="482"/>
      <c r="AK578" s="482"/>
      <c r="AL578" s="482"/>
      <c r="AM578" s="482"/>
      <c r="AN578" s="482"/>
      <c r="AO578" s="482"/>
      <c r="AP578" s="482"/>
      <c r="AQ578" s="482"/>
      <c r="AR578" s="482"/>
      <c r="AS578" s="482"/>
      <c r="AT578" s="482"/>
      <c r="AU578" s="482"/>
      <c r="AV578" s="482"/>
      <c r="AW578" s="482"/>
      <c r="AX578" s="482"/>
      <c r="AY578" s="658"/>
      <c r="AZ578" s="15"/>
      <c r="BA578" s="84" t="s">
        <v>954</v>
      </c>
      <c r="BB578" s="39" t="s">
        <v>1720</v>
      </c>
      <c r="BC578" s="39" t="str">
        <f>B578</f>
        <v>Melba</v>
      </c>
      <c r="BD578" s="85" t="s">
        <v>745</v>
      </c>
      <c r="BE578" s="40" t="str">
        <f t="shared" si="470"/>
        <v/>
      </c>
      <c r="BF578" s="40">
        <f t="shared" si="471"/>
        <v>19.95</v>
      </c>
      <c r="BG578" s="40" t="str">
        <f t="shared" si="472"/>
        <v/>
      </c>
      <c r="BH578" s="139">
        <f>IF(BB578="","",IF(AND(BD578="Yes",Admin!$F$6&gt;0),Admin!$F$6,Admin!$F$5))</f>
        <v>0</v>
      </c>
      <c r="BI578" s="140" t="str">
        <f t="shared" si="473"/>
        <v/>
      </c>
      <c r="BJ578" s="141" t="str">
        <f t="shared" si="465"/>
        <v/>
      </c>
    </row>
    <row r="579" spans="1:72" ht="18.75" customHeight="1" x14ac:dyDescent="0.25">
      <c r="A579" s="15"/>
      <c r="B579" s="481" t="s">
        <v>361</v>
      </c>
      <c r="C579" s="482"/>
      <c r="D579" s="482"/>
      <c r="E579" s="482"/>
      <c r="F579" s="482"/>
      <c r="G579" s="482"/>
      <c r="H579" s="482"/>
      <c r="I579" s="730" t="s">
        <v>1703</v>
      </c>
      <c r="J579" s="730"/>
      <c r="K579" s="730"/>
      <c r="L579" s="730"/>
      <c r="M579" s="730"/>
      <c r="N579" s="730"/>
      <c r="O579" s="730"/>
      <c r="P579" s="731"/>
      <c r="Q579" s="1063">
        <v>19.95</v>
      </c>
      <c r="R579" s="367"/>
      <c r="S579" s="917"/>
      <c r="T579" s="918"/>
      <c r="U579" s="743"/>
      <c r="V579" s="744"/>
      <c r="W579" s="370" t="s">
        <v>1754</v>
      </c>
      <c r="X579" s="371"/>
      <c r="Y579" s="371"/>
      <c r="Z579" s="371"/>
      <c r="AA579" s="372"/>
      <c r="AB579" s="657" t="s">
        <v>12</v>
      </c>
      <c r="AC579" s="482"/>
      <c r="AD579" s="482"/>
      <c r="AE579" s="482"/>
      <c r="AF579" s="482"/>
      <c r="AG579" s="482"/>
      <c r="AH579" s="482"/>
      <c r="AI579" s="482"/>
      <c r="AJ579" s="482"/>
      <c r="AK579" s="482"/>
      <c r="AL579" s="482"/>
      <c r="AM579" s="482"/>
      <c r="AN579" s="482"/>
      <c r="AO579" s="482"/>
      <c r="AP579" s="482"/>
      <c r="AQ579" s="482"/>
      <c r="AR579" s="482"/>
      <c r="AS579" s="482"/>
      <c r="AT579" s="482"/>
      <c r="AU579" s="482"/>
      <c r="AV579" s="482"/>
      <c r="AW579" s="482"/>
      <c r="AX579" s="482"/>
      <c r="AY579" s="658"/>
      <c r="AZ579" s="15"/>
      <c r="BA579" s="84" t="s">
        <v>955</v>
      </c>
      <c r="BB579" s="39" t="s">
        <v>1720</v>
      </c>
      <c r="BC579" s="39" t="str">
        <f>B579</f>
        <v>Red Gauntlet</v>
      </c>
      <c r="BD579" s="85" t="s">
        <v>745</v>
      </c>
      <c r="BE579" s="40" t="str">
        <f t="shared" si="470"/>
        <v/>
      </c>
      <c r="BF579" s="40">
        <f t="shared" si="471"/>
        <v>19.95</v>
      </c>
      <c r="BG579" s="40" t="str">
        <f t="shared" si="472"/>
        <v/>
      </c>
      <c r="BH579" s="139">
        <f>IF(BB579="","",IF(AND(BD579="Yes",Admin!$F$6&gt;0),Admin!$F$6,Admin!$F$5))</f>
        <v>0</v>
      </c>
      <c r="BI579" s="140" t="str">
        <f t="shared" si="473"/>
        <v/>
      </c>
      <c r="BJ579" s="141" t="str">
        <f t="shared" si="465"/>
        <v/>
      </c>
    </row>
    <row r="580" spans="1:72" ht="18.75" customHeight="1" thickBot="1" x14ac:dyDescent="0.3">
      <c r="A580" s="15"/>
      <c r="B580" s="753" t="s">
        <v>362</v>
      </c>
      <c r="C580" s="754"/>
      <c r="D580" s="754"/>
      <c r="E580" s="754"/>
      <c r="F580" s="754"/>
      <c r="G580" s="754"/>
      <c r="H580" s="754"/>
      <c r="I580" s="655" t="s">
        <v>1703</v>
      </c>
      <c r="J580" s="655"/>
      <c r="K580" s="655"/>
      <c r="L580" s="655"/>
      <c r="M580" s="655"/>
      <c r="N580" s="655"/>
      <c r="O580" s="655"/>
      <c r="P580" s="656"/>
      <c r="Q580" s="1063">
        <v>19.95</v>
      </c>
      <c r="R580" s="367"/>
      <c r="S580" s="917"/>
      <c r="T580" s="1058"/>
      <c r="U580" s="860"/>
      <c r="V580" s="1059"/>
      <c r="W580" s="553" t="s">
        <v>1754</v>
      </c>
      <c r="X580" s="428"/>
      <c r="Y580" s="428"/>
      <c r="Z580" s="428"/>
      <c r="AA580" s="557"/>
      <c r="AB580" s="1057" t="s">
        <v>12</v>
      </c>
      <c r="AC580" s="754"/>
      <c r="AD580" s="754"/>
      <c r="AE580" s="754"/>
      <c r="AF580" s="754"/>
      <c r="AG580" s="754"/>
      <c r="AH580" s="754"/>
      <c r="AI580" s="754"/>
      <c r="AJ580" s="754"/>
      <c r="AK580" s="754"/>
      <c r="AL580" s="754"/>
      <c r="AM580" s="754"/>
      <c r="AN580" s="754"/>
      <c r="AO580" s="754"/>
      <c r="AP580" s="754"/>
      <c r="AQ580" s="754"/>
      <c r="AR580" s="754"/>
      <c r="AS580" s="754"/>
      <c r="AT580" s="754"/>
      <c r="AU580" s="754"/>
      <c r="AV580" s="754"/>
      <c r="AW580" s="754"/>
      <c r="AX580" s="754"/>
      <c r="AY580" s="859"/>
      <c r="AZ580" s="15"/>
      <c r="BA580" s="84" t="s">
        <v>956</v>
      </c>
      <c r="BB580" s="39" t="s">
        <v>1720</v>
      </c>
      <c r="BC580" s="39" t="str">
        <f>B580</f>
        <v>Tioga</v>
      </c>
      <c r="BD580" s="85" t="s">
        <v>745</v>
      </c>
      <c r="BE580" s="40" t="str">
        <f t="shared" si="470"/>
        <v/>
      </c>
      <c r="BF580" s="40">
        <f t="shared" si="471"/>
        <v>19.95</v>
      </c>
      <c r="BG580" s="40" t="str">
        <f t="shared" si="472"/>
        <v/>
      </c>
      <c r="BH580" s="139">
        <f>IF(BB580="","",IF(AND(BD580="Yes",Admin!$F$6&gt;0),Admin!$F$6,Admin!$F$5))</f>
        <v>0</v>
      </c>
      <c r="BI580" s="140" t="str">
        <f t="shared" si="473"/>
        <v/>
      </c>
      <c r="BJ580" s="141" t="str">
        <f t="shared" si="465"/>
        <v/>
      </c>
    </row>
    <row r="581" spans="1:72" ht="18.75" customHeight="1" thickBot="1" x14ac:dyDescent="0.3">
      <c r="B581" s="455"/>
      <c r="C581" s="455"/>
      <c r="D581" s="455"/>
      <c r="E581" s="455"/>
      <c r="F581" s="455"/>
      <c r="G581" s="455"/>
      <c r="H581" s="455"/>
      <c r="I581" s="455"/>
      <c r="J581" s="455"/>
      <c r="K581" s="455"/>
      <c r="L581" s="455"/>
      <c r="M581" s="455"/>
      <c r="N581" s="455"/>
      <c r="O581" s="455"/>
      <c r="P581" s="455"/>
      <c r="Q581" s="455"/>
      <c r="R581" s="455"/>
      <c r="S581" s="455"/>
      <c r="T581" s="455"/>
      <c r="U581" s="455"/>
      <c r="V581" s="455"/>
      <c r="W581" s="455"/>
      <c r="X581" s="455"/>
      <c r="Y581" s="455"/>
      <c r="Z581" s="455"/>
      <c r="AA581" s="455"/>
      <c r="AB581" s="455"/>
      <c r="AC581" s="455"/>
      <c r="AD581" s="455"/>
      <c r="AE581" s="455"/>
      <c r="AF581" s="455"/>
      <c r="AG581" s="455"/>
      <c r="AH581" s="455"/>
      <c r="AI581" s="455"/>
      <c r="AJ581" s="455"/>
      <c r="AK581" s="455"/>
      <c r="AL581" s="455"/>
      <c r="AM581" s="455"/>
      <c r="AN581" s="455"/>
      <c r="AO581" s="455"/>
      <c r="AP581" s="455"/>
      <c r="AQ581" s="455"/>
      <c r="AR581" s="455"/>
      <c r="AS581" s="455"/>
      <c r="AT581" s="455"/>
      <c r="AU581" s="455"/>
      <c r="AV581" s="455"/>
      <c r="AW581" s="455"/>
      <c r="AX581" s="455"/>
      <c r="AY581" s="455"/>
      <c r="AZ581" s="15"/>
      <c r="BA581" s="84"/>
      <c r="BB581" s="39"/>
      <c r="BC581" s="39"/>
      <c r="BD581" s="85"/>
      <c r="BE581" s="78"/>
      <c r="BF581" s="78"/>
      <c r="BG581" s="78"/>
      <c r="BH581" s="86"/>
      <c r="BI581" s="87"/>
      <c r="BJ581" s="88"/>
    </row>
    <row r="582" spans="1:72" ht="40.5" customHeight="1" thickBot="1" x14ac:dyDescent="0.25">
      <c r="B582" s="649" t="s">
        <v>1681</v>
      </c>
      <c r="C582" s="650"/>
      <c r="D582" s="650"/>
      <c r="E582" s="650"/>
      <c r="F582" s="650"/>
      <c r="G582" s="650"/>
      <c r="H582" s="650"/>
      <c r="I582" s="650"/>
      <c r="J582" s="650"/>
      <c r="K582" s="650"/>
      <c r="L582" s="650"/>
      <c r="M582" s="650"/>
      <c r="N582" s="650"/>
      <c r="O582" s="650"/>
      <c r="P582" s="650"/>
      <c r="Q582" s="650"/>
      <c r="R582" s="650"/>
      <c r="S582" s="650"/>
      <c r="T582" s="650"/>
      <c r="U582" s="650"/>
      <c r="V582" s="650"/>
      <c r="W582" s="650"/>
      <c r="X582" s="650"/>
      <c r="Y582" s="650"/>
      <c r="Z582" s="650"/>
      <c r="AA582" s="650"/>
      <c r="AB582" s="650"/>
      <c r="AC582" s="650"/>
      <c r="AD582" s="650"/>
      <c r="AE582" s="650"/>
      <c r="AF582" s="650"/>
      <c r="AG582" s="650"/>
      <c r="AH582" s="650"/>
      <c r="AI582" s="650"/>
      <c r="AJ582" s="650"/>
      <c r="AK582" s="650"/>
      <c r="AL582" s="650"/>
      <c r="AM582" s="650"/>
      <c r="AN582" s="650"/>
      <c r="AO582" s="650"/>
      <c r="AP582" s="650"/>
      <c r="AQ582" s="650"/>
      <c r="AR582" s="650"/>
      <c r="AS582" s="650"/>
      <c r="AT582" s="650"/>
      <c r="AU582" s="650"/>
      <c r="AV582" s="650"/>
      <c r="AW582" s="650"/>
      <c r="AX582" s="650"/>
      <c r="AY582" s="651"/>
      <c r="AZ582" s="15"/>
      <c r="BA582" s="18"/>
    </row>
    <row r="583" spans="1:72" ht="18.75" customHeight="1" thickBot="1" x14ac:dyDescent="0.3">
      <c r="B583" s="455"/>
      <c r="C583" s="455"/>
      <c r="D583" s="455"/>
      <c r="E583" s="455"/>
      <c r="F583" s="455"/>
      <c r="G583" s="455"/>
      <c r="H583" s="455"/>
      <c r="I583" s="455"/>
      <c r="J583" s="455"/>
      <c r="K583" s="455"/>
      <c r="L583" s="455"/>
      <c r="M583" s="455"/>
      <c r="N583" s="455"/>
      <c r="O583" s="455"/>
      <c r="P583" s="455"/>
      <c r="Q583" s="455"/>
      <c r="R583" s="455"/>
      <c r="S583" s="455"/>
      <c r="T583" s="455"/>
      <c r="U583" s="455"/>
      <c r="V583" s="455"/>
      <c r="W583" s="455"/>
      <c r="X583" s="455"/>
      <c r="Y583" s="455"/>
      <c r="Z583" s="455"/>
      <c r="AA583" s="455"/>
      <c r="AB583" s="455"/>
      <c r="AC583" s="455"/>
      <c r="AD583" s="455"/>
      <c r="AE583" s="455"/>
      <c r="AF583" s="455"/>
      <c r="AG583" s="455"/>
      <c r="AH583" s="455"/>
      <c r="AI583" s="455"/>
      <c r="AJ583" s="455"/>
      <c r="AK583" s="455"/>
      <c r="AL583" s="455"/>
      <c r="AM583" s="455"/>
      <c r="AN583" s="455"/>
      <c r="AO583" s="455"/>
      <c r="AP583" s="455"/>
      <c r="AQ583" s="455"/>
      <c r="AR583" s="455"/>
      <c r="AS583" s="455"/>
      <c r="AT583" s="455"/>
      <c r="AU583" s="455"/>
      <c r="AV583" s="455"/>
      <c r="AW583" s="455"/>
      <c r="AX583" s="455"/>
      <c r="AY583" s="455"/>
      <c r="AZ583" s="15"/>
      <c r="BA583" s="84"/>
      <c r="BB583" s="39"/>
      <c r="BC583" s="39"/>
      <c r="BD583" s="85"/>
      <c r="BE583" s="78"/>
      <c r="BF583" s="78"/>
      <c r="BG583" s="78"/>
      <c r="BH583" s="86"/>
      <c r="BI583" s="87"/>
      <c r="BJ583" s="88"/>
    </row>
    <row r="584" spans="1:72" ht="48" customHeight="1" thickBot="1" x14ac:dyDescent="0.3">
      <c r="B584" s="652" t="s">
        <v>2062</v>
      </c>
      <c r="C584" s="653"/>
      <c r="D584" s="653"/>
      <c r="E584" s="653"/>
      <c r="F584" s="653"/>
      <c r="G584" s="653"/>
      <c r="H584" s="653"/>
      <c r="I584" s="653"/>
      <c r="J584" s="653"/>
      <c r="K584" s="653"/>
      <c r="L584" s="653"/>
      <c r="M584" s="653"/>
      <c r="N584" s="653"/>
      <c r="O584" s="653"/>
      <c r="P584" s="653"/>
      <c r="Q584" s="653"/>
      <c r="R584" s="653"/>
      <c r="S584" s="653"/>
      <c r="T584" s="653"/>
      <c r="U584" s="653"/>
      <c r="V584" s="653"/>
      <c r="W584" s="653"/>
      <c r="X584" s="653"/>
      <c r="Y584" s="653"/>
      <c r="Z584" s="653"/>
      <c r="AA584" s="653"/>
      <c r="AB584" s="653"/>
      <c r="AC584" s="653"/>
      <c r="AD584" s="653"/>
      <c r="AE584" s="653"/>
      <c r="AF584" s="653"/>
      <c r="AG584" s="653"/>
      <c r="AH584" s="653"/>
      <c r="AI584" s="653"/>
      <c r="AJ584" s="653"/>
      <c r="AK584" s="653"/>
      <c r="AL584" s="653"/>
      <c r="AM584" s="653"/>
      <c r="AN584" s="653"/>
      <c r="AO584" s="653"/>
      <c r="AP584" s="653"/>
      <c r="AQ584" s="653"/>
      <c r="AR584" s="653"/>
      <c r="AS584" s="653"/>
      <c r="AT584" s="653"/>
      <c r="AU584" s="653"/>
      <c r="AV584" s="653"/>
      <c r="AW584" s="653"/>
      <c r="AX584" s="653"/>
      <c r="AY584" s="654"/>
      <c r="AZ584" s="15"/>
      <c r="BA584" s="106"/>
      <c r="BB584" s="96"/>
      <c r="BC584" s="97"/>
      <c r="BD584" s="40"/>
      <c r="BE584" s="40"/>
      <c r="BF584" s="40"/>
      <c r="BG584" s="40"/>
      <c r="BH584" s="68"/>
      <c r="BI584" s="40"/>
      <c r="BJ584" s="40"/>
      <c r="BK584" s="39"/>
      <c r="BL584" s="39"/>
      <c r="BM584" s="54"/>
      <c r="BN584" s="40"/>
      <c r="BO584" s="39"/>
      <c r="BP584" s="39"/>
      <c r="BQ584" s="39"/>
    </row>
    <row r="585" spans="1:72" ht="18.75" customHeight="1" thickBot="1" x14ac:dyDescent="0.3">
      <c r="B585" s="221"/>
      <c r="C585" s="221"/>
      <c r="D585" s="221"/>
      <c r="E585" s="221"/>
      <c r="F585" s="221"/>
      <c r="G585" s="221"/>
      <c r="H585" s="221"/>
      <c r="I585" s="221"/>
      <c r="J585" s="221"/>
      <c r="K585" s="221"/>
      <c r="L585" s="221"/>
      <c r="M585" s="221"/>
      <c r="N585" s="221"/>
      <c r="O585" s="221"/>
      <c r="P585" s="221"/>
      <c r="Q585" s="221"/>
      <c r="R585" s="221"/>
      <c r="S585" s="221"/>
      <c r="T585" s="221"/>
      <c r="U585" s="221"/>
      <c r="V585" s="221"/>
      <c r="W585" s="221"/>
      <c r="X585" s="221"/>
      <c r="Y585" s="221"/>
      <c r="Z585" s="178"/>
      <c r="AA585" s="178"/>
      <c r="AB585" s="221"/>
      <c r="AC585" s="221"/>
      <c r="AD585" s="221"/>
      <c r="AE585" s="221"/>
      <c r="AF585" s="221"/>
      <c r="AG585" s="221"/>
      <c r="AH585" s="221"/>
      <c r="AI585" s="221"/>
      <c r="AJ585" s="221"/>
      <c r="AK585" s="221"/>
      <c r="AL585" s="221"/>
      <c r="AM585" s="221"/>
      <c r="AN585" s="221"/>
      <c r="AO585" s="221"/>
      <c r="AP585" s="221"/>
      <c r="AQ585" s="221"/>
      <c r="AR585" s="221"/>
      <c r="AS585" s="221"/>
      <c r="AT585" s="221"/>
      <c r="AU585" s="221"/>
      <c r="AV585" s="221"/>
      <c r="AW585" s="221"/>
      <c r="AX585" s="221"/>
      <c r="AY585" s="221"/>
      <c r="AZ585" s="15"/>
      <c r="BA585" s="84" t="s">
        <v>722</v>
      </c>
      <c r="BB585" s="39"/>
      <c r="BC585" s="39"/>
      <c r="BD585" s="85"/>
      <c r="BE585" s="78"/>
      <c r="BF585" s="78"/>
      <c r="BG585" s="78"/>
      <c r="BH585" s="86"/>
      <c r="BI585" s="87"/>
      <c r="BJ585" s="88"/>
      <c r="BK585" s="15" t="s">
        <v>723</v>
      </c>
    </row>
    <row r="586" spans="1:72" s="39" customFormat="1" ht="18.75" customHeight="1" x14ac:dyDescent="0.3">
      <c r="A586" s="133"/>
      <c r="B586" s="310" t="s">
        <v>395</v>
      </c>
      <c r="C586" s="311"/>
      <c r="D586" s="311"/>
      <c r="E586" s="311"/>
      <c r="F586" s="311"/>
      <c r="G586" s="311"/>
      <c r="H586" s="311"/>
      <c r="I586" s="311"/>
      <c r="J586" s="311"/>
      <c r="K586" s="311"/>
      <c r="L586" s="311"/>
      <c r="M586" s="311"/>
      <c r="N586" s="311"/>
      <c r="O586" s="311"/>
      <c r="P586" s="311"/>
      <c r="Q586" s="311"/>
      <c r="R586" s="311"/>
      <c r="S586" s="311"/>
      <c r="T586" s="316" t="s">
        <v>1</v>
      </c>
      <c r="U586" s="316"/>
      <c r="V586" s="316"/>
      <c r="W586" s="317" t="s">
        <v>0</v>
      </c>
      <c r="X586" s="317"/>
      <c r="Y586" s="318"/>
      <c r="AB586" s="310" t="s">
        <v>424</v>
      </c>
      <c r="AC586" s="311"/>
      <c r="AD586" s="311"/>
      <c r="AE586" s="311"/>
      <c r="AF586" s="311"/>
      <c r="AG586" s="311"/>
      <c r="AH586" s="311"/>
      <c r="AI586" s="311"/>
      <c r="AJ586" s="311"/>
      <c r="AK586" s="311"/>
      <c r="AL586" s="311"/>
      <c r="AM586" s="311"/>
      <c r="AN586" s="311"/>
      <c r="AO586" s="311"/>
      <c r="AP586" s="311"/>
      <c r="AQ586" s="311"/>
      <c r="AR586" s="311"/>
      <c r="AS586" s="311"/>
      <c r="AT586" s="316" t="s">
        <v>1</v>
      </c>
      <c r="AU586" s="316"/>
      <c r="AV586" s="316"/>
      <c r="AW586" s="317" t="s">
        <v>0</v>
      </c>
      <c r="AX586" s="317"/>
      <c r="AY586" s="318"/>
      <c r="AZ586" s="15"/>
      <c r="BA586" s="89" t="s">
        <v>719</v>
      </c>
      <c r="BB586" s="69" t="s">
        <v>725</v>
      </c>
      <c r="BC586" s="69" t="s">
        <v>726</v>
      </c>
      <c r="BD586" s="70" t="s">
        <v>413</v>
      </c>
      <c r="BE586" s="70"/>
      <c r="BF586" s="70" t="s">
        <v>761</v>
      </c>
      <c r="BG586" s="70" t="s">
        <v>742</v>
      </c>
      <c r="BH586" s="71" t="s">
        <v>750</v>
      </c>
      <c r="BI586" s="70" t="s">
        <v>741</v>
      </c>
      <c r="BJ586" s="72" t="s">
        <v>611</v>
      </c>
      <c r="BK586" s="73" t="s">
        <v>719</v>
      </c>
      <c r="BL586" s="74" t="s">
        <v>725</v>
      </c>
      <c r="BM586" s="74" t="s">
        <v>726</v>
      </c>
      <c r="BN586" s="70" t="s">
        <v>413</v>
      </c>
      <c r="BO586" s="70" t="s">
        <v>0</v>
      </c>
      <c r="BP586" s="70" t="s">
        <v>761</v>
      </c>
      <c r="BQ586" s="70" t="s">
        <v>742</v>
      </c>
      <c r="BR586" s="71" t="s">
        <v>750</v>
      </c>
      <c r="BS586" s="70" t="s">
        <v>741</v>
      </c>
      <c r="BT586" s="90" t="s">
        <v>611</v>
      </c>
    </row>
    <row r="587" spans="1:72" s="39" customFormat="1" ht="18.75" customHeight="1" x14ac:dyDescent="0.25">
      <c r="B587" s="276" t="s">
        <v>396</v>
      </c>
      <c r="C587" s="277"/>
      <c r="D587" s="277"/>
      <c r="E587" s="277"/>
      <c r="F587" s="277"/>
      <c r="G587" s="277"/>
      <c r="H587" s="277"/>
      <c r="I587" s="277"/>
      <c r="J587" s="277"/>
      <c r="K587" s="277"/>
      <c r="L587" s="277"/>
      <c r="M587" s="277"/>
      <c r="N587" s="277"/>
      <c r="O587" s="277"/>
      <c r="P587" s="278" t="s">
        <v>413</v>
      </c>
      <c r="Q587" s="278"/>
      <c r="R587" s="278"/>
      <c r="S587" s="279"/>
      <c r="T587" s="282">
        <v>64.95</v>
      </c>
      <c r="U587" s="298"/>
      <c r="V587" s="298"/>
      <c r="W587" s="299"/>
      <c r="X587" s="299"/>
      <c r="Y587" s="300"/>
      <c r="AB587" s="276" t="s">
        <v>2638</v>
      </c>
      <c r="AC587" s="277"/>
      <c r="AD587" s="277"/>
      <c r="AE587" s="277"/>
      <c r="AF587" s="277"/>
      <c r="AG587" s="277"/>
      <c r="AH587" s="277"/>
      <c r="AI587" s="277"/>
      <c r="AJ587" s="277"/>
      <c r="AK587" s="277"/>
      <c r="AL587" s="277"/>
      <c r="AM587" s="277"/>
      <c r="AN587" s="277"/>
      <c r="AO587" s="277"/>
      <c r="AP587" s="278" t="s">
        <v>413</v>
      </c>
      <c r="AQ587" s="278"/>
      <c r="AR587" s="278"/>
      <c r="AS587" s="279"/>
      <c r="AT587" s="298">
        <v>64.95</v>
      </c>
      <c r="AU587" s="298"/>
      <c r="AV587" s="298"/>
      <c r="AW587" s="299"/>
      <c r="AX587" s="299"/>
      <c r="AY587" s="300"/>
      <c r="AZ587" s="15"/>
      <c r="BA587" s="84" t="s">
        <v>2343</v>
      </c>
      <c r="BB587" s="39" t="s">
        <v>724</v>
      </c>
      <c r="BC587" s="39" t="str">
        <f>IF(AND(T587&gt;1, T587&lt;&gt;"Price"),B587&amp;" ("&amp;P587&amp;")","")</f>
        <v>Green (25cm pot)</v>
      </c>
      <c r="BD587" s="85" t="s">
        <v>2</v>
      </c>
      <c r="BE587" s="40" t="str">
        <f>IF(ISNUMBER(W587),W587,"")</f>
        <v/>
      </c>
      <c r="BF587" s="40">
        <f>IF(ISNUMBER(T587),T587,"")</f>
        <v>64.95</v>
      </c>
      <c r="BG587" s="40" t="str">
        <f>IF(AND(ISNUMBER(W587),BD587="Yes"),W587,"")</f>
        <v/>
      </c>
      <c r="BH587" s="139">
        <f>IF(BB587="","",IF(AND(BD587="Yes",Admin!$F$6&gt;0),Admin!$F$6,Admin!$F$5))</f>
        <v>0</v>
      </c>
      <c r="BI587" s="40" t="str">
        <f>IF(AND(ISNUMBER(W587),W587&gt;0, ISNUMBER(T587)),W587*T587,"")</f>
        <v/>
      </c>
      <c r="BJ587" s="40" t="str">
        <f>IF(BI587="","",BI587-(BI587*BH587))</f>
        <v/>
      </c>
      <c r="BK587" s="58" t="s">
        <v>2657</v>
      </c>
      <c r="BL587" s="39" t="s">
        <v>730</v>
      </c>
      <c r="BM587" s="39" t="str">
        <f>IF(AND(AT587&gt;1, AT587&lt;&gt;"Price"),AB587&amp;" ("&amp;AP587&amp;")","")</f>
        <v>Emperor (25cm pot)</v>
      </c>
      <c r="BN587" s="40" t="s">
        <v>2</v>
      </c>
      <c r="BO587" s="40" t="str">
        <f>IF(ISNUMBER(AW587),AW587,"")</f>
        <v/>
      </c>
      <c r="BP587" s="40">
        <f>IF(ISNUMBER(AT587),AT587,"")</f>
        <v>64.95</v>
      </c>
      <c r="BQ587" s="40" t="str">
        <f>IF(AND(ISNUMBER(AW587),BN587="Yes"),AW587,"")</f>
        <v/>
      </c>
      <c r="BR587" s="139">
        <f>IF(BL587="","",IF(AND(BN587="Yes",Admin!$F$6&gt;0),Admin!$F$6,Admin!$F$5))</f>
        <v>0</v>
      </c>
      <c r="BS587" s="40" t="str">
        <f>IF(AND(ISNUMBER(AW587),AW587&gt;0, ISNUMBER(AT587)),AW587*AT587,"")</f>
        <v/>
      </c>
      <c r="BT587" s="92" t="str">
        <f t="shared" ref="BT587" si="474">IF(BS587="","",BS587-(BS587*BR587))</f>
        <v/>
      </c>
    </row>
    <row r="588" spans="1:72" s="39" customFormat="1" ht="18.75" customHeight="1" x14ac:dyDescent="0.25">
      <c r="B588" s="276" t="s">
        <v>397</v>
      </c>
      <c r="C588" s="277"/>
      <c r="D588" s="277"/>
      <c r="E588" s="277"/>
      <c r="F588" s="277"/>
      <c r="G588" s="277"/>
      <c r="H588" s="277"/>
      <c r="I588" s="277"/>
      <c r="J588" s="277"/>
      <c r="K588" s="277"/>
      <c r="L588" s="277"/>
      <c r="M588" s="277"/>
      <c r="N588" s="277"/>
      <c r="O588" s="277"/>
      <c r="P588" s="278" t="s">
        <v>1449</v>
      </c>
      <c r="Q588" s="278"/>
      <c r="R588" s="278"/>
      <c r="S588" s="279"/>
      <c r="T588" s="298">
        <v>52.95</v>
      </c>
      <c r="U588" s="298"/>
      <c r="V588" s="298"/>
      <c r="W588" s="299"/>
      <c r="X588" s="299"/>
      <c r="Y588" s="300"/>
      <c r="AB588" s="276" t="s">
        <v>2643</v>
      </c>
      <c r="AC588" s="277"/>
      <c r="AD588" s="277"/>
      <c r="AE588" s="277"/>
      <c r="AF588" s="277"/>
      <c r="AG588" s="277"/>
      <c r="AH588" s="277"/>
      <c r="AI588" s="277"/>
      <c r="AJ588" s="277"/>
      <c r="AK588" s="277"/>
      <c r="AL588" s="277"/>
      <c r="AM588" s="277"/>
      <c r="AN588" s="277"/>
      <c r="AO588" s="277"/>
      <c r="AP588" s="278" t="s">
        <v>413</v>
      </c>
      <c r="AQ588" s="278"/>
      <c r="AR588" s="278"/>
      <c r="AS588" s="279"/>
      <c r="AT588" s="298">
        <v>64.95</v>
      </c>
      <c r="AU588" s="298"/>
      <c r="AV588" s="298"/>
      <c r="AW588" s="299"/>
      <c r="AX588" s="299"/>
      <c r="AY588" s="300"/>
      <c r="AZ588" s="15"/>
      <c r="BA588" s="84" t="s">
        <v>2344</v>
      </c>
      <c r="BB588" s="39" t="s">
        <v>724</v>
      </c>
      <c r="BC588" s="39" t="str">
        <f t="shared" ref="BC588:BC615" si="475">IF(AND(T588&gt;1, T588&lt;&gt;"Price"),B588&amp;" ("&amp;P588&amp;")","")</f>
        <v>Myrtifolia Chinotto (20cm pot)</v>
      </c>
      <c r="BD588" s="85" t="s">
        <v>2</v>
      </c>
      <c r="BE588" s="40" t="str">
        <f t="shared" ref="BE588:BE612" si="476">IF(ISNUMBER(W588),W588,"")</f>
        <v/>
      </c>
      <c r="BF588" s="40">
        <f t="shared" ref="BF588:BF612" si="477">IF(ISNUMBER(T588),T588,"")</f>
        <v>52.95</v>
      </c>
      <c r="BG588" s="40" t="str">
        <f t="shared" ref="BG588:BG612" si="478">IF(AND(ISNUMBER(W588),BD588="Yes"),W588,"")</f>
        <v/>
      </c>
      <c r="BH588" s="139">
        <f>IF(BB588="","",IF(AND(BD588="Yes",Admin!$F$6&gt;0),Admin!$F$6,Admin!$F$5))</f>
        <v>0</v>
      </c>
      <c r="BI588" s="40" t="str">
        <f t="shared" ref="BI588:BI612" si="479">IF(AND(ISNUMBER(W588),W588&gt;0, ISNUMBER(T588)),W588*T588,"")</f>
        <v/>
      </c>
      <c r="BJ588" s="40" t="str">
        <f t="shared" ref="BJ588:BJ612" si="480">IF(BI588="","",BI588-(BI588*BH588))</f>
        <v/>
      </c>
      <c r="BK588" s="58" t="s">
        <v>2654</v>
      </c>
      <c r="BL588" s="39" t="s">
        <v>730</v>
      </c>
      <c r="BM588" s="39" t="str">
        <f t="shared" ref="BM588:BM592" si="481">IF(AND(AT588&gt;1, AT588&lt;&gt;"Price"),AB588&amp;" ("&amp;AP588&amp;")","")</f>
        <v>Honey Murcott (25cm pot)</v>
      </c>
      <c r="BN588" s="40" t="s">
        <v>2</v>
      </c>
      <c r="BO588" s="40" t="str">
        <f t="shared" ref="BO588:BO592" si="482">IF(ISNUMBER(AW588),AW588,"")</f>
        <v/>
      </c>
      <c r="BP588" s="40">
        <f t="shared" ref="BP588:BP592" si="483">IF(ISNUMBER(AT588),AT588,"")</f>
        <v>64.95</v>
      </c>
      <c r="BQ588" s="40" t="str">
        <f t="shared" ref="BQ588:BQ592" si="484">IF(AND(ISNUMBER(AW588),BN588="Yes"),AW588,"")</f>
        <v/>
      </c>
      <c r="BR588" s="139">
        <f>IF(BL588="","",IF(AND(BN588="Yes",Admin!$F$6&gt;0),Admin!$F$6,Admin!$F$5))</f>
        <v>0</v>
      </c>
      <c r="BS588" s="40" t="str">
        <f t="shared" ref="BS588:BS592" si="485">IF(AND(ISNUMBER(AW588),AW588&gt;0, ISNUMBER(AT588)),AW588*AT588,"")</f>
        <v/>
      </c>
      <c r="BT588" s="92" t="str">
        <f t="shared" ref="BT588:BT592" si="486">IF(BS588="","",BS588-(BS588*BR588))</f>
        <v/>
      </c>
    </row>
    <row r="589" spans="1:72" s="39" customFormat="1" ht="18.75" customHeight="1" thickBot="1" x14ac:dyDescent="0.3">
      <c r="B589" s="312" t="s">
        <v>398</v>
      </c>
      <c r="C589" s="313"/>
      <c r="D589" s="313"/>
      <c r="E589" s="313"/>
      <c r="F589" s="313"/>
      <c r="G589" s="313"/>
      <c r="H589" s="313"/>
      <c r="I589" s="313"/>
      <c r="J589" s="313"/>
      <c r="K589" s="313"/>
      <c r="L589" s="313"/>
      <c r="M589" s="313"/>
      <c r="N589" s="313"/>
      <c r="O589" s="313"/>
      <c r="P589" s="314" t="s">
        <v>1449</v>
      </c>
      <c r="Q589" s="314"/>
      <c r="R589" s="314"/>
      <c r="S589" s="315"/>
      <c r="T589" s="348">
        <v>52.95</v>
      </c>
      <c r="U589" s="348"/>
      <c r="V589" s="348"/>
      <c r="W589" s="349" t="s">
        <v>2675</v>
      </c>
      <c r="X589" s="349"/>
      <c r="Y589" s="350"/>
      <c r="AB589" s="276" t="s">
        <v>421</v>
      </c>
      <c r="AC589" s="277"/>
      <c r="AD589" s="277"/>
      <c r="AE589" s="277"/>
      <c r="AF589" s="277"/>
      <c r="AG589" s="277"/>
      <c r="AH589" s="277"/>
      <c r="AI589" s="277"/>
      <c r="AJ589" s="277"/>
      <c r="AK589" s="277"/>
      <c r="AL589" s="277"/>
      <c r="AM589" s="277"/>
      <c r="AN589" s="277"/>
      <c r="AO589" s="277"/>
      <c r="AP589" s="278" t="s">
        <v>413</v>
      </c>
      <c r="AQ589" s="278"/>
      <c r="AR589" s="278"/>
      <c r="AS589" s="279"/>
      <c r="AT589" s="298">
        <v>64.95</v>
      </c>
      <c r="AU589" s="298"/>
      <c r="AV589" s="298"/>
      <c r="AW589" s="299"/>
      <c r="AX589" s="299"/>
      <c r="AY589" s="300"/>
      <c r="AZ589" s="15"/>
      <c r="BA589" s="84" t="s">
        <v>2345</v>
      </c>
      <c r="BB589" s="39" t="s">
        <v>724</v>
      </c>
      <c r="BC589" s="39" t="str">
        <f t="shared" si="475"/>
        <v>Nagami (20cm pot)</v>
      </c>
      <c r="BD589" s="85" t="s">
        <v>2</v>
      </c>
      <c r="BE589" s="40" t="str">
        <f t="shared" si="476"/>
        <v/>
      </c>
      <c r="BF589" s="40">
        <f t="shared" si="477"/>
        <v>52.95</v>
      </c>
      <c r="BG589" s="40" t="str">
        <f t="shared" si="478"/>
        <v/>
      </c>
      <c r="BH589" s="139">
        <f>IF(BB589="","",IF(AND(BD589="Yes",Admin!$F$6&gt;0),Admin!$F$6,Admin!$F$5))</f>
        <v>0</v>
      </c>
      <c r="BI589" s="40" t="str">
        <f t="shared" si="479"/>
        <v/>
      </c>
      <c r="BJ589" s="40" t="str">
        <f t="shared" si="480"/>
        <v/>
      </c>
      <c r="BK589" s="58" t="s">
        <v>2653</v>
      </c>
      <c r="BL589" s="39" t="s">
        <v>730</v>
      </c>
      <c r="BM589" s="39" t="str">
        <f t="shared" si="481"/>
        <v>Imperial (25cm pot)</v>
      </c>
      <c r="BN589" s="40" t="s">
        <v>2</v>
      </c>
      <c r="BO589" s="40" t="str">
        <f t="shared" si="482"/>
        <v/>
      </c>
      <c r="BP589" s="40">
        <f t="shared" si="483"/>
        <v>64.95</v>
      </c>
      <c r="BQ589" s="40" t="str">
        <f t="shared" si="484"/>
        <v/>
      </c>
      <c r="BR589" s="139">
        <f>IF(BL589="","",IF(AND(BN589="Yes",Admin!$F$6&gt;0),Admin!$F$6,Admin!$F$5))</f>
        <v>0</v>
      </c>
      <c r="BS589" s="40" t="str">
        <f t="shared" si="485"/>
        <v/>
      </c>
      <c r="BT589" s="92" t="str">
        <f t="shared" si="486"/>
        <v/>
      </c>
    </row>
    <row r="590" spans="1:72" s="39" customFormat="1" ht="18.75" customHeight="1" thickBot="1" x14ac:dyDescent="0.3">
      <c r="AB590" s="276" t="s">
        <v>422</v>
      </c>
      <c r="AC590" s="277"/>
      <c r="AD590" s="277"/>
      <c r="AE590" s="277"/>
      <c r="AF590" s="277"/>
      <c r="AG590" s="277"/>
      <c r="AH590" s="277"/>
      <c r="AI590" s="277"/>
      <c r="AJ590" s="277"/>
      <c r="AK590" s="277"/>
      <c r="AL590" s="277"/>
      <c r="AM590" s="277"/>
      <c r="AN590" s="277"/>
      <c r="AO590" s="277"/>
      <c r="AP590" s="278" t="s">
        <v>413</v>
      </c>
      <c r="AQ590" s="278"/>
      <c r="AR590" s="278"/>
      <c r="AS590" s="279"/>
      <c r="AT590" s="298">
        <v>64.95</v>
      </c>
      <c r="AU590" s="298"/>
      <c r="AV590" s="298"/>
      <c r="AW590" s="299"/>
      <c r="AX590" s="299"/>
      <c r="AY590" s="300"/>
      <c r="AZ590" s="15"/>
      <c r="BA590" s="84"/>
      <c r="BC590" s="39" t="str">
        <f t="shared" si="475"/>
        <v/>
      </c>
      <c r="BD590" s="85" t="s">
        <v>2</v>
      </c>
      <c r="BE590" s="40" t="str">
        <f t="shared" si="476"/>
        <v/>
      </c>
      <c r="BF590" s="40" t="str">
        <f t="shared" si="477"/>
        <v/>
      </c>
      <c r="BG590" s="40" t="str">
        <f t="shared" si="478"/>
        <v/>
      </c>
      <c r="BH590" s="139" t="str">
        <f>IF(BB590="","",IF(AND(BD590="Yes",Admin!$F$6&gt;0),Admin!$F$6,Admin!$F$5))</f>
        <v/>
      </c>
      <c r="BI590" s="40" t="str">
        <f t="shared" si="479"/>
        <v/>
      </c>
      <c r="BJ590" s="40" t="str">
        <f t="shared" si="480"/>
        <v/>
      </c>
      <c r="BK590" s="58" t="s">
        <v>2658</v>
      </c>
      <c r="BL590" s="39" t="s">
        <v>730</v>
      </c>
      <c r="BM590" s="39" t="str">
        <f t="shared" si="481"/>
        <v>Japanese Seedless (25cm pot)</v>
      </c>
      <c r="BN590" s="40" t="s">
        <v>2</v>
      </c>
      <c r="BO590" s="40" t="str">
        <f t="shared" si="482"/>
        <v/>
      </c>
      <c r="BP590" s="40">
        <f t="shared" si="483"/>
        <v>64.95</v>
      </c>
      <c r="BQ590" s="40" t="str">
        <f t="shared" si="484"/>
        <v/>
      </c>
      <c r="BR590" s="139">
        <f>IF(BL590="","",IF(AND(BN590="Yes",Admin!$F$6&gt;0),Admin!$F$6,Admin!$F$5))</f>
        <v>0</v>
      </c>
      <c r="BS590" s="40" t="str">
        <f t="shared" si="485"/>
        <v/>
      </c>
      <c r="BT590" s="92" t="str">
        <f t="shared" si="486"/>
        <v/>
      </c>
    </row>
    <row r="591" spans="1:72" s="39" customFormat="1" ht="18.75" customHeight="1" x14ac:dyDescent="0.3">
      <c r="B591" s="310" t="s">
        <v>399</v>
      </c>
      <c r="C591" s="311"/>
      <c r="D591" s="311"/>
      <c r="E591" s="311"/>
      <c r="F591" s="311"/>
      <c r="G591" s="311"/>
      <c r="H591" s="311"/>
      <c r="I591" s="311"/>
      <c r="J591" s="311"/>
      <c r="K591" s="311"/>
      <c r="L591" s="311"/>
      <c r="M591" s="311"/>
      <c r="N591" s="311"/>
      <c r="O591" s="311"/>
      <c r="P591" s="311"/>
      <c r="Q591" s="311"/>
      <c r="R591" s="311"/>
      <c r="S591" s="311"/>
      <c r="T591" s="316" t="s">
        <v>1</v>
      </c>
      <c r="U591" s="316"/>
      <c r="V591" s="316"/>
      <c r="W591" s="317" t="s">
        <v>0</v>
      </c>
      <c r="X591" s="317"/>
      <c r="Y591" s="318"/>
      <c r="AB591" s="213" t="s">
        <v>423</v>
      </c>
      <c r="AC591" s="214"/>
      <c r="AD591" s="214"/>
      <c r="AE591" s="214"/>
      <c r="AF591" s="214"/>
      <c r="AG591" s="214"/>
      <c r="AH591" s="214"/>
      <c r="AI591" s="214"/>
      <c r="AJ591" s="214"/>
      <c r="AK591" s="214"/>
      <c r="AL591" s="214"/>
      <c r="AM591" s="214"/>
      <c r="AN591" s="214"/>
      <c r="AO591" s="214"/>
      <c r="AP591" s="214"/>
      <c r="AQ591" s="214"/>
      <c r="AR591" s="214"/>
      <c r="AS591" s="214"/>
      <c r="AT591" s="214"/>
      <c r="AU591" s="214"/>
      <c r="AV591" s="214"/>
      <c r="AW591" s="214"/>
      <c r="AX591" s="214"/>
      <c r="AY591" s="215"/>
      <c r="AZ591" s="15"/>
      <c r="BC591" s="39" t="str">
        <f t="shared" si="475"/>
        <v/>
      </c>
      <c r="BD591" s="85" t="s">
        <v>2</v>
      </c>
      <c r="BE591" s="40" t="str">
        <f t="shared" si="476"/>
        <v/>
      </c>
      <c r="BF591" s="40" t="str">
        <f t="shared" si="477"/>
        <v/>
      </c>
      <c r="BG591" s="40" t="str">
        <f t="shared" si="478"/>
        <v/>
      </c>
      <c r="BH591" s="139" t="str">
        <f>IF(BB591="","",IF(AND(BD591="Yes",Admin!$F$6&gt;0),Admin!$F$6,Admin!$F$5))</f>
        <v/>
      </c>
      <c r="BI591" s="40" t="str">
        <f t="shared" si="479"/>
        <v/>
      </c>
      <c r="BJ591" s="40" t="str">
        <f t="shared" si="480"/>
        <v/>
      </c>
      <c r="BK591" s="58"/>
      <c r="BM591" s="39" t="str">
        <f t="shared" si="481"/>
        <v/>
      </c>
      <c r="BN591" s="40" t="s">
        <v>2</v>
      </c>
      <c r="BO591" s="40" t="str">
        <f t="shared" si="482"/>
        <v/>
      </c>
      <c r="BP591" s="40" t="str">
        <f t="shared" si="483"/>
        <v/>
      </c>
      <c r="BQ591" s="40" t="str">
        <f t="shared" si="484"/>
        <v/>
      </c>
      <c r="BR591" s="139" t="str">
        <f>IF(BL591="","",IF(AND(BN591="Yes",Admin!$F$6&gt;0),Admin!$F$6,Admin!$F$5))</f>
        <v/>
      </c>
      <c r="BS591" s="40" t="str">
        <f t="shared" si="485"/>
        <v/>
      </c>
      <c r="BT591" s="92" t="str">
        <f t="shared" si="486"/>
        <v/>
      </c>
    </row>
    <row r="592" spans="1:72" s="39" customFormat="1" ht="18.75" customHeight="1" x14ac:dyDescent="0.25">
      <c r="A592" s="133"/>
      <c r="B592" s="276" t="s">
        <v>400</v>
      </c>
      <c r="C592" s="277"/>
      <c r="D592" s="277"/>
      <c r="E592" s="277"/>
      <c r="F592" s="277"/>
      <c r="G592" s="277"/>
      <c r="H592" s="277"/>
      <c r="I592" s="277"/>
      <c r="J592" s="277"/>
      <c r="K592" s="277"/>
      <c r="L592" s="277"/>
      <c r="M592" s="277"/>
      <c r="N592" s="277"/>
      <c r="O592" s="277"/>
      <c r="P592" s="278" t="s">
        <v>413</v>
      </c>
      <c r="Q592" s="278"/>
      <c r="R592" s="278"/>
      <c r="S592" s="279"/>
      <c r="T592" s="282">
        <v>64.95</v>
      </c>
      <c r="U592" s="298"/>
      <c r="V592" s="298"/>
      <c r="W592" s="299"/>
      <c r="X592" s="299"/>
      <c r="Y592" s="300"/>
      <c r="AB592" s="301" t="s">
        <v>2638</v>
      </c>
      <c r="AC592" s="302"/>
      <c r="AD592" s="302"/>
      <c r="AE592" s="302"/>
      <c r="AF592" s="302"/>
      <c r="AG592" s="302"/>
      <c r="AH592" s="302"/>
      <c r="AI592" s="302"/>
      <c r="AJ592" s="302"/>
      <c r="AK592" s="302"/>
      <c r="AL592" s="302"/>
      <c r="AM592" s="302"/>
      <c r="AN592" s="302"/>
      <c r="AO592" s="302"/>
      <c r="AP592" s="303" t="s">
        <v>1449</v>
      </c>
      <c r="AQ592" s="303"/>
      <c r="AR592" s="303"/>
      <c r="AS592" s="304"/>
      <c r="AT592" s="320">
        <v>74.95</v>
      </c>
      <c r="AU592" s="321"/>
      <c r="AV592" s="322"/>
      <c r="AW592" s="351" t="s">
        <v>2675</v>
      </c>
      <c r="AX592" s="352"/>
      <c r="AY592" s="353"/>
      <c r="AZ592" s="15"/>
      <c r="BA592" s="84" t="s">
        <v>2346</v>
      </c>
      <c r="BB592" s="39" t="s">
        <v>732</v>
      </c>
      <c r="BC592" s="39" t="str">
        <f t="shared" si="475"/>
        <v>Marsh (25cm pot)</v>
      </c>
      <c r="BD592" s="85" t="s">
        <v>2</v>
      </c>
      <c r="BE592" s="40" t="str">
        <f t="shared" si="476"/>
        <v/>
      </c>
      <c r="BF592" s="40">
        <f t="shared" si="477"/>
        <v>64.95</v>
      </c>
      <c r="BG592" s="40" t="str">
        <f t="shared" si="478"/>
        <v/>
      </c>
      <c r="BH592" s="139">
        <f>IF(BB592="","",IF(AND(BD592="Yes",Admin!$F$6&gt;0),Admin!$F$6,Admin!$F$5))</f>
        <v>0</v>
      </c>
      <c r="BI592" s="40" t="str">
        <f t="shared" si="479"/>
        <v/>
      </c>
      <c r="BJ592" s="40" t="str">
        <f t="shared" si="480"/>
        <v/>
      </c>
      <c r="BK592" s="58" t="s">
        <v>2659</v>
      </c>
      <c r="BL592" s="39" t="s">
        <v>729</v>
      </c>
      <c r="BM592" s="39" t="str">
        <f t="shared" si="481"/>
        <v>Emperor (20cm pot)</v>
      </c>
      <c r="BN592" s="40" t="s">
        <v>2</v>
      </c>
      <c r="BO592" s="40" t="str">
        <f t="shared" si="482"/>
        <v/>
      </c>
      <c r="BP592" s="40">
        <f t="shared" si="483"/>
        <v>74.95</v>
      </c>
      <c r="BQ592" s="40" t="str">
        <f t="shared" si="484"/>
        <v/>
      </c>
      <c r="BR592" s="139">
        <f>IF(BL592="","",IF(AND(BN592="Yes",Admin!$F$6&gt;0),Admin!$F$6,Admin!$F$5))</f>
        <v>0</v>
      </c>
      <c r="BS592" s="40" t="str">
        <f t="shared" si="485"/>
        <v/>
      </c>
      <c r="BT592" s="92" t="str">
        <f t="shared" si="486"/>
        <v/>
      </c>
    </row>
    <row r="593" spans="1:72" s="39" customFormat="1" ht="18.75" customHeight="1" x14ac:dyDescent="0.25">
      <c r="A593" s="133"/>
      <c r="B593" s="276" t="s">
        <v>401</v>
      </c>
      <c r="C593" s="277"/>
      <c r="D593" s="277"/>
      <c r="E593" s="277"/>
      <c r="F593" s="277"/>
      <c r="G593" s="277"/>
      <c r="H593" s="277"/>
      <c r="I593" s="277"/>
      <c r="J593" s="277"/>
      <c r="K593" s="277"/>
      <c r="L593" s="277"/>
      <c r="M593" s="277"/>
      <c r="N593" s="277"/>
      <c r="O593" s="277"/>
      <c r="P593" s="278" t="s">
        <v>413</v>
      </c>
      <c r="Q593" s="278"/>
      <c r="R593" s="278"/>
      <c r="S593" s="279"/>
      <c r="T593" s="298">
        <v>64.95</v>
      </c>
      <c r="U593" s="298"/>
      <c r="V593" s="298"/>
      <c r="W593" s="299"/>
      <c r="X593" s="299"/>
      <c r="Y593" s="300"/>
      <c r="AB593" s="276" t="s">
        <v>421</v>
      </c>
      <c r="AC593" s="277"/>
      <c r="AD593" s="277"/>
      <c r="AE593" s="277"/>
      <c r="AF593" s="277"/>
      <c r="AG593" s="277"/>
      <c r="AH593" s="277"/>
      <c r="AI593" s="277"/>
      <c r="AJ593" s="277"/>
      <c r="AK593" s="277"/>
      <c r="AL593" s="277"/>
      <c r="AM593" s="277"/>
      <c r="AN593" s="277"/>
      <c r="AO593" s="277"/>
      <c r="AP593" s="278" t="s">
        <v>413</v>
      </c>
      <c r="AQ593" s="278"/>
      <c r="AR593" s="278"/>
      <c r="AS593" s="279"/>
      <c r="AT593" s="280">
        <v>74.95</v>
      </c>
      <c r="AU593" s="281"/>
      <c r="AV593" s="282"/>
      <c r="AW593" s="283"/>
      <c r="AX593" s="284"/>
      <c r="AY593" s="285"/>
      <c r="AZ593" s="15"/>
      <c r="BA593" s="84" t="s">
        <v>2347</v>
      </c>
      <c r="BB593" s="39" t="s">
        <v>732</v>
      </c>
      <c r="BC593" s="39" t="str">
        <f t="shared" si="475"/>
        <v>Ruby Red (25cm pot)</v>
      </c>
      <c r="BD593" s="85" t="s">
        <v>2</v>
      </c>
      <c r="BE593" s="40" t="str">
        <f t="shared" si="476"/>
        <v/>
      </c>
      <c r="BF593" s="40">
        <f t="shared" si="477"/>
        <v>64.95</v>
      </c>
      <c r="BG593" s="40" t="str">
        <f t="shared" si="478"/>
        <v/>
      </c>
      <c r="BH593" s="139">
        <f>IF(BB593="","",IF(AND(BD593="Yes",Admin!$F$6&gt;0),Admin!$F$6,Admin!$F$5))</f>
        <v>0</v>
      </c>
      <c r="BI593" s="40" t="str">
        <f t="shared" si="479"/>
        <v/>
      </c>
      <c r="BJ593" s="40" t="str">
        <f t="shared" si="480"/>
        <v/>
      </c>
      <c r="BK593" s="58" t="s">
        <v>2367</v>
      </c>
      <c r="BL593" s="39" t="s">
        <v>729</v>
      </c>
      <c r="BM593" s="39" t="str">
        <f t="shared" ref="BM593:BM622" si="487">IF(AND(AT593&gt;1, AT593&lt;&gt;"Price"),AB593&amp;" ("&amp;AP593&amp;")","")</f>
        <v>Imperial (25cm pot)</v>
      </c>
      <c r="BN593" s="40" t="s">
        <v>2</v>
      </c>
      <c r="BO593" s="40" t="str">
        <f t="shared" ref="BO593:BO622" si="488">IF(ISNUMBER(AW593),AW593,"")</f>
        <v/>
      </c>
      <c r="BP593" s="40">
        <f t="shared" ref="BP593:BP622" si="489">IF(ISNUMBER(AT593),AT593,"")</f>
        <v>74.95</v>
      </c>
      <c r="BQ593" s="40" t="str">
        <f t="shared" ref="BQ593:BQ622" si="490">IF(AND(ISNUMBER(AW593),BN593="Yes"),AW593,"")</f>
        <v/>
      </c>
      <c r="BR593" s="139">
        <f>IF(BL593="","",IF(AND(BN593="Yes",Admin!$F$6&gt;0),Admin!$F$6,Admin!$F$5))</f>
        <v>0</v>
      </c>
      <c r="BS593" s="40" t="str">
        <f t="shared" ref="BS593:BS622" si="491">IF(AND(ISNUMBER(AW593),AW593&gt;0, ISNUMBER(AT593)),AW593*AT593,"")</f>
        <v/>
      </c>
      <c r="BT593" s="92" t="str">
        <f t="shared" ref="BT593:BT622" si="492">IF(BS593="","",BS593-(BS593*BR593))</f>
        <v/>
      </c>
    </row>
    <row r="594" spans="1:72" s="39" customFormat="1" ht="18.75" customHeight="1" x14ac:dyDescent="0.25">
      <c r="A594" s="133"/>
      <c r="B594" s="301" t="s">
        <v>402</v>
      </c>
      <c r="C594" s="302"/>
      <c r="D594" s="302"/>
      <c r="E594" s="302"/>
      <c r="F594" s="302"/>
      <c r="G594" s="302"/>
      <c r="H594" s="302"/>
      <c r="I594" s="302"/>
      <c r="J594" s="302"/>
      <c r="K594" s="302"/>
      <c r="L594" s="302"/>
      <c r="M594" s="302"/>
      <c r="N594" s="302"/>
      <c r="O594" s="302"/>
      <c r="P594" s="303" t="s">
        <v>413</v>
      </c>
      <c r="Q594" s="303"/>
      <c r="R594" s="303"/>
      <c r="S594" s="304"/>
      <c r="T594" s="343">
        <v>64.95</v>
      </c>
      <c r="U594" s="343"/>
      <c r="V594" s="343"/>
      <c r="W594" s="344" t="s">
        <v>2</v>
      </c>
      <c r="X594" s="344"/>
      <c r="Y594" s="345"/>
      <c r="AB594" s="276" t="s">
        <v>422</v>
      </c>
      <c r="AC594" s="277"/>
      <c r="AD594" s="277"/>
      <c r="AE594" s="277"/>
      <c r="AF594" s="277"/>
      <c r="AG594" s="277"/>
      <c r="AH594" s="277"/>
      <c r="AI594" s="277"/>
      <c r="AJ594" s="277"/>
      <c r="AK594" s="277"/>
      <c r="AL594" s="277"/>
      <c r="AM594" s="277"/>
      <c r="AN594" s="277"/>
      <c r="AO594" s="277"/>
      <c r="AP594" s="278" t="s">
        <v>1449</v>
      </c>
      <c r="AQ594" s="278"/>
      <c r="AR594" s="278"/>
      <c r="AS594" s="279"/>
      <c r="AT594" s="280">
        <v>74.95</v>
      </c>
      <c r="AU594" s="281"/>
      <c r="AV594" s="282"/>
      <c r="AW594" s="283"/>
      <c r="AX594" s="284"/>
      <c r="AY594" s="285"/>
      <c r="AZ594" s="15"/>
      <c r="BA594" s="84" t="s">
        <v>2348</v>
      </c>
      <c r="BB594" s="39" t="s">
        <v>732</v>
      </c>
      <c r="BC594" s="39" t="str">
        <f t="shared" si="475"/>
        <v>Wheeny (25cm pot)</v>
      </c>
      <c r="BD594" s="85" t="s">
        <v>2</v>
      </c>
      <c r="BE594" s="40" t="str">
        <f t="shared" si="476"/>
        <v/>
      </c>
      <c r="BF594" s="40">
        <f t="shared" si="477"/>
        <v>64.95</v>
      </c>
      <c r="BG594" s="40" t="str">
        <f t="shared" si="478"/>
        <v/>
      </c>
      <c r="BH594" s="139">
        <f>IF(BB594="","",IF(AND(BD594="Yes",Admin!$F$6&gt;0),Admin!$F$6,Admin!$F$5))</f>
        <v>0</v>
      </c>
      <c r="BI594" s="40" t="str">
        <f t="shared" si="479"/>
        <v/>
      </c>
      <c r="BJ594" s="40" t="str">
        <f t="shared" si="480"/>
        <v/>
      </c>
      <c r="BK594" s="58" t="s">
        <v>2660</v>
      </c>
      <c r="BL594" s="39" t="s">
        <v>729</v>
      </c>
      <c r="BM594" s="39" t="str">
        <f t="shared" si="487"/>
        <v>Japanese Seedless (20cm pot)</v>
      </c>
      <c r="BN594" s="40" t="s">
        <v>2</v>
      </c>
      <c r="BO594" s="40" t="str">
        <f t="shared" si="488"/>
        <v/>
      </c>
      <c r="BP594" s="40">
        <f t="shared" si="489"/>
        <v>74.95</v>
      </c>
      <c r="BQ594" s="40" t="str">
        <f t="shared" si="490"/>
        <v/>
      </c>
      <c r="BR594" s="139">
        <f>IF(BL594="","",IF(AND(BN594="Yes",Admin!$F$6&gt;0),Admin!$F$6,Admin!$F$5))</f>
        <v>0</v>
      </c>
      <c r="BS594" s="40" t="str">
        <f t="shared" si="491"/>
        <v/>
      </c>
      <c r="BT594" s="92" t="str">
        <f t="shared" si="492"/>
        <v/>
      </c>
    </row>
    <row r="595" spans="1:72" s="39" customFormat="1" ht="18.75" customHeight="1" x14ac:dyDescent="0.25">
      <c r="A595" s="133"/>
      <c r="B595" s="213" t="s">
        <v>2637</v>
      </c>
      <c r="C595" s="214"/>
      <c r="D595" s="214"/>
      <c r="E595" s="214"/>
      <c r="F595" s="214"/>
      <c r="G595" s="214"/>
      <c r="H595" s="214"/>
      <c r="I595" s="214"/>
      <c r="J595" s="214"/>
      <c r="K595" s="214"/>
      <c r="L595" s="214"/>
      <c r="M595" s="214"/>
      <c r="N595" s="214"/>
      <c r="O595" s="214"/>
      <c r="P595" s="214"/>
      <c r="Q595" s="214"/>
      <c r="R595" s="214"/>
      <c r="S595" s="214"/>
      <c r="T595" s="214"/>
      <c r="U595" s="214"/>
      <c r="V595" s="214"/>
      <c r="W595" s="214"/>
      <c r="X595" s="214"/>
      <c r="Y595" s="215"/>
      <c r="AB595" s="213" t="s">
        <v>408</v>
      </c>
      <c r="AC595" s="214"/>
      <c r="AD595" s="214"/>
      <c r="AE595" s="214"/>
      <c r="AF595" s="214"/>
      <c r="AG595" s="214"/>
      <c r="AH595" s="214"/>
      <c r="AI595" s="214"/>
      <c r="AJ595" s="214"/>
      <c r="AK595" s="214"/>
      <c r="AL595" s="214"/>
      <c r="AM595" s="214"/>
      <c r="AN595" s="214"/>
      <c r="AO595" s="214"/>
      <c r="AP595" s="214"/>
      <c r="AQ595" s="214"/>
      <c r="AR595" s="214"/>
      <c r="AS595" s="214"/>
      <c r="AT595" s="214"/>
      <c r="AU595" s="214"/>
      <c r="AV595" s="214"/>
      <c r="AW595" s="214"/>
      <c r="AX595" s="214"/>
      <c r="AY595" s="215"/>
      <c r="AZ595" s="15"/>
      <c r="BA595" s="84"/>
      <c r="BC595" s="39" t="str">
        <f t="shared" si="475"/>
        <v/>
      </c>
      <c r="BD595" s="85" t="s">
        <v>2</v>
      </c>
      <c r="BE595" s="40" t="str">
        <f t="shared" si="476"/>
        <v/>
      </c>
      <c r="BF595" s="40" t="str">
        <f t="shared" si="477"/>
        <v/>
      </c>
      <c r="BG595" s="40" t="str">
        <f t="shared" si="478"/>
        <v/>
      </c>
      <c r="BH595" s="139" t="str">
        <f>IF(BB595="","",IF(AND(BD595="Yes",Admin!$F$6&gt;0),Admin!$F$6,Admin!$F$5))</f>
        <v/>
      </c>
      <c r="BI595" s="40" t="str">
        <f t="shared" si="479"/>
        <v/>
      </c>
      <c r="BJ595" s="40" t="str">
        <f t="shared" si="480"/>
        <v/>
      </c>
      <c r="BK595" s="58"/>
      <c r="BM595" s="39" t="str">
        <f t="shared" si="487"/>
        <v/>
      </c>
      <c r="BN595" s="40" t="s">
        <v>2</v>
      </c>
      <c r="BO595" s="40" t="str">
        <f t="shared" si="488"/>
        <v/>
      </c>
      <c r="BP595" s="40" t="str">
        <f t="shared" si="489"/>
        <v/>
      </c>
      <c r="BQ595" s="40" t="str">
        <f t="shared" si="490"/>
        <v/>
      </c>
      <c r="BR595" s="139" t="str">
        <f>IF(BL595="","",IF(AND(BN595="Yes",Admin!$F$6&gt;0),Admin!$F$6,Admin!$F$5))</f>
        <v/>
      </c>
      <c r="BS595" s="40" t="str">
        <f t="shared" si="491"/>
        <v/>
      </c>
      <c r="BT595" s="92" t="str">
        <f t="shared" si="492"/>
        <v/>
      </c>
    </row>
    <row r="596" spans="1:72" s="39" customFormat="1" ht="18.75" customHeight="1" thickBot="1" x14ac:dyDescent="0.3">
      <c r="A596" s="133"/>
      <c r="B596" s="269" t="s">
        <v>401</v>
      </c>
      <c r="C596" s="270"/>
      <c r="D596" s="270"/>
      <c r="E596" s="270"/>
      <c r="F596" s="270"/>
      <c r="G596" s="270"/>
      <c r="H596" s="270"/>
      <c r="I596" s="270"/>
      <c r="J596" s="270"/>
      <c r="K596" s="270"/>
      <c r="L596" s="270"/>
      <c r="M596" s="270"/>
      <c r="N596" s="270"/>
      <c r="O596" s="270"/>
      <c r="P596" s="305" t="s">
        <v>1449</v>
      </c>
      <c r="Q596" s="305"/>
      <c r="R596" s="305"/>
      <c r="S596" s="306"/>
      <c r="T596" s="307">
        <v>67.95</v>
      </c>
      <c r="U596" s="308"/>
      <c r="V596" s="309"/>
      <c r="W596" s="273"/>
      <c r="X596" s="274"/>
      <c r="Y596" s="275"/>
      <c r="AB596" s="312" t="s">
        <v>2648</v>
      </c>
      <c r="AC596" s="313"/>
      <c r="AD596" s="313"/>
      <c r="AE596" s="313"/>
      <c r="AF596" s="313"/>
      <c r="AG596" s="313"/>
      <c r="AH596" s="313"/>
      <c r="AI596" s="313"/>
      <c r="AJ596" s="313"/>
      <c r="AK596" s="313"/>
      <c r="AL596" s="313"/>
      <c r="AM596" s="313"/>
      <c r="AN596" s="313"/>
      <c r="AO596" s="313"/>
      <c r="AP596" s="314" t="s">
        <v>413</v>
      </c>
      <c r="AQ596" s="314"/>
      <c r="AR596" s="314"/>
      <c r="AS596" s="315"/>
      <c r="AT596" s="337">
        <v>84.95</v>
      </c>
      <c r="AU596" s="338"/>
      <c r="AV596" s="339"/>
      <c r="AW596" s="340" t="s">
        <v>2675</v>
      </c>
      <c r="AX596" s="341"/>
      <c r="AY596" s="342"/>
      <c r="AZ596" s="15"/>
      <c r="BA596" s="84" t="s">
        <v>2674</v>
      </c>
      <c r="BB596" s="39" t="s">
        <v>2649</v>
      </c>
      <c r="BC596" s="39" t="str">
        <f t="shared" si="475"/>
        <v>Ruby Red (20cm pot)</v>
      </c>
      <c r="BD596" s="85" t="s">
        <v>2</v>
      </c>
      <c r="BE596" s="40" t="str">
        <f t="shared" si="476"/>
        <v/>
      </c>
      <c r="BF596" s="40">
        <f t="shared" si="477"/>
        <v>67.95</v>
      </c>
      <c r="BG596" s="40" t="str">
        <f t="shared" si="478"/>
        <v/>
      </c>
      <c r="BH596" s="139">
        <f>IF(BB596="","",IF(AND(BD596="Yes",Admin!$F$6&gt;0),Admin!$F$6,Admin!$F$5))</f>
        <v>0</v>
      </c>
      <c r="BI596" s="40" t="str">
        <f t="shared" si="479"/>
        <v/>
      </c>
      <c r="BJ596" s="40" t="str">
        <f t="shared" si="480"/>
        <v/>
      </c>
      <c r="BK596" s="58" t="s">
        <v>2368</v>
      </c>
      <c r="BL596" s="39" t="s">
        <v>1988</v>
      </c>
      <c r="BM596" s="39" t="str">
        <f t="shared" si="487"/>
        <v>Imperial &amp; Emperor (25cm pot)</v>
      </c>
      <c r="BN596" s="40" t="s">
        <v>2</v>
      </c>
      <c r="BO596" s="40" t="str">
        <f t="shared" si="488"/>
        <v/>
      </c>
      <c r="BP596" s="40">
        <f t="shared" si="489"/>
        <v>84.95</v>
      </c>
      <c r="BQ596" s="40" t="str">
        <f t="shared" si="490"/>
        <v/>
      </c>
      <c r="BR596" s="139">
        <f>IF(BL596="","",IF(AND(BN596="Yes",Admin!$F$6&gt;0),Admin!$F$6,Admin!$F$5))</f>
        <v>0</v>
      </c>
      <c r="BS596" s="40" t="str">
        <f t="shared" si="491"/>
        <v/>
      </c>
      <c r="BT596" s="92" t="str">
        <f t="shared" si="492"/>
        <v/>
      </c>
    </row>
    <row r="597" spans="1:72" s="39" customFormat="1" ht="18.75" customHeight="1" thickBot="1" x14ac:dyDescent="0.3">
      <c r="A597" s="133"/>
      <c r="AZ597" s="15"/>
      <c r="BA597" s="84"/>
      <c r="BC597" s="39" t="str">
        <f t="shared" si="475"/>
        <v/>
      </c>
      <c r="BD597" s="85" t="s">
        <v>2</v>
      </c>
      <c r="BE597" s="40" t="str">
        <f t="shared" si="476"/>
        <v/>
      </c>
      <c r="BF597" s="40" t="str">
        <f t="shared" si="477"/>
        <v/>
      </c>
      <c r="BG597" s="40" t="str">
        <f t="shared" si="478"/>
        <v/>
      </c>
      <c r="BH597" s="139" t="str">
        <f>IF(BB597="","",IF(AND(BD597="Yes",Admin!$F$6&gt;0),Admin!$F$6,Admin!$F$5))</f>
        <v/>
      </c>
      <c r="BI597" s="40" t="str">
        <f t="shared" si="479"/>
        <v/>
      </c>
      <c r="BJ597" s="40" t="str">
        <f t="shared" si="480"/>
        <v/>
      </c>
      <c r="BK597" s="58"/>
      <c r="BM597" s="39" t="str">
        <f t="shared" si="487"/>
        <v/>
      </c>
      <c r="BN597" s="40" t="s">
        <v>2</v>
      </c>
      <c r="BO597" s="40" t="str">
        <f t="shared" si="488"/>
        <v/>
      </c>
      <c r="BP597" s="40" t="str">
        <f t="shared" si="489"/>
        <v/>
      </c>
      <c r="BQ597" s="40" t="str">
        <f t="shared" si="490"/>
        <v/>
      </c>
      <c r="BR597" s="139" t="str">
        <f>IF(BL597="","",IF(AND(BN597="Yes",Admin!$F$6&gt;0),Admin!$F$6,Admin!$F$5))</f>
        <v/>
      </c>
      <c r="BS597" s="40" t="str">
        <f t="shared" si="491"/>
        <v/>
      </c>
      <c r="BT597" s="92" t="str">
        <f t="shared" si="492"/>
        <v/>
      </c>
    </row>
    <row r="598" spans="1:72" s="39" customFormat="1" ht="18.75" customHeight="1" x14ac:dyDescent="0.3">
      <c r="A598" s="133"/>
      <c r="B598" s="310" t="s">
        <v>409</v>
      </c>
      <c r="C598" s="311"/>
      <c r="D598" s="311"/>
      <c r="E598" s="311"/>
      <c r="F598" s="311"/>
      <c r="G598" s="311"/>
      <c r="H598" s="311"/>
      <c r="I598" s="311"/>
      <c r="J598" s="311"/>
      <c r="K598" s="311"/>
      <c r="L598" s="311"/>
      <c r="M598" s="311"/>
      <c r="N598" s="311"/>
      <c r="O598" s="311"/>
      <c r="P598" s="311"/>
      <c r="Q598" s="311"/>
      <c r="R598" s="311"/>
      <c r="S598" s="311"/>
      <c r="T598" s="316" t="s">
        <v>1</v>
      </c>
      <c r="U598" s="316"/>
      <c r="V598" s="316"/>
      <c r="W598" s="317" t="s">
        <v>0</v>
      </c>
      <c r="X598" s="317"/>
      <c r="Y598" s="318"/>
      <c r="AB598" s="310" t="s">
        <v>429</v>
      </c>
      <c r="AC598" s="311"/>
      <c r="AD598" s="311"/>
      <c r="AE598" s="311"/>
      <c r="AF598" s="311"/>
      <c r="AG598" s="311"/>
      <c r="AH598" s="311"/>
      <c r="AI598" s="311"/>
      <c r="AJ598" s="311"/>
      <c r="AK598" s="311"/>
      <c r="AL598" s="311"/>
      <c r="AM598" s="311"/>
      <c r="AN598" s="311"/>
      <c r="AO598" s="311"/>
      <c r="AP598" s="311"/>
      <c r="AQ598" s="311"/>
      <c r="AR598" s="311"/>
      <c r="AS598" s="311"/>
      <c r="AT598" s="316" t="s">
        <v>1</v>
      </c>
      <c r="AU598" s="316"/>
      <c r="AV598" s="316"/>
      <c r="AW598" s="317" t="s">
        <v>0</v>
      </c>
      <c r="AX598" s="317"/>
      <c r="AY598" s="318"/>
      <c r="AZ598" s="15"/>
      <c r="BA598" s="84"/>
      <c r="BC598" s="39" t="str">
        <f t="shared" si="475"/>
        <v/>
      </c>
      <c r="BD598" s="85" t="s">
        <v>2</v>
      </c>
      <c r="BE598" s="40" t="str">
        <f t="shared" si="476"/>
        <v/>
      </c>
      <c r="BF598" s="40" t="str">
        <f t="shared" si="477"/>
        <v/>
      </c>
      <c r="BG598" s="40" t="str">
        <f t="shared" si="478"/>
        <v/>
      </c>
      <c r="BH598" s="139" t="str">
        <f>IF(BB598="","",IF(AND(BD598="Yes",Admin!$F$6&gt;0),Admin!$F$6,Admin!$F$5))</f>
        <v/>
      </c>
      <c r="BI598" s="40" t="str">
        <f t="shared" si="479"/>
        <v/>
      </c>
      <c r="BJ598" s="40" t="str">
        <f t="shared" si="480"/>
        <v/>
      </c>
      <c r="BK598" s="58"/>
      <c r="BM598" s="39" t="str">
        <f t="shared" si="487"/>
        <v/>
      </c>
      <c r="BN598" s="40" t="s">
        <v>2</v>
      </c>
      <c r="BO598" s="40" t="str">
        <f t="shared" si="488"/>
        <v/>
      </c>
      <c r="BP598" s="40" t="str">
        <f t="shared" si="489"/>
        <v/>
      </c>
      <c r="BQ598" s="40" t="str">
        <f t="shared" si="490"/>
        <v/>
      </c>
      <c r="BR598" s="139" t="str">
        <f>IF(BL598="","",IF(AND(BN598="Yes",Admin!$F$6&gt;0),Admin!$F$6,Admin!$F$5))</f>
        <v/>
      </c>
      <c r="BS598" s="40" t="str">
        <f t="shared" si="491"/>
        <v/>
      </c>
      <c r="BT598" s="92" t="str">
        <f t="shared" si="492"/>
        <v/>
      </c>
    </row>
    <row r="599" spans="1:72" s="39" customFormat="1" ht="18.75" customHeight="1" x14ac:dyDescent="0.25">
      <c r="A599" s="133"/>
      <c r="B599" s="276" t="s">
        <v>403</v>
      </c>
      <c r="C599" s="277"/>
      <c r="D599" s="277"/>
      <c r="E599" s="277"/>
      <c r="F599" s="277"/>
      <c r="G599" s="277"/>
      <c r="H599" s="277"/>
      <c r="I599" s="277"/>
      <c r="J599" s="277"/>
      <c r="K599" s="277"/>
      <c r="L599" s="277"/>
      <c r="M599" s="277"/>
      <c r="N599" s="277"/>
      <c r="O599" s="277"/>
      <c r="P599" s="278" t="s">
        <v>413</v>
      </c>
      <c r="Q599" s="278"/>
      <c r="R599" s="278"/>
      <c r="S599" s="279"/>
      <c r="T599" s="298">
        <v>64.95</v>
      </c>
      <c r="U599" s="298"/>
      <c r="V599" s="298"/>
      <c r="W599" s="299"/>
      <c r="X599" s="299"/>
      <c r="Y599" s="300"/>
      <c r="AB599" s="276" t="s">
        <v>2645</v>
      </c>
      <c r="AC599" s="277"/>
      <c r="AD599" s="277"/>
      <c r="AE599" s="277"/>
      <c r="AF599" s="277"/>
      <c r="AG599" s="277"/>
      <c r="AH599" s="277"/>
      <c r="AI599" s="277"/>
      <c r="AJ599" s="277"/>
      <c r="AK599" s="277"/>
      <c r="AL599" s="277"/>
      <c r="AM599" s="277"/>
      <c r="AN599" s="277"/>
      <c r="AO599" s="277"/>
      <c r="AP599" s="278" t="s">
        <v>413</v>
      </c>
      <c r="AQ599" s="278"/>
      <c r="AR599" s="278"/>
      <c r="AS599" s="279"/>
      <c r="AT599" s="298">
        <v>64.95</v>
      </c>
      <c r="AU599" s="298"/>
      <c r="AV599" s="298"/>
      <c r="AW599" s="299"/>
      <c r="AX599" s="299"/>
      <c r="AY599" s="300"/>
      <c r="AZ599" s="15"/>
      <c r="BA599" s="84" t="s">
        <v>2349</v>
      </c>
      <c r="BB599" s="39" t="s">
        <v>727</v>
      </c>
      <c r="BC599" s="39" t="str">
        <f t="shared" si="475"/>
        <v>Eureka (25cm pot)</v>
      </c>
      <c r="BD599" s="85" t="s">
        <v>2</v>
      </c>
      <c r="BE599" s="40" t="str">
        <f t="shared" si="476"/>
        <v/>
      </c>
      <c r="BF599" s="40">
        <f t="shared" si="477"/>
        <v>64.95</v>
      </c>
      <c r="BG599" s="40" t="str">
        <f t="shared" si="478"/>
        <v/>
      </c>
      <c r="BH599" s="139">
        <f>IF(BB599="","",IF(AND(BD599="Yes",Admin!$F$6&gt;0),Admin!$F$6,Admin!$F$5))</f>
        <v>0</v>
      </c>
      <c r="BI599" s="40" t="str">
        <f t="shared" si="479"/>
        <v/>
      </c>
      <c r="BJ599" s="40" t="str">
        <f t="shared" si="480"/>
        <v/>
      </c>
      <c r="BK599" s="58" t="s">
        <v>2655</v>
      </c>
      <c r="BL599" s="39" t="s">
        <v>734</v>
      </c>
      <c r="BM599" s="39" t="str">
        <f t="shared" si="487"/>
        <v>Blood 'Ippolito' (Thornless) (25cm pot)</v>
      </c>
      <c r="BN599" s="40" t="s">
        <v>2</v>
      </c>
      <c r="BO599" s="40" t="str">
        <f t="shared" si="488"/>
        <v/>
      </c>
      <c r="BP599" s="40">
        <f t="shared" si="489"/>
        <v>64.95</v>
      </c>
      <c r="BQ599" s="40" t="str">
        <f t="shared" si="490"/>
        <v/>
      </c>
      <c r="BR599" s="139">
        <f>IF(BL599="","",IF(AND(BN599="Yes",Admin!$F$6&gt;0),Admin!$F$6,Admin!$F$5))</f>
        <v>0</v>
      </c>
      <c r="BS599" s="40" t="str">
        <f t="shared" si="491"/>
        <v/>
      </c>
      <c r="BT599" s="92" t="str">
        <f t="shared" si="492"/>
        <v/>
      </c>
    </row>
    <row r="600" spans="1:72" s="39" customFormat="1" ht="18.75" customHeight="1" x14ac:dyDescent="0.25">
      <c r="A600" s="133"/>
      <c r="B600" s="276" t="s">
        <v>1985</v>
      </c>
      <c r="C600" s="277"/>
      <c r="D600" s="277"/>
      <c r="E600" s="277"/>
      <c r="F600" s="277"/>
      <c r="G600" s="277"/>
      <c r="H600" s="277"/>
      <c r="I600" s="277"/>
      <c r="J600" s="277"/>
      <c r="K600" s="277"/>
      <c r="L600" s="277"/>
      <c r="M600" s="277"/>
      <c r="N600" s="277"/>
      <c r="O600" s="277"/>
      <c r="P600" s="278" t="s">
        <v>413</v>
      </c>
      <c r="Q600" s="278"/>
      <c r="R600" s="278"/>
      <c r="S600" s="279"/>
      <c r="T600" s="298">
        <v>64.95</v>
      </c>
      <c r="U600" s="298"/>
      <c r="V600" s="298"/>
      <c r="W600" s="299"/>
      <c r="X600" s="299"/>
      <c r="Y600" s="300"/>
      <c r="AB600" s="276" t="s">
        <v>2086</v>
      </c>
      <c r="AC600" s="277"/>
      <c r="AD600" s="277"/>
      <c r="AE600" s="277"/>
      <c r="AF600" s="277"/>
      <c r="AG600" s="277"/>
      <c r="AH600" s="277"/>
      <c r="AI600" s="277"/>
      <c r="AJ600" s="277"/>
      <c r="AK600" s="277"/>
      <c r="AL600" s="277"/>
      <c r="AM600" s="277"/>
      <c r="AN600" s="277"/>
      <c r="AO600" s="277"/>
      <c r="AP600" s="278" t="s">
        <v>413</v>
      </c>
      <c r="AQ600" s="278"/>
      <c r="AR600" s="278"/>
      <c r="AS600" s="279"/>
      <c r="AT600" s="298">
        <v>64.95</v>
      </c>
      <c r="AU600" s="298"/>
      <c r="AV600" s="298"/>
      <c r="AW600" s="299"/>
      <c r="AX600" s="299"/>
      <c r="AY600" s="300"/>
      <c r="AZ600" s="15"/>
      <c r="BA600" s="84" t="s">
        <v>2350</v>
      </c>
      <c r="BB600" s="39" t="s">
        <v>727</v>
      </c>
      <c r="BC600" s="39" t="str">
        <f t="shared" si="475"/>
        <v>Lemon Heaven (Seedless Eureka) (25cm pot)</v>
      </c>
      <c r="BD600" s="85" t="s">
        <v>2</v>
      </c>
      <c r="BE600" s="40" t="str">
        <f t="shared" si="476"/>
        <v/>
      </c>
      <c r="BF600" s="40">
        <f t="shared" si="477"/>
        <v>64.95</v>
      </c>
      <c r="BG600" s="40" t="str">
        <f t="shared" si="478"/>
        <v/>
      </c>
      <c r="BH600" s="139">
        <f>IF(BB600="","",IF(AND(BD600="Yes",Admin!$F$6&gt;0),Admin!$F$6,Admin!$F$5))</f>
        <v>0</v>
      </c>
      <c r="BI600" s="40" t="str">
        <f t="shared" si="479"/>
        <v/>
      </c>
      <c r="BJ600" s="40" t="str">
        <f t="shared" si="480"/>
        <v/>
      </c>
      <c r="BK600" s="58" t="s">
        <v>2661</v>
      </c>
      <c r="BL600" s="39" t="s">
        <v>734</v>
      </c>
      <c r="BM600" s="39" t="str">
        <f t="shared" si="487"/>
        <v>Lanes Navel (25cm pot)</v>
      </c>
      <c r="BN600" s="40" t="s">
        <v>2</v>
      </c>
      <c r="BO600" s="40" t="str">
        <f t="shared" si="488"/>
        <v/>
      </c>
      <c r="BP600" s="40">
        <f t="shared" si="489"/>
        <v>64.95</v>
      </c>
      <c r="BQ600" s="40" t="str">
        <f t="shared" si="490"/>
        <v/>
      </c>
      <c r="BR600" s="139">
        <f>IF(BL600="","",IF(AND(BN600="Yes",Admin!$F$6&gt;0),Admin!$F$6,Admin!$F$5))</f>
        <v>0</v>
      </c>
      <c r="BS600" s="40" t="str">
        <f t="shared" si="491"/>
        <v/>
      </c>
      <c r="BT600" s="92" t="str">
        <f t="shared" si="492"/>
        <v/>
      </c>
    </row>
    <row r="601" spans="1:72" s="39" customFormat="1" ht="18.75" customHeight="1" x14ac:dyDescent="0.25">
      <c r="A601" s="133"/>
      <c r="B601" s="276" t="s">
        <v>407</v>
      </c>
      <c r="C601" s="277"/>
      <c r="D601" s="277"/>
      <c r="E601" s="277"/>
      <c r="F601" s="277"/>
      <c r="G601" s="277"/>
      <c r="H601" s="277"/>
      <c r="I601" s="277"/>
      <c r="J601" s="277"/>
      <c r="K601" s="277"/>
      <c r="L601" s="277"/>
      <c r="M601" s="277"/>
      <c r="N601" s="277"/>
      <c r="O601" s="277"/>
      <c r="P601" s="278" t="s">
        <v>413</v>
      </c>
      <c r="Q601" s="278"/>
      <c r="R601" s="278"/>
      <c r="S601" s="279"/>
      <c r="T601" s="298">
        <v>64.95</v>
      </c>
      <c r="U601" s="298"/>
      <c r="V601" s="298"/>
      <c r="W601" s="299"/>
      <c r="X601" s="299"/>
      <c r="Y601" s="300"/>
      <c r="AB601" s="276" t="s">
        <v>2644</v>
      </c>
      <c r="AC601" s="277"/>
      <c r="AD601" s="277"/>
      <c r="AE601" s="277"/>
      <c r="AF601" s="277"/>
      <c r="AG601" s="277"/>
      <c r="AH601" s="277"/>
      <c r="AI601" s="277"/>
      <c r="AJ601" s="277"/>
      <c r="AK601" s="277"/>
      <c r="AL601" s="277"/>
      <c r="AM601" s="277"/>
      <c r="AN601" s="277"/>
      <c r="AO601" s="277"/>
      <c r="AP601" s="278" t="s">
        <v>413</v>
      </c>
      <c r="AQ601" s="278"/>
      <c r="AR601" s="278"/>
      <c r="AS601" s="279"/>
      <c r="AT601" s="298">
        <v>64.95</v>
      </c>
      <c r="AU601" s="298"/>
      <c r="AV601" s="298"/>
      <c r="AW601" s="299"/>
      <c r="AX601" s="299"/>
      <c r="AY601" s="300"/>
      <c r="AZ601" s="15"/>
      <c r="BA601" s="84" t="s">
        <v>2351</v>
      </c>
      <c r="BB601" s="39" t="s">
        <v>727</v>
      </c>
      <c r="BC601" s="39" t="str">
        <f t="shared" si="475"/>
        <v>Lemonade (25cm pot)</v>
      </c>
      <c r="BD601" s="85" t="s">
        <v>2</v>
      </c>
      <c r="BE601" s="40" t="str">
        <f t="shared" si="476"/>
        <v/>
      </c>
      <c r="BF601" s="40">
        <f t="shared" si="477"/>
        <v>64.95</v>
      </c>
      <c r="BG601" s="40" t="str">
        <f t="shared" si="478"/>
        <v/>
      </c>
      <c r="BH601" s="139">
        <f>IF(BB601="","",IF(AND(BD601="Yes",Admin!$F$6&gt;0),Admin!$F$6,Admin!$F$5))</f>
        <v>0</v>
      </c>
      <c r="BI601" s="40" t="str">
        <f t="shared" si="479"/>
        <v/>
      </c>
      <c r="BJ601" s="40" t="str">
        <f t="shared" si="480"/>
        <v/>
      </c>
      <c r="BK601" s="58" t="s">
        <v>2656</v>
      </c>
      <c r="BL601" s="39" t="s">
        <v>734</v>
      </c>
      <c r="BM601" s="39" t="str">
        <f t="shared" si="487"/>
        <v>Seedless Valencia 'McMahons' (25cm pot)</v>
      </c>
      <c r="BN601" s="40" t="s">
        <v>2</v>
      </c>
      <c r="BO601" s="40" t="str">
        <f t="shared" si="488"/>
        <v/>
      </c>
      <c r="BP601" s="40">
        <f t="shared" si="489"/>
        <v>64.95</v>
      </c>
      <c r="BQ601" s="40" t="str">
        <f t="shared" si="490"/>
        <v/>
      </c>
      <c r="BR601" s="139">
        <f>IF(BL601="","",IF(AND(BN601="Yes",Admin!$F$6&gt;0),Admin!$F$6,Admin!$F$5))</f>
        <v>0</v>
      </c>
      <c r="BS601" s="40" t="str">
        <f t="shared" si="491"/>
        <v/>
      </c>
      <c r="BT601" s="92" t="str">
        <f t="shared" si="492"/>
        <v/>
      </c>
    </row>
    <row r="602" spans="1:72" s="39" customFormat="1" ht="18.75" customHeight="1" x14ac:dyDescent="0.25">
      <c r="A602" s="133"/>
      <c r="B602" s="276" t="s">
        <v>404</v>
      </c>
      <c r="C602" s="277"/>
      <c r="D602" s="277"/>
      <c r="E602" s="277"/>
      <c r="F602" s="277"/>
      <c r="G602" s="277"/>
      <c r="H602" s="277"/>
      <c r="I602" s="277"/>
      <c r="J602" s="277"/>
      <c r="K602" s="277"/>
      <c r="L602" s="277"/>
      <c r="M602" s="277"/>
      <c r="N602" s="277"/>
      <c r="O602" s="277"/>
      <c r="P602" s="278" t="s">
        <v>413</v>
      </c>
      <c r="Q602" s="278"/>
      <c r="R602" s="278"/>
      <c r="S602" s="279"/>
      <c r="T602" s="298">
        <v>64.95</v>
      </c>
      <c r="U602" s="298"/>
      <c r="V602" s="298"/>
      <c r="W602" s="299"/>
      <c r="X602" s="299"/>
      <c r="Y602" s="300"/>
      <c r="AB602" s="276" t="s">
        <v>1457</v>
      </c>
      <c r="AC602" s="277"/>
      <c r="AD602" s="277"/>
      <c r="AE602" s="277"/>
      <c r="AF602" s="277"/>
      <c r="AG602" s="277"/>
      <c r="AH602" s="277"/>
      <c r="AI602" s="277"/>
      <c r="AJ602" s="277"/>
      <c r="AK602" s="277"/>
      <c r="AL602" s="277"/>
      <c r="AM602" s="277"/>
      <c r="AN602" s="277"/>
      <c r="AO602" s="277"/>
      <c r="AP602" s="278" t="s">
        <v>413</v>
      </c>
      <c r="AQ602" s="278"/>
      <c r="AR602" s="278"/>
      <c r="AS602" s="279"/>
      <c r="AT602" s="298">
        <v>64.95</v>
      </c>
      <c r="AU602" s="298"/>
      <c r="AV602" s="298"/>
      <c r="AW602" s="299"/>
      <c r="AX602" s="299"/>
      <c r="AY602" s="300"/>
      <c r="AZ602" s="15"/>
      <c r="BA602" s="84" t="s">
        <v>2352</v>
      </c>
      <c r="BB602" s="39" t="s">
        <v>727</v>
      </c>
      <c r="BC602" s="39" t="str">
        <f t="shared" si="475"/>
        <v>Lisbon (25cm pot)</v>
      </c>
      <c r="BD602" s="85" t="s">
        <v>2</v>
      </c>
      <c r="BE602" s="40" t="str">
        <f t="shared" si="476"/>
        <v/>
      </c>
      <c r="BF602" s="40">
        <f t="shared" si="477"/>
        <v>64.95</v>
      </c>
      <c r="BG602" s="40" t="str">
        <f t="shared" si="478"/>
        <v/>
      </c>
      <c r="BH602" s="139">
        <f>IF(BB602="","",IF(AND(BD602="Yes",Admin!$F$6&gt;0),Admin!$F$6,Admin!$F$5))</f>
        <v>0</v>
      </c>
      <c r="BI602" s="40" t="str">
        <f t="shared" si="479"/>
        <v/>
      </c>
      <c r="BJ602" s="40" t="str">
        <f t="shared" si="480"/>
        <v/>
      </c>
      <c r="BK602" s="58" t="s">
        <v>2369</v>
      </c>
      <c r="BL602" s="39" t="s">
        <v>734</v>
      </c>
      <c r="BM602" s="39" t="str">
        <f t="shared" si="487"/>
        <v>Seville (25cm pot)</v>
      </c>
      <c r="BN602" s="40" t="s">
        <v>2</v>
      </c>
      <c r="BO602" s="40" t="str">
        <f t="shared" si="488"/>
        <v/>
      </c>
      <c r="BP602" s="40">
        <f t="shared" si="489"/>
        <v>64.95</v>
      </c>
      <c r="BQ602" s="40" t="str">
        <f t="shared" si="490"/>
        <v/>
      </c>
      <c r="BR602" s="139">
        <f>IF(BL602="","",IF(AND(BN602="Yes",Admin!$F$6&gt;0),Admin!$F$6,Admin!$F$5))</f>
        <v>0</v>
      </c>
      <c r="BS602" s="40" t="str">
        <f t="shared" si="491"/>
        <v/>
      </c>
      <c r="BT602" s="92" t="str">
        <f t="shared" si="492"/>
        <v/>
      </c>
    </row>
    <row r="603" spans="1:72" s="39" customFormat="1" ht="18.75" customHeight="1" x14ac:dyDescent="0.25">
      <c r="A603" s="133"/>
      <c r="B603" s="276" t="s">
        <v>405</v>
      </c>
      <c r="C603" s="277"/>
      <c r="D603" s="277"/>
      <c r="E603" s="277"/>
      <c r="F603" s="277"/>
      <c r="G603" s="277"/>
      <c r="H603" s="277"/>
      <c r="I603" s="277"/>
      <c r="J603" s="277"/>
      <c r="K603" s="277"/>
      <c r="L603" s="277"/>
      <c r="M603" s="277"/>
      <c r="N603" s="277"/>
      <c r="O603" s="277"/>
      <c r="P603" s="278" t="s">
        <v>413</v>
      </c>
      <c r="Q603" s="278"/>
      <c r="R603" s="278"/>
      <c r="S603" s="279"/>
      <c r="T603" s="298">
        <v>64.95</v>
      </c>
      <c r="U603" s="298"/>
      <c r="V603" s="298"/>
      <c r="W603" s="299"/>
      <c r="X603" s="299"/>
      <c r="Y603" s="300"/>
      <c r="AB603" s="276" t="s">
        <v>1668</v>
      </c>
      <c r="AC603" s="277"/>
      <c r="AD603" s="277"/>
      <c r="AE603" s="277"/>
      <c r="AF603" s="277"/>
      <c r="AG603" s="277"/>
      <c r="AH603" s="277"/>
      <c r="AI603" s="277"/>
      <c r="AJ603" s="277"/>
      <c r="AK603" s="277"/>
      <c r="AL603" s="277"/>
      <c r="AM603" s="277"/>
      <c r="AN603" s="277"/>
      <c r="AO603" s="277"/>
      <c r="AP603" s="278" t="s">
        <v>413</v>
      </c>
      <c r="AQ603" s="278"/>
      <c r="AR603" s="278"/>
      <c r="AS603" s="279"/>
      <c r="AT603" s="298">
        <v>64.95</v>
      </c>
      <c r="AU603" s="298"/>
      <c r="AV603" s="298"/>
      <c r="AW603" s="299"/>
      <c r="AX603" s="299"/>
      <c r="AY603" s="300"/>
      <c r="AZ603" s="15"/>
      <c r="BA603" s="84" t="s">
        <v>2353</v>
      </c>
      <c r="BB603" s="39" t="s">
        <v>727</v>
      </c>
      <c r="BC603" s="39" t="str">
        <f t="shared" si="475"/>
        <v>Meyer (25cm pot)</v>
      </c>
      <c r="BD603" s="85" t="s">
        <v>2</v>
      </c>
      <c r="BE603" s="40" t="str">
        <f t="shared" si="476"/>
        <v/>
      </c>
      <c r="BF603" s="40">
        <f t="shared" si="477"/>
        <v>64.95</v>
      </c>
      <c r="BG603" s="40" t="str">
        <f t="shared" si="478"/>
        <v/>
      </c>
      <c r="BH603" s="139">
        <f>IF(BB603="","",IF(AND(BD603="Yes",Admin!$F$6&gt;0),Admin!$F$6,Admin!$F$5))</f>
        <v>0</v>
      </c>
      <c r="BI603" s="40" t="str">
        <f t="shared" si="479"/>
        <v/>
      </c>
      <c r="BJ603" s="40" t="str">
        <f t="shared" si="480"/>
        <v/>
      </c>
      <c r="BK603" s="58" t="s">
        <v>2370</v>
      </c>
      <c r="BL603" s="39" t="s">
        <v>734</v>
      </c>
      <c r="BM603" s="39" t="str">
        <f t="shared" si="487"/>
        <v>Valencia (25cm pot)</v>
      </c>
      <c r="BN603" s="40" t="s">
        <v>2</v>
      </c>
      <c r="BO603" s="40" t="str">
        <f t="shared" si="488"/>
        <v/>
      </c>
      <c r="BP603" s="40">
        <f t="shared" si="489"/>
        <v>64.95</v>
      </c>
      <c r="BQ603" s="40" t="str">
        <f t="shared" si="490"/>
        <v/>
      </c>
      <c r="BR603" s="139">
        <f>IF(BL603="","",IF(AND(BN603="Yes",Admin!$F$6&gt;0),Admin!$F$6,Admin!$F$5))</f>
        <v>0</v>
      </c>
      <c r="BS603" s="40" t="str">
        <f t="shared" si="491"/>
        <v/>
      </c>
      <c r="BT603" s="92" t="str">
        <f t="shared" si="492"/>
        <v/>
      </c>
    </row>
    <row r="604" spans="1:72" s="39" customFormat="1" ht="18.75" customHeight="1" x14ac:dyDescent="0.25">
      <c r="A604" s="133"/>
      <c r="B604" s="276" t="s">
        <v>2634</v>
      </c>
      <c r="C604" s="277"/>
      <c r="D604" s="277"/>
      <c r="E604" s="277"/>
      <c r="F604" s="277"/>
      <c r="G604" s="277"/>
      <c r="H604" s="277"/>
      <c r="I604" s="277"/>
      <c r="J604" s="277"/>
      <c r="K604" s="277"/>
      <c r="L604" s="277"/>
      <c r="M604" s="277"/>
      <c r="N604" s="277"/>
      <c r="O604" s="277"/>
      <c r="P604" s="278" t="s">
        <v>1449</v>
      </c>
      <c r="Q604" s="278"/>
      <c r="R604" s="278"/>
      <c r="S604" s="279"/>
      <c r="T604" s="298">
        <v>69.95</v>
      </c>
      <c r="U604" s="298"/>
      <c r="V604" s="298"/>
      <c r="W604" s="299"/>
      <c r="X604" s="299"/>
      <c r="Y604" s="300"/>
      <c r="AB604" s="276" t="s">
        <v>430</v>
      </c>
      <c r="AC604" s="277"/>
      <c r="AD604" s="277"/>
      <c r="AE604" s="277"/>
      <c r="AF604" s="277"/>
      <c r="AG604" s="277"/>
      <c r="AH604" s="277"/>
      <c r="AI604" s="277"/>
      <c r="AJ604" s="277"/>
      <c r="AK604" s="277"/>
      <c r="AL604" s="277"/>
      <c r="AM604" s="277"/>
      <c r="AN604" s="277"/>
      <c r="AO604" s="277"/>
      <c r="AP604" s="278" t="s">
        <v>413</v>
      </c>
      <c r="AQ604" s="278"/>
      <c r="AR604" s="278"/>
      <c r="AS604" s="279"/>
      <c r="AT604" s="298">
        <v>64.95</v>
      </c>
      <c r="AU604" s="298"/>
      <c r="AV604" s="298"/>
      <c r="AW604" s="299"/>
      <c r="AX604" s="299"/>
      <c r="AY604" s="300"/>
      <c r="AZ604" s="15"/>
      <c r="BA604" s="84" t="s">
        <v>2635</v>
      </c>
      <c r="BB604" s="39" t="s">
        <v>727</v>
      </c>
      <c r="BC604" s="39" t="str">
        <f t="shared" si="475"/>
        <v>Sudachi Japanese (20cm pot)</v>
      </c>
      <c r="BD604" s="85" t="s">
        <v>2</v>
      </c>
      <c r="BE604" s="40" t="str">
        <f t="shared" si="476"/>
        <v/>
      </c>
      <c r="BF604" s="40">
        <f t="shared" si="477"/>
        <v>69.95</v>
      </c>
      <c r="BG604" s="40" t="str">
        <f t="shared" si="478"/>
        <v/>
      </c>
      <c r="BH604" s="139">
        <f>IF(BB604="","",IF(AND(BD604="Yes",Admin!$F$6&gt;0),Admin!$F$6,Admin!$F$5))</f>
        <v>0</v>
      </c>
      <c r="BI604" s="40" t="str">
        <f t="shared" si="479"/>
        <v/>
      </c>
      <c r="BJ604" s="40" t="str">
        <f t="shared" si="480"/>
        <v/>
      </c>
      <c r="BK604" s="58" t="s">
        <v>2371</v>
      </c>
      <c r="BL604" s="39" t="s">
        <v>734</v>
      </c>
      <c r="BM604" s="39" t="str">
        <f t="shared" si="487"/>
        <v>Washington Navel (25cm pot)</v>
      </c>
      <c r="BN604" s="40" t="s">
        <v>2</v>
      </c>
      <c r="BO604" s="40" t="str">
        <f t="shared" si="488"/>
        <v/>
      </c>
      <c r="BP604" s="40">
        <f t="shared" si="489"/>
        <v>64.95</v>
      </c>
      <c r="BQ604" s="40" t="str">
        <f t="shared" si="490"/>
        <v/>
      </c>
      <c r="BR604" s="139">
        <f>IF(BL604="","",IF(AND(BN604="Yes",Admin!$F$6&gt;0),Admin!$F$6,Admin!$F$5))</f>
        <v>0</v>
      </c>
      <c r="BS604" s="40" t="str">
        <f t="shared" si="491"/>
        <v/>
      </c>
      <c r="BT604" s="92" t="str">
        <f t="shared" si="492"/>
        <v/>
      </c>
    </row>
    <row r="605" spans="1:72" s="39" customFormat="1" ht="18.75" customHeight="1" x14ac:dyDescent="0.25">
      <c r="A605" s="133"/>
      <c r="B605" s="276" t="s">
        <v>1667</v>
      </c>
      <c r="C605" s="277"/>
      <c r="D605" s="277"/>
      <c r="E605" s="277"/>
      <c r="F605" s="277"/>
      <c r="G605" s="277"/>
      <c r="H605" s="277"/>
      <c r="I605" s="277"/>
      <c r="J605" s="277"/>
      <c r="K605" s="277"/>
      <c r="L605" s="277"/>
      <c r="M605" s="277"/>
      <c r="N605" s="277"/>
      <c r="O605" s="277"/>
      <c r="P605" s="278" t="s">
        <v>1449</v>
      </c>
      <c r="Q605" s="278"/>
      <c r="R605" s="278"/>
      <c r="S605" s="279"/>
      <c r="T605" s="298">
        <v>69.95</v>
      </c>
      <c r="U605" s="298"/>
      <c r="V605" s="298"/>
      <c r="W605" s="299"/>
      <c r="X605" s="299"/>
      <c r="Y605" s="300"/>
      <c r="AB605" s="213" t="s">
        <v>431</v>
      </c>
      <c r="AC605" s="214"/>
      <c r="AD605" s="214"/>
      <c r="AE605" s="214"/>
      <c r="AF605" s="214"/>
      <c r="AG605" s="214"/>
      <c r="AH605" s="214"/>
      <c r="AI605" s="214"/>
      <c r="AJ605" s="214"/>
      <c r="AK605" s="214"/>
      <c r="AL605" s="214"/>
      <c r="AM605" s="214"/>
      <c r="AN605" s="214"/>
      <c r="AO605" s="214"/>
      <c r="AP605" s="214"/>
      <c r="AQ605" s="214"/>
      <c r="AR605" s="214"/>
      <c r="AS605" s="214"/>
      <c r="AT605" s="214"/>
      <c r="AU605" s="214"/>
      <c r="AV605" s="214"/>
      <c r="AW605" s="214"/>
      <c r="AX605" s="214"/>
      <c r="AY605" s="215"/>
      <c r="AZ605" s="15"/>
      <c r="BA605" s="84" t="s">
        <v>2354</v>
      </c>
      <c r="BB605" s="39" t="s">
        <v>727</v>
      </c>
      <c r="BC605" s="39" t="str">
        <f t="shared" si="475"/>
        <v>Yuzu - Japanese Lemon (20cm pot)</v>
      </c>
      <c r="BD605" s="85" t="s">
        <v>2</v>
      </c>
      <c r="BE605" s="40" t="str">
        <f t="shared" si="476"/>
        <v/>
      </c>
      <c r="BF605" s="40">
        <f t="shared" si="477"/>
        <v>69.95</v>
      </c>
      <c r="BG605" s="40" t="str">
        <f t="shared" si="478"/>
        <v/>
      </c>
      <c r="BH605" s="139">
        <f>IF(BB605="","",IF(AND(BD605="Yes",Admin!$F$6&gt;0),Admin!$F$6,Admin!$F$5))</f>
        <v>0</v>
      </c>
      <c r="BI605" s="40" t="str">
        <f t="shared" si="479"/>
        <v/>
      </c>
      <c r="BJ605" s="40" t="str">
        <f t="shared" si="480"/>
        <v/>
      </c>
      <c r="BK605" s="58"/>
      <c r="BM605" s="39" t="str">
        <f t="shared" si="487"/>
        <v/>
      </c>
      <c r="BN605" s="40" t="s">
        <v>2</v>
      </c>
      <c r="BO605" s="40" t="str">
        <f t="shared" si="488"/>
        <v/>
      </c>
      <c r="BP605" s="40" t="str">
        <f t="shared" si="489"/>
        <v/>
      </c>
      <c r="BQ605" s="40" t="str">
        <f t="shared" si="490"/>
        <v/>
      </c>
      <c r="BR605" s="139" t="str">
        <f>IF(BL605="","",IF(AND(BN605="Yes",Admin!$F$6&gt;0),Admin!$F$6,Admin!$F$5))</f>
        <v/>
      </c>
      <c r="BS605" s="40" t="str">
        <f t="shared" si="491"/>
        <v/>
      </c>
      <c r="BT605" s="92" t="str">
        <f t="shared" si="492"/>
        <v/>
      </c>
    </row>
    <row r="606" spans="1:72" s="39" customFormat="1" ht="18.75" customHeight="1" x14ac:dyDescent="0.25">
      <c r="A606" s="133"/>
      <c r="B606" s="213" t="s">
        <v>406</v>
      </c>
      <c r="C606" s="214"/>
      <c r="D606" s="214"/>
      <c r="E606" s="214"/>
      <c r="F606" s="214"/>
      <c r="G606" s="214"/>
      <c r="H606" s="214"/>
      <c r="I606" s="214"/>
      <c r="J606" s="214"/>
      <c r="K606" s="214"/>
      <c r="L606" s="214"/>
      <c r="M606" s="214"/>
      <c r="N606" s="214"/>
      <c r="O606" s="214"/>
      <c r="P606" s="214"/>
      <c r="Q606" s="214"/>
      <c r="R606" s="214"/>
      <c r="S606" s="214"/>
      <c r="T606" s="214"/>
      <c r="U606" s="214"/>
      <c r="V606" s="214"/>
      <c r="W606" s="214"/>
      <c r="X606" s="214"/>
      <c r="Y606" s="215"/>
      <c r="AB606" s="276" t="s">
        <v>2646</v>
      </c>
      <c r="AC606" s="277"/>
      <c r="AD606" s="277"/>
      <c r="AE606" s="277"/>
      <c r="AF606" s="277"/>
      <c r="AG606" s="277"/>
      <c r="AH606" s="277"/>
      <c r="AI606" s="277"/>
      <c r="AJ606" s="277"/>
      <c r="AK606" s="277"/>
      <c r="AL606" s="277"/>
      <c r="AM606" s="277"/>
      <c r="AN606" s="277"/>
      <c r="AO606" s="277"/>
      <c r="AP606" s="278" t="s">
        <v>1449</v>
      </c>
      <c r="AQ606" s="278"/>
      <c r="AR606" s="278"/>
      <c r="AS606" s="279"/>
      <c r="AT606" s="280">
        <v>67.95</v>
      </c>
      <c r="AU606" s="281"/>
      <c r="AV606" s="282"/>
      <c r="AW606" s="283"/>
      <c r="AX606" s="284"/>
      <c r="AY606" s="285"/>
      <c r="AZ606" s="15"/>
      <c r="BA606" s="84"/>
      <c r="BC606" s="39" t="str">
        <f t="shared" si="475"/>
        <v/>
      </c>
      <c r="BD606" s="85" t="s">
        <v>2</v>
      </c>
      <c r="BE606" s="40" t="str">
        <f t="shared" si="476"/>
        <v/>
      </c>
      <c r="BF606" s="40" t="str">
        <f t="shared" si="477"/>
        <v/>
      </c>
      <c r="BG606" s="40" t="str">
        <f t="shared" si="478"/>
        <v/>
      </c>
      <c r="BH606" s="139" t="str">
        <f>IF(BB606="","",IF(AND(BD606="Yes",Admin!$F$6&gt;0),Admin!$F$6,Admin!$F$5))</f>
        <v/>
      </c>
      <c r="BI606" s="40" t="str">
        <f t="shared" si="479"/>
        <v/>
      </c>
      <c r="BJ606" s="40" t="str">
        <f t="shared" si="480"/>
        <v/>
      </c>
      <c r="BK606" s="58" t="s">
        <v>2662</v>
      </c>
      <c r="BL606" s="39" t="s">
        <v>735</v>
      </c>
      <c r="BM606" s="39" t="str">
        <f t="shared" si="487"/>
        <v>Blood 'Arnold' (20cm pot)</v>
      </c>
      <c r="BN606" s="40" t="s">
        <v>2</v>
      </c>
      <c r="BO606" s="40" t="str">
        <f t="shared" si="488"/>
        <v/>
      </c>
      <c r="BP606" s="40">
        <f t="shared" si="489"/>
        <v>67.95</v>
      </c>
      <c r="BQ606" s="40" t="str">
        <f t="shared" si="490"/>
        <v/>
      </c>
      <c r="BR606" s="139">
        <f>IF(BL606="","",IF(AND(BN606="Yes",Admin!$F$6&gt;0),Admin!$F$6,Admin!$F$5))</f>
        <v>0</v>
      </c>
      <c r="BS606" s="40" t="str">
        <f t="shared" si="491"/>
        <v/>
      </c>
      <c r="BT606" s="92" t="str">
        <f t="shared" si="492"/>
        <v/>
      </c>
    </row>
    <row r="607" spans="1:72" s="39" customFormat="1" ht="18.75" customHeight="1" x14ac:dyDescent="0.25">
      <c r="A607" s="133"/>
      <c r="B607" s="276" t="s">
        <v>403</v>
      </c>
      <c r="C607" s="277"/>
      <c r="D607" s="277"/>
      <c r="E607" s="277"/>
      <c r="F607" s="277"/>
      <c r="G607" s="277"/>
      <c r="H607" s="277"/>
      <c r="I607" s="277"/>
      <c r="J607" s="277"/>
      <c r="K607" s="277"/>
      <c r="L607" s="277"/>
      <c r="M607" s="277"/>
      <c r="N607" s="277"/>
      <c r="O607" s="277"/>
      <c r="P607" s="278" t="s">
        <v>413</v>
      </c>
      <c r="Q607" s="278"/>
      <c r="R607" s="278"/>
      <c r="S607" s="279"/>
      <c r="T607" s="280">
        <v>74.95</v>
      </c>
      <c r="U607" s="281"/>
      <c r="V607" s="282"/>
      <c r="W607" s="283"/>
      <c r="X607" s="284"/>
      <c r="Y607" s="285"/>
      <c r="AB607" s="276" t="s">
        <v>2086</v>
      </c>
      <c r="AC607" s="277"/>
      <c r="AD607" s="277"/>
      <c r="AE607" s="277"/>
      <c r="AF607" s="277"/>
      <c r="AG607" s="277"/>
      <c r="AH607" s="277"/>
      <c r="AI607" s="277"/>
      <c r="AJ607" s="277"/>
      <c r="AK607" s="277"/>
      <c r="AL607" s="277"/>
      <c r="AM607" s="277"/>
      <c r="AN607" s="277"/>
      <c r="AO607" s="277"/>
      <c r="AP607" s="278" t="s">
        <v>413</v>
      </c>
      <c r="AQ607" s="278"/>
      <c r="AR607" s="278"/>
      <c r="AS607" s="279"/>
      <c r="AT607" s="280">
        <v>74.95</v>
      </c>
      <c r="AU607" s="281"/>
      <c r="AV607" s="282"/>
      <c r="AW607" s="283"/>
      <c r="AX607" s="284"/>
      <c r="AY607" s="285"/>
      <c r="AZ607" s="15"/>
      <c r="BA607" s="84" t="s">
        <v>2355</v>
      </c>
      <c r="BB607" s="39" t="s">
        <v>731</v>
      </c>
      <c r="BC607" s="39" t="str">
        <f t="shared" si="475"/>
        <v>Eureka (25cm pot)</v>
      </c>
      <c r="BD607" s="85" t="s">
        <v>2</v>
      </c>
      <c r="BE607" s="40" t="str">
        <f t="shared" si="476"/>
        <v/>
      </c>
      <c r="BF607" s="40">
        <f t="shared" si="477"/>
        <v>74.95</v>
      </c>
      <c r="BG607" s="40" t="str">
        <f t="shared" si="478"/>
        <v/>
      </c>
      <c r="BH607" s="139">
        <f>IF(BB607="","",IF(AND(BD607="Yes",Admin!$F$6&gt;0),Admin!$F$6,Admin!$F$5))</f>
        <v>0</v>
      </c>
      <c r="BI607" s="40" t="str">
        <f t="shared" si="479"/>
        <v/>
      </c>
      <c r="BJ607" s="40" t="str">
        <f t="shared" si="480"/>
        <v/>
      </c>
      <c r="BK607" s="58" t="s">
        <v>2372</v>
      </c>
      <c r="BL607" s="39" t="s">
        <v>735</v>
      </c>
      <c r="BM607" s="39" t="str">
        <f t="shared" si="487"/>
        <v>Lanes Navel (25cm pot)</v>
      </c>
      <c r="BN607" s="40" t="s">
        <v>2</v>
      </c>
      <c r="BO607" s="40" t="str">
        <f t="shared" si="488"/>
        <v/>
      </c>
      <c r="BP607" s="40">
        <f t="shared" si="489"/>
        <v>74.95</v>
      </c>
      <c r="BQ607" s="40" t="str">
        <f t="shared" si="490"/>
        <v/>
      </c>
      <c r="BR607" s="139">
        <f>IF(BL607="","",IF(AND(BN607="Yes",Admin!$F$6&gt;0),Admin!$F$6,Admin!$F$5))</f>
        <v>0</v>
      </c>
      <c r="BS607" s="40" t="str">
        <f t="shared" si="491"/>
        <v/>
      </c>
      <c r="BT607" s="92" t="str">
        <f t="shared" si="492"/>
        <v/>
      </c>
    </row>
    <row r="608" spans="1:72" s="39" customFormat="1" ht="18.75" customHeight="1" x14ac:dyDescent="0.25">
      <c r="A608" s="133"/>
      <c r="B608" s="276" t="s">
        <v>407</v>
      </c>
      <c r="C608" s="277"/>
      <c r="D608" s="277"/>
      <c r="E608" s="277"/>
      <c r="F608" s="277"/>
      <c r="G608" s="277"/>
      <c r="H608" s="277"/>
      <c r="I608" s="277"/>
      <c r="J608" s="277"/>
      <c r="K608" s="277"/>
      <c r="L608" s="277"/>
      <c r="M608" s="277"/>
      <c r="N608" s="277"/>
      <c r="O608" s="277"/>
      <c r="P608" s="278" t="s">
        <v>413</v>
      </c>
      <c r="Q608" s="278"/>
      <c r="R608" s="278"/>
      <c r="S608" s="279"/>
      <c r="T608" s="280">
        <v>74.95</v>
      </c>
      <c r="U608" s="281"/>
      <c r="V608" s="282"/>
      <c r="W608" s="283"/>
      <c r="X608" s="284"/>
      <c r="Y608" s="285"/>
      <c r="AB608" s="301" t="s">
        <v>1668</v>
      </c>
      <c r="AC608" s="302"/>
      <c r="AD608" s="302"/>
      <c r="AE608" s="302"/>
      <c r="AF608" s="302"/>
      <c r="AG608" s="302"/>
      <c r="AH608" s="302"/>
      <c r="AI608" s="302"/>
      <c r="AJ608" s="302"/>
      <c r="AK608" s="302"/>
      <c r="AL608" s="302"/>
      <c r="AM608" s="302"/>
      <c r="AN608" s="302"/>
      <c r="AO608" s="302"/>
      <c r="AP608" s="303" t="s">
        <v>413</v>
      </c>
      <c r="AQ608" s="303"/>
      <c r="AR608" s="303"/>
      <c r="AS608" s="304"/>
      <c r="AT608" s="343">
        <v>74.95</v>
      </c>
      <c r="AU608" s="343"/>
      <c r="AV608" s="343"/>
      <c r="AW608" s="344" t="s">
        <v>2</v>
      </c>
      <c r="AX608" s="344"/>
      <c r="AY608" s="345"/>
      <c r="AZ608" s="15"/>
      <c r="BA608" s="84" t="s">
        <v>2356</v>
      </c>
      <c r="BB608" s="39" t="s">
        <v>731</v>
      </c>
      <c r="BC608" s="39" t="str">
        <f t="shared" si="475"/>
        <v>Lemonade (25cm pot)</v>
      </c>
      <c r="BD608" s="85" t="s">
        <v>2</v>
      </c>
      <c r="BE608" s="40" t="str">
        <f t="shared" si="476"/>
        <v/>
      </c>
      <c r="BF608" s="40">
        <f t="shared" si="477"/>
        <v>74.95</v>
      </c>
      <c r="BG608" s="40" t="str">
        <f t="shared" si="478"/>
        <v/>
      </c>
      <c r="BH608" s="139">
        <f>IF(BB608="","",IF(AND(BD608="Yes",Admin!$F$6&gt;0),Admin!$F$6,Admin!$F$5))</f>
        <v>0</v>
      </c>
      <c r="BI608" s="40" t="str">
        <f t="shared" si="479"/>
        <v/>
      </c>
      <c r="BJ608" s="40" t="str">
        <f t="shared" si="480"/>
        <v/>
      </c>
      <c r="BK608" s="58" t="s">
        <v>2373</v>
      </c>
      <c r="BL608" s="39" t="s">
        <v>735</v>
      </c>
      <c r="BM608" s="39" t="str">
        <f t="shared" si="487"/>
        <v>Valencia (25cm pot)</v>
      </c>
      <c r="BN608" s="40" t="s">
        <v>2</v>
      </c>
      <c r="BO608" s="40" t="str">
        <f t="shared" si="488"/>
        <v/>
      </c>
      <c r="BP608" s="40">
        <f t="shared" si="489"/>
        <v>74.95</v>
      </c>
      <c r="BQ608" s="40" t="str">
        <f t="shared" si="490"/>
        <v/>
      </c>
      <c r="BR608" s="139">
        <f>IF(BL608="","",IF(AND(BN608="Yes",Admin!$F$6&gt;0),Admin!$F$6,Admin!$F$5))</f>
        <v>0</v>
      </c>
      <c r="BS608" s="40" t="str">
        <f t="shared" si="491"/>
        <v/>
      </c>
      <c r="BT608" s="92" t="str">
        <f t="shared" si="492"/>
        <v/>
      </c>
    </row>
    <row r="609" spans="1:72" s="39" customFormat="1" ht="18.75" customHeight="1" x14ac:dyDescent="0.25">
      <c r="A609" s="133"/>
      <c r="B609" s="276" t="s">
        <v>404</v>
      </c>
      <c r="C609" s="277"/>
      <c r="D609" s="277"/>
      <c r="E609" s="277"/>
      <c r="F609" s="277"/>
      <c r="G609" s="277"/>
      <c r="H609" s="277"/>
      <c r="I609" s="277"/>
      <c r="J609" s="277"/>
      <c r="K609" s="277"/>
      <c r="L609" s="277"/>
      <c r="M609" s="277"/>
      <c r="N609" s="277"/>
      <c r="O609" s="277"/>
      <c r="P609" s="278" t="s">
        <v>413</v>
      </c>
      <c r="Q609" s="278"/>
      <c r="R609" s="278"/>
      <c r="S609" s="279"/>
      <c r="T609" s="298">
        <v>74.95</v>
      </c>
      <c r="U609" s="298"/>
      <c r="V609" s="298"/>
      <c r="W609" s="299"/>
      <c r="X609" s="299"/>
      <c r="Y609" s="300"/>
      <c r="AB609" s="276" t="s">
        <v>2647</v>
      </c>
      <c r="AC609" s="277"/>
      <c r="AD609" s="277"/>
      <c r="AE609" s="277"/>
      <c r="AF609" s="277"/>
      <c r="AG609" s="277"/>
      <c r="AH609" s="277"/>
      <c r="AI609" s="277"/>
      <c r="AJ609" s="277"/>
      <c r="AK609" s="277"/>
      <c r="AL609" s="277"/>
      <c r="AM609" s="277"/>
      <c r="AN609" s="277"/>
      <c r="AO609" s="277"/>
      <c r="AP609" s="278" t="s">
        <v>1449</v>
      </c>
      <c r="AQ609" s="278"/>
      <c r="AR609" s="278"/>
      <c r="AS609" s="279"/>
      <c r="AT609" s="280">
        <v>67.95</v>
      </c>
      <c r="AU609" s="281"/>
      <c r="AV609" s="282"/>
      <c r="AW609" s="283"/>
      <c r="AX609" s="284"/>
      <c r="AY609" s="285"/>
      <c r="AZ609" s="15"/>
      <c r="BA609" s="84" t="s">
        <v>2357</v>
      </c>
      <c r="BB609" s="39" t="s">
        <v>731</v>
      </c>
      <c r="BC609" s="39" t="str">
        <f t="shared" si="475"/>
        <v>Lisbon (25cm pot)</v>
      </c>
      <c r="BD609" s="85" t="s">
        <v>2</v>
      </c>
      <c r="BE609" s="40" t="str">
        <f t="shared" si="476"/>
        <v/>
      </c>
      <c r="BF609" s="40">
        <f t="shared" si="477"/>
        <v>74.95</v>
      </c>
      <c r="BG609" s="40" t="str">
        <f t="shared" si="478"/>
        <v/>
      </c>
      <c r="BH609" s="139">
        <f>IF(BB609="","",IF(AND(BD609="Yes",Admin!$F$6&gt;0),Admin!$F$6,Admin!$F$5))</f>
        <v>0</v>
      </c>
      <c r="BI609" s="40" t="str">
        <f t="shared" si="479"/>
        <v/>
      </c>
      <c r="BJ609" s="40" t="str">
        <f t="shared" si="480"/>
        <v/>
      </c>
      <c r="BK609" s="58" t="s">
        <v>2666</v>
      </c>
      <c r="BL609" s="39" t="s">
        <v>735</v>
      </c>
      <c r="BM609" s="39" t="str">
        <f t="shared" si="487"/>
        <v>Valencia 'Keenan' (20cm pot)</v>
      </c>
      <c r="BN609" s="40" t="s">
        <v>2</v>
      </c>
      <c r="BO609" s="40" t="str">
        <f t="shared" si="488"/>
        <v/>
      </c>
      <c r="BP609" s="40">
        <f t="shared" si="489"/>
        <v>67.95</v>
      </c>
      <c r="BQ609" s="40" t="str">
        <f t="shared" si="490"/>
        <v/>
      </c>
      <c r="BR609" s="139">
        <f>IF(BL609="","",IF(AND(BN609="Yes",Admin!$F$6&gt;0),Admin!$F$6,Admin!$F$5))</f>
        <v>0</v>
      </c>
      <c r="BS609" s="40" t="str">
        <f t="shared" si="491"/>
        <v/>
      </c>
      <c r="BT609" s="92" t="str">
        <f t="shared" si="492"/>
        <v/>
      </c>
    </row>
    <row r="610" spans="1:72" s="39" customFormat="1" ht="18.75" customHeight="1" x14ac:dyDescent="0.25">
      <c r="A610" s="133"/>
      <c r="B610" s="276" t="s">
        <v>405</v>
      </c>
      <c r="C610" s="277"/>
      <c r="D610" s="277"/>
      <c r="E610" s="277"/>
      <c r="F610" s="277"/>
      <c r="G610" s="277"/>
      <c r="H610" s="277"/>
      <c r="I610" s="277"/>
      <c r="J610" s="277"/>
      <c r="K610" s="277"/>
      <c r="L610" s="277"/>
      <c r="M610" s="277"/>
      <c r="N610" s="277"/>
      <c r="O610" s="277"/>
      <c r="P610" s="278" t="s">
        <v>413</v>
      </c>
      <c r="Q610" s="278"/>
      <c r="R610" s="278"/>
      <c r="S610" s="279"/>
      <c r="T610" s="298">
        <v>74.95</v>
      </c>
      <c r="U610" s="298"/>
      <c r="V610" s="298"/>
      <c r="W610" s="299"/>
      <c r="X610" s="299"/>
      <c r="Y610" s="300"/>
      <c r="AB610" s="276" t="s">
        <v>430</v>
      </c>
      <c r="AC610" s="277"/>
      <c r="AD610" s="277"/>
      <c r="AE610" s="277"/>
      <c r="AF610" s="277"/>
      <c r="AG610" s="277"/>
      <c r="AH610" s="277"/>
      <c r="AI610" s="277"/>
      <c r="AJ610" s="277"/>
      <c r="AK610" s="277"/>
      <c r="AL610" s="277"/>
      <c r="AM610" s="277"/>
      <c r="AN610" s="277"/>
      <c r="AO610" s="277"/>
      <c r="AP610" s="278" t="s">
        <v>413</v>
      </c>
      <c r="AQ610" s="278"/>
      <c r="AR610" s="278"/>
      <c r="AS610" s="279"/>
      <c r="AT610" s="298">
        <v>74.95</v>
      </c>
      <c r="AU610" s="298"/>
      <c r="AV610" s="298"/>
      <c r="AW610" s="299"/>
      <c r="AX610" s="299"/>
      <c r="AY610" s="300"/>
      <c r="AZ610" s="15"/>
      <c r="BA610" s="84" t="s">
        <v>2358</v>
      </c>
      <c r="BB610" s="39" t="s">
        <v>731</v>
      </c>
      <c r="BC610" s="39" t="str">
        <f t="shared" si="475"/>
        <v>Meyer (25cm pot)</v>
      </c>
      <c r="BD610" s="85" t="s">
        <v>2</v>
      </c>
      <c r="BE610" s="40" t="str">
        <f t="shared" si="476"/>
        <v/>
      </c>
      <c r="BF610" s="40">
        <f t="shared" si="477"/>
        <v>74.95</v>
      </c>
      <c r="BG610" s="40" t="str">
        <f t="shared" si="478"/>
        <v/>
      </c>
      <c r="BH610" s="139">
        <f>IF(BB610="","",IF(AND(BD610="Yes",Admin!$F$6&gt;0),Admin!$F$6,Admin!$F$5))</f>
        <v>0</v>
      </c>
      <c r="BI610" s="40" t="str">
        <f t="shared" si="479"/>
        <v/>
      </c>
      <c r="BJ610" s="40" t="str">
        <f t="shared" si="480"/>
        <v/>
      </c>
      <c r="BK610" s="58" t="s">
        <v>2374</v>
      </c>
      <c r="BL610" s="39" t="s">
        <v>735</v>
      </c>
      <c r="BM610" s="39" t="str">
        <f t="shared" si="487"/>
        <v>Washington Navel (25cm pot)</v>
      </c>
      <c r="BN610" s="40" t="s">
        <v>2</v>
      </c>
      <c r="BO610" s="40" t="str">
        <f t="shared" si="488"/>
        <v/>
      </c>
      <c r="BP610" s="40">
        <f t="shared" si="489"/>
        <v>74.95</v>
      </c>
      <c r="BQ610" s="40" t="str">
        <f t="shared" si="490"/>
        <v/>
      </c>
      <c r="BR610" s="139">
        <f>IF(BL610="","",IF(AND(BN610="Yes",Admin!$F$6&gt;0),Admin!$F$6,Admin!$F$5))</f>
        <v>0</v>
      </c>
      <c r="BS610" s="40" t="str">
        <f t="shared" si="491"/>
        <v/>
      </c>
      <c r="BT610" s="92" t="str">
        <f t="shared" si="492"/>
        <v/>
      </c>
    </row>
    <row r="611" spans="1:72" s="39" customFormat="1" ht="18.75" customHeight="1" x14ac:dyDescent="0.25">
      <c r="A611" s="133"/>
      <c r="B611" s="213" t="s">
        <v>408</v>
      </c>
      <c r="C611" s="214"/>
      <c r="D611" s="214"/>
      <c r="E611" s="214"/>
      <c r="F611" s="214"/>
      <c r="G611" s="214"/>
      <c r="H611" s="214"/>
      <c r="I611" s="214"/>
      <c r="J611" s="214"/>
      <c r="K611" s="214"/>
      <c r="L611" s="214"/>
      <c r="M611" s="214"/>
      <c r="N611" s="214"/>
      <c r="O611" s="214"/>
      <c r="P611" s="214"/>
      <c r="Q611" s="214"/>
      <c r="R611" s="214"/>
      <c r="S611" s="214"/>
      <c r="T611" s="214"/>
      <c r="U611" s="214"/>
      <c r="V611" s="214"/>
      <c r="W611" s="214"/>
      <c r="X611" s="214"/>
      <c r="Y611" s="215"/>
      <c r="AB611" s="213" t="s">
        <v>408</v>
      </c>
      <c r="AC611" s="214"/>
      <c r="AD611" s="214"/>
      <c r="AE611" s="214"/>
      <c r="AF611" s="214"/>
      <c r="AG611" s="214"/>
      <c r="AH611" s="214"/>
      <c r="AI611" s="214"/>
      <c r="AJ611" s="214"/>
      <c r="AK611" s="214"/>
      <c r="AL611" s="214"/>
      <c r="AM611" s="214"/>
      <c r="AN611" s="214"/>
      <c r="AO611" s="214"/>
      <c r="AP611" s="214"/>
      <c r="AQ611" s="214"/>
      <c r="AR611" s="214"/>
      <c r="AS611" s="214"/>
      <c r="AT611" s="214"/>
      <c r="AU611" s="214"/>
      <c r="AV611" s="214"/>
      <c r="AW611" s="214"/>
      <c r="AX611" s="214"/>
      <c r="AY611" s="215"/>
      <c r="AZ611" s="15"/>
      <c r="BA611" s="84"/>
      <c r="BC611" s="39" t="str">
        <f t="shared" si="475"/>
        <v/>
      </c>
      <c r="BD611" s="85" t="s">
        <v>2</v>
      </c>
      <c r="BE611" s="40" t="str">
        <f t="shared" si="476"/>
        <v/>
      </c>
      <c r="BF611" s="40" t="str">
        <f t="shared" si="477"/>
        <v/>
      </c>
      <c r="BG611" s="40" t="str">
        <f t="shared" si="478"/>
        <v/>
      </c>
      <c r="BH611" s="139" t="str">
        <f>IF(BB611="","",IF(AND(BD611="Yes",Admin!$F$6&gt;0),Admin!$F$6,Admin!$F$5))</f>
        <v/>
      </c>
      <c r="BI611" s="40" t="str">
        <f t="shared" si="479"/>
        <v/>
      </c>
      <c r="BJ611" s="40" t="str">
        <f t="shared" si="480"/>
        <v/>
      </c>
      <c r="BK611" s="58"/>
      <c r="BM611" s="39" t="str">
        <f t="shared" si="487"/>
        <v/>
      </c>
      <c r="BN611" s="40" t="s">
        <v>2</v>
      </c>
      <c r="BO611" s="40" t="str">
        <f t="shared" si="488"/>
        <v/>
      </c>
      <c r="BP611" s="40" t="str">
        <f t="shared" si="489"/>
        <v/>
      </c>
      <c r="BQ611" s="40" t="str">
        <f t="shared" si="490"/>
        <v/>
      </c>
      <c r="BR611" s="139" t="str">
        <f>IF(BL611="","",IF(AND(BN611="Yes",Admin!$F$6&gt;0),Admin!$F$6,Admin!$F$5))</f>
        <v/>
      </c>
      <c r="BS611" s="40" t="str">
        <f t="shared" si="491"/>
        <v/>
      </c>
      <c r="BT611" s="92" t="str">
        <f t="shared" si="492"/>
        <v/>
      </c>
    </row>
    <row r="612" spans="1:72" s="39" customFormat="1" ht="18.75" customHeight="1" thickBot="1" x14ac:dyDescent="0.3">
      <c r="A612" s="133"/>
      <c r="B612" s="269" t="s">
        <v>1450</v>
      </c>
      <c r="C612" s="270"/>
      <c r="D612" s="270"/>
      <c r="E612" s="270"/>
      <c r="F612" s="270"/>
      <c r="G612" s="270"/>
      <c r="H612" s="270"/>
      <c r="I612" s="270"/>
      <c r="J612" s="270"/>
      <c r="K612" s="270"/>
      <c r="L612" s="270"/>
      <c r="M612" s="270"/>
      <c r="N612" s="270"/>
      <c r="O612" s="270"/>
      <c r="P612" s="305" t="s">
        <v>413</v>
      </c>
      <c r="Q612" s="305"/>
      <c r="R612" s="305"/>
      <c r="S612" s="306"/>
      <c r="T612" s="307">
        <v>89.95</v>
      </c>
      <c r="U612" s="308"/>
      <c r="V612" s="309"/>
      <c r="W612" s="273"/>
      <c r="X612" s="274"/>
      <c r="Y612" s="275"/>
      <c r="AB612" s="269" t="s">
        <v>1986</v>
      </c>
      <c r="AC612" s="270"/>
      <c r="AD612" s="270"/>
      <c r="AE612" s="270"/>
      <c r="AF612" s="270"/>
      <c r="AG612" s="270"/>
      <c r="AH612" s="270"/>
      <c r="AI612" s="270"/>
      <c r="AJ612" s="270"/>
      <c r="AK612" s="270"/>
      <c r="AL612" s="270"/>
      <c r="AM612" s="270"/>
      <c r="AN612" s="270"/>
      <c r="AO612" s="270"/>
      <c r="AP612" s="305" t="s">
        <v>413</v>
      </c>
      <c r="AQ612" s="305"/>
      <c r="AR612" s="305"/>
      <c r="AS612" s="306"/>
      <c r="AT612" s="307">
        <v>84.95</v>
      </c>
      <c r="AU612" s="308"/>
      <c r="AV612" s="309"/>
      <c r="AW612" s="273"/>
      <c r="AX612" s="274"/>
      <c r="AY612" s="275"/>
      <c r="AZ612" s="15"/>
      <c r="BA612" s="84" t="s">
        <v>2359</v>
      </c>
      <c r="BB612" s="39" t="s">
        <v>2650</v>
      </c>
      <c r="BC612" s="39" t="str">
        <f t="shared" si="475"/>
        <v>Lisbon &amp; Eureka (25cm pot)</v>
      </c>
      <c r="BD612" s="85" t="s">
        <v>2</v>
      </c>
      <c r="BE612" s="40" t="str">
        <f t="shared" si="476"/>
        <v/>
      </c>
      <c r="BF612" s="40">
        <f t="shared" si="477"/>
        <v>89.95</v>
      </c>
      <c r="BG612" s="40" t="str">
        <f t="shared" si="478"/>
        <v/>
      </c>
      <c r="BH612" s="139">
        <f>IF(BB612="","",IF(AND(BD612="Yes",Admin!$F$6&gt;0),Admin!$F$6,Admin!$F$5))</f>
        <v>0</v>
      </c>
      <c r="BI612" s="40" t="str">
        <f t="shared" si="479"/>
        <v/>
      </c>
      <c r="BJ612" s="40" t="str">
        <f t="shared" si="480"/>
        <v/>
      </c>
      <c r="BK612" s="58" t="s">
        <v>2375</v>
      </c>
      <c r="BL612" s="39" t="s">
        <v>1989</v>
      </c>
      <c r="BM612" s="39" t="str">
        <f t="shared" si="487"/>
        <v>Washington Navel &amp; Valencia (25cm pot)</v>
      </c>
      <c r="BN612" s="40" t="s">
        <v>2</v>
      </c>
      <c r="BO612" s="40" t="str">
        <f t="shared" si="488"/>
        <v/>
      </c>
      <c r="BP612" s="40">
        <f t="shared" si="489"/>
        <v>84.95</v>
      </c>
      <c r="BQ612" s="40" t="str">
        <f t="shared" si="490"/>
        <v/>
      </c>
      <c r="BR612" s="139">
        <f>IF(BL612="","",IF(AND(BN612="Yes",Admin!$F$6&gt;0),Admin!$F$6,Admin!$F$5))</f>
        <v>0</v>
      </c>
      <c r="BS612" s="40" t="str">
        <f t="shared" si="491"/>
        <v/>
      </c>
      <c r="BT612" s="92" t="str">
        <f t="shared" si="492"/>
        <v/>
      </c>
    </row>
    <row r="613" spans="1:72" s="39" customFormat="1" ht="18.75" customHeight="1" thickBot="1" x14ac:dyDescent="0.3">
      <c r="A613" s="133"/>
      <c r="AZ613" s="15"/>
      <c r="BA613" s="84"/>
      <c r="BC613" s="39" t="str">
        <f t="shared" si="475"/>
        <v/>
      </c>
      <c r="BD613" s="85" t="s">
        <v>2</v>
      </c>
      <c r="BE613" s="40" t="str">
        <f t="shared" ref="BE613:BE615" si="493">IF(ISNUMBER(W613),W613,"")</f>
        <v/>
      </c>
      <c r="BF613" s="40" t="str">
        <f t="shared" ref="BF613:BF615" si="494">IF(ISNUMBER(T613),T613,"")</f>
        <v/>
      </c>
      <c r="BG613" s="40" t="str">
        <f t="shared" ref="BG613:BG615" si="495">IF(AND(ISNUMBER(W613),BD613="Yes"),W613,"")</f>
        <v/>
      </c>
      <c r="BH613" s="139" t="str">
        <f>IF(BB613="","",IF(AND(BD613="Yes",Admin!$F$6&gt;0),Admin!$F$6,Admin!$F$5))</f>
        <v/>
      </c>
      <c r="BI613" s="40" t="str">
        <f t="shared" ref="BI613:BI615" si="496">IF(AND(ISNUMBER(W613),W613&gt;0, ISNUMBER(T613)),W613*T613,"")</f>
        <v/>
      </c>
      <c r="BJ613" s="40" t="str">
        <f t="shared" ref="BJ613:BJ615" si="497">IF(BI613="","",BI613-(BI613*BH613))</f>
        <v/>
      </c>
      <c r="BK613" s="58"/>
      <c r="BM613" s="39" t="str">
        <f t="shared" si="487"/>
        <v/>
      </c>
      <c r="BN613" s="40" t="s">
        <v>2</v>
      </c>
      <c r="BO613" s="40" t="str">
        <f t="shared" si="488"/>
        <v/>
      </c>
      <c r="BP613" s="40" t="str">
        <f t="shared" si="489"/>
        <v/>
      </c>
      <c r="BQ613" s="40" t="str">
        <f t="shared" si="490"/>
        <v/>
      </c>
      <c r="BR613" s="139" t="str">
        <f>IF(BL613="","",IF(AND(BN613="Yes",Admin!$F$6&gt;0),Admin!$F$6,Admin!$F$5))</f>
        <v/>
      </c>
      <c r="BS613" s="40" t="str">
        <f t="shared" si="491"/>
        <v/>
      </c>
      <c r="BT613" s="92" t="str">
        <f t="shared" si="492"/>
        <v/>
      </c>
    </row>
    <row r="614" spans="1:72" s="39" customFormat="1" ht="18.75" customHeight="1" x14ac:dyDescent="0.3">
      <c r="A614" s="133"/>
      <c r="B614" s="286" t="s">
        <v>410</v>
      </c>
      <c r="C614" s="287"/>
      <c r="D614" s="287"/>
      <c r="E614" s="287"/>
      <c r="F614" s="287"/>
      <c r="G614" s="287"/>
      <c r="H614" s="287"/>
      <c r="I614" s="287"/>
      <c r="J614" s="287"/>
      <c r="K614" s="287"/>
      <c r="L614" s="287"/>
      <c r="M614" s="287"/>
      <c r="N614" s="287"/>
      <c r="O614" s="287"/>
      <c r="P614" s="287"/>
      <c r="Q614" s="287"/>
      <c r="R614" s="287"/>
      <c r="S614" s="287"/>
      <c r="T614" s="319" t="s">
        <v>1</v>
      </c>
      <c r="U614" s="319"/>
      <c r="V614" s="319"/>
      <c r="W614" s="271" t="s">
        <v>0</v>
      </c>
      <c r="X614" s="271"/>
      <c r="Y614" s="272"/>
      <c r="AB614" s="286" t="s">
        <v>432</v>
      </c>
      <c r="AC614" s="287"/>
      <c r="AD614" s="287"/>
      <c r="AE614" s="287"/>
      <c r="AF614" s="287"/>
      <c r="AG614" s="287"/>
      <c r="AH614" s="287"/>
      <c r="AI614" s="287"/>
      <c r="AJ614" s="287"/>
      <c r="AK614" s="287"/>
      <c r="AL614" s="287"/>
      <c r="AM614" s="287"/>
      <c r="AN614" s="287"/>
      <c r="AO614" s="287"/>
      <c r="AP614" s="287"/>
      <c r="AQ614" s="287"/>
      <c r="AR614" s="287"/>
      <c r="AS614" s="287"/>
      <c r="AT614" s="319" t="s">
        <v>1</v>
      </c>
      <c r="AU614" s="319"/>
      <c r="AV614" s="319"/>
      <c r="AW614" s="271" t="s">
        <v>0</v>
      </c>
      <c r="AX614" s="271"/>
      <c r="AY614" s="272"/>
      <c r="AZ614" s="15"/>
      <c r="BA614" s="84"/>
      <c r="BC614" s="39" t="str">
        <f t="shared" si="475"/>
        <v/>
      </c>
      <c r="BD614" s="85" t="s">
        <v>2</v>
      </c>
      <c r="BE614" s="40" t="str">
        <f t="shared" si="493"/>
        <v/>
      </c>
      <c r="BF614" s="40" t="str">
        <f t="shared" si="494"/>
        <v/>
      </c>
      <c r="BG614" s="40" t="str">
        <f t="shared" si="495"/>
        <v/>
      </c>
      <c r="BH614" s="139" t="str">
        <f>IF(BB614="","",IF(AND(BD614="Yes",Admin!$F$6&gt;0),Admin!$F$6,Admin!$F$5))</f>
        <v/>
      </c>
      <c r="BI614" s="40" t="str">
        <f t="shared" si="496"/>
        <v/>
      </c>
      <c r="BJ614" s="40" t="str">
        <f t="shared" si="497"/>
        <v/>
      </c>
      <c r="BK614" s="58"/>
      <c r="BM614" s="39" t="str">
        <f t="shared" si="487"/>
        <v/>
      </c>
      <c r="BN614" s="40" t="s">
        <v>2</v>
      </c>
      <c r="BO614" s="40" t="str">
        <f t="shared" si="488"/>
        <v/>
      </c>
      <c r="BP614" s="40" t="str">
        <f t="shared" si="489"/>
        <v/>
      </c>
      <c r="BQ614" s="40" t="str">
        <f t="shared" si="490"/>
        <v/>
      </c>
      <c r="BR614" s="139" t="str">
        <f>IF(BL614="","",IF(AND(BN614="Yes",Admin!$F$6&gt;0),Admin!$F$6,Admin!$F$5))</f>
        <v/>
      </c>
      <c r="BS614" s="40" t="str">
        <f t="shared" si="491"/>
        <v/>
      </c>
      <c r="BT614" s="92" t="str">
        <f t="shared" si="492"/>
        <v/>
      </c>
    </row>
    <row r="615" spans="1:72" s="39" customFormat="1" ht="19.5" customHeight="1" thickBot="1" x14ac:dyDescent="0.3">
      <c r="A615" s="133"/>
      <c r="B615" s="288" t="s">
        <v>411</v>
      </c>
      <c r="C615" s="289"/>
      <c r="D615" s="289"/>
      <c r="E615" s="289"/>
      <c r="F615" s="289"/>
      <c r="G615" s="289"/>
      <c r="H615" s="289"/>
      <c r="I615" s="289"/>
      <c r="J615" s="289"/>
      <c r="K615" s="289"/>
      <c r="L615" s="289"/>
      <c r="M615" s="289"/>
      <c r="N615" s="289"/>
      <c r="O615" s="289"/>
      <c r="P615" s="290" t="s">
        <v>413</v>
      </c>
      <c r="Q615" s="290"/>
      <c r="R615" s="290"/>
      <c r="S615" s="291"/>
      <c r="T615" s="292">
        <v>89.95</v>
      </c>
      <c r="U615" s="293"/>
      <c r="V615" s="294"/>
      <c r="W615" s="295"/>
      <c r="X615" s="296"/>
      <c r="Y615" s="297"/>
      <c r="AB615" s="269" t="s">
        <v>433</v>
      </c>
      <c r="AC615" s="270"/>
      <c r="AD615" s="270"/>
      <c r="AE615" s="270"/>
      <c r="AF615" s="270"/>
      <c r="AG615" s="270"/>
      <c r="AH615" s="270"/>
      <c r="AI615" s="270"/>
      <c r="AJ615" s="270"/>
      <c r="AK615" s="270"/>
      <c r="AL615" s="270"/>
      <c r="AM615" s="270"/>
      <c r="AN615" s="270"/>
      <c r="AO615" s="270"/>
      <c r="AP615" s="305" t="s">
        <v>413</v>
      </c>
      <c r="AQ615" s="305"/>
      <c r="AR615" s="305"/>
      <c r="AS615" s="306"/>
      <c r="AT615" s="307">
        <v>64.95</v>
      </c>
      <c r="AU615" s="308"/>
      <c r="AV615" s="309"/>
      <c r="AW615" s="273"/>
      <c r="AX615" s="274"/>
      <c r="AY615" s="275"/>
      <c r="AZ615" s="15"/>
      <c r="BA615" s="84" t="s">
        <v>2360</v>
      </c>
      <c r="BB615" s="39" t="s">
        <v>1455</v>
      </c>
      <c r="BC615" s="39" t="str">
        <f t="shared" si="475"/>
        <v>Eureka Lemon &amp; Tahitian Lime (25cm pot)</v>
      </c>
      <c r="BD615" s="85" t="s">
        <v>2</v>
      </c>
      <c r="BE615" s="40" t="str">
        <f t="shared" si="493"/>
        <v/>
      </c>
      <c r="BF615" s="40">
        <f t="shared" si="494"/>
        <v>89.95</v>
      </c>
      <c r="BG615" s="40" t="str">
        <f t="shared" si="495"/>
        <v/>
      </c>
      <c r="BH615" s="139">
        <f>IF(BB615="","",IF(AND(BD615="Yes",Admin!$F$6&gt;0),Admin!$F$6,Admin!$F$5))</f>
        <v>0</v>
      </c>
      <c r="BI615" s="40" t="str">
        <f t="shared" si="496"/>
        <v/>
      </c>
      <c r="BJ615" s="40" t="str">
        <f t="shared" si="497"/>
        <v/>
      </c>
      <c r="BK615" s="58" t="s">
        <v>2376</v>
      </c>
      <c r="BL615" s="39" t="s">
        <v>728</v>
      </c>
      <c r="BM615" s="39" t="str">
        <f t="shared" si="487"/>
        <v>Minneola (25cm pot)</v>
      </c>
      <c r="BN615" s="40" t="s">
        <v>2</v>
      </c>
      <c r="BO615" s="40" t="str">
        <f t="shared" si="488"/>
        <v/>
      </c>
      <c r="BP615" s="40">
        <f t="shared" si="489"/>
        <v>64.95</v>
      </c>
      <c r="BQ615" s="40" t="str">
        <f t="shared" si="490"/>
        <v/>
      </c>
      <c r="BR615" s="139">
        <f>IF(BL615="","",IF(AND(BN615="Yes",Admin!$F$6&gt;0),Admin!$F$6,Admin!$F$5))</f>
        <v>0</v>
      </c>
      <c r="BS615" s="40" t="str">
        <f t="shared" si="491"/>
        <v/>
      </c>
      <c r="BT615" s="92" t="str">
        <f t="shared" si="492"/>
        <v/>
      </c>
    </row>
    <row r="616" spans="1:72" s="39" customFormat="1" ht="18.75" customHeight="1" thickBot="1" x14ac:dyDescent="0.3">
      <c r="A616" s="133"/>
      <c r="AZ616" s="15"/>
      <c r="BA616" s="84"/>
      <c r="BC616" s="39" t="str">
        <f t="shared" ref="BC616:BC626" si="498">IF(AND(T616&gt;1, T616&lt;&gt;"Price"),B616&amp;" ("&amp;P616&amp;")","")</f>
        <v/>
      </c>
      <c r="BD616" s="85" t="s">
        <v>2</v>
      </c>
      <c r="BE616" s="40" t="str">
        <f t="shared" ref="BE616:BE626" si="499">IF(ISNUMBER(W616),W616,"")</f>
        <v/>
      </c>
      <c r="BF616" s="40" t="str">
        <f t="shared" ref="BF616:BF626" si="500">IF(ISNUMBER(T616),T616,"")</f>
        <v/>
      </c>
      <c r="BG616" s="40" t="str">
        <f t="shared" ref="BG616:BG626" si="501">IF(AND(ISNUMBER(W616),BD616="Yes"),W616,"")</f>
        <v/>
      </c>
      <c r="BH616" s="139" t="str">
        <f>IF(BB616="","",IF(AND(BD616="Yes",Admin!$F$6&gt;0),Admin!$F$6,Admin!$F$5))</f>
        <v/>
      </c>
      <c r="BI616" s="40" t="str">
        <f t="shared" ref="BI616:BI626" si="502">IF(AND(ISNUMBER(W616),W616&gt;0, ISNUMBER(T616)),W616*T616,"")</f>
        <v/>
      </c>
      <c r="BJ616" s="40" t="str">
        <f t="shared" ref="BJ616:BJ626" si="503">IF(BI616="","",BI616-(BI616*BH616))</f>
        <v/>
      </c>
      <c r="BK616" s="58"/>
      <c r="BM616" s="39" t="str">
        <f t="shared" si="487"/>
        <v/>
      </c>
      <c r="BN616" s="40" t="s">
        <v>2</v>
      </c>
      <c r="BO616" s="40" t="str">
        <f t="shared" si="488"/>
        <v/>
      </c>
      <c r="BP616" s="40" t="str">
        <f t="shared" si="489"/>
        <v/>
      </c>
      <c r="BQ616" s="40" t="str">
        <f t="shared" si="490"/>
        <v/>
      </c>
      <c r="BR616" s="139" t="str">
        <f>IF(BL616="","",IF(AND(BN616="Yes",Admin!$F$6&gt;0),Admin!$F$6,Admin!$F$5))</f>
        <v/>
      </c>
      <c r="BS616" s="40" t="str">
        <f t="shared" si="491"/>
        <v/>
      </c>
      <c r="BT616" s="92" t="str">
        <f t="shared" si="492"/>
        <v/>
      </c>
    </row>
    <row r="617" spans="1:72" s="39" customFormat="1" ht="18.75" customHeight="1" x14ac:dyDescent="0.3">
      <c r="A617" s="133"/>
      <c r="B617" s="286" t="s">
        <v>412</v>
      </c>
      <c r="C617" s="287"/>
      <c r="D617" s="287"/>
      <c r="E617" s="287"/>
      <c r="F617" s="287"/>
      <c r="G617" s="287"/>
      <c r="H617" s="287"/>
      <c r="I617" s="287"/>
      <c r="J617" s="287"/>
      <c r="K617" s="287"/>
      <c r="L617" s="287"/>
      <c r="M617" s="287"/>
      <c r="N617" s="287"/>
      <c r="O617" s="287"/>
      <c r="P617" s="287"/>
      <c r="Q617" s="287"/>
      <c r="R617" s="287"/>
      <c r="S617" s="287"/>
      <c r="T617" s="319" t="s">
        <v>1</v>
      </c>
      <c r="U617" s="319"/>
      <c r="V617" s="319"/>
      <c r="W617" s="271" t="s">
        <v>0</v>
      </c>
      <c r="X617" s="271"/>
      <c r="Y617" s="272"/>
      <c r="AB617" s="286" t="s">
        <v>2667</v>
      </c>
      <c r="AC617" s="287"/>
      <c r="AD617" s="287"/>
      <c r="AE617" s="287"/>
      <c r="AF617" s="287"/>
      <c r="AG617" s="287"/>
      <c r="AH617" s="287"/>
      <c r="AI617" s="287"/>
      <c r="AJ617" s="287"/>
      <c r="AK617" s="287"/>
      <c r="AL617" s="287"/>
      <c r="AM617" s="287"/>
      <c r="AN617" s="287"/>
      <c r="AO617" s="287"/>
      <c r="AP617" s="287"/>
      <c r="AQ617" s="287"/>
      <c r="AR617" s="287"/>
      <c r="AS617" s="287"/>
      <c r="AT617" s="319" t="s">
        <v>1</v>
      </c>
      <c r="AU617" s="319"/>
      <c r="AV617" s="319"/>
      <c r="AW617" s="271" t="s">
        <v>0</v>
      </c>
      <c r="AX617" s="271"/>
      <c r="AY617" s="272"/>
      <c r="BA617" s="84"/>
      <c r="BC617" s="39" t="str">
        <f t="shared" si="498"/>
        <v/>
      </c>
      <c r="BD617" s="85" t="s">
        <v>2</v>
      </c>
      <c r="BE617" s="40" t="str">
        <f t="shared" si="499"/>
        <v/>
      </c>
      <c r="BF617" s="40" t="str">
        <f t="shared" si="500"/>
        <v/>
      </c>
      <c r="BG617" s="40" t="str">
        <f t="shared" si="501"/>
        <v/>
      </c>
      <c r="BH617" s="139" t="str">
        <f>IF(BB617="","",IF(AND(BD617="Yes",Admin!$F$6&gt;0),Admin!$F$6,Admin!$F$5))</f>
        <v/>
      </c>
      <c r="BI617" s="40" t="str">
        <f t="shared" si="502"/>
        <v/>
      </c>
      <c r="BJ617" s="40" t="str">
        <f t="shared" si="503"/>
        <v/>
      </c>
      <c r="BK617" s="58"/>
      <c r="BM617" s="39" t="str">
        <f t="shared" si="487"/>
        <v/>
      </c>
      <c r="BN617" s="40" t="s">
        <v>2</v>
      </c>
      <c r="BO617" s="40" t="str">
        <f t="shared" si="488"/>
        <v/>
      </c>
      <c r="BP617" s="40" t="str">
        <f t="shared" si="489"/>
        <v/>
      </c>
      <c r="BQ617" s="40" t="str">
        <f t="shared" si="490"/>
        <v/>
      </c>
      <c r="BR617" s="139" t="str">
        <f>IF(BL617="","",IF(AND(BN617="Yes",Admin!$F$6&gt;0),Admin!$F$6,Admin!$F$5))</f>
        <v/>
      </c>
      <c r="BS617" s="40" t="str">
        <f t="shared" si="491"/>
        <v/>
      </c>
      <c r="BT617" s="92" t="str">
        <f t="shared" si="492"/>
        <v/>
      </c>
    </row>
    <row r="618" spans="1:72" s="39" customFormat="1" ht="18.75" customHeight="1" x14ac:dyDescent="0.25">
      <c r="B618" s="276" t="s">
        <v>696</v>
      </c>
      <c r="C618" s="277"/>
      <c r="D618" s="277"/>
      <c r="E618" s="277"/>
      <c r="F618" s="277"/>
      <c r="G618" s="277"/>
      <c r="H618" s="277"/>
      <c r="I618" s="277"/>
      <c r="J618" s="277"/>
      <c r="K618" s="277"/>
      <c r="L618" s="277"/>
      <c r="M618" s="277"/>
      <c r="N618" s="277"/>
      <c r="O618" s="277"/>
      <c r="P618" s="278" t="s">
        <v>413</v>
      </c>
      <c r="Q618" s="278"/>
      <c r="R618" s="278"/>
      <c r="S618" s="279"/>
      <c r="T618" s="280">
        <v>64.95</v>
      </c>
      <c r="U618" s="281"/>
      <c r="V618" s="282"/>
      <c r="W618" s="283"/>
      <c r="X618" s="284"/>
      <c r="Y618" s="285"/>
      <c r="AB618" s="276" t="s">
        <v>1916</v>
      </c>
      <c r="AC618" s="277"/>
      <c r="AD618" s="277"/>
      <c r="AE618" s="277"/>
      <c r="AF618" s="277"/>
      <c r="AG618" s="277"/>
      <c r="AH618" s="277"/>
      <c r="AI618" s="277"/>
      <c r="AJ618" s="277"/>
      <c r="AK618" s="277"/>
      <c r="AL618" s="277"/>
      <c r="AM618" s="277"/>
      <c r="AN618" s="277"/>
      <c r="AO618" s="277"/>
      <c r="AP618" s="278" t="s">
        <v>1449</v>
      </c>
      <c r="AQ618" s="278"/>
      <c r="AR618" s="278"/>
      <c r="AS618" s="279"/>
      <c r="AT618" s="280">
        <v>67.95</v>
      </c>
      <c r="AU618" s="281"/>
      <c r="AV618" s="282"/>
      <c r="AW618" s="283"/>
      <c r="AX618" s="284"/>
      <c r="AY618" s="285"/>
      <c r="AZ618" s="15"/>
      <c r="BA618" s="58" t="s">
        <v>2361</v>
      </c>
      <c r="BB618" s="39" t="s">
        <v>733</v>
      </c>
      <c r="BC618" s="39" t="str">
        <f t="shared" si="498"/>
        <v>Australian (25cm pot)</v>
      </c>
      <c r="BD618" s="85" t="s">
        <v>2</v>
      </c>
      <c r="BE618" s="40" t="str">
        <f t="shared" si="499"/>
        <v/>
      </c>
      <c r="BF618" s="40">
        <f t="shared" si="500"/>
        <v>64.95</v>
      </c>
      <c r="BG618" s="40" t="str">
        <f t="shared" si="501"/>
        <v/>
      </c>
      <c r="BH618" s="139">
        <f>IF(BB618="","",IF(AND(BD618="Yes",Admin!$F$6&gt;0),Admin!$F$6,Admin!$F$5))</f>
        <v>0</v>
      </c>
      <c r="BI618" s="40" t="str">
        <f t="shared" si="502"/>
        <v/>
      </c>
      <c r="BJ618" s="40" t="str">
        <f t="shared" si="503"/>
        <v/>
      </c>
      <c r="BK618" s="58" t="s">
        <v>2365</v>
      </c>
      <c r="BL618" s="39" t="s">
        <v>1917</v>
      </c>
      <c r="BM618" s="39" t="str">
        <f t="shared" si="487"/>
        <v>Blood Red Centre (20cm pot)</v>
      </c>
      <c r="BN618" s="40" t="s">
        <v>2</v>
      </c>
      <c r="BO618" s="40" t="str">
        <f t="shared" si="488"/>
        <v/>
      </c>
      <c r="BP618" s="40">
        <f t="shared" si="489"/>
        <v>67.95</v>
      </c>
      <c r="BQ618" s="40" t="str">
        <f t="shared" si="490"/>
        <v/>
      </c>
      <c r="BR618" s="139">
        <f>IF(BL618="","",IF(AND(BN618="Yes",Admin!$F$6&gt;0),Admin!$F$6,Admin!$F$5))</f>
        <v>0</v>
      </c>
      <c r="BS618" s="40" t="str">
        <f t="shared" si="491"/>
        <v/>
      </c>
      <c r="BT618" s="92" t="str">
        <f t="shared" si="492"/>
        <v/>
      </c>
    </row>
    <row r="619" spans="1:72" s="39" customFormat="1" ht="18.75" customHeight="1" x14ac:dyDescent="0.25">
      <c r="B619" s="276" t="s">
        <v>415</v>
      </c>
      <c r="C619" s="277"/>
      <c r="D619" s="277"/>
      <c r="E619" s="277"/>
      <c r="F619" s="277"/>
      <c r="G619" s="277"/>
      <c r="H619" s="277"/>
      <c r="I619" s="277"/>
      <c r="J619" s="277"/>
      <c r="K619" s="277"/>
      <c r="L619" s="277"/>
      <c r="M619" s="277"/>
      <c r="N619" s="277"/>
      <c r="O619" s="277"/>
      <c r="P619" s="278" t="s">
        <v>1449</v>
      </c>
      <c r="Q619" s="278"/>
      <c r="R619" s="278"/>
      <c r="S619" s="279"/>
      <c r="T619" s="280">
        <v>52.95</v>
      </c>
      <c r="U619" s="281"/>
      <c r="V619" s="282"/>
      <c r="W619" s="283"/>
      <c r="X619" s="284"/>
      <c r="Y619" s="285"/>
      <c r="AB619" s="276" t="s">
        <v>2639</v>
      </c>
      <c r="AC619" s="277"/>
      <c r="AD619" s="277"/>
      <c r="AE619" s="277"/>
      <c r="AF619" s="277"/>
      <c r="AG619" s="277"/>
      <c r="AH619" s="277"/>
      <c r="AI619" s="277"/>
      <c r="AJ619" s="277"/>
      <c r="AK619" s="277"/>
      <c r="AL619" s="277"/>
      <c r="AM619" s="277"/>
      <c r="AN619" s="277"/>
      <c r="AO619" s="277"/>
      <c r="AP619" s="278" t="s">
        <v>413</v>
      </c>
      <c r="AQ619" s="278"/>
      <c r="AR619" s="278"/>
      <c r="AS619" s="279"/>
      <c r="AT619" s="280">
        <v>79.95</v>
      </c>
      <c r="AU619" s="281"/>
      <c r="AV619" s="282"/>
      <c r="AW619" s="283"/>
      <c r="AX619" s="284"/>
      <c r="AY619" s="285"/>
      <c r="AZ619" s="15"/>
      <c r="BA619" s="58" t="s">
        <v>2673</v>
      </c>
      <c r="BB619" s="39" t="s">
        <v>733</v>
      </c>
      <c r="BC619" s="39" t="str">
        <f t="shared" si="498"/>
        <v>Kaffir (20cm pot)</v>
      </c>
      <c r="BD619" s="85" t="s">
        <v>2</v>
      </c>
      <c r="BE619" s="40" t="str">
        <f t="shared" si="499"/>
        <v/>
      </c>
      <c r="BF619" s="40">
        <f t="shared" si="500"/>
        <v>52.95</v>
      </c>
      <c r="BG619" s="40" t="str">
        <f t="shared" si="501"/>
        <v/>
      </c>
      <c r="BH619" s="139">
        <f>IF(BB619="","",IF(AND(BD619="Yes",Admin!$F$6&gt;0),Admin!$F$6,Admin!$F$5))</f>
        <v>0</v>
      </c>
      <c r="BI619" s="40" t="str">
        <f t="shared" si="502"/>
        <v/>
      </c>
      <c r="BJ619" s="40" t="str">
        <f t="shared" si="503"/>
        <v/>
      </c>
      <c r="BK619" s="58" t="s">
        <v>2663</v>
      </c>
      <c r="BL619" s="39" t="s">
        <v>1917</v>
      </c>
      <c r="BM619" s="39" t="str">
        <f t="shared" si="487"/>
        <v>Finger (25cm pot)</v>
      </c>
      <c r="BN619" s="40" t="s">
        <v>2</v>
      </c>
      <c r="BO619" s="40" t="str">
        <f t="shared" si="488"/>
        <v/>
      </c>
      <c r="BP619" s="40">
        <f t="shared" si="489"/>
        <v>79.95</v>
      </c>
      <c r="BQ619" s="40" t="str">
        <f t="shared" si="490"/>
        <v/>
      </c>
      <c r="BR619" s="139">
        <f>IF(BL619="","",IF(AND(BN619="Yes",Admin!$F$6&gt;0),Admin!$F$6,Admin!$F$5))</f>
        <v>0</v>
      </c>
      <c r="BS619" s="40" t="str">
        <f t="shared" si="491"/>
        <v/>
      </c>
      <c r="BT619" s="92" t="str">
        <f t="shared" si="492"/>
        <v/>
      </c>
    </row>
    <row r="620" spans="1:72" s="39" customFormat="1" ht="18.75" customHeight="1" x14ac:dyDescent="0.25">
      <c r="B620" s="276" t="s">
        <v>2636</v>
      </c>
      <c r="C620" s="277"/>
      <c r="D620" s="277"/>
      <c r="E620" s="277"/>
      <c r="F620" s="277"/>
      <c r="G620" s="277"/>
      <c r="H620" s="277"/>
      <c r="I620" s="277"/>
      <c r="J620" s="277"/>
      <c r="K620" s="277"/>
      <c r="L620" s="277"/>
      <c r="M620" s="277"/>
      <c r="N620" s="277"/>
      <c r="O620" s="277"/>
      <c r="P620" s="278" t="s">
        <v>1449</v>
      </c>
      <c r="Q620" s="278"/>
      <c r="R620" s="278"/>
      <c r="S620" s="279"/>
      <c r="T620" s="280">
        <v>52.95</v>
      </c>
      <c r="U620" s="281"/>
      <c r="V620" s="282"/>
      <c r="W620" s="283"/>
      <c r="X620" s="284"/>
      <c r="Y620" s="285"/>
      <c r="AB620" s="276" t="s">
        <v>2639</v>
      </c>
      <c r="AC620" s="277"/>
      <c r="AD620" s="277"/>
      <c r="AE620" s="277"/>
      <c r="AF620" s="277"/>
      <c r="AG620" s="277"/>
      <c r="AH620" s="277"/>
      <c r="AI620" s="277"/>
      <c r="AJ620" s="277"/>
      <c r="AK620" s="277"/>
      <c r="AL620" s="277"/>
      <c r="AM620" s="277"/>
      <c r="AN620" s="277"/>
      <c r="AO620" s="277"/>
      <c r="AP620" s="278" t="s">
        <v>1449</v>
      </c>
      <c r="AQ620" s="278"/>
      <c r="AR620" s="278"/>
      <c r="AS620" s="279"/>
      <c r="AT620" s="280">
        <v>67.95</v>
      </c>
      <c r="AU620" s="281"/>
      <c r="AV620" s="282"/>
      <c r="AW620" s="283"/>
      <c r="AX620" s="284"/>
      <c r="AY620" s="285"/>
      <c r="AZ620" s="15"/>
      <c r="BA620" s="58" t="s">
        <v>2651</v>
      </c>
      <c r="BB620" s="39" t="s">
        <v>733</v>
      </c>
      <c r="BC620" s="39" t="str">
        <f t="shared" si="498"/>
        <v>Limequat (20cm pot)</v>
      </c>
      <c r="BD620" s="85" t="s">
        <v>2</v>
      </c>
      <c r="BE620" s="40" t="str">
        <f t="shared" si="499"/>
        <v/>
      </c>
      <c r="BF620" s="40">
        <f t="shared" si="500"/>
        <v>52.95</v>
      </c>
      <c r="BG620" s="40" t="str">
        <f t="shared" si="501"/>
        <v/>
      </c>
      <c r="BH620" s="139">
        <f>IF(BB620="","",IF(AND(BD620="Yes",Admin!$F$6&gt;0),Admin!$F$6,Admin!$F$5))</f>
        <v>0</v>
      </c>
      <c r="BI620" s="40" t="str">
        <f t="shared" si="502"/>
        <v/>
      </c>
      <c r="BJ620" s="40" t="str">
        <f t="shared" si="503"/>
        <v/>
      </c>
      <c r="BK620" s="58" t="s">
        <v>2664</v>
      </c>
      <c r="BL620" s="39" t="s">
        <v>1917</v>
      </c>
      <c r="BM620" s="39" t="str">
        <f t="shared" si="487"/>
        <v>Finger (20cm pot)</v>
      </c>
      <c r="BN620" s="40" t="s">
        <v>2</v>
      </c>
      <c r="BO620" s="40" t="str">
        <f t="shared" si="488"/>
        <v/>
      </c>
      <c r="BP620" s="40">
        <f t="shared" si="489"/>
        <v>67.95</v>
      </c>
      <c r="BQ620" s="40" t="str">
        <f t="shared" si="490"/>
        <v/>
      </c>
      <c r="BR620" s="139">
        <f>IF(BL620="","",IF(AND(BN620="Yes",Admin!$F$6&gt;0),Admin!$F$6,Admin!$F$5))</f>
        <v>0</v>
      </c>
      <c r="BS620" s="40" t="str">
        <f t="shared" si="491"/>
        <v/>
      </c>
      <c r="BT620" s="92" t="str">
        <f t="shared" si="492"/>
        <v/>
      </c>
    </row>
    <row r="621" spans="1:72" s="39" customFormat="1" ht="18.75" customHeight="1" x14ac:dyDescent="0.25">
      <c r="B621" s="276" t="s">
        <v>416</v>
      </c>
      <c r="C621" s="277"/>
      <c r="D621" s="277"/>
      <c r="E621" s="277"/>
      <c r="F621" s="277"/>
      <c r="G621" s="277"/>
      <c r="H621" s="277"/>
      <c r="I621" s="277"/>
      <c r="J621" s="277"/>
      <c r="K621" s="277"/>
      <c r="L621" s="277"/>
      <c r="M621" s="277"/>
      <c r="N621" s="277"/>
      <c r="O621" s="277"/>
      <c r="P621" s="278" t="s">
        <v>413</v>
      </c>
      <c r="Q621" s="278"/>
      <c r="R621" s="278"/>
      <c r="S621" s="279"/>
      <c r="T621" s="280">
        <v>64.95</v>
      </c>
      <c r="U621" s="281"/>
      <c r="V621" s="282"/>
      <c r="W621" s="283"/>
      <c r="X621" s="284"/>
      <c r="Y621" s="285"/>
      <c r="AB621" s="276" t="s">
        <v>2640</v>
      </c>
      <c r="AC621" s="277"/>
      <c r="AD621" s="277"/>
      <c r="AE621" s="277"/>
      <c r="AF621" s="277"/>
      <c r="AG621" s="277"/>
      <c r="AH621" s="277"/>
      <c r="AI621" s="277"/>
      <c r="AJ621" s="277"/>
      <c r="AK621" s="277"/>
      <c r="AL621" s="277"/>
      <c r="AM621" s="277"/>
      <c r="AN621" s="277"/>
      <c r="AO621" s="277"/>
      <c r="AP621" s="278" t="s">
        <v>1449</v>
      </c>
      <c r="AQ621" s="278"/>
      <c r="AR621" s="278"/>
      <c r="AS621" s="279"/>
      <c r="AT621" s="298">
        <v>67.95</v>
      </c>
      <c r="AU621" s="298"/>
      <c r="AV621" s="298"/>
      <c r="AW621" s="299"/>
      <c r="AX621" s="299"/>
      <c r="AY621" s="300"/>
      <c r="AZ621" s="15"/>
      <c r="BA621" s="58" t="s">
        <v>2362</v>
      </c>
      <c r="BB621" s="39" t="s">
        <v>733</v>
      </c>
      <c r="BC621" s="39" t="str">
        <f t="shared" si="498"/>
        <v>Tahitian (25cm pot)</v>
      </c>
      <c r="BD621" s="85" t="s">
        <v>2</v>
      </c>
      <c r="BE621" s="40" t="str">
        <f t="shared" si="499"/>
        <v/>
      </c>
      <c r="BF621" s="40">
        <f t="shared" si="500"/>
        <v>64.95</v>
      </c>
      <c r="BG621" s="40" t="str">
        <f t="shared" si="501"/>
        <v/>
      </c>
      <c r="BH621" s="139">
        <f>IF(BB621="","",IF(AND(BD621="Yes",Admin!$F$6&gt;0),Admin!$F$6,Admin!$F$5))</f>
        <v>0</v>
      </c>
      <c r="BI621" s="40" t="str">
        <f t="shared" si="502"/>
        <v/>
      </c>
      <c r="BJ621" s="40" t="str">
        <f t="shared" si="503"/>
        <v/>
      </c>
      <c r="BK621" s="58" t="s">
        <v>2665</v>
      </c>
      <c r="BL621" s="39" t="s">
        <v>1917</v>
      </c>
      <c r="BM621" s="39" t="str">
        <f t="shared" si="487"/>
        <v>Rainforest Pearl (20cm pot)</v>
      </c>
      <c r="BN621" s="40" t="s">
        <v>2</v>
      </c>
      <c r="BO621" s="40" t="str">
        <f t="shared" si="488"/>
        <v/>
      </c>
      <c r="BP621" s="40">
        <f t="shared" si="489"/>
        <v>67.95</v>
      </c>
      <c r="BQ621" s="40" t="str">
        <f t="shared" si="490"/>
        <v/>
      </c>
      <c r="BR621" s="139">
        <f>IF(BL621="","",IF(AND(BN621="Yes",Admin!$F$6&gt;0),Admin!$F$6,Admin!$F$5))</f>
        <v>0</v>
      </c>
      <c r="BS621" s="40" t="str">
        <f t="shared" si="491"/>
        <v/>
      </c>
      <c r="BT621" s="92" t="str">
        <f t="shared" si="492"/>
        <v/>
      </c>
    </row>
    <row r="622" spans="1:72" s="39" customFormat="1" ht="18.75" customHeight="1" thickBot="1" x14ac:dyDescent="0.3">
      <c r="B622" s="213" t="s">
        <v>414</v>
      </c>
      <c r="C622" s="214"/>
      <c r="D622" s="214"/>
      <c r="E622" s="214"/>
      <c r="F622" s="214"/>
      <c r="G622" s="214"/>
      <c r="H622" s="214"/>
      <c r="I622" s="214"/>
      <c r="J622" s="214"/>
      <c r="K622" s="214"/>
      <c r="L622" s="214"/>
      <c r="M622" s="214"/>
      <c r="N622" s="214"/>
      <c r="O622" s="214"/>
      <c r="P622" s="214"/>
      <c r="Q622" s="214"/>
      <c r="R622" s="214"/>
      <c r="S622" s="214"/>
      <c r="T622" s="214"/>
      <c r="U622" s="214"/>
      <c r="V622" s="214"/>
      <c r="W622" s="214"/>
      <c r="X622" s="214"/>
      <c r="Y622" s="215"/>
      <c r="AB622" s="269" t="s">
        <v>1915</v>
      </c>
      <c r="AC622" s="270"/>
      <c r="AD622" s="270"/>
      <c r="AE622" s="270"/>
      <c r="AF622" s="270"/>
      <c r="AG622" s="270"/>
      <c r="AH622" s="270"/>
      <c r="AI622" s="270"/>
      <c r="AJ622" s="270"/>
      <c r="AK622" s="270"/>
      <c r="AL622" s="270"/>
      <c r="AM622" s="270"/>
      <c r="AN622" s="270"/>
      <c r="AO622" s="270"/>
      <c r="AP622" s="305" t="s">
        <v>1449</v>
      </c>
      <c r="AQ622" s="305"/>
      <c r="AR622" s="305"/>
      <c r="AS622" s="306"/>
      <c r="AT622" s="527">
        <v>67.95</v>
      </c>
      <c r="AU622" s="527"/>
      <c r="AV622" s="527"/>
      <c r="AW622" s="459"/>
      <c r="AX622" s="459"/>
      <c r="AY622" s="1080"/>
      <c r="AZ622" s="15"/>
      <c r="BA622" s="84"/>
      <c r="BC622" s="39" t="str">
        <f t="shared" si="498"/>
        <v/>
      </c>
      <c r="BD622" s="85" t="s">
        <v>2</v>
      </c>
      <c r="BE622" s="40" t="str">
        <f t="shared" si="499"/>
        <v/>
      </c>
      <c r="BF622" s="40" t="str">
        <f t="shared" si="500"/>
        <v/>
      </c>
      <c r="BG622" s="40" t="str">
        <f t="shared" si="501"/>
        <v/>
      </c>
      <c r="BH622" s="139" t="str">
        <f>IF(BB622="","",IF(AND(BD622="Yes",Admin!$F$6&gt;0),Admin!$F$6,Admin!$F$5))</f>
        <v/>
      </c>
      <c r="BI622" s="40" t="str">
        <f t="shared" si="502"/>
        <v/>
      </c>
      <c r="BJ622" s="40" t="str">
        <f t="shared" si="503"/>
        <v/>
      </c>
      <c r="BK622" s="58" t="s">
        <v>2366</v>
      </c>
      <c r="BL622" s="39" t="s">
        <v>1917</v>
      </c>
      <c r="BM622" s="39" t="str">
        <f t="shared" si="487"/>
        <v>Sunrise (20cm pot)</v>
      </c>
      <c r="BN622" s="40" t="s">
        <v>2</v>
      </c>
      <c r="BO622" s="40" t="str">
        <f t="shared" si="488"/>
        <v/>
      </c>
      <c r="BP622" s="40">
        <f t="shared" si="489"/>
        <v>67.95</v>
      </c>
      <c r="BQ622" s="40" t="str">
        <f t="shared" si="490"/>
        <v/>
      </c>
      <c r="BR622" s="139">
        <f>IF(BL622="","",IF(AND(BN622="Yes",Admin!$F$6&gt;0),Admin!$F$6,Admin!$F$5))</f>
        <v>0</v>
      </c>
      <c r="BS622" s="40" t="str">
        <f t="shared" si="491"/>
        <v/>
      </c>
      <c r="BT622" s="92" t="str">
        <f t="shared" si="492"/>
        <v/>
      </c>
    </row>
    <row r="623" spans="1:72" s="39" customFormat="1" ht="18.75" customHeight="1" x14ac:dyDescent="0.25">
      <c r="A623" s="133"/>
      <c r="B623" s="276" t="s">
        <v>696</v>
      </c>
      <c r="C623" s="277"/>
      <c r="D623" s="277"/>
      <c r="E623" s="277"/>
      <c r="F623" s="277"/>
      <c r="G623" s="277"/>
      <c r="H623" s="277"/>
      <c r="I623" s="277"/>
      <c r="J623" s="277"/>
      <c r="K623" s="277"/>
      <c r="L623" s="277"/>
      <c r="M623" s="277"/>
      <c r="N623" s="277"/>
      <c r="O623" s="277"/>
      <c r="P623" s="278" t="s">
        <v>1449</v>
      </c>
      <c r="Q623" s="278"/>
      <c r="R623" s="278"/>
      <c r="S623" s="279"/>
      <c r="T623" s="280">
        <v>67.95</v>
      </c>
      <c r="U623" s="281"/>
      <c r="V623" s="282"/>
      <c r="W623" s="283"/>
      <c r="X623" s="284"/>
      <c r="Y623" s="285"/>
      <c r="AZ623" s="15"/>
      <c r="BA623" s="58" t="s">
        <v>2652</v>
      </c>
      <c r="BB623" s="39" t="s">
        <v>1987</v>
      </c>
      <c r="BC623" s="39" t="str">
        <f t="shared" si="498"/>
        <v>Australian (20cm pot)</v>
      </c>
      <c r="BD623" s="85" t="s">
        <v>2</v>
      </c>
      <c r="BE623" s="40" t="str">
        <f t="shared" si="499"/>
        <v/>
      </c>
      <c r="BF623" s="40">
        <f t="shared" si="500"/>
        <v>67.95</v>
      </c>
      <c r="BG623" s="40" t="str">
        <f t="shared" si="501"/>
        <v/>
      </c>
      <c r="BH623" s="139">
        <f>IF(BB623="","",IF(AND(BD623="Yes",Admin!$F$6&gt;0),Admin!$F$6,Admin!$F$5))</f>
        <v>0</v>
      </c>
      <c r="BI623" s="40" t="str">
        <f t="shared" si="502"/>
        <v/>
      </c>
      <c r="BJ623" s="40" t="str">
        <f t="shared" si="503"/>
        <v/>
      </c>
      <c r="BK623" s="58"/>
      <c r="BN623" s="40"/>
      <c r="BO623" s="40"/>
      <c r="BP623" s="40"/>
      <c r="BQ623" s="40"/>
      <c r="BR623" s="139"/>
      <c r="BS623" s="40"/>
      <c r="BT623" s="92"/>
    </row>
    <row r="624" spans="1:72" s="39" customFormat="1" ht="18.75" customHeight="1" x14ac:dyDescent="0.25">
      <c r="B624" s="276" t="s">
        <v>416</v>
      </c>
      <c r="C624" s="277"/>
      <c r="D624" s="277"/>
      <c r="E624" s="277"/>
      <c r="F624" s="277"/>
      <c r="G624" s="277"/>
      <c r="H624" s="277"/>
      <c r="I624" s="277"/>
      <c r="J624" s="277"/>
      <c r="K624" s="277"/>
      <c r="L624" s="277"/>
      <c r="M624" s="277"/>
      <c r="N624" s="277"/>
      <c r="O624" s="277"/>
      <c r="P624" s="278" t="s">
        <v>413</v>
      </c>
      <c r="Q624" s="278"/>
      <c r="R624" s="278"/>
      <c r="S624" s="279"/>
      <c r="T624" s="280">
        <v>74.95</v>
      </c>
      <c r="U624" s="281"/>
      <c r="V624" s="282"/>
      <c r="W624" s="283"/>
      <c r="X624" s="284"/>
      <c r="Y624" s="285"/>
      <c r="AZ624" s="15"/>
      <c r="BA624" s="58" t="s">
        <v>2363</v>
      </c>
      <c r="BB624" s="39" t="s">
        <v>1987</v>
      </c>
      <c r="BC624" s="39" t="str">
        <f t="shared" si="498"/>
        <v>Tahitian (25cm pot)</v>
      </c>
      <c r="BD624" s="85" t="s">
        <v>2</v>
      </c>
      <c r="BE624" s="40" t="str">
        <f t="shared" si="499"/>
        <v/>
      </c>
      <c r="BF624" s="40">
        <f t="shared" si="500"/>
        <v>74.95</v>
      </c>
      <c r="BG624" s="40" t="str">
        <f t="shared" si="501"/>
        <v/>
      </c>
      <c r="BH624" s="139">
        <f>IF(BB624="","",IF(AND(BD624="Yes",Admin!$F$6&gt;0),Admin!$F$6,Admin!$F$5))</f>
        <v>0</v>
      </c>
      <c r="BI624" s="40" t="str">
        <f t="shared" si="502"/>
        <v/>
      </c>
      <c r="BJ624" s="40" t="str">
        <f t="shared" si="503"/>
        <v/>
      </c>
      <c r="BK624" s="58"/>
      <c r="BM624" s="39" t="str">
        <f>IF(AND(AT605&gt;1, AT605&lt;&gt;"Price"),AB605&amp;" ("&amp;AP605&amp;")","")</f>
        <v/>
      </c>
      <c r="BN624" s="40" t="str">
        <f t="shared" ref="BN624" si="504">IF(BM624&lt;&gt;"","Yes","")</f>
        <v/>
      </c>
      <c r="BO624" s="40" t="str">
        <f>IF(ISNUMBER(AW605),AW605,"")</f>
        <v/>
      </c>
      <c r="BP624" s="40" t="str">
        <f>IF(ISNUMBER(AT605),AT605,"")</f>
        <v/>
      </c>
      <c r="BQ624" s="40" t="str">
        <f>IF(AND(ISNUMBER(AW605),BN624="Yes"),AW605,"")</f>
        <v/>
      </c>
      <c r="BR624" s="139" t="str">
        <f>IF(BL624="","",IF(AND(BN624="Yes",Admin!$F$6&gt;0),Admin!$F$6,Admin!$F$5))</f>
        <v/>
      </c>
      <c r="BS624" s="40" t="str">
        <f>IF(AND(ISNUMBER(AW605),AW605&gt;0, ISNUMBER(AT605)),AW605*AT605,"")</f>
        <v/>
      </c>
      <c r="BT624" s="92" t="str">
        <f t="shared" ref="BT624" si="505">IF(BS624="","",BS624-(BS624*BR624))</f>
        <v/>
      </c>
    </row>
    <row r="625" spans="1:72" ht="18.75" customHeight="1" x14ac:dyDescent="0.25">
      <c r="B625" s="213" t="s">
        <v>408</v>
      </c>
      <c r="C625" s="214"/>
      <c r="D625" s="214"/>
      <c r="E625" s="214"/>
      <c r="F625" s="214"/>
      <c r="G625" s="214"/>
      <c r="H625" s="214"/>
      <c r="I625" s="214"/>
      <c r="J625" s="214"/>
      <c r="K625" s="214"/>
      <c r="L625" s="214"/>
      <c r="M625" s="214"/>
      <c r="N625" s="214"/>
      <c r="O625" s="214"/>
      <c r="P625" s="214"/>
      <c r="Q625" s="214"/>
      <c r="R625" s="214"/>
      <c r="S625" s="214"/>
      <c r="T625" s="214"/>
      <c r="U625" s="214"/>
      <c r="V625" s="214"/>
      <c r="W625" s="214"/>
      <c r="X625" s="214"/>
      <c r="Y625" s="215"/>
      <c r="Z625" s="39"/>
      <c r="AA625" s="39"/>
      <c r="AZ625" s="15"/>
      <c r="BA625" s="84"/>
      <c r="BB625" s="39"/>
      <c r="BC625" s="39" t="str">
        <f t="shared" si="498"/>
        <v/>
      </c>
      <c r="BD625" s="85" t="s">
        <v>2</v>
      </c>
      <c r="BE625" s="40" t="str">
        <f t="shared" si="499"/>
        <v/>
      </c>
      <c r="BF625" s="40" t="str">
        <f t="shared" si="500"/>
        <v/>
      </c>
      <c r="BG625" s="40" t="str">
        <f t="shared" si="501"/>
        <v/>
      </c>
      <c r="BH625" s="139" t="str">
        <f>IF(BB625="","",IF(AND(BD625="Yes",Admin!$F$6&gt;0),Admin!$F$6,Admin!$F$5))</f>
        <v/>
      </c>
      <c r="BI625" s="40" t="str">
        <f t="shared" si="502"/>
        <v/>
      </c>
      <c r="BJ625" s="40" t="str">
        <f t="shared" si="503"/>
        <v/>
      </c>
      <c r="BK625" s="58"/>
      <c r="BL625" s="39"/>
      <c r="BM625" s="39"/>
      <c r="BN625" s="40"/>
      <c r="BO625" s="40"/>
      <c r="BP625" s="40"/>
      <c r="BQ625" s="40"/>
      <c r="BR625" s="139"/>
      <c r="BS625" s="40"/>
      <c r="BT625" s="92"/>
    </row>
    <row r="626" spans="1:72" s="39" customFormat="1" ht="18.75" customHeight="1" thickBot="1" x14ac:dyDescent="0.3">
      <c r="A626" s="133"/>
      <c r="B626" s="269" t="s">
        <v>1451</v>
      </c>
      <c r="C626" s="270"/>
      <c r="D626" s="270"/>
      <c r="E626" s="270"/>
      <c r="F626" s="270"/>
      <c r="G626" s="270"/>
      <c r="H626" s="270"/>
      <c r="I626" s="270"/>
      <c r="J626" s="270"/>
      <c r="K626" s="270"/>
      <c r="L626" s="270"/>
      <c r="M626" s="270"/>
      <c r="N626" s="270"/>
      <c r="O626" s="270"/>
      <c r="P626" s="305" t="s">
        <v>413</v>
      </c>
      <c r="Q626" s="305"/>
      <c r="R626" s="305"/>
      <c r="S626" s="306"/>
      <c r="T626" s="307">
        <v>89.95</v>
      </c>
      <c r="U626" s="308"/>
      <c r="V626" s="309"/>
      <c r="W626" s="273"/>
      <c r="X626" s="274"/>
      <c r="Y626" s="275"/>
      <c r="AZ626" s="15"/>
      <c r="BA626" s="58" t="s">
        <v>2364</v>
      </c>
      <c r="BB626" s="39" t="s">
        <v>1456</v>
      </c>
      <c r="BC626" s="39" t="str">
        <f t="shared" si="498"/>
        <v>Tahitian &amp; Kaffir (25cm pot)</v>
      </c>
      <c r="BD626" s="85" t="s">
        <v>2</v>
      </c>
      <c r="BE626" s="40" t="str">
        <f t="shared" si="499"/>
        <v/>
      </c>
      <c r="BF626" s="40">
        <f t="shared" si="500"/>
        <v>89.95</v>
      </c>
      <c r="BG626" s="40" t="str">
        <f t="shared" si="501"/>
        <v/>
      </c>
      <c r="BH626" s="139">
        <f>IF(BB626="","",IF(AND(BD626="Yes",Admin!$F$6&gt;0),Admin!$F$6,Admin!$F$5))</f>
        <v>0</v>
      </c>
      <c r="BI626" s="40" t="str">
        <f t="shared" si="502"/>
        <v/>
      </c>
      <c r="BJ626" s="40" t="str">
        <f t="shared" si="503"/>
        <v/>
      </c>
      <c r="BK626" s="58"/>
      <c r="BN626" s="40"/>
      <c r="BO626" s="40"/>
      <c r="BP626" s="40"/>
      <c r="BQ626" s="40"/>
      <c r="BR626" s="139"/>
      <c r="BS626" s="40"/>
      <c r="BT626" s="92"/>
    </row>
    <row r="627" spans="1:72" s="39" customFormat="1" ht="18.75" customHeight="1" x14ac:dyDescent="0.25">
      <c r="A627" s="133"/>
      <c r="AZ627" s="15"/>
      <c r="BA627" s="58"/>
      <c r="BD627" s="85"/>
      <c r="BE627" s="40"/>
      <c r="BF627" s="40"/>
      <c r="BG627" s="40"/>
      <c r="BH627" s="139"/>
      <c r="BI627" s="40"/>
      <c r="BJ627" s="40"/>
      <c r="BK627" s="58"/>
      <c r="BN627" s="40"/>
      <c r="BO627" s="40"/>
      <c r="BP627" s="40"/>
      <c r="BQ627" s="40"/>
      <c r="BR627" s="139"/>
      <c r="BS627" s="40"/>
      <c r="BT627" s="92"/>
    </row>
    <row r="628" spans="1:72" ht="14.1" customHeight="1" thickBot="1" x14ac:dyDescent="0.55000000000000004">
      <c r="A628" s="15"/>
      <c r="B628" s="222"/>
      <c r="C628" s="222"/>
      <c r="D628" s="222"/>
      <c r="E628" s="222"/>
      <c r="F628" s="222"/>
      <c r="G628" s="222"/>
      <c r="H628" s="222"/>
      <c r="I628" s="222"/>
      <c r="J628" s="222"/>
      <c r="K628" s="222"/>
      <c r="L628" s="222"/>
      <c r="M628" s="222"/>
      <c r="N628" s="222"/>
      <c r="O628" s="222"/>
      <c r="P628" s="222"/>
      <c r="Q628" s="222"/>
      <c r="R628" s="222"/>
      <c r="S628" s="222"/>
      <c r="T628" s="222"/>
      <c r="U628" s="222"/>
      <c r="V628" s="222"/>
      <c r="W628" s="223"/>
      <c r="X628" s="223"/>
      <c r="Y628" s="223"/>
      <c r="Z628" s="222"/>
      <c r="AA628" s="222"/>
      <c r="AB628" s="222"/>
      <c r="AC628" s="222"/>
      <c r="AD628" s="222"/>
      <c r="AE628" s="222"/>
      <c r="AF628" s="222"/>
      <c r="AG628" s="222"/>
      <c r="AH628" s="222"/>
      <c r="AI628" s="222"/>
      <c r="AJ628" s="222"/>
      <c r="AK628" s="222"/>
      <c r="AL628" s="222"/>
      <c r="AM628" s="222"/>
      <c r="AN628" s="222"/>
      <c r="AO628" s="222"/>
      <c r="AP628" s="222"/>
      <c r="AQ628" s="222"/>
      <c r="AR628" s="222"/>
      <c r="AS628" s="222"/>
      <c r="AT628" s="222"/>
      <c r="AU628" s="222"/>
      <c r="AV628" s="222"/>
      <c r="AW628" s="223"/>
      <c r="AX628" s="223"/>
      <c r="AY628" s="223"/>
      <c r="AZ628" s="15"/>
      <c r="BA628" s="84" t="s">
        <v>792</v>
      </c>
      <c r="BB628" s="39"/>
      <c r="BC628" s="39"/>
      <c r="BD628" s="40"/>
      <c r="BE628" s="40"/>
      <c r="BF628" s="40"/>
      <c r="BG628" s="40"/>
      <c r="BH628" s="139"/>
      <c r="BI628" s="40"/>
      <c r="BJ628" s="40"/>
      <c r="BK628" s="58"/>
      <c r="BL628" s="39"/>
      <c r="BM628" s="39"/>
      <c r="BN628" s="40"/>
      <c r="BO628" s="39"/>
      <c r="BP628" s="39"/>
      <c r="BQ628" s="39"/>
      <c r="BT628" s="59"/>
    </row>
    <row r="629" spans="1:72" ht="19.5" customHeight="1" x14ac:dyDescent="0.3">
      <c r="B629" s="310" t="s">
        <v>388</v>
      </c>
      <c r="C629" s="311"/>
      <c r="D629" s="311"/>
      <c r="E629" s="311"/>
      <c r="F629" s="311"/>
      <c r="G629" s="311"/>
      <c r="H629" s="311"/>
      <c r="I629" s="311"/>
      <c r="J629" s="311"/>
      <c r="K629" s="311"/>
      <c r="L629" s="311"/>
      <c r="M629" s="311"/>
      <c r="N629" s="311"/>
      <c r="O629" s="311"/>
      <c r="P629" s="311"/>
      <c r="Q629" s="319" t="s">
        <v>1</v>
      </c>
      <c r="R629" s="319"/>
      <c r="S629" s="319"/>
      <c r="T629" s="627" t="s">
        <v>0</v>
      </c>
      <c r="U629" s="627"/>
      <c r="V629" s="627"/>
      <c r="W629" s="505" t="s">
        <v>9</v>
      </c>
      <c r="X629" s="505"/>
      <c r="Y629" s="505"/>
      <c r="Z629" s="505"/>
      <c r="AA629" s="505"/>
      <c r="AB629" s="506"/>
      <c r="AC629" s="506"/>
      <c r="AD629" s="506"/>
      <c r="AE629" s="506"/>
      <c r="AF629" s="506"/>
      <c r="AG629" s="506"/>
      <c r="AH629" s="506"/>
      <c r="AI629" s="506"/>
      <c r="AJ629" s="506"/>
      <c r="AK629" s="506"/>
      <c r="AL629" s="506"/>
      <c r="AM629" s="506"/>
      <c r="AN629" s="506"/>
      <c r="AO629" s="506"/>
      <c r="AP629" s="506"/>
      <c r="AQ629" s="506"/>
      <c r="AR629" s="506"/>
      <c r="AS629" s="506"/>
      <c r="AT629" s="506"/>
      <c r="AU629" s="506"/>
      <c r="AV629" s="506"/>
      <c r="AW629" s="506"/>
      <c r="AX629" s="506"/>
      <c r="AY629" s="507"/>
      <c r="AZ629" s="15"/>
      <c r="BA629" s="89" t="s">
        <v>792</v>
      </c>
      <c r="BB629" s="69"/>
      <c r="BC629" s="69"/>
      <c r="BD629" s="70"/>
      <c r="BE629" s="70"/>
      <c r="BF629" s="70"/>
      <c r="BG629" s="70"/>
      <c r="BH629" s="70"/>
      <c r="BI629" s="70"/>
      <c r="BJ629" s="72"/>
      <c r="BK629" s="39"/>
      <c r="BL629" s="39"/>
      <c r="BM629" s="39"/>
      <c r="BN629" s="40"/>
      <c r="BO629" s="39"/>
      <c r="BP629" s="39"/>
      <c r="BQ629" s="39"/>
      <c r="BT629" s="59"/>
    </row>
    <row r="630" spans="1:72" ht="18.75" customHeight="1" x14ac:dyDescent="0.25">
      <c r="A630" s="15"/>
      <c r="B630" s="276" t="s">
        <v>619</v>
      </c>
      <c r="C630" s="277"/>
      <c r="D630" s="277"/>
      <c r="E630" s="277"/>
      <c r="F630" s="277"/>
      <c r="G630" s="277"/>
      <c r="H630" s="277"/>
      <c r="I630" s="277"/>
      <c r="J630" s="278" t="s">
        <v>1761</v>
      </c>
      <c r="K630" s="278"/>
      <c r="L630" s="278"/>
      <c r="M630" s="278"/>
      <c r="N630" s="278"/>
      <c r="O630" s="278"/>
      <c r="P630" s="552"/>
      <c r="Q630" s="453">
        <v>89.95</v>
      </c>
      <c r="R630" s="281"/>
      <c r="S630" s="454"/>
      <c r="T630" s="496"/>
      <c r="U630" s="327"/>
      <c r="V630" s="328"/>
      <c r="W630" s="335" t="s">
        <v>622</v>
      </c>
      <c r="X630" s="277"/>
      <c r="Y630" s="277"/>
      <c r="Z630" s="277"/>
      <c r="AA630" s="277"/>
      <c r="AB630" s="277"/>
      <c r="AC630" s="277"/>
      <c r="AD630" s="277"/>
      <c r="AE630" s="277"/>
      <c r="AF630" s="277"/>
      <c r="AG630" s="277"/>
      <c r="AH630" s="277"/>
      <c r="AI630" s="277"/>
      <c r="AJ630" s="277"/>
      <c r="AK630" s="277"/>
      <c r="AL630" s="277"/>
      <c r="AM630" s="277"/>
      <c r="AN630" s="277"/>
      <c r="AO630" s="277"/>
      <c r="AP630" s="277"/>
      <c r="AQ630" s="277"/>
      <c r="AR630" s="277"/>
      <c r="AS630" s="277"/>
      <c r="AT630" s="277"/>
      <c r="AU630" s="277"/>
      <c r="AV630" s="277"/>
      <c r="AW630" s="277"/>
      <c r="AX630" s="277"/>
      <c r="AY630" s="336"/>
      <c r="AZ630" s="15"/>
      <c r="BA630" s="84" t="s">
        <v>2104</v>
      </c>
      <c r="BB630" s="39" t="s">
        <v>736</v>
      </c>
      <c r="BC630" s="39" t="str">
        <f t="shared" ref="BC630:BC640" si="506">B630</f>
        <v>Bacon (Type B)</v>
      </c>
      <c r="BD630" s="85" t="s">
        <v>743</v>
      </c>
      <c r="BE630" s="40" t="str">
        <f t="shared" ref="BE630:BE644" si="507">IF(ISNUMBER(T630),T630,"")</f>
        <v/>
      </c>
      <c r="BF630" s="40">
        <f t="shared" ref="BF630:BF644" si="508">IF(ISNUMBER(Q630),Q630,"")</f>
        <v>89.95</v>
      </c>
      <c r="BG630" s="40" t="str">
        <f t="shared" ref="BG630:BG644" si="509">IF(AND(ISNUMBER(T630),BD630="Yes"),T630,"")</f>
        <v/>
      </c>
      <c r="BH630" s="139">
        <f>IF(BB630="","",IF(AND(BD630="Yes",Admin!$F$6&gt;0),Admin!$F$6,Admin!$F$5))</f>
        <v>0</v>
      </c>
      <c r="BI630" s="140" t="str">
        <f t="shared" ref="BI630:BI644" si="510">IF(AND(ISNUMBER(T630),T630&gt;0,ISNUMBER(Q630)),Q630*T630,"")</f>
        <v/>
      </c>
      <c r="BJ630" s="40" t="str">
        <f>IF(BI630="","",BI630-(BI630*BH630))</f>
        <v/>
      </c>
      <c r="BK630" s="39"/>
      <c r="BL630" s="39"/>
      <c r="BM630" s="39"/>
      <c r="BN630" s="40"/>
      <c r="BO630" s="39"/>
      <c r="BP630" s="39"/>
      <c r="BQ630" s="39"/>
      <c r="BT630" s="59"/>
    </row>
    <row r="631" spans="1:72" ht="18.75" customHeight="1" x14ac:dyDescent="0.25">
      <c r="A631" s="15"/>
      <c r="B631" s="276" t="s">
        <v>1760</v>
      </c>
      <c r="C631" s="277"/>
      <c r="D631" s="277"/>
      <c r="E631" s="277"/>
      <c r="F631" s="277"/>
      <c r="G631" s="277"/>
      <c r="H631" s="277"/>
      <c r="I631" s="277"/>
      <c r="J631" s="277"/>
      <c r="K631" s="277"/>
      <c r="L631" s="277"/>
      <c r="M631" s="277"/>
      <c r="N631" s="494" t="s">
        <v>1761</v>
      </c>
      <c r="O631" s="494"/>
      <c r="P631" s="495"/>
      <c r="Q631" s="453">
        <v>89.95</v>
      </c>
      <c r="R631" s="281"/>
      <c r="S631" s="454"/>
      <c r="T631" s="496"/>
      <c r="U631" s="327"/>
      <c r="V631" s="328"/>
      <c r="W631" s="335" t="s">
        <v>622</v>
      </c>
      <c r="X631" s="277"/>
      <c r="Y631" s="277"/>
      <c r="Z631" s="277"/>
      <c r="AA631" s="277"/>
      <c r="AB631" s="277"/>
      <c r="AC631" s="277"/>
      <c r="AD631" s="277"/>
      <c r="AE631" s="277"/>
      <c r="AF631" s="277"/>
      <c r="AG631" s="277"/>
      <c r="AH631" s="277"/>
      <c r="AI631" s="277"/>
      <c r="AJ631" s="277"/>
      <c r="AK631" s="277"/>
      <c r="AL631" s="277"/>
      <c r="AM631" s="277"/>
      <c r="AN631" s="277"/>
      <c r="AO631" s="277"/>
      <c r="AP631" s="277"/>
      <c r="AQ631" s="277"/>
      <c r="AR631" s="277"/>
      <c r="AS631" s="277"/>
      <c r="AT631" s="277"/>
      <c r="AU631" s="277"/>
      <c r="AV631" s="277"/>
      <c r="AW631" s="277"/>
      <c r="AX631" s="277"/>
      <c r="AY631" s="336"/>
      <c r="AZ631" s="15"/>
      <c r="BA631" s="84" t="s">
        <v>1768</v>
      </c>
      <c r="BB631" s="39" t="s">
        <v>736</v>
      </c>
      <c r="BC631" s="39" t="str">
        <f t="shared" si="506"/>
        <v>Edranol (Type B)</v>
      </c>
      <c r="BD631" s="85" t="s">
        <v>743</v>
      </c>
      <c r="BE631" s="40" t="str">
        <f t="shared" si="507"/>
        <v/>
      </c>
      <c r="BF631" s="40">
        <f t="shared" si="508"/>
        <v>89.95</v>
      </c>
      <c r="BG631" s="40" t="str">
        <f t="shared" si="509"/>
        <v/>
      </c>
      <c r="BH631" s="139">
        <f>IF(BB631="","",IF(AND(BD631="Yes",Admin!$F$6&gt;0),Admin!$F$6,Admin!$F$5))</f>
        <v>0</v>
      </c>
      <c r="BI631" s="140" t="str">
        <f t="shared" si="510"/>
        <v/>
      </c>
      <c r="BJ631" s="40" t="str">
        <f>IF(BI631="","",BI631-(BI631*BH631))</f>
        <v/>
      </c>
      <c r="BK631" s="39"/>
      <c r="BL631" s="39"/>
      <c r="BM631" s="39"/>
      <c r="BN631" s="40"/>
      <c r="BO631" s="39"/>
      <c r="BP631" s="39"/>
      <c r="BQ631" s="39"/>
      <c r="BT631" s="59"/>
    </row>
    <row r="632" spans="1:72" ht="18.75" customHeight="1" x14ac:dyDescent="0.25">
      <c r="A632" s="15"/>
      <c r="B632" s="276" t="s">
        <v>620</v>
      </c>
      <c r="C632" s="277"/>
      <c r="D632" s="277"/>
      <c r="E632" s="277"/>
      <c r="F632" s="277"/>
      <c r="G632" s="277"/>
      <c r="H632" s="277"/>
      <c r="I632" s="277"/>
      <c r="J632" s="277"/>
      <c r="K632" s="277"/>
      <c r="L632" s="277"/>
      <c r="M632" s="277"/>
      <c r="N632" s="494" t="s">
        <v>1761</v>
      </c>
      <c r="O632" s="494"/>
      <c r="P632" s="495"/>
      <c r="Q632" s="453">
        <v>89.95</v>
      </c>
      <c r="R632" s="281"/>
      <c r="S632" s="454"/>
      <c r="T632" s="496"/>
      <c r="U632" s="327"/>
      <c r="V632" s="328"/>
      <c r="W632" s="335" t="s">
        <v>622</v>
      </c>
      <c r="X632" s="277"/>
      <c r="Y632" s="277"/>
      <c r="Z632" s="277"/>
      <c r="AA632" s="277"/>
      <c r="AB632" s="277"/>
      <c r="AC632" s="277"/>
      <c r="AD632" s="277"/>
      <c r="AE632" s="277"/>
      <c r="AF632" s="277"/>
      <c r="AG632" s="277"/>
      <c r="AH632" s="277"/>
      <c r="AI632" s="277"/>
      <c r="AJ632" s="277"/>
      <c r="AK632" s="277"/>
      <c r="AL632" s="277"/>
      <c r="AM632" s="277"/>
      <c r="AN632" s="277"/>
      <c r="AO632" s="277"/>
      <c r="AP632" s="277"/>
      <c r="AQ632" s="277"/>
      <c r="AR632" s="277"/>
      <c r="AS632" s="277"/>
      <c r="AT632" s="277"/>
      <c r="AU632" s="277"/>
      <c r="AV632" s="277"/>
      <c r="AW632" s="277"/>
      <c r="AX632" s="277"/>
      <c r="AY632" s="336"/>
      <c r="AZ632" s="15"/>
      <c r="BA632" s="84" t="s">
        <v>1759</v>
      </c>
      <c r="BB632" s="39" t="s">
        <v>736</v>
      </c>
      <c r="BC632" s="39" t="str">
        <f t="shared" si="506"/>
        <v>Fuerte (Type B)</v>
      </c>
      <c r="BD632" s="85" t="s">
        <v>743</v>
      </c>
      <c r="BE632" s="40" t="str">
        <f t="shared" si="507"/>
        <v/>
      </c>
      <c r="BF632" s="40">
        <f t="shared" si="508"/>
        <v>89.95</v>
      </c>
      <c r="BG632" s="40" t="str">
        <f t="shared" si="509"/>
        <v/>
      </c>
      <c r="BH632" s="139">
        <f>IF(BB632="","",IF(AND(BD632="Yes",Admin!$F$6&gt;0),Admin!$F$6,Admin!$F$5))</f>
        <v>0</v>
      </c>
      <c r="BI632" s="140" t="str">
        <f t="shared" si="510"/>
        <v/>
      </c>
      <c r="BJ632" s="40" t="str">
        <f>IF(BI632="","",BI632-(BI632*BH632))</f>
        <v/>
      </c>
      <c r="BK632" s="39"/>
      <c r="BL632" s="39"/>
      <c r="BM632" s="39"/>
      <c r="BN632" s="40"/>
      <c r="BO632" s="39"/>
      <c r="BP632" s="39"/>
      <c r="BQ632" s="39"/>
      <c r="BT632" s="59"/>
    </row>
    <row r="633" spans="1:72" ht="18.75" hidden="1" customHeight="1" x14ac:dyDescent="0.25">
      <c r="B633" s="381" t="s">
        <v>620</v>
      </c>
      <c r="C633" s="382"/>
      <c r="D633" s="382"/>
      <c r="E633" s="382"/>
      <c r="F633" s="382"/>
      <c r="G633" s="382"/>
      <c r="H633" s="382"/>
      <c r="I633" s="382"/>
      <c r="J633" s="382"/>
      <c r="K633" s="382"/>
      <c r="L633" s="382"/>
      <c r="M633" s="382"/>
      <c r="N633" s="441" t="s">
        <v>413</v>
      </c>
      <c r="O633" s="441"/>
      <c r="P633" s="442"/>
      <c r="Q633" s="419">
        <v>99.95</v>
      </c>
      <c r="R633" s="420"/>
      <c r="S633" s="421"/>
      <c r="T633" s="554"/>
      <c r="U633" s="555"/>
      <c r="V633" s="556"/>
      <c r="W633" s="391" t="s">
        <v>622</v>
      </c>
      <c r="X633" s="382"/>
      <c r="Y633" s="382"/>
      <c r="Z633" s="382"/>
      <c r="AA633" s="382"/>
      <c r="AB633" s="382"/>
      <c r="AC633" s="382"/>
      <c r="AD633" s="382"/>
      <c r="AE633" s="382"/>
      <c r="AF633" s="382"/>
      <c r="AG633" s="382"/>
      <c r="AH633" s="382"/>
      <c r="AI633" s="382"/>
      <c r="AJ633" s="382"/>
      <c r="AK633" s="382"/>
      <c r="AL633" s="382"/>
      <c r="AM633" s="382"/>
      <c r="AN633" s="382"/>
      <c r="AO633" s="382"/>
      <c r="AP633" s="382"/>
      <c r="AQ633" s="382"/>
      <c r="AR633" s="382"/>
      <c r="AS633" s="382"/>
      <c r="AT633" s="382"/>
      <c r="AU633" s="382"/>
      <c r="AV633" s="382"/>
      <c r="AW633" s="382"/>
      <c r="AX633" s="382"/>
      <c r="AY633" s="392"/>
      <c r="AZ633" s="15"/>
      <c r="BA633" s="84" t="s">
        <v>814</v>
      </c>
      <c r="BB633" s="39" t="s">
        <v>736</v>
      </c>
      <c r="BC633" s="39" t="str">
        <f t="shared" si="506"/>
        <v>Fuerte (Type B)</v>
      </c>
      <c r="BD633" s="85" t="s">
        <v>743</v>
      </c>
      <c r="BE633" s="78" t="str">
        <f t="shared" si="507"/>
        <v/>
      </c>
      <c r="BF633" s="78">
        <f t="shared" si="508"/>
        <v>99.95</v>
      </c>
      <c r="BG633" s="78" t="str">
        <f t="shared" si="509"/>
        <v/>
      </c>
      <c r="BH633" s="86">
        <f>IF(BB633="","",IF(AND(BD633="Yes",Admin!$F$6&gt;0),Admin!$F$6,Admin!$F$5))</f>
        <v>0</v>
      </c>
      <c r="BI633" s="87" t="str">
        <f t="shared" si="510"/>
        <v/>
      </c>
      <c r="BJ633" s="78" t="str">
        <f t="shared" ref="BJ633:BJ727" si="511">IF(BI633="","",BI633-(BI633*BH633))</f>
        <v/>
      </c>
      <c r="BK633" s="39"/>
      <c r="BL633" s="39"/>
      <c r="BM633" s="39"/>
      <c r="BN633" s="40"/>
      <c r="BO633" s="39"/>
      <c r="BP633" s="39"/>
      <c r="BQ633" s="39"/>
      <c r="BT633" s="59"/>
    </row>
    <row r="634" spans="1:72" ht="18.75" customHeight="1" x14ac:dyDescent="0.25">
      <c r="A634" s="15"/>
      <c r="B634" s="276" t="s">
        <v>621</v>
      </c>
      <c r="C634" s="277"/>
      <c r="D634" s="277"/>
      <c r="E634" s="277"/>
      <c r="F634" s="277"/>
      <c r="G634" s="277"/>
      <c r="H634" s="277"/>
      <c r="I634" s="277"/>
      <c r="J634" s="277"/>
      <c r="K634" s="277"/>
      <c r="L634" s="277"/>
      <c r="M634" s="277"/>
      <c r="N634" s="494" t="s">
        <v>1761</v>
      </c>
      <c r="O634" s="494"/>
      <c r="P634" s="495"/>
      <c r="Q634" s="453">
        <v>89.95</v>
      </c>
      <c r="R634" s="281"/>
      <c r="S634" s="454"/>
      <c r="T634" s="496"/>
      <c r="U634" s="327"/>
      <c r="V634" s="328"/>
      <c r="W634" s="335" t="s">
        <v>623</v>
      </c>
      <c r="X634" s="277"/>
      <c r="Y634" s="277"/>
      <c r="Z634" s="277"/>
      <c r="AA634" s="277"/>
      <c r="AB634" s="277"/>
      <c r="AC634" s="277"/>
      <c r="AD634" s="277"/>
      <c r="AE634" s="277"/>
      <c r="AF634" s="277"/>
      <c r="AG634" s="277"/>
      <c r="AH634" s="277"/>
      <c r="AI634" s="277"/>
      <c r="AJ634" s="277"/>
      <c r="AK634" s="277"/>
      <c r="AL634" s="277"/>
      <c r="AM634" s="277"/>
      <c r="AN634" s="277"/>
      <c r="AO634" s="277"/>
      <c r="AP634" s="277"/>
      <c r="AQ634" s="277"/>
      <c r="AR634" s="277"/>
      <c r="AS634" s="277"/>
      <c r="AT634" s="277"/>
      <c r="AU634" s="277"/>
      <c r="AV634" s="277"/>
      <c r="AW634" s="277"/>
      <c r="AX634" s="277"/>
      <c r="AY634" s="336"/>
      <c r="AZ634" s="15"/>
      <c r="BA634" s="84" t="s">
        <v>1762</v>
      </c>
      <c r="BB634" s="39" t="s">
        <v>736</v>
      </c>
      <c r="BC634" s="39" t="str">
        <f t="shared" si="506"/>
        <v>Hass (Type A)</v>
      </c>
      <c r="BD634" s="85" t="s">
        <v>743</v>
      </c>
      <c r="BE634" s="40" t="str">
        <f t="shared" si="507"/>
        <v/>
      </c>
      <c r="BF634" s="40">
        <f t="shared" si="508"/>
        <v>89.95</v>
      </c>
      <c r="BG634" s="40" t="str">
        <f t="shared" si="509"/>
        <v/>
      </c>
      <c r="BH634" s="139">
        <f>IF(BB634="","",IF(AND(BD634="Yes",Admin!$F$6&gt;0),Admin!$F$6,Admin!$F$5))</f>
        <v>0</v>
      </c>
      <c r="BI634" s="140" t="str">
        <f t="shared" si="510"/>
        <v/>
      </c>
      <c r="BJ634" s="40" t="str">
        <f>IF(BI634="","",BI634-(BI634*BH634))</f>
        <v/>
      </c>
      <c r="BK634" s="39"/>
      <c r="BL634" s="39"/>
      <c r="BM634" s="39"/>
      <c r="BN634" s="40"/>
      <c r="BO634" s="39"/>
      <c r="BP634" s="39"/>
      <c r="BQ634" s="39"/>
      <c r="BT634" s="59"/>
    </row>
    <row r="635" spans="1:72" ht="18.75" hidden="1" customHeight="1" x14ac:dyDescent="0.25">
      <c r="B635" s="381" t="s">
        <v>621</v>
      </c>
      <c r="C635" s="382"/>
      <c r="D635" s="382"/>
      <c r="E635" s="382"/>
      <c r="F635" s="382"/>
      <c r="G635" s="382"/>
      <c r="H635" s="382"/>
      <c r="I635" s="382"/>
      <c r="J635" s="382"/>
      <c r="K635" s="382"/>
      <c r="L635" s="382"/>
      <c r="M635" s="382"/>
      <c r="N635" s="441" t="s">
        <v>413</v>
      </c>
      <c r="O635" s="441"/>
      <c r="P635" s="442"/>
      <c r="Q635" s="419">
        <v>99.95</v>
      </c>
      <c r="R635" s="420"/>
      <c r="S635" s="421"/>
      <c r="T635" s="554"/>
      <c r="U635" s="555"/>
      <c r="V635" s="556"/>
      <c r="W635" s="391" t="s">
        <v>623</v>
      </c>
      <c r="X635" s="382"/>
      <c r="Y635" s="382"/>
      <c r="Z635" s="382"/>
      <c r="AA635" s="382"/>
      <c r="AB635" s="382"/>
      <c r="AC635" s="382"/>
      <c r="AD635" s="382"/>
      <c r="AE635" s="382"/>
      <c r="AF635" s="382"/>
      <c r="AG635" s="382"/>
      <c r="AH635" s="382"/>
      <c r="AI635" s="382"/>
      <c r="AJ635" s="382"/>
      <c r="AK635" s="382"/>
      <c r="AL635" s="382"/>
      <c r="AM635" s="382"/>
      <c r="AN635" s="382"/>
      <c r="AO635" s="382"/>
      <c r="AP635" s="382"/>
      <c r="AQ635" s="382"/>
      <c r="AR635" s="382"/>
      <c r="AS635" s="382"/>
      <c r="AT635" s="382"/>
      <c r="AU635" s="382"/>
      <c r="AV635" s="382"/>
      <c r="AW635" s="382"/>
      <c r="AX635" s="382"/>
      <c r="AY635" s="392"/>
      <c r="AZ635" s="15"/>
      <c r="BA635" s="84" t="s">
        <v>815</v>
      </c>
      <c r="BB635" s="39" t="s">
        <v>736</v>
      </c>
      <c r="BC635" s="39" t="str">
        <f t="shared" si="506"/>
        <v>Hass (Type A)</v>
      </c>
      <c r="BD635" s="85" t="s">
        <v>743</v>
      </c>
      <c r="BE635" s="78" t="str">
        <f t="shared" si="507"/>
        <v/>
      </c>
      <c r="BF635" s="78">
        <f t="shared" si="508"/>
        <v>99.95</v>
      </c>
      <c r="BG635" s="78" t="str">
        <f t="shared" si="509"/>
        <v/>
      </c>
      <c r="BH635" s="86">
        <f>IF(BB635="","",IF(AND(BD635="Yes",Admin!$F$6&gt;0),Admin!$F$6,Admin!$F$5))</f>
        <v>0</v>
      </c>
      <c r="BI635" s="87" t="str">
        <f t="shared" si="510"/>
        <v/>
      </c>
      <c r="BJ635" s="78" t="str">
        <f t="shared" si="511"/>
        <v/>
      </c>
      <c r="BK635" s="39"/>
      <c r="BL635" s="39"/>
      <c r="BM635" s="39"/>
      <c r="BN635" s="40"/>
      <c r="BO635" s="39"/>
      <c r="BP635" s="39"/>
      <c r="BQ635" s="39"/>
      <c r="BT635" s="59"/>
    </row>
    <row r="636" spans="1:72" ht="18.75" customHeight="1" x14ac:dyDescent="0.25">
      <c r="A636" s="15"/>
      <c r="B636" s="276" t="s">
        <v>1763</v>
      </c>
      <c r="C636" s="277"/>
      <c r="D636" s="277"/>
      <c r="E636" s="277"/>
      <c r="F636" s="277"/>
      <c r="G636" s="277"/>
      <c r="H636" s="277"/>
      <c r="I636" s="277"/>
      <c r="J636" s="494" t="s">
        <v>2107</v>
      </c>
      <c r="K636" s="494"/>
      <c r="L636" s="494"/>
      <c r="M636" s="494"/>
      <c r="N636" s="494"/>
      <c r="O636" s="494"/>
      <c r="P636" s="495"/>
      <c r="Q636" s="453">
        <v>89.95</v>
      </c>
      <c r="R636" s="281"/>
      <c r="S636" s="454"/>
      <c r="T636" s="496"/>
      <c r="U636" s="327"/>
      <c r="V636" s="328"/>
      <c r="W636" s="335" t="s">
        <v>623</v>
      </c>
      <c r="X636" s="277"/>
      <c r="Y636" s="277"/>
      <c r="Z636" s="277"/>
      <c r="AA636" s="277"/>
      <c r="AB636" s="277"/>
      <c r="AC636" s="277"/>
      <c r="AD636" s="277"/>
      <c r="AE636" s="277"/>
      <c r="AF636" s="277"/>
      <c r="AG636" s="277"/>
      <c r="AH636" s="277"/>
      <c r="AI636" s="277"/>
      <c r="AJ636" s="277"/>
      <c r="AK636" s="277"/>
      <c r="AL636" s="277"/>
      <c r="AM636" s="277"/>
      <c r="AN636" s="277"/>
      <c r="AO636" s="277"/>
      <c r="AP636" s="277"/>
      <c r="AQ636" s="277"/>
      <c r="AR636" s="277"/>
      <c r="AS636" s="277"/>
      <c r="AT636" s="277"/>
      <c r="AU636" s="277"/>
      <c r="AV636" s="277"/>
      <c r="AW636" s="277"/>
      <c r="AX636" s="277"/>
      <c r="AY636" s="336"/>
      <c r="AZ636" s="15"/>
      <c r="BA636" s="84" t="s">
        <v>1769</v>
      </c>
      <c r="BB636" s="39" t="s">
        <v>736</v>
      </c>
      <c r="BC636" s="39" t="str">
        <f t="shared" si="506"/>
        <v>Lamb Hass (Type A)</v>
      </c>
      <c r="BD636" s="85" t="s">
        <v>743</v>
      </c>
      <c r="BE636" s="40" t="str">
        <f t="shared" si="507"/>
        <v/>
      </c>
      <c r="BF636" s="40">
        <f t="shared" si="508"/>
        <v>89.95</v>
      </c>
      <c r="BG636" s="40" t="str">
        <f t="shared" si="509"/>
        <v/>
      </c>
      <c r="BH636" s="139">
        <f>IF(BB636="","",IF(AND(BD636="Yes",Admin!$F$6&gt;0),Admin!$F$6,Admin!$F$5))</f>
        <v>0</v>
      </c>
      <c r="BI636" s="140" t="str">
        <f t="shared" si="510"/>
        <v/>
      </c>
      <c r="BJ636" s="40" t="str">
        <f>IF(BI636="","",BI636-(BI636*BH636))</f>
        <v/>
      </c>
      <c r="BK636" s="39"/>
      <c r="BL636" s="39"/>
      <c r="BM636" s="39"/>
      <c r="BN636" s="40"/>
      <c r="BO636" s="39"/>
      <c r="BP636" s="39"/>
      <c r="BQ636" s="39"/>
      <c r="BT636" s="59"/>
    </row>
    <row r="637" spans="1:72" ht="18.75" customHeight="1" x14ac:dyDescent="0.25">
      <c r="A637" s="15"/>
      <c r="B637" s="276" t="s">
        <v>1765</v>
      </c>
      <c r="C637" s="277"/>
      <c r="D637" s="277"/>
      <c r="E637" s="277"/>
      <c r="F637" s="277"/>
      <c r="G637" s="277"/>
      <c r="H637" s="277"/>
      <c r="I637" s="277"/>
      <c r="J637" s="494" t="s">
        <v>2107</v>
      </c>
      <c r="K637" s="494"/>
      <c r="L637" s="494"/>
      <c r="M637" s="494"/>
      <c r="N637" s="494"/>
      <c r="O637" s="494"/>
      <c r="P637" s="495"/>
      <c r="Q637" s="453">
        <v>89.95</v>
      </c>
      <c r="R637" s="281"/>
      <c r="S637" s="454"/>
      <c r="T637" s="496"/>
      <c r="U637" s="327"/>
      <c r="V637" s="328"/>
      <c r="W637" s="335" t="s">
        <v>623</v>
      </c>
      <c r="X637" s="277"/>
      <c r="Y637" s="277"/>
      <c r="Z637" s="277"/>
      <c r="AA637" s="277"/>
      <c r="AB637" s="277"/>
      <c r="AC637" s="277"/>
      <c r="AD637" s="277"/>
      <c r="AE637" s="277"/>
      <c r="AF637" s="277"/>
      <c r="AG637" s="277"/>
      <c r="AH637" s="277"/>
      <c r="AI637" s="277"/>
      <c r="AJ637" s="277"/>
      <c r="AK637" s="277"/>
      <c r="AL637" s="277"/>
      <c r="AM637" s="277"/>
      <c r="AN637" s="277"/>
      <c r="AO637" s="277"/>
      <c r="AP637" s="277"/>
      <c r="AQ637" s="277"/>
      <c r="AR637" s="277"/>
      <c r="AS637" s="277"/>
      <c r="AT637" s="277"/>
      <c r="AU637" s="277"/>
      <c r="AV637" s="277"/>
      <c r="AW637" s="277"/>
      <c r="AX637" s="277"/>
      <c r="AY637" s="336"/>
      <c r="AZ637" s="15"/>
      <c r="BA637" s="84" t="s">
        <v>1770</v>
      </c>
      <c r="BB637" s="39" t="s">
        <v>736</v>
      </c>
      <c r="BC637" s="39" t="str">
        <f t="shared" si="506"/>
        <v>Pinkerton (Type A)</v>
      </c>
      <c r="BD637" s="85" t="s">
        <v>743</v>
      </c>
      <c r="BE637" s="40" t="str">
        <f t="shared" si="507"/>
        <v/>
      </c>
      <c r="BF637" s="40">
        <f t="shared" si="508"/>
        <v>89.95</v>
      </c>
      <c r="BG637" s="40" t="str">
        <f t="shared" si="509"/>
        <v/>
      </c>
      <c r="BH637" s="139">
        <f>IF(BB637="","",IF(AND(BD637="Yes",Admin!$F$6&gt;0),Admin!$F$6,Admin!$F$5))</f>
        <v>0</v>
      </c>
      <c r="BI637" s="140" t="str">
        <f t="shared" si="510"/>
        <v/>
      </c>
      <c r="BJ637" s="40" t="str">
        <f>IF(BI637="","",BI637-(BI637*BH637))</f>
        <v/>
      </c>
      <c r="BK637" s="39"/>
      <c r="BL637" s="39"/>
      <c r="BM637" s="39"/>
      <c r="BN637" s="40"/>
      <c r="BO637" s="39"/>
      <c r="BP637" s="39"/>
      <c r="BQ637" s="39"/>
      <c r="BT637" s="59"/>
    </row>
    <row r="638" spans="1:72" ht="18.75" customHeight="1" x14ac:dyDescent="0.25">
      <c r="A638" s="15"/>
      <c r="B638" s="276" t="s">
        <v>1572</v>
      </c>
      <c r="C638" s="277"/>
      <c r="D638" s="277"/>
      <c r="E638" s="277"/>
      <c r="F638" s="277"/>
      <c r="G638" s="277" t="s">
        <v>717</v>
      </c>
      <c r="H638" s="277"/>
      <c r="I638" s="277"/>
      <c r="J638" s="277"/>
      <c r="K638" s="277"/>
      <c r="L638" s="277"/>
      <c r="M638" s="277"/>
      <c r="N638" s="494" t="s">
        <v>1761</v>
      </c>
      <c r="O638" s="494"/>
      <c r="P638" s="495"/>
      <c r="Q638" s="453">
        <v>89.95</v>
      </c>
      <c r="R638" s="281"/>
      <c r="S638" s="454"/>
      <c r="T638" s="496"/>
      <c r="U638" s="327"/>
      <c r="V638" s="328"/>
      <c r="W638" s="335" t="s">
        <v>623</v>
      </c>
      <c r="X638" s="277"/>
      <c r="Y638" s="277"/>
      <c r="Z638" s="277"/>
      <c r="AA638" s="277"/>
      <c r="AB638" s="277"/>
      <c r="AC638" s="277"/>
      <c r="AD638" s="277"/>
      <c r="AE638" s="277"/>
      <c r="AF638" s="277"/>
      <c r="AG638" s="277"/>
      <c r="AH638" s="277"/>
      <c r="AI638" s="277"/>
      <c r="AJ638" s="277"/>
      <c r="AK638" s="277"/>
      <c r="AL638" s="277"/>
      <c r="AM638" s="277"/>
      <c r="AN638" s="277"/>
      <c r="AO638" s="277"/>
      <c r="AP638" s="277"/>
      <c r="AQ638" s="277"/>
      <c r="AR638" s="277"/>
      <c r="AS638" s="277"/>
      <c r="AT638" s="277"/>
      <c r="AU638" s="277"/>
      <c r="AV638" s="277"/>
      <c r="AW638" s="277"/>
      <c r="AX638" s="277"/>
      <c r="AY638" s="336"/>
      <c r="AZ638" s="15"/>
      <c r="BA638" s="84" t="s">
        <v>1767</v>
      </c>
      <c r="BB638" s="39" t="s">
        <v>736</v>
      </c>
      <c r="BC638" s="39" t="str">
        <f t="shared" si="506"/>
        <v>Reed (Type A)</v>
      </c>
      <c r="BD638" s="85" t="s">
        <v>743</v>
      </c>
      <c r="BE638" s="40" t="str">
        <f t="shared" si="507"/>
        <v/>
      </c>
      <c r="BF638" s="40">
        <f t="shared" si="508"/>
        <v>89.95</v>
      </c>
      <c r="BG638" s="40" t="str">
        <f t="shared" si="509"/>
        <v/>
      </c>
      <c r="BH638" s="139">
        <f>IF(BB638="","",IF(AND(BD638="Yes",Admin!$F$6&gt;0),Admin!$F$6,Admin!$F$5))</f>
        <v>0</v>
      </c>
      <c r="BI638" s="140" t="str">
        <f t="shared" si="510"/>
        <v/>
      </c>
      <c r="BJ638" s="40" t="str">
        <f>IF(BI638="","",BI638-(BI638*BH638))</f>
        <v/>
      </c>
      <c r="BK638" s="39"/>
      <c r="BL638" s="39"/>
      <c r="BM638" s="39"/>
      <c r="BN638" s="40"/>
      <c r="BO638" s="39"/>
      <c r="BP638" s="39"/>
      <c r="BQ638" s="39"/>
      <c r="BT638" s="59"/>
    </row>
    <row r="639" spans="1:72" ht="18.75" customHeight="1" x14ac:dyDescent="0.25">
      <c r="A639" s="15"/>
      <c r="B639" s="276" t="s">
        <v>2105</v>
      </c>
      <c r="C639" s="277"/>
      <c r="D639" s="277"/>
      <c r="E639" s="277"/>
      <c r="F639" s="277"/>
      <c r="G639" s="277" t="s">
        <v>717</v>
      </c>
      <c r="H639" s="277"/>
      <c r="I639" s="277"/>
      <c r="J639" s="277"/>
      <c r="K639" s="277"/>
      <c r="L639" s="277"/>
      <c r="M639" s="277"/>
      <c r="N639" s="494" t="s">
        <v>1761</v>
      </c>
      <c r="O639" s="494"/>
      <c r="P639" s="495"/>
      <c r="Q639" s="453">
        <v>89.95</v>
      </c>
      <c r="R639" s="281"/>
      <c r="S639" s="454"/>
      <c r="T639" s="496"/>
      <c r="U639" s="327"/>
      <c r="V639" s="328"/>
      <c r="W639" s="335" t="s">
        <v>622</v>
      </c>
      <c r="X639" s="277"/>
      <c r="Y639" s="277"/>
      <c r="Z639" s="277"/>
      <c r="AA639" s="277"/>
      <c r="AB639" s="277"/>
      <c r="AC639" s="277"/>
      <c r="AD639" s="277"/>
      <c r="AE639" s="277"/>
      <c r="AF639" s="277"/>
      <c r="AG639" s="277"/>
      <c r="AH639" s="277"/>
      <c r="AI639" s="277"/>
      <c r="AJ639" s="277"/>
      <c r="AK639" s="277"/>
      <c r="AL639" s="277"/>
      <c r="AM639" s="277"/>
      <c r="AN639" s="277"/>
      <c r="AO639" s="277"/>
      <c r="AP639" s="277"/>
      <c r="AQ639" s="277"/>
      <c r="AR639" s="277"/>
      <c r="AS639" s="277"/>
      <c r="AT639" s="277"/>
      <c r="AU639" s="277"/>
      <c r="AV639" s="277"/>
      <c r="AW639" s="277"/>
      <c r="AX639" s="277"/>
      <c r="AY639" s="336"/>
      <c r="AZ639" s="15"/>
      <c r="BA639" s="84" t="s">
        <v>2106</v>
      </c>
      <c r="BB639" s="39" t="s">
        <v>736</v>
      </c>
      <c r="BC639" s="39" t="str">
        <f t="shared" si="506"/>
        <v>Shepard (Type B)</v>
      </c>
      <c r="BD639" s="85" t="s">
        <v>743</v>
      </c>
      <c r="BE639" s="40" t="str">
        <f t="shared" si="507"/>
        <v/>
      </c>
      <c r="BF639" s="40">
        <f t="shared" si="508"/>
        <v>89.95</v>
      </c>
      <c r="BG639" s="40" t="str">
        <f t="shared" si="509"/>
        <v/>
      </c>
      <c r="BH639" s="139">
        <f>IF(BB639="","",IF(AND(BD639="Yes",Admin!$F$6&gt;0),Admin!$F$6,Admin!$F$5))</f>
        <v>0</v>
      </c>
      <c r="BI639" s="140" t="str">
        <f t="shared" si="510"/>
        <v/>
      </c>
      <c r="BJ639" s="40" t="str">
        <f>IF(BI639="","",BI639-(BI639*BH639))</f>
        <v/>
      </c>
      <c r="BK639" s="39"/>
      <c r="BL639" s="39"/>
      <c r="BM639" s="39"/>
      <c r="BN639" s="40"/>
      <c r="BO639" s="39"/>
      <c r="BP639" s="39"/>
      <c r="BQ639" s="39"/>
      <c r="BT639" s="59"/>
    </row>
    <row r="640" spans="1:72" ht="18.75" customHeight="1" thickBot="1" x14ac:dyDescent="0.3">
      <c r="A640" s="15"/>
      <c r="B640" s="269" t="s">
        <v>1766</v>
      </c>
      <c r="C640" s="270"/>
      <c r="D640" s="270"/>
      <c r="E640" s="270"/>
      <c r="F640" s="270"/>
      <c r="G640" s="270" t="s">
        <v>1764</v>
      </c>
      <c r="H640" s="270"/>
      <c r="I640" s="270"/>
      <c r="J640" s="270"/>
      <c r="K640" s="270"/>
      <c r="L640" s="270"/>
      <c r="M640" s="270"/>
      <c r="N640" s="512" t="s">
        <v>1761</v>
      </c>
      <c r="O640" s="512"/>
      <c r="P640" s="513"/>
      <c r="Q640" s="632">
        <v>89.95</v>
      </c>
      <c r="R640" s="308"/>
      <c r="S640" s="633"/>
      <c r="T640" s="622"/>
      <c r="U640" s="623"/>
      <c r="V640" s="624"/>
      <c r="W640" s="573" t="s">
        <v>623</v>
      </c>
      <c r="X640" s="270"/>
      <c r="Y640" s="270"/>
      <c r="Z640" s="270"/>
      <c r="AA640" s="270"/>
      <c r="AB640" s="270"/>
      <c r="AC640" s="270"/>
      <c r="AD640" s="270"/>
      <c r="AE640" s="270"/>
      <c r="AF640" s="270"/>
      <c r="AG640" s="270"/>
      <c r="AH640" s="270"/>
      <c r="AI640" s="270"/>
      <c r="AJ640" s="270"/>
      <c r="AK640" s="270"/>
      <c r="AL640" s="270"/>
      <c r="AM640" s="270"/>
      <c r="AN640" s="270"/>
      <c r="AO640" s="270"/>
      <c r="AP640" s="270"/>
      <c r="AQ640" s="270"/>
      <c r="AR640" s="270"/>
      <c r="AS640" s="270"/>
      <c r="AT640" s="270"/>
      <c r="AU640" s="270"/>
      <c r="AV640" s="270"/>
      <c r="AW640" s="270"/>
      <c r="AX640" s="270"/>
      <c r="AY640" s="518"/>
      <c r="AZ640" s="15"/>
      <c r="BA640" s="84" t="s">
        <v>1771</v>
      </c>
      <c r="BB640" s="39" t="s">
        <v>736</v>
      </c>
      <c r="BC640" s="39" t="str">
        <f t="shared" si="506"/>
        <v>Wurtz (Type A)</v>
      </c>
      <c r="BD640" s="85" t="s">
        <v>743</v>
      </c>
      <c r="BE640" s="40" t="str">
        <f t="shared" si="507"/>
        <v/>
      </c>
      <c r="BF640" s="40">
        <f t="shared" si="508"/>
        <v>89.95</v>
      </c>
      <c r="BG640" s="40" t="str">
        <f t="shared" si="509"/>
        <v/>
      </c>
      <c r="BH640" s="139">
        <f>IF(BB640="","",IF(AND(BD640="Yes",Admin!$F$6&gt;0),Admin!$F$6,Admin!$F$5))</f>
        <v>0</v>
      </c>
      <c r="BI640" s="140" t="str">
        <f t="shared" si="510"/>
        <v/>
      </c>
      <c r="BJ640" s="40" t="str">
        <f>IF(BI640="","",BI640-(BI640*BH640))</f>
        <v/>
      </c>
      <c r="BK640" s="39"/>
      <c r="BL640" s="39"/>
      <c r="BM640" s="39"/>
      <c r="BN640" s="40"/>
      <c r="BO640" s="39"/>
      <c r="BP640" s="39"/>
      <c r="BQ640" s="39"/>
      <c r="BT640" s="59"/>
    </row>
    <row r="641" spans="1:72" ht="18.75" customHeight="1" thickBot="1" x14ac:dyDescent="0.3">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c r="AA641" s="455"/>
      <c r="AB641" s="455"/>
      <c r="AC641" s="455"/>
      <c r="AD641" s="455"/>
      <c r="AE641" s="455"/>
      <c r="AF641" s="455"/>
      <c r="AG641" s="455"/>
      <c r="AH641" s="455"/>
      <c r="AI641" s="455"/>
      <c r="AJ641" s="455"/>
      <c r="AK641" s="455"/>
      <c r="AL641" s="455"/>
      <c r="AM641" s="455"/>
      <c r="AN641" s="455"/>
      <c r="AO641" s="455"/>
      <c r="AP641" s="455"/>
      <c r="AQ641" s="455"/>
      <c r="AR641" s="455"/>
      <c r="AS641" s="455"/>
      <c r="AT641" s="455"/>
      <c r="AU641" s="455"/>
      <c r="AV641" s="455"/>
      <c r="AW641" s="455"/>
      <c r="AX641" s="455"/>
      <c r="AY641" s="455"/>
      <c r="AZ641" s="15"/>
      <c r="BA641" s="84" t="s">
        <v>792</v>
      </c>
      <c r="BB641" s="39"/>
      <c r="BC641" s="39"/>
      <c r="BD641" s="85"/>
      <c r="BE641" s="78" t="str">
        <f t="shared" si="507"/>
        <v/>
      </c>
      <c r="BF641" s="78" t="str">
        <f t="shared" si="508"/>
        <v/>
      </c>
      <c r="BG641" s="78" t="str">
        <f t="shared" si="509"/>
        <v/>
      </c>
      <c r="BH641" s="86" t="str">
        <f>IF(BB641="","",IF(AND(BD641="Yes",Admin!$F$6&gt;0),Admin!$F$6,Admin!$F$5))</f>
        <v/>
      </c>
      <c r="BI641" s="87" t="str">
        <f t="shared" si="510"/>
        <v/>
      </c>
      <c r="BJ641" s="88" t="str">
        <f t="shared" si="511"/>
        <v/>
      </c>
    </row>
    <row r="642" spans="1:72" s="32" customFormat="1" ht="18.75" customHeight="1" x14ac:dyDescent="0.3">
      <c r="A642" s="134"/>
      <c r="B642" s="310" t="s">
        <v>434</v>
      </c>
      <c r="C642" s="311"/>
      <c r="D642" s="311"/>
      <c r="E642" s="311"/>
      <c r="F642" s="311"/>
      <c r="G642" s="311"/>
      <c r="H642" s="311"/>
      <c r="I642" s="311"/>
      <c r="J642" s="311"/>
      <c r="K642" s="311"/>
      <c r="L642" s="311"/>
      <c r="M642" s="311"/>
      <c r="N642" s="311"/>
      <c r="O642" s="311"/>
      <c r="P642" s="311"/>
      <c r="Q642" s="319" t="s">
        <v>1</v>
      </c>
      <c r="R642" s="319"/>
      <c r="S642" s="319"/>
      <c r="T642" s="627" t="s">
        <v>0</v>
      </c>
      <c r="U642" s="627"/>
      <c r="V642" s="627"/>
      <c r="W642" s="564" t="s">
        <v>8</v>
      </c>
      <c r="X642" s="564"/>
      <c r="Y642" s="564"/>
      <c r="Z642" s="564"/>
      <c r="AA642" s="564"/>
      <c r="AB642" s="506" t="s">
        <v>9</v>
      </c>
      <c r="AC642" s="506"/>
      <c r="AD642" s="506"/>
      <c r="AE642" s="506"/>
      <c r="AF642" s="506"/>
      <c r="AG642" s="506"/>
      <c r="AH642" s="506"/>
      <c r="AI642" s="506"/>
      <c r="AJ642" s="506"/>
      <c r="AK642" s="506"/>
      <c r="AL642" s="506"/>
      <c r="AM642" s="506"/>
      <c r="AN642" s="506"/>
      <c r="AO642" s="506"/>
      <c r="AP642" s="506"/>
      <c r="AQ642" s="506"/>
      <c r="AR642" s="506"/>
      <c r="AS642" s="506"/>
      <c r="AT642" s="506"/>
      <c r="AU642" s="506"/>
      <c r="AV642" s="506"/>
      <c r="AW642" s="506"/>
      <c r="AX642" s="506"/>
      <c r="AY642" s="507"/>
      <c r="AZ642" s="15"/>
      <c r="BA642" s="93" t="s">
        <v>792</v>
      </c>
      <c r="BB642" s="39"/>
      <c r="BC642" s="39"/>
      <c r="BD642" s="40"/>
      <c r="BE642" s="78" t="str">
        <f t="shared" si="507"/>
        <v/>
      </c>
      <c r="BF642" s="78" t="str">
        <f t="shared" si="508"/>
        <v/>
      </c>
      <c r="BG642" s="78" t="str">
        <f t="shared" si="509"/>
        <v/>
      </c>
      <c r="BH642" s="86" t="str">
        <f>IF(BB642="","",IF(AND(BD642="Yes",Admin!$F$6&gt;0),Admin!$F$6,Admin!$F$5))</f>
        <v/>
      </c>
      <c r="BI642" s="87" t="str">
        <f t="shared" si="510"/>
        <v/>
      </c>
      <c r="BJ642" s="78" t="str">
        <f t="shared" si="511"/>
        <v/>
      </c>
      <c r="BK642" s="39"/>
      <c r="BL642" s="39"/>
      <c r="BM642" s="39"/>
      <c r="BN642" s="40"/>
      <c r="BO642" s="39"/>
      <c r="BP642" s="39"/>
      <c r="BQ642" s="39"/>
      <c r="BT642" s="91"/>
    </row>
    <row r="643" spans="1:72" s="32" customFormat="1" ht="18.75" customHeight="1" x14ac:dyDescent="0.25">
      <c r="B643" s="276" t="s">
        <v>435</v>
      </c>
      <c r="C643" s="277"/>
      <c r="D643" s="277"/>
      <c r="E643" s="277"/>
      <c r="F643" s="277"/>
      <c r="G643" s="277"/>
      <c r="H643" s="277"/>
      <c r="I643" s="277"/>
      <c r="J643" s="277"/>
      <c r="K643" s="277"/>
      <c r="L643" s="277"/>
      <c r="M643" s="494" t="s">
        <v>618</v>
      </c>
      <c r="N643" s="494"/>
      <c r="O643" s="494"/>
      <c r="P643" s="495"/>
      <c r="Q643" s="453">
        <v>19.95</v>
      </c>
      <c r="R643" s="281"/>
      <c r="S643" s="454"/>
      <c r="T643" s="496"/>
      <c r="U643" s="327"/>
      <c r="V643" s="328"/>
      <c r="W643" s="370" t="s">
        <v>624</v>
      </c>
      <c r="X643" s="371"/>
      <c r="Y643" s="371"/>
      <c r="Z643" s="371"/>
      <c r="AA643" s="440"/>
      <c r="AB643" s="417" t="s">
        <v>12</v>
      </c>
      <c r="AC643" s="277"/>
      <c r="AD643" s="277"/>
      <c r="AE643" s="277"/>
      <c r="AF643" s="277"/>
      <c r="AG643" s="277"/>
      <c r="AH643" s="277"/>
      <c r="AI643" s="277"/>
      <c r="AJ643" s="277"/>
      <c r="AK643" s="277"/>
      <c r="AL643" s="277"/>
      <c r="AM643" s="277"/>
      <c r="AN643" s="277"/>
      <c r="AO643" s="277"/>
      <c r="AP643" s="277"/>
      <c r="AQ643" s="277"/>
      <c r="AR643" s="277"/>
      <c r="AS643" s="277"/>
      <c r="AT643" s="277"/>
      <c r="AU643" s="277"/>
      <c r="AV643" s="277"/>
      <c r="AW643" s="277"/>
      <c r="AX643" s="277"/>
      <c r="AY643" s="336"/>
      <c r="AZ643" s="15"/>
      <c r="BA643" s="93" t="s">
        <v>1025</v>
      </c>
      <c r="BB643" s="39" t="s">
        <v>737</v>
      </c>
      <c r="BC643" s="39" t="str">
        <f>B643</f>
        <v>Feijoa (Seedling Grown)</v>
      </c>
      <c r="BD643" s="85" t="s">
        <v>745</v>
      </c>
      <c r="BE643" s="40" t="str">
        <f t="shared" si="507"/>
        <v/>
      </c>
      <c r="BF643" s="40">
        <f t="shared" si="508"/>
        <v>19.95</v>
      </c>
      <c r="BG643" s="40" t="str">
        <f t="shared" si="509"/>
        <v/>
      </c>
      <c r="BH643" s="139">
        <f>IF(BB643="","",IF(AND(BD643="Yes",Admin!$F$6&gt;0),Admin!$F$6,Admin!$F$5))</f>
        <v>0</v>
      </c>
      <c r="BI643" s="140" t="str">
        <f t="shared" si="510"/>
        <v/>
      </c>
      <c r="BJ643" s="40" t="str">
        <f t="shared" si="511"/>
        <v/>
      </c>
      <c r="BK643" s="39"/>
      <c r="BL643" s="39"/>
      <c r="BM643" s="39"/>
      <c r="BN643" s="40"/>
      <c r="BO643" s="39"/>
      <c r="BP643" s="39"/>
      <c r="BQ643" s="39"/>
      <c r="BT643" s="91"/>
    </row>
    <row r="644" spans="1:72" s="32" customFormat="1" ht="18.75" customHeight="1" thickBot="1" x14ac:dyDescent="0.3">
      <c r="B644" s="645" t="s">
        <v>435</v>
      </c>
      <c r="C644" s="646"/>
      <c r="D644" s="646"/>
      <c r="E644" s="646"/>
      <c r="F644" s="646"/>
      <c r="G644" s="646"/>
      <c r="H644" s="646"/>
      <c r="I644" s="646"/>
      <c r="J644" s="646"/>
      <c r="K644" s="646"/>
      <c r="L644" s="646"/>
      <c r="M644" s="512" t="s">
        <v>1575</v>
      </c>
      <c r="N644" s="512"/>
      <c r="O644" s="512"/>
      <c r="P644" s="513"/>
      <c r="Q644" s="632">
        <v>32.950000000000003</v>
      </c>
      <c r="R644" s="308"/>
      <c r="S644" s="633"/>
      <c r="T644" s="622"/>
      <c r="U644" s="623"/>
      <c r="V644" s="624"/>
      <c r="W644" s="553" t="s">
        <v>624</v>
      </c>
      <c r="X644" s="428"/>
      <c r="Y644" s="428"/>
      <c r="Z644" s="428"/>
      <c r="AA644" s="429"/>
      <c r="AB644" s="517" t="s">
        <v>12</v>
      </c>
      <c r="AC644" s="270"/>
      <c r="AD644" s="270"/>
      <c r="AE644" s="270"/>
      <c r="AF644" s="270"/>
      <c r="AG644" s="270"/>
      <c r="AH644" s="270"/>
      <c r="AI644" s="270"/>
      <c r="AJ644" s="270"/>
      <c r="AK644" s="270"/>
      <c r="AL644" s="270"/>
      <c r="AM644" s="270"/>
      <c r="AN644" s="270"/>
      <c r="AO644" s="270"/>
      <c r="AP644" s="270"/>
      <c r="AQ644" s="270"/>
      <c r="AR644" s="270"/>
      <c r="AS644" s="270"/>
      <c r="AT644" s="270"/>
      <c r="AU644" s="270"/>
      <c r="AV644" s="270"/>
      <c r="AW644" s="270"/>
      <c r="AX644" s="270"/>
      <c r="AY644" s="518"/>
      <c r="AZ644" s="15"/>
      <c r="BA644" s="93" t="s">
        <v>1026</v>
      </c>
      <c r="BB644" s="39" t="s">
        <v>1454</v>
      </c>
      <c r="BC644" s="39" t="str">
        <f>B644</f>
        <v>Feijoa (Seedling Grown)</v>
      </c>
      <c r="BD644" s="85" t="s">
        <v>745</v>
      </c>
      <c r="BE644" s="40" t="str">
        <f t="shared" si="507"/>
        <v/>
      </c>
      <c r="BF644" s="40">
        <f t="shared" si="508"/>
        <v>32.950000000000003</v>
      </c>
      <c r="BG644" s="40" t="str">
        <f t="shared" si="509"/>
        <v/>
      </c>
      <c r="BH644" s="139">
        <f>IF(BB644="","",IF(AND(BD644="Yes",Admin!$F$6&gt;0),Admin!$F$6,Admin!$F$5))</f>
        <v>0</v>
      </c>
      <c r="BI644" s="140" t="str">
        <f t="shared" si="510"/>
        <v/>
      </c>
      <c r="BJ644" s="40" t="str">
        <f t="shared" si="511"/>
        <v/>
      </c>
      <c r="BK644" s="39"/>
      <c r="BL644" s="39"/>
      <c r="BM644" s="39"/>
      <c r="BN644" s="40"/>
      <c r="BO644" s="39"/>
      <c r="BP644" s="39"/>
      <c r="BQ644" s="39"/>
      <c r="BT644" s="91"/>
    </row>
    <row r="645" spans="1:72" ht="18.75" customHeight="1" thickBot="1" x14ac:dyDescent="0.3">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c r="AA645" s="455"/>
      <c r="AB645" s="455"/>
      <c r="AC645" s="455"/>
      <c r="AD645" s="455"/>
      <c r="AE645" s="455"/>
      <c r="AF645" s="455"/>
      <c r="AG645" s="455"/>
      <c r="AH645" s="455"/>
      <c r="AI645" s="455"/>
      <c r="AJ645" s="455"/>
      <c r="AK645" s="455"/>
      <c r="AL645" s="455"/>
      <c r="AM645" s="455"/>
      <c r="AN645" s="455"/>
      <c r="AO645" s="455"/>
      <c r="AP645" s="455"/>
      <c r="AQ645" s="455"/>
      <c r="AR645" s="455"/>
      <c r="AS645" s="455"/>
      <c r="AT645" s="455"/>
      <c r="AU645" s="455"/>
      <c r="AV645" s="455"/>
      <c r="AW645" s="455"/>
      <c r="AX645" s="455"/>
      <c r="AY645" s="455"/>
      <c r="AZ645" s="15"/>
      <c r="BA645" s="84"/>
      <c r="BB645" s="39"/>
      <c r="BC645" s="39"/>
      <c r="BD645" s="85"/>
      <c r="BE645" s="78"/>
      <c r="BF645" s="78"/>
      <c r="BG645" s="78"/>
      <c r="BH645" s="86"/>
      <c r="BI645" s="87"/>
      <c r="BJ645" s="88"/>
    </row>
    <row r="646" spans="1:72" s="32" customFormat="1" ht="18.75" customHeight="1" x14ac:dyDescent="0.3">
      <c r="A646" s="134"/>
      <c r="B646" s="286" t="s">
        <v>1845</v>
      </c>
      <c r="C646" s="287"/>
      <c r="D646" s="287"/>
      <c r="E646" s="287"/>
      <c r="F646" s="287"/>
      <c r="G646" s="287"/>
      <c r="H646" s="287"/>
      <c r="I646" s="287"/>
      <c r="J646" s="287"/>
      <c r="K646" s="287"/>
      <c r="L646" s="287"/>
      <c r="M646" s="287"/>
      <c r="N646" s="287"/>
      <c r="O646" s="287"/>
      <c r="P646" s="287"/>
      <c r="Q646" s="319" t="s">
        <v>1</v>
      </c>
      <c r="R646" s="319"/>
      <c r="S646" s="319"/>
      <c r="T646" s="627" t="s">
        <v>0</v>
      </c>
      <c r="U646" s="627"/>
      <c r="V646" s="627"/>
      <c r="W646" s="564" t="s">
        <v>8</v>
      </c>
      <c r="X646" s="564"/>
      <c r="Y646" s="564"/>
      <c r="Z646" s="564"/>
      <c r="AA646" s="564"/>
      <c r="AB646" s="506" t="s">
        <v>9</v>
      </c>
      <c r="AC646" s="506"/>
      <c r="AD646" s="506"/>
      <c r="AE646" s="506"/>
      <c r="AF646" s="506"/>
      <c r="AG646" s="506"/>
      <c r="AH646" s="506"/>
      <c r="AI646" s="506"/>
      <c r="AJ646" s="506"/>
      <c r="AK646" s="506"/>
      <c r="AL646" s="506"/>
      <c r="AM646" s="506"/>
      <c r="AN646" s="506"/>
      <c r="AO646" s="506"/>
      <c r="AP646" s="506"/>
      <c r="AQ646" s="506"/>
      <c r="AR646" s="506"/>
      <c r="AS646" s="506"/>
      <c r="AT646" s="506"/>
      <c r="AU646" s="506"/>
      <c r="AV646" s="506"/>
      <c r="AW646" s="506"/>
      <c r="AX646" s="506"/>
      <c r="AY646" s="507"/>
      <c r="AZ646" s="15"/>
      <c r="BA646" s="93" t="s">
        <v>792</v>
      </c>
      <c r="BB646" s="39"/>
      <c r="BC646" s="39"/>
      <c r="BD646" s="40"/>
      <c r="BE646" s="78" t="str">
        <f t="shared" ref="BE646:BE677" si="512">IF(ISNUMBER(T646),T646,"")</f>
        <v/>
      </c>
      <c r="BF646" s="78" t="str">
        <f t="shared" ref="BF646:BF677" si="513">IF(ISNUMBER(Q646),Q646,"")</f>
        <v/>
      </c>
      <c r="BG646" s="78" t="str">
        <f t="shared" ref="BG646:BG677" si="514">IF(AND(ISNUMBER(T646),BD646="Yes"),T646,"")</f>
        <v/>
      </c>
      <c r="BH646" s="86" t="str">
        <f>IF(BB646="","",IF(AND(BD646="Yes",Admin!$F$6&gt;0),Admin!$F$6,Admin!$F$5))</f>
        <v/>
      </c>
      <c r="BI646" s="87" t="str">
        <f t="shared" ref="BI646:BI677" si="515">IF(AND(ISNUMBER(T646),T646&gt;0,ISNUMBER(Q646)),Q646*T646,"")</f>
        <v/>
      </c>
      <c r="BJ646" s="78" t="str">
        <f t="shared" ref="BJ646:BJ648" si="516">IF(BI646="","",BI646-(BI646*BH646))</f>
        <v/>
      </c>
      <c r="BK646" s="39"/>
      <c r="BL646" s="39"/>
      <c r="BM646" s="39"/>
      <c r="BN646" s="40"/>
      <c r="BO646" s="39"/>
      <c r="BP646" s="39"/>
      <c r="BQ646" s="39"/>
      <c r="BT646" s="91"/>
    </row>
    <row r="647" spans="1:72" s="32" customFormat="1" ht="18.75" customHeight="1" x14ac:dyDescent="0.25">
      <c r="B647" s="346" t="s">
        <v>1850</v>
      </c>
      <c r="C647" s="347"/>
      <c r="D647" s="347"/>
      <c r="E647" s="347"/>
      <c r="F647" s="347"/>
      <c r="G647" s="347"/>
      <c r="H647" s="347"/>
      <c r="I647" s="247"/>
      <c r="J647" s="247"/>
      <c r="K647" s="494" t="s">
        <v>1853</v>
      </c>
      <c r="L647" s="494"/>
      <c r="M647" s="494"/>
      <c r="N647" s="494"/>
      <c r="O647" s="494"/>
      <c r="P647" s="495"/>
      <c r="Q647" s="453">
        <v>21.95</v>
      </c>
      <c r="R647" s="281"/>
      <c r="S647" s="454"/>
      <c r="T647" s="496"/>
      <c r="U647" s="327"/>
      <c r="V647" s="328"/>
      <c r="W647" s="370" t="s">
        <v>22</v>
      </c>
      <c r="X647" s="371"/>
      <c r="Y647" s="371"/>
      <c r="Z647" s="371"/>
      <c r="AA647" s="440"/>
      <c r="AB647" s="417" t="s">
        <v>12</v>
      </c>
      <c r="AC647" s="277"/>
      <c r="AD647" s="277"/>
      <c r="AE647" s="277"/>
      <c r="AF647" s="277"/>
      <c r="AG647" s="277"/>
      <c r="AH647" s="277"/>
      <c r="AI647" s="277"/>
      <c r="AJ647" s="277"/>
      <c r="AK647" s="277"/>
      <c r="AL647" s="277"/>
      <c r="AM647" s="277"/>
      <c r="AN647" s="277"/>
      <c r="AO647" s="277"/>
      <c r="AP647" s="277"/>
      <c r="AQ647" s="277"/>
      <c r="AR647" s="277"/>
      <c r="AS647" s="277"/>
      <c r="AT647" s="277"/>
      <c r="AU647" s="277"/>
      <c r="AV647" s="277"/>
      <c r="AW647" s="277"/>
      <c r="AX647" s="277"/>
      <c r="AY647" s="336"/>
      <c r="AZ647" s="15"/>
      <c r="BA647" s="93" t="s">
        <v>1859</v>
      </c>
      <c r="BB647" s="39" t="s">
        <v>1847</v>
      </c>
      <c r="BC647" s="39" t="str">
        <f t="shared" ref="BC647:BC659" si="517">B647</f>
        <v>Black Hamburg</v>
      </c>
      <c r="BD647" s="85" t="s">
        <v>745</v>
      </c>
      <c r="BE647" s="40" t="str">
        <f t="shared" si="512"/>
        <v/>
      </c>
      <c r="BF647" s="40">
        <f t="shared" si="513"/>
        <v>21.95</v>
      </c>
      <c r="BG647" s="40" t="str">
        <f t="shared" si="514"/>
        <v/>
      </c>
      <c r="BH647" s="139">
        <f>IF(BB647="","",IF(AND(BD647="Yes",Admin!$F$6&gt;0),Admin!$F$6,Admin!$F$5))</f>
        <v>0</v>
      </c>
      <c r="BI647" s="140" t="str">
        <f t="shared" si="515"/>
        <v/>
      </c>
      <c r="BJ647" s="40" t="str">
        <f>IF(BI647="","",BI647-(BI647*BH647))</f>
        <v/>
      </c>
      <c r="BK647" s="39"/>
      <c r="BL647" s="39"/>
      <c r="BM647" s="39"/>
      <c r="BN647" s="40"/>
      <c r="BO647" s="39"/>
      <c r="BP647" s="39"/>
      <c r="BQ647" s="39"/>
      <c r="BT647" s="91"/>
    </row>
    <row r="648" spans="1:72" s="32" customFormat="1" ht="18.75" customHeight="1" x14ac:dyDescent="0.25">
      <c r="B648" s="508" t="s">
        <v>1846</v>
      </c>
      <c r="C648" s="509"/>
      <c r="D648" s="509"/>
      <c r="E648" s="509"/>
      <c r="F648" s="509"/>
      <c r="G648" s="509"/>
      <c r="H648" s="509"/>
      <c r="I648" s="249"/>
      <c r="J648" s="249"/>
      <c r="K648" s="628" t="s">
        <v>1853</v>
      </c>
      <c r="L648" s="628"/>
      <c r="M648" s="628"/>
      <c r="N648" s="628"/>
      <c r="O648" s="628"/>
      <c r="P648" s="629"/>
      <c r="Q648" s="435">
        <v>21.95</v>
      </c>
      <c r="R648" s="321"/>
      <c r="S648" s="436"/>
      <c r="T648" s="504" t="s">
        <v>2</v>
      </c>
      <c r="U648" s="324"/>
      <c r="V648" s="325"/>
      <c r="W648" s="332" t="s">
        <v>22</v>
      </c>
      <c r="X648" s="333"/>
      <c r="Y648" s="333"/>
      <c r="Z648" s="333"/>
      <c r="AA648" s="334"/>
      <c r="AB648" s="497" t="s">
        <v>12</v>
      </c>
      <c r="AC648" s="302"/>
      <c r="AD648" s="302"/>
      <c r="AE648" s="302"/>
      <c r="AF648" s="302"/>
      <c r="AG648" s="302"/>
      <c r="AH648" s="302"/>
      <c r="AI648" s="302"/>
      <c r="AJ648" s="302"/>
      <c r="AK648" s="302"/>
      <c r="AL648" s="302"/>
      <c r="AM648" s="302"/>
      <c r="AN648" s="302"/>
      <c r="AO648" s="302"/>
      <c r="AP648" s="302"/>
      <c r="AQ648" s="302"/>
      <c r="AR648" s="302"/>
      <c r="AS648" s="302"/>
      <c r="AT648" s="302"/>
      <c r="AU648" s="302"/>
      <c r="AV648" s="302"/>
      <c r="AW648" s="302"/>
      <c r="AX648" s="302"/>
      <c r="AY648" s="498"/>
      <c r="AZ648" s="15"/>
      <c r="BA648" s="93" t="s">
        <v>1843</v>
      </c>
      <c r="BB648" s="39" t="s">
        <v>1847</v>
      </c>
      <c r="BC648" s="39" t="str">
        <f t="shared" si="517"/>
        <v>Blush Seedless</v>
      </c>
      <c r="BD648" s="85" t="s">
        <v>745</v>
      </c>
      <c r="BE648" s="40" t="str">
        <f t="shared" si="512"/>
        <v/>
      </c>
      <c r="BF648" s="40">
        <f t="shared" si="513"/>
        <v>21.95</v>
      </c>
      <c r="BG648" s="40" t="str">
        <f t="shared" si="514"/>
        <v/>
      </c>
      <c r="BH648" s="139">
        <f>IF(BB648="","",IF(AND(BD648="Yes",Admin!$F$6&gt;0),Admin!$F$6,Admin!$F$5))</f>
        <v>0</v>
      </c>
      <c r="BI648" s="140" t="str">
        <f t="shared" si="515"/>
        <v/>
      </c>
      <c r="BJ648" s="40" t="str">
        <f t="shared" si="516"/>
        <v/>
      </c>
      <c r="BK648" s="39"/>
      <c r="BL648" s="39"/>
      <c r="BM648" s="39"/>
      <c r="BN648" s="40"/>
      <c r="BO648" s="39"/>
      <c r="BP648" s="39"/>
      <c r="BQ648" s="39"/>
      <c r="BT648" s="91"/>
    </row>
    <row r="649" spans="1:72" s="32" customFormat="1" ht="18.75" customHeight="1" x14ac:dyDescent="0.25">
      <c r="B649" s="508" t="s">
        <v>1848</v>
      </c>
      <c r="C649" s="509"/>
      <c r="D649" s="509"/>
      <c r="E649" s="509"/>
      <c r="F649" s="509"/>
      <c r="G649" s="509"/>
      <c r="H649" s="509"/>
      <c r="I649" s="249"/>
      <c r="J649" s="249"/>
      <c r="K649" s="628" t="s">
        <v>1853</v>
      </c>
      <c r="L649" s="628"/>
      <c r="M649" s="628"/>
      <c r="N649" s="628"/>
      <c r="O649" s="628"/>
      <c r="P649" s="629"/>
      <c r="Q649" s="435">
        <v>21.95</v>
      </c>
      <c r="R649" s="321"/>
      <c r="S649" s="436"/>
      <c r="T649" s="504" t="s">
        <v>393</v>
      </c>
      <c r="U649" s="324"/>
      <c r="V649" s="325"/>
      <c r="W649" s="332" t="s">
        <v>27</v>
      </c>
      <c r="X649" s="333"/>
      <c r="Y649" s="333"/>
      <c r="Z649" s="333"/>
      <c r="AA649" s="334"/>
      <c r="AB649" s="497" t="s">
        <v>12</v>
      </c>
      <c r="AC649" s="302"/>
      <c r="AD649" s="302"/>
      <c r="AE649" s="302"/>
      <c r="AF649" s="302"/>
      <c r="AG649" s="302"/>
      <c r="AH649" s="302"/>
      <c r="AI649" s="302"/>
      <c r="AJ649" s="302"/>
      <c r="AK649" s="302"/>
      <c r="AL649" s="302"/>
      <c r="AM649" s="302"/>
      <c r="AN649" s="302"/>
      <c r="AO649" s="302"/>
      <c r="AP649" s="302"/>
      <c r="AQ649" s="302"/>
      <c r="AR649" s="302"/>
      <c r="AS649" s="302"/>
      <c r="AT649" s="302"/>
      <c r="AU649" s="302"/>
      <c r="AV649" s="302"/>
      <c r="AW649" s="302"/>
      <c r="AX649" s="302"/>
      <c r="AY649" s="498"/>
      <c r="AZ649" s="15"/>
      <c r="BA649" s="93" t="s">
        <v>1844</v>
      </c>
      <c r="BB649" s="39" t="s">
        <v>1847</v>
      </c>
      <c r="BC649" s="39" t="str">
        <f t="shared" si="517"/>
        <v>Crimson Seedless</v>
      </c>
      <c r="BD649" s="85" t="s">
        <v>745</v>
      </c>
      <c r="BE649" s="40" t="str">
        <f t="shared" si="512"/>
        <v/>
      </c>
      <c r="BF649" s="40">
        <f t="shared" si="513"/>
        <v>21.95</v>
      </c>
      <c r="BG649" s="40" t="str">
        <f t="shared" si="514"/>
        <v/>
      </c>
      <c r="BH649" s="139">
        <f>IF(BB649="","",IF(AND(BD649="Yes",Admin!$F$6&gt;0),Admin!$F$6,Admin!$F$5))</f>
        <v>0</v>
      </c>
      <c r="BI649" s="140" t="str">
        <f t="shared" si="515"/>
        <v/>
      </c>
      <c r="BJ649" s="40" t="str">
        <f t="shared" ref="BJ649" si="518">IF(BI649="","",BI649-(BI649*BH649))</f>
        <v/>
      </c>
      <c r="BK649" s="39"/>
      <c r="BL649" s="39"/>
      <c r="BM649" s="39"/>
      <c r="BN649" s="40"/>
      <c r="BO649" s="39"/>
      <c r="BP649" s="39"/>
      <c r="BQ649" s="39"/>
      <c r="BT649" s="91"/>
    </row>
    <row r="650" spans="1:72" s="32" customFormat="1" ht="18.75" customHeight="1" x14ac:dyDescent="0.25">
      <c r="B650" s="508" t="s">
        <v>1849</v>
      </c>
      <c r="C650" s="509"/>
      <c r="D650" s="509"/>
      <c r="E650" s="509"/>
      <c r="F650" s="509"/>
      <c r="G650" s="509"/>
      <c r="H650" s="509"/>
      <c r="I650" s="249"/>
      <c r="J650" s="249"/>
      <c r="K650" s="628" t="s">
        <v>1853</v>
      </c>
      <c r="L650" s="628"/>
      <c r="M650" s="628"/>
      <c r="N650" s="628"/>
      <c r="O650" s="628"/>
      <c r="P650" s="629"/>
      <c r="Q650" s="435">
        <v>21.95</v>
      </c>
      <c r="R650" s="321"/>
      <c r="S650" s="436"/>
      <c r="T650" s="504" t="s">
        <v>393</v>
      </c>
      <c r="U650" s="324"/>
      <c r="V650" s="325"/>
      <c r="W650" s="332" t="s">
        <v>11</v>
      </c>
      <c r="X650" s="333"/>
      <c r="Y650" s="333"/>
      <c r="Z650" s="333"/>
      <c r="AA650" s="334"/>
      <c r="AB650" s="497" t="s">
        <v>12</v>
      </c>
      <c r="AC650" s="302"/>
      <c r="AD650" s="302"/>
      <c r="AE650" s="302"/>
      <c r="AF650" s="302"/>
      <c r="AG650" s="302"/>
      <c r="AH650" s="302"/>
      <c r="AI650" s="302"/>
      <c r="AJ650" s="302"/>
      <c r="AK650" s="302"/>
      <c r="AL650" s="302"/>
      <c r="AM650" s="302"/>
      <c r="AN650" s="302"/>
      <c r="AO650" s="302"/>
      <c r="AP650" s="302"/>
      <c r="AQ650" s="302"/>
      <c r="AR650" s="302"/>
      <c r="AS650" s="302"/>
      <c r="AT650" s="302"/>
      <c r="AU650" s="302"/>
      <c r="AV650" s="302"/>
      <c r="AW650" s="302"/>
      <c r="AX650" s="302"/>
      <c r="AY650" s="498"/>
      <c r="AZ650" s="15"/>
      <c r="BA650" s="93" t="s">
        <v>1858</v>
      </c>
      <c r="BB650" s="39" t="s">
        <v>1847</v>
      </c>
      <c r="BC650" s="39" t="str">
        <f t="shared" si="517"/>
        <v>Flame Seedless</v>
      </c>
      <c r="BD650" s="85" t="s">
        <v>745</v>
      </c>
      <c r="BE650" s="40" t="str">
        <f t="shared" si="512"/>
        <v/>
      </c>
      <c r="BF650" s="40">
        <f t="shared" si="513"/>
        <v>21.95</v>
      </c>
      <c r="BG650" s="40" t="str">
        <f t="shared" si="514"/>
        <v/>
      </c>
      <c r="BH650" s="139">
        <f>IF(BB650="","",IF(AND(BD650="Yes",Admin!$F$6&gt;0),Admin!$F$6,Admin!$F$5))</f>
        <v>0</v>
      </c>
      <c r="BI650" s="140" t="str">
        <f t="shared" si="515"/>
        <v/>
      </c>
      <c r="BJ650" s="40" t="str">
        <f t="shared" ref="BJ650" si="519">IF(BI650="","",BI650-(BI650*BH650))</f>
        <v/>
      </c>
      <c r="BK650" s="39"/>
      <c r="BL650" s="39"/>
      <c r="BM650" s="39"/>
      <c r="BN650" s="40"/>
      <c r="BO650" s="39"/>
      <c r="BP650" s="39"/>
      <c r="BQ650" s="39"/>
      <c r="BT650" s="91"/>
    </row>
    <row r="651" spans="1:72" s="32" customFormat="1" ht="18.75" customHeight="1" x14ac:dyDescent="0.25">
      <c r="B651" s="346" t="s">
        <v>2315</v>
      </c>
      <c r="C651" s="347"/>
      <c r="D651" s="347"/>
      <c r="E651" s="347"/>
      <c r="F651" s="347"/>
      <c r="G651" s="347"/>
      <c r="H651" s="347"/>
      <c r="I651" s="247"/>
      <c r="J651" s="247"/>
      <c r="K651" s="494" t="s">
        <v>1853</v>
      </c>
      <c r="L651" s="494"/>
      <c r="M651" s="494"/>
      <c r="N651" s="494"/>
      <c r="O651" s="494"/>
      <c r="P651" s="495"/>
      <c r="Q651" s="453">
        <v>21.95</v>
      </c>
      <c r="R651" s="281"/>
      <c r="S651" s="454"/>
      <c r="T651" s="496"/>
      <c r="U651" s="327"/>
      <c r="V651" s="328"/>
      <c r="W651" s="370" t="s">
        <v>11</v>
      </c>
      <c r="X651" s="371"/>
      <c r="Y651" s="371"/>
      <c r="Z651" s="371"/>
      <c r="AA651" s="440"/>
      <c r="AB651" s="417" t="s">
        <v>12</v>
      </c>
      <c r="AC651" s="277"/>
      <c r="AD651" s="277"/>
      <c r="AE651" s="277"/>
      <c r="AF651" s="277"/>
      <c r="AG651" s="277"/>
      <c r="AH651" s="277"/>
      <c r="AI651" s="277"/>
      <c r="AJ651" s="277"/>
      <c r="AK651" s="277"/>
      <c r="AL651" s="277"/>
      <c r="AM651" s="277"/>
      <c r="AN651" s="277"/>
      <c r="AO651" s="277"/>
      <c r="AP651" s="277"/>
      <c r="AQ651" s="277"/>
      <c r="AR651" s="277"/>
      <c r="AS651" s="277"/>
      <c r="AT651" s="277"/>
      <c r="AU651" s="277"/>
      <c r="AV651" s="277"/>
      <c r="AW651" s="277"/>
      <c r="AX651" s="277"/>
      <c r="AY651" s="336"/>
      <c r="AZ651" s="15"/>
      <c r="BA651" s="93" t="s">
        <v>1863</v>
      </c>
      <c r="BB651" s="39" t="s">
        <v>1847</v>
      </c>
      <c r="BC651" s="39" t="str">
        <f t="shared" si="517"/>
        <v>Cardinal</v>
      </c>
      <c r="BD651" s="85" t="s">
        <v>745</v>
      </c>
      <c r="BE651" s="40" t="str">
        <f t="shared" si="512"/>
        <v/>
      </c>
      <c r="BF651" s="40">
        <f t="shared" si="513"/>
        <v>21.95</v>
      </c>
      <c r="BG651" s="40" t="str">
        <f t="shared" si="514"/>
        <v/>
      </c>
      <c r="BH651" s="139">
        <f>IF(BB651="","",IF(AND(BD651="Yes",Admin!$F$6&gt;0),Admin!$F$6,Admin!$F$5))</f>
        <v>0</v>
      </c>
      <c r="BI651" s="140" t="str">
        <f t="shared" si="515"/>
        <v/>
      </c>
      <c r="BJ651" s="40" t="str">
        <f t="shared" ref="BJ651" si="520">IF(BI651="","",BI651-(BI651*BH651))</f>
        <v/>
      </c>
      <c r="BK651" s="39"/>
      <c r="BL651" s="39"/>
      <c r="BM651" s="39"/>
      <c r="BN651" s="40"/>
      <c r="BO651" s="39"/>
      <c r="BP651" s="39"/>
      <c r="BQ651" s="39"/>
      <c r="BT651" s="91"/>
    </row>
    <row r="652" spans="1:72" s="32" customFormat="1" ht="18.75" customHeight="1" x14ac:dyDescent="0.25">
      <c r="B652" s="346" t="s">
        <v>1852</v>
      </c>
      <c r="C652" s="347"/>
      <c r="D652" s="347"/>
      <c r="E652" s="347"/>
      <c r="F652" s="347"/>
      <c r="G652" s="347"/>
      <c r="H652" s="347"/>
      <c r="I652" s="247"/>
      <c r="J652" s="247"/>
      <c r="K652" s="494" t="s">
        <v>1853</v>
      </c>
      <c r="L652" s="494"/>
      <c r="M652" s="494"/>
      <c r="N652" s="494"/>
      <c r="O652" s="494"/>
      <c r="P652" s="495"/>
      <c r="Q652" s="453">
        <v>21.95</v>
      </c>
      <c r="R652" s="281"/>
      <c r="S652" s="454"/>
      <c r="T652" s="496"/>
      <c r="U652" s="327"/>
      <c r="V652" s="328"/>
      <c r="W652" s="370" t="s">
        <v>22</v>
      </c>
      <c r="X652" s="371"/>
      <c r="Y652" s="371"/>
      <c r="Z652" s="371"/>
      <c r="AA652" s="440"/>
      <c r="AB652" s="417" t="s">
        <v>12</v>
      </c>
      <c r="AC652" s="277"/>
      <c r="AD652" s="277"/>
      <c r="AE652" s="277"/>
      <c r="AF652" s="277"/>
      <c r="AG652" s="277"/>
      <c r="AH652" s="277"/>
      <c r="AI652" s="277"/>
      <c r="AJ652" s="277"/>
      <c r="AK652" s="277"/>
      <c r="AL652" s="277"/>
      <c r="AM652" s="277"/>
      <c r="AN652" s="277"/>
      <c r="AO652" s="277"/>
      <c r="AP652" s="277"/>
      <c r="AQ652" s="277"/>
      <c r="AR652" s="277"/>
      <c r="AS652" s="277"/>
      <c r="AT652" s="277"/>
      <c r="AU652" s="277"/>
      <c r="AV652" s="277"/>
      <c r="AW652" s="277"/>
      <c r="AX652" s="277"/>
      <c r="AY652" s="336"/>
      <c r="AZ652" s="15"/>
      <c r="BA652" s="93" t="s">
        <v>1860</v>
      </c>
      <c r="BB652" s="39" t="s">
        <v>1847</v>
      </c>
      <c r="BC652" s="39" t="str">
        <f t="shared" si="517"/>
        <v>Cascade</v>
      </c>
      <c r="BD652" s="85" t="s">
        <v>745</v>
      </c>
      <c r="BE652" s="40" t="str">
        <f t="shared" si="512"/>
        <v/>
      </c>
      <c r="BF652" s="40">
        <f t="shared" si="513"/>
        <v>21.95</v>
      </c>
      <c r="BG652" s="40" t="str">
        <f t="shared" si="514"/>
        <v/>
      </c>
      <c r="BH652" s="139">
        <f>IF(BB652="","",IF(AND(BD652="Yes",Admin!$F$6&gt;0),Admin!$F$6,Admin!$F$5))</f>
        <v>0</v>
      </c>
      <c r="BI652" s="140" t="str">
        <f t="shared" si="515"/>
        <v/>
      </c>
      <c r="BJ652" s="40" t="str">
        <f t="shared" ref="BJ652:BJ654" si="521">IF(BI652="","",BI652-(BI652*BH652))</f>
        <v/>
      </c>
      <c r="BK652" s="39"/>
      <c r="BL652" s="39"/>
      <c r="BM652" s="39"/>
      <c r="BN652" s="40"/>
      <c r="BO652" s="39"/>
      <c r="BP652" s="39"/>
      <c r="BQ652" s="39"/>
      <c r="BT652" s="91"/>
    </row>
    <row r="653" spans="1:72" s="32" customFormat="1" ht="18.75" customHeight="1" x14ac:dyDescent="0.25">
      <c r="B653" s="346" t="s">
        <v>1851</v>
      </c>
      <c r="C653" s="347"/>
      <c r="D653" s="347"/>
      <c r="E653" s="347"/>
      <c r="F653" s="347"/>
      <c r="G653" s="347"/>
      <c r="H653" s="347"/>
      <c r="I653" s="247"/>
      <c r="J653" s="247"/>
      <c r="K653" s="494" t="s">
        <v>1853</v>
      </c>
      <c r="L653" s="494"/>
      <c r="M653" s="494"/>
      <c r="N653" s="494"/>
      <c r="O653" s="494"/>
      <c r="P653" s="495"/>
      <c r="Q653" s="453">
        <v>21.95</v>
      </c>
      <c r="R653" s="281"/>
      <c r="S653" s="454"/>
      <c r="T653" s="496"/>
      <c r="U653" s="327"/>
      <c r="V653" s="328"/>
      <c r="W653" s="370" t="s">
        <v>11</v>
      </c>
      <c r="X653" s="371"/>
      <c r="Y653" s="371"/>
      <c r="Z653" s="371"/>
      <c r="AA653" s="440"/>
      <c r="AB653" s="417" t="s">
        <v>12</v>
      </c>
      <c r="AC653" s="277"/>
      <c r="AD653" s="277"/>
      <c r="AE653" s="277"/>
      <c r="AF653" s="277"/>
      <c r="AG653" s="277"/>
      <c r="AH653" s="277"/>
      <c r="AI653" s="277"/>
      <c r="AJ653" s="277"/>
      <c r="AK653" s="277"/>
      <c r="AL653" s="277"/>
      <c r="AM653" s="277"/>
      <c r="AN653" s="277"/>
      <c r="AO653" s="277"/>
      <c r="AP653" s="277"/>
      <c r="AQ653" s="277"/>
      <c r="AR653" s="277"/>
      <c r="AS653" s="277"/>
      <c r="AT653" s="277"/>
      <c r="AU653" s="277"/>
      <c r="AV653" s="277"/>
      <c r="AW653" s="277"/>
      <c r="AX653" s="277"/>
      <c r="AY653" s="336"/>
      <c r="AZ653" s="15"/>
      <c r="BA653" s="93" t="s">
        <v>1861</v>
      </c>
      <c r="BB653" s="39" t="s">
        <v>1847</v>
      </c>
      <c r="BC653" s="39" t="str">
        <f t="shared" si="517"/>
        <v>Early Merlot</v>
      </c>
      <c r="BD653" s="85" t="s">
        <v>745</v>
      </c>
      <c r="BE653" s="40" t="str">
        <f t="shared" si="512"/>
        <v/>
      </c>
      <c r="BF653" s="40">
        <f t="shared" si="513"/>
        <v>21.95</v>
      </c>
      <c r="BG653" s="40" t="str">
        <f t="shared" si="514"/>
        <v/>
      </c>
      <c r="BH653" s="139">
        <f>IF(BB653="","",IF(AND(BD653="Yes",Admin!$F$6&gt;0),Admin!$F$6,Admin!$F$5))</f>
        <v>0</v>
      </c>
      <c r="BI653" s="140" t="str">
        <f t="shared" si="515"/>
        <v/>
      </c>
      <c r="BJ653" s="40" t="str">
        <f t="shared" si="521"/>
        <v/>
      </c>
      <c r="BK653" s="39"/>
      <c r="BL653" s="39"/>
      <c r="BM653" s="39"/>
      <c r="BN653" s="40"/>
      <c r="BO653" s="39"/>
      <c r="BP653" s="39"/>
      <c r="BQ653" s="39"/>
      <c r="BT653" s="91"/>
    </row>
    <row r="654" spans="1:72" s="32" customFormat="1" ht="18.75" customHeight="1" x14ac:dyDescent="0.25">
      <c r="B654" s="508" t="s">
        <v>2324</v>
      </c>
      <c r="C654" s="509"/>
      <c r="D654" s="509"/>
      <c r="E654" s="509"/>
      <c r="F654" s="509"/>
      <c r="G654" s="509"/>
      <c r="H654" s="509"/>
      <c r="I654" s="509"/>
      <c r="J654" s="509"/>
      <c r="K654" s="628" t="s">
        <v>1853</v>
      </c>
      <c r="L654" s="628"/>
      <c r="M654" s="628"/>
      <c r="N654" s="628"/>
      <c r="O654" s="628"/>
      <c r="P654" s="629"/>
      <c r="Q654" s="435">
        <v>21.95</v>
      </c>
      <c r="R654" s="321"/>
      <c r="S654" s="436"/>
      <c r="T654" s="504" t="s">
        <v>2</v>
      </c>
      <c r="U654" s="324"/>
      <c r="V654" s="325"/>
      <c r="W654" s="332" t="s">
        <v>22</v>
      </c>
      <c r="X654" s="333"/>
      <c r="Y654" s="333"/>
      <c r="Z654" s="333"/>
      <c r="AA654" s="334"/>
      <c r="AB654" s="497" t="s">
        <v>12</v>
      </c>
      <c r="AC654" s="302"/>
      <c r="AD654" s="302"/>
      <c r="AE654" s="302"/>
      <c r="AF654" s="302"/>
      <c r="AG654" s="302"/>
      <c r="AH654" s="302"/>
      <c r="AI654" s="302"/>
      <c r="AJ654" s="302"/>
      <c r="AK654" s="302"/>
      <c r="AL654" s="302"/>
      <c r="AM654" s="302"/>
      <c r="AN654" s="302"/>
      <c r="AO654" s="302"/>
      <c r="AP654" s="302"/>
      <c r="AQ654" s="302"/>
      <c r="AR654" s="302"/>
      <c r="AS654" s="302"/>
      <c r="AT654" s="302"/>
      <c r="AU654" s="302"/>
      <c r="AV654" s="302"/>
      <c r="AW654" s="302"/>
      <c r="AX654" s="302"/>
      <c r="AY654" s="498"/>
      <c r="AZ654" s="15"/>
      <c r="BA654" s="93" t="s">
        <v>1862</v>
      </c>
      <c r="BB654" s="39" t="s">
        <v>1847</v>
      </c>
      <c r="BC654" s="39" t="str">
        <f t="shared" si="517"/>
        <v>Tas Red</v>
      </c>
      <c r="BD654" s="85" t="s">
        <v>745</v>
      </c>
      <c r="BE654" s="40" t="str">
        <f t="shared" si="512"/>
        <v/>
      </c>
      <c r="BF654" s="40">
        <f t="shared" si="513"/>
        <v>21.95</v>
      </c>
      <c r="BG654" s="40" t="str">
        <f t="shared" si="514"/>
        <v/>
      </c>
      <c r="BH654" s="139">
        <f>IF(BB654="","",IF(AND(BD654="Yes",Admin!$F$6&gt;0),Admin!$F$6,Admin!$F$5))</f>
        <v>0</v>
      </c>
      <c r="BI654" s="140" t="str">
        <f t="shared" si="515"/>
        <v/>
      </c>
      <c r="BJ654" s="40" t="str">
        <f t="shared" si="521"/>
        <v/>
      </c>
      <c r="BK654" s="39"/>
      <c r="BL654" s="39"/>
      <c r="BM654" s="39"/>
      <c r="BN654" s="40"/>
      <c r="BO654" s="39"/>
      <c r="BP654" s="39"/>
      <c r="BQ654" s="39"/>
      <c r="BT654" s="91"/>
    </row>
    <row r="655" spans="1:72" s="32" customFormat="1" ht="18.75" customHeight="1" x14ac:dyDescent="0.25">
      <c r="B655" s="508" t="s">
        <v>2325</v>
      </c>
      <c r="C655" s="509"/>
      <c r="D655" s="509"/>
      <c r="E655" s="509"/>
      <c r="F655" s="509"/>
      <c r="G655" s="509"/>
      <c r="H655" s="509"/>
      <c r="I655" s="509"/>
      <c r="J655" s="509"/>
      <c r="K655" s="628" t="s">
        <v>1853</v>
      </c>
      <c r="L655" s="628"/>
      <c r="M655" s="628"/>
      <c r="N655" s="628"/>
      <c r="O655" s="628"/>
      <c r="P655" s="629"/>
      <c r="Q655" s="435">
        <v>21.95</v>
      </c>
      <c r="R655" s="321"/>
      <c r="S655" s="436"/>
      <c r="T655" s="504" t="s">
        <v>2</v>
      </c>
      <c r="U655" s="324"/>
      <c r="V655" s="325"/>
      <c r="W655" s="332" t="s">
        <v>11</v>
      </c>
      <c r="X655" s="333"/>
      <c r="Y655" s="333"/>
      <c r="Z655" s="333"/>
      <c r="AA655" s="334"/>
      <c r="AB655" s="497" t="s">
        <v>12</v>
      </c>
      <c r="AC655" s="302"/>
      <c r="AD655" s="302"/>
      <c r="AE655" s="302"/>
      <c r="AF655" s="302"/>
      <c r="AG655" s="302"/>
      <c r="AH655" s="302"/>
      <c r="AI655" s="302"/>
      <c r="AJ655" s="302"/>
      <c r="AK655" s="302"/>
      <c r="AL655" s="302"/>
      <c r="AM655" s="302"/>
      <c r="AN655" s="302"/>
      <c r="AO655" s="302"/>
      <c r="AP655" s="302"/>
      <c r="AQ655" s="302"/>
      <c r="AR655" s="302"/>
      <c r="AS655" s="302"/>
      <c r="AT655" s="302"/>
      <c r="AU655" s="302"/>
      <c r="AV655" s="302"/>
      <c r="AW655" s="302"/>
      <c r="AX655" s="302"/>
      <c r="AY655" s="498"/>
      <c r="AZ655" s="15"/>
      <c r="BA655" s="93" t="s">
        <v>2326</v>
      </c>
      <c r="BB655" s="39" t="s">
        <v>1847</v>
      </c>
      <c r="BC655" s="39" t="str">
        <f t="shared" si="517"/>
        <v>Zante Currant</v>
      </c>
      <c r="BD655" s="85" t="s">
        <v>745</v>
      </c>
      <c r="BE655" s="40" t="str">
        <f t="shared" si="512"/>
        <v/>
      </c>
      <c r="BF655" s="40">
        <f t="shared" si="513"/>
        <v>21.95</v>
      </c>
      <c r="BG655" s="40" t="str">
        <f t="shared" si="514"/>
        <v/>
      </c>
      <c r="BH655" s="139">
        <f>IF(BB655="","",IF(AND(BD655="Yes",Admin!$F$6&gt;0),Admin!$F$6,Admin!$F$5))</f>
        <v>0</v>
      </c>
      <c r="BI655" s="140" t="str">
        <f t="shared" si="515"/>
        <v/>
      </c>
      <c r="BJ655" s="40" t="str">
        <f t="shared" ref="BJ655:BJ656" si="522">IF(BI655="","",BI655-(BI655*BH655))</f>
        <v/>
      </c>
      <c r="BK655" s="39"/>
      <c r="BL655" s="39"/>
      <c r="BM655" s="39"/>
      <c r="BN655" s="40"/>
      <c r="BO655" s="39"/>
      <c r="BP655" s="39"/>
      <c r="BQ655" s="39"/>
      <c r="BT655" s="91"/>
    </row>
    <row r="656" spans="1:72" s="32" customFormat="1" ht="18.75" customHeight="1" x14ac:dyDescent="0.25">
      <c r="B656" s="508" t="s">
        <v>1855</v>
      </c>
      <c r="C656" s="509"/>
      <c r="D656" s="509"/>
      <c r="E656" s="509"/>
      <c r="F656" s="509"/>
      <c r="G656" s="509"/>
      <c r="H656" s="509"/>
      <c r="I656" s="249"/>
      <c r="J656" s="249"/>
      <c r="K656" s="628" t="s">
        <v>1854</v>
      </c>
      <c r="L656" s="628"/>
      <c r="M656" s="628"/>
      <c r="N656" s="628"/>
      <c r="O656" s="628"/>
      <c r="P656" s="629"/>
      <c r="Q656" s="435">
        <v>21.95</v>
      </c>
      <c r="R656" s="321"/>
      <c r="S656" s="436"/>
      <c r="T656" s="504" t="s">
        <v>2</v>
      </c>
      <c r="U656" s="324"/>
      <c r="V656" s="325"/>
      <c r="W656" s="332" t="s">
        <v>64</v>
      </c>
      <c r="X656" s="333"/>
      <c r="Y656" s="333"/>
      <c r="Z656" s="333"/>
      <c r="AA656" s="334"/>
      <c r="AB656" s="497" t="s">
        <v>12</v>
      </c>
      <c r="AC656" s="302"/>
      <c r="AD656" s="302"/>
      <c r="AE656" s="302"/>
      <c r="AF656" s="302"/>
      <c r="AG656" s="302"/>
      <c r="AH656" s="302"/>
      <c r="AI656" s="302"/>
      <c r="AJ656" s="302"/>
      <c r="AK656" s="302"/>
      <c r="AL656" s="302"/>
      <c r="AM656" s="302"/>
      <c r="AN656" s="302"/>
      <c r="AO656" s="302"/>
      <c r="AP656" s="302"/>
      <c r="AQ656" s="302"/>
      <c r="AR656" s="302"/>
      <c r="AS656" s="302"/>
      <c r="AT656" s="302"/>
      <c r="AU656" s="302"/>
      <c r="AV656" s="302"/>
      <c r="AW656" s="302"/>
      <c r="AX656" s="302"/>
      <c r="AY656" s="498"/>
      <c r="AZ656" s="15"/>
      <c r="BA656" s="93" t="s">
        <v>1864</v>
      </c>
      <c r="BB656" s="39" t="s">
        <v>1847</v>
      </c>
      <c r="BC656" s="39" t="str">
        <f t="shared" si="517"/>
        <v>Dawn Seedless</v>
      </c>
      <c r="BD656" s="85" t="s">
        <v>745</v>
      </c>
      <c r="BE656" s="40" t="str">
        <f t="shared" si="512"/>
        <v/>
      </c>
      <c r="BF656" s="40">
        <f t="shared" si="513"/>
        <v>21.95</v>
      </c>
      <c r="BG656" s="40" t="str">
        <f t="shared" si="514"/>
        <v/>
      </c>
      <c r="BH656" s="139">
        <f>IF(BB656="","",IF(AND(BD656="Yes",Admin!$F$6&gt;0),Admin!$F$6,Admin!$F$5))</f>
        <v>0</v>
      </c>
      <c r="BI656" s="140" t="str">
        <f t="shared" si="515"/>
        <v/>
      </c>
      <c r="BJ656" s="40" t="str">
        <f t="shared" si="522"/>
        <v/>
      </c>
      <c r="BK656" s="39"/>
      <c r="BL656" s="39"/>
      <c r="BM656" s="39"/>
      <c r="BN656" s="40"/>
      <c r="BO656" s="39"/>
      <c r="BP656" s="39"/>
      <c r="BQ656" s="39"/>
      <c r="BT656" s="91"/>
    </row>
    <row r="657" spans="1:72" s="32" customFormat="1" ht="18.75" customHeight="1" x14ac:dyDescent="0.25">
      <c r="B657" s="346" t="s">
        <v>1856</v>
      </c>
      <c r="C657" s="347"/>
      <c r="D657" s="347"/>
      <c r="E657" s="347"/>
      <c r="F657" s="347"/>
      <c r="G657" s="347"/>
      <c r="H657" s="347"/>
      <c r="I657" s="247"/>
      <c r="J657" s="247"/>
      <c r="K657" s="494" t="s">
        <v>1854</v>
      </c>
      <c r="L657" s="494"/>
      <c r="M657" s="494"/>
      <c r="N657" s="494"/>
      <c r="O657" s="494"/>
      <c r="P657" s="495"/>
      <c r="Q657" s="453">
        <v>21.95</v>
      </c>
      <c r="R657" s="281"/>
      <c r="S657" s="454"/>
      <c r="T657" s="496"/>
      <c r="U657" s="327"/>
      <c r="V657" s="328"/>
      <c r="W657" s="370" t="s">
        <v>22</v>
      </c>
      <c r="X657" s="371"/>
      <c r="Y657" s="371"/>
      <c r="Z657" s="371"/>
      <c r="AA657" s="440"/>
      <c r="AB657" s="417" t="s">
        <v>12</v>
      </c>
      <c r="AC657" s="277"/>
      <c r="AD657" s="277"/>
      <c r="AE657" s="277"/>
      <c r="AF657" s="277"/>
      <c r="AG657" s="277"/>
      <c r="AH657" s="277"/>
      <c r="AI657" s="277"/>
      <c r="AJ657" s="277"/>
      <c r="AK657" s="277"/>
      <c r="AL657" s="277"/>
      <c r="AM657" s="277"/>
      <c r="AN657" s="277"/>
      <c r="AO657" s="277"/>
      <c r="AP657" s="277"/>
      <c r="AQ657" s="277"/>
      <c r="AR657" s="277"/>
      <c r="AS657" s="277"/>
      <c r="AT657" s="277"/>
      <c r="AU657" s="277"/>
      <c r="AV657" s="277"/>
      <c r="AW657" s="277"/>
      <c r="AX657" s="277"/>
      <c r="AY657" s="336"/>
      <c r="AZ657" s="15"/>
      <c r="BA657" s="93" t="s">
        <v>1866</v>
      </c>
      <c r="BB657" s="39" t="s">
        <v>1847</v>
      </c>
      <c r="BC657" s="39" t="str">
        <f t="shared" si="517"/>
        <v>Duchess</v>
      </c>
      <c r="BD657" s="85" t="s">
        <v>745</v>
      </c>
      <c r="BE657" s="40" t="str">
        <f t="shared" si="512"/>
        <v/>
      </c>
      <c r="BF657" s="40">
        <f t="shared" si="513"/>
        <v>21.95</v>
      </c>
      <c r="BG657" s="40" t="str">
        <f t="shared" si="514"/>
        <v/>
      </c>
      <c r="BH657" s="139">
        <f>IF(BB657="","",IF(AND(BD657="Yes",Admin!$F$6&gt;0),Admin!$F$6,Admin!$F$5))</f>
        <v>0</v>
      </c>
      <c r="BI657" s="140" t="str">
        <f t="shared" si="515"/>
        <v/>
      </c>
      <c r="BJ657" s="40" t="str">
        <f t="shared" ref="BJ657" si="523">IF(BI657="","",BI657-(BI657*BH657))</f>
        <v/>
      </c>
      <c r="BK657" s="39"/>
      <c r="BL657" s="39"/>
      <c r="BM657" s="39"/>
      <c r="BN657" s="40"/>
      <c r="BO657" s="39"/>
      <c r="BP657" s="39"/>
      <c r="BQ657" s="39"/>
      <c r="BT657" s="91"/>
    </row>
    <row r="658" spans="1:72" s="32" customFormat="1" ht="18.75" customHeight="1" x14ac:dyDescent="0.25">
      <c r="B658" s="508" t="s">
        <v>2316</v>
      </c>
      <c r="C658" s="509"/>
      <c r="D658" s="509"/>
      <c r="E658" s="509"/>
      <c r="F658" s="509"/>
      <c r="G658" s="509"/>
      <c r="H658" s="509"/>
      <c r="I658" s="509"/>
      <c r="J658" s="509"/>
      <c r="K658" s="628" t="s">
        <v>1854</v>
      </c>
      <c r="L658" s="628"/>
      <c r="M658" s="628"/>
      <c r="N658" s="628"/>
      <c r="O658" s="628"/>
      <c r="P658" s="629"/>
      <c r="Q658" s="435">
        <v>21.95</v>
      </c>
      <c r="R658" s="321"/>
      <c r="S658" s="436"/>
      <c r="T658" s="504" t="s">
        <v>2</v>
      </c>
      <c r="U658" s="324"/>
      <c r="V658" s="325"/>
      <c r="W658" s="332" t="s">
        <v>22</v>
      </c>
      <c r="X658" s="333"/>
      <c r="Y658" s="333"/>
      <c r="Z658" s="333"/>
      <c r="AA658" s="334"/>
      <c r="AB658" s="497" t="s">
        <v>12</v>
      </c>
      <c r="AC658" s="302"/>
      <c r="AD658" s="302"/>
      <c r="AE658" s="302"/>
      <c r="AF658" s="302"/>
      <c r="AG658" s="302"/>
      <c r="AH658" s="302"/>
      <c r="AI658" s="302"/>
      <c r="AJ658" s="302"/>
      <c r="AK658" s="302"/>
      <c r="AL658" s="302"/>
      <c r="AM658" s="302"/>
      <c r="AN658" s="302"/>
      <c r="AO658" s="302"/>
      <c r="AP658" s="302"/>
      <c r="AQ658" s="302"/>
      <c r="AR658" s="302"/>
      <c r="AS658" s="302"/>
      <c r="AT658" s="302"/>
      <c r="AU658" s="302"/>
      <c r="AV658" s="302"/>
      <c r="AW658" s="302"/>
      <c r="AX658" s="302"/>
      <c r="AY658" s="498"/>
      <c r="AZ658" s="15"/>
      <c r="BA658" s="93" t="s">
        <v>1865</v>
      </c>
      <c r="BB658" s="39" t="s">
        <v>1847</v>
      </c>
      <c r="BC658" s="39" t="str">
        <f t="shared" si="517"/>
        <v>Thompson Seedless</v>
      </c>
      <c r="BD658" s="85" t="s">
        <v>745</v>
      </c>
      <c r="BE658" s="40" t="str">
        <f t="shared" si="512"/>
        <v/>
      </c>
      <c r="BF658" s="40">
        <f t="shared" si="513"/>
        <v>21.95</v>
      </c>
      <c r="BG658" s="40" t="str">
        <f t="shared" si="514"/>
        <v/>
      </c>
      <c r="BH658" s="139">
        <f>IF(BB658="","",IF(AND(BD658="Yes",Admin!$F$6&gt;0),Admin!$F$6,Admin!$F$5))</f>
        <v>0</v>
      </c>
      <c r="BI658" s="140" t="str">
        <f t="shared" si="515"/>
        <v/>
      </c>
      <c r="BJ658" s="40" t="str">
        <f>IF(BI658="","",BI658-(BI658*BH658))</f>
        <v/>
      </c>
      <c r="BK658" s="39"/>
      <c r="BL658" s="39"/>
      <c r="BM658" s="39"/>
      <c r="BN658" s="40"/>
      <c r="BO658" s="39"/>
      <c r="BP658" s="39"/>
      <c r="BQ658" s="39"/>
      <c r="BT658" s="91"/>
    </row>
    <row r="659" spans="1:72" s="32" customFormat="1" ht="18.75" customHeight="1" thickBot="1" x14ac:dyDescent="0.3">
      <c r="B659" s="639" t="s">
        <v>1857</v>
      </c>
      <c r="C659" s="640"/>
      <c r="D659" s="640"/>
      <c r="E659" s="640"/>
      <c r="F659" s="640"/>
      <c r="G659" s="640"/>
      <c r="H659" s="640"/>
      <c r="I659" s="250"/>
      <c r="J659" s="250"/>
      <c r="K659" s="641" t="s">
        <v>1854</v>
      </c>
      <c r="L659" s="641"/>
      <c r="M659" s="641"/>
      <c r="N659" s="641"/>
      <c r="O659" s="641"/>
      <c r="P659" s="642"/>
      <c r="Q659" s="634">
        <v>21.95</v>
      </c>
      <c r="R659" s="338"/>
      <c r="S659" s="635"/>
      <c r="T659" s="636" t="s">
        <v>2</v>
      </c>
      <c r="U659" s="637"/>
      <c r="V659" s="638"/>
      <c r="W659" s="1066" t="s">
        <v>11</v>
      </c>
      <c r="X659" s="894"/>
      <c r="Y659" s="894"/>
      <c r="Z659" s="894"/>
      <c r="AA659" s="895"/>
      <c r="AB659" s="630" t="s">
        <v>12</v>
      </c>
      <c r="AC659" s="313"/>
      <c r="AD659" s="313"/>
      <c r="AE659" s="313"/>
      <c r="AF659" s="313"/>
      <c r="AG659" s="313"/>
      <c r="AH659" s="313"/>
      <c r="AI659" s="313"/>
      <c r="AJ659" s="313"/>
      <c r="AK659" s="313"/>
      <c r="AL659" s="313"/>
      <c r="AM659" s="313"/>
      <c r="AN659" s="313"/>
      <c r="AO659" s="313"/>
      <c r="AP659" s="313"/>
      <c r="AQ659" s="313"/>
      <c r="AR659" s="313"/>
      <c r="AS659" s="313"/>
      <c r="AT659" s="313"/>
      <c r="AU659" s="313"/>
      <c r="AV659" s="313"/>
      <c r="AW659" s="313"/>
      <c r="AX659" s="313"/>
      <c r="AY659" s="631"/>
      <c r="AZ659" s="15"/>
      <c r="BA659" s="93" t="s">
        <v>1867</v>
      </c>
      <c r="BB659" s="39" t="s">
        <v>1847</v>
      </c>
      <c r="BC659" s="39" t="str">
        <f t="shared" si="517"/>
        <v>Seneca</v>
      </c>
      <c r="BD659" s="85" t="s">
        <v>745</v>
      </c>
      <c r="BE659" s="40" t="str">
        <f t="shared" si="512"/>
        <v/>
      </c>
      <c r="BF659" s="40">
        <f t="shared" si="513"/>
        <v>21.95</v>
      </c>
      <c r="BG659" s="40" t="str">
        <f t="shared" si="514"/>
        <v/>
      </c>
      <c r="BH659" s="139">
        <f>IF(BB659="","",IF(AND(BD659="Yes",Admin!$F$6&gt;0),Admin!$F$6,Admin!$F$5))</f>
        <v>0</v>
      </c>
      <c r="BI659" s="140" t="str">
        <f t="shared" si="515"/>
        <v/>
      </c>
      <c r="BJ659" s="40" t="str">
        <f t="shared" ref="BJ659:BJ671" si="524">IF(BI659="","",BI659-(BI659*BH659))</f>
        <v/>
      </c>
      <c r="BK659" s="39"/>
      <c r="BL659" s="39"/>
      <c r="BM659" s="39"/>
      <c r="BN659" s="40"/>
      <c r="BO659" s="39"/>
      <c r="BP659" s="39"/>
      <c r="BQ659" s="39"/>
      <c r="BT659" s="91"/>
    </row>
    <row r="660" spans="1:72" ht="18.75" customHeight="1" thickBot="1" x14ac:dyDescent="0.3">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c r="AA660" s="455"/>
      <c r="AB660" s="455"/>
      <c r="AC660" s="455"/>
      <c r="AD660" s="455"/>
      <c r="AE660" s="455"/>
      <c r="AF660" s="455"/>
      <c r="AG660" s="455"/>
      <c r="AH660" s="455"/>
      <c r="AI660" s="455"/>
      <c r="AJ660" s="455"/>
      <c r="AK660" s="455"/>
      <c r="AL660" s="455"/>
      <c r="AM660" s="455"/>
      <c r="AN660" s="455"/>
      <c r="AO660" s="455"/>
      <c r="AP660" s="455"/>
      <c r="AQ660" s="455"/>
      <c r="AR660" s="455"/>
      <c r="AS660" s="455"/>
      <c r="AT660" s="455"/>
      <c r="AU660" s="455"/>
      <c r="AV660" s="455"/>
      <c r="AW660" s="455"/>
      <c r="AX660" s="455"/>
      <c r="AY660" s="455"/>
      <c r="AZ660" s="15"/>
      <c r="BA660" s="84" t="s">
        <v>792</v>
      </c>
      <c r="BB660" s="39"/>
      <c r="BC660" s="39"/>
      <c r="BD660" s="85"/>
      <c r="BE660" s="78" t="str">
        <f t="shared" si="512"/>
        <v/>
      </c>
      <c r="BF660" s="78" t="str">
        <f t="shared" si="513"/>
        <v/>
      </c>
      <c r="BG660" s="78" t="str">
        <f t="shared" si="514"/>
        <v/>
      </c>
      <c r="BH660" s="86" t="str">
        <f>IF(BB660="","",IF(AND(BD660="Yes",Admin!$F$6&gt;0),Admin!$F$6,Admin!$F$5))</f>
        <v/>
      </c>
      <c r="BI660" s="87" t="str">
        <f t="shared" si="515"/>
        <v/>
      </c>
      <c r="BJ660" s="88" t="str">
        <f t="shared" si="524"/>
        <v/>
      </c>
    </row>
    <row r="661" spans="1:72" s="32" customFormat="1" ht="18.75" hidden="1" customHeight="1" thickBot="1" x14ac:dyDescent="0.35">
      <c r="A661" s="134"/>
      <c r="B661" s="286" t="s">
        <v>2030</v>
      </c>
      <c r="C661" s="287"/>
      <c r="D661" s="287"/>
      <c r="E661" s="287"/>
      <c r="F661" s="287"/>
      <c r="G661" s="287"/>
      <c r="H661" s="287"/>
      <c r="I661" s="287"/>
      <c r="J661" s="287"/>
      <c r="K661" s="287"/>
      <c r="L661" s="287"/>
      <c r="M661" s="287"/>
      <c r="N661" s="287"/>
      <c r="O661" s="287"/>
      <c r="P661" s="287"/>
      <c r="Q661" s="319" t="s">
        <v>1</v>
      </c>
      <c r="R661" s="319"/>
      <c r="S661" s="319"/>
      <c r="T661" s="627" t="s">
        <v>0</v>
      </c>
      <c r="U661" s="627"/>
      <c r="V661" s="627"/>
      <c r="W661" s="564" t="s">
        <v>8</v>
      </c>
      <c r="X661" s="564"/>
      <c r="Y661" s="564"/>
      <c r="Z661" s="564"/>
      <c r="AA661" s="564"/>
      <c r="AB661" s="506" t="s">
        <v>9</v>
      </c>
      <c r="AC661" s="506"/>
      <c r="AD661" s="506"/>
      <c r="AE661" s="506"/>
      <c r="AF661" s="506"/>
      <c r="AG661" s="506"/>
      <c r="AH661" s="506"/>
      <c r="AI661" s="506"/>
      <c r="AJ661" s="506"/>
      <c r="AK661" s="506"/>
      <c r="AL661" s="506"/>
      <c r="AM661" s="506"/>
      <c r="AN661" s="506"/>
      <c r="AO661" s="506"/>
      <c r="AP661" s="506"/>
      <c r="AQ661" s="506"/>
      <c r="AR661" s="506"/>
      <c r="AS661" s="506"/>
      <c r="AT661" s="506"/>
      <c r="AU661" s="506"/>
      <c r="AV661" s="506"/>
      <c r="AW661" s="506"/>
      <c r="AX661" s="506"/>
      <c r="AY661" s="507"/>
      <c r="AZ661" s="15"/>
      <c r="BA661" s="93" t="s">
        <v>792</v>
      </c>
      <c r="BB661" s="39"/>
      <c r="BC661" s="39"/>
      <c r="BD661" s="40"/>
      <c r="BE661" s="78" t="str">
        <f t="shared" si="512"/>
        <v/>
      </c>
      <c r="BF661" s="78" t="str">
        <f t="shared" si="513"/>
        <v/>
      </c>
      <c r="BG661" s="78" t="str">
        <f t="shared" si="514"/>
        <v/>
      </c>
      <c r="BH661" s="86" t="str">
        <f>IF(BB661="","",IF(AND(BD661="Yes",Admin!$F$6&gt;0),Admin!$F$6,Admin!$F$5))</f>
        <v/>
      </c>
      <c r="BI661" s="87" t="str">
        <f t="shared" si="515"/>
        <v/>
      </c>
      <c r="BJ661" s="78" t="str">
        <f t="shared" si="524"/>
        <v/>
      </c>
      <c r="BK661" s="39"/>
      <c r="BL661" s="39"/>
      <c r="BM661" s="39"/>
      <c r="BN661" s="40"/>
      <c r="BO661" s="39"/>
      <c r="BP661" s="39"/>
      <c r="BQ661" s="39"/>
      <c r="BT661" s="91"/>
    </row>
    <row r="662" spans="1:72" s="32" customFormat="1" ht="18.75" hidden="1" customHeight="1" x14ac:dyDescent="0.25">
      <c r="B662" s="510" t="s">
        <v>2031</v>
      </c>
      <c r="C662" s="511"/>
      <c r="D662" s="511"/>
      <c r="E662" s="511"/>
      <c r="F662" s="511"/>
      <c r="G662" s="511"/>
      <c r="H662" s="511"/>
      <c r="I662" s="248"/>
      <c r="J662" s="248"/>
      <c r="K662" s="441" t="s">
        <v>2034</v>
      </c>
      <c r="L662" s="441"/>
      <c r="M662" s="441"/>
      <c r="N662" s="441"/>
      <c r="O662" s="441"/>
      <c r="P662" s="442"/>
      <c r="Q662" s="419" t="s">
        <v>393</v>
      </c>
      <c r="R662" s="420"/>
      <c r="S662" s="421"/>
      <c r="T662" s="554" t="s">
        <v>2</v>
      </c>
      <c r="U662" s="555"/>
      <c r="V662" s="556"/>
      <c r="W662" s="329" t="s">
        <v>2032</v>
      </c>
      <c r="X662" s="330"/>
      <c r="Y662" s="330"/>
      <c r="Z662" s="330"/>
      <c r="AA662" s="331"/>
      <c r="AB662" s="480" t="s">
        <v>12</v>
      </c>
      <c r="AC662" s="382"/>
      <c r="AD662" s="382"/>
      <c r="AE662" s="382"/>
      <c r="AF662" s="382"/>
      <c r="AG662" s="382"/>
      <c r="AH662" s="382"/>
      <c r="AI662" s="382"/>
      <c r="AJ662" s="382"/>
      <c r="AK662" s="382"/>
      <c r="AL662" s="382"/>
      <c r="AM662" s="382"/>
      <c r="AN662" s="382"/>
      <c r="AO662" s="382"/>
      <c r="AP662" s="382"/>
      <c r="AQ662" s="382"/>
      <c r="AR662" s="382"/>
      <c r="AS662" s="382"/>
      <c r="AT662" s="382"/>
      <c r="AU662" s="382"/>
      <c r="AV662" s="382"/>
      <c r="AW662" s="382"/>
      <c r="AX662" s="382"/>
      <c r="AY662" s="392"/>
      <c r="AZ662" s="15"/>
      <c r="BA662" s="93" t="s">
        <v>2044</v>
      </c>
      <c r="BB662" s="39" t="s">
        <v>2043</v>
      </c>
      <c r="BC662" s="39" t="str">
        <f t="shared" ref="BC662:BC671" si="525">B662</f>
        <v>Columbus</v>
      </c>
      <c r="BD662" s="85" t="s">
        <v>745</v>
      </c>
      <c r="BE662" s="40" t="str">
        <f t="shared" si="512"/>
        <v/>
      </c>
      <c r="BF662" s="40" t="str">
        <f t="shared" si="513"/>
        <v/>
      </c>
      <c r="BG662" s="40" t="str">
        <f t="shared" si="514"/>
        <v/>
      </c>
      <c r="BH662" s="139">
        <f>IF(BB662="","",IF(AND(BD662="Yes",Admin!$F$6&gt;0),Admin!$F$6,Admin!$F$5))</f>
        <v>0</v>
      </c>
      <c r="BI662" s="140" t="str">
        <f t="shared" si="515"/>
        <v/>
      </c>
      <c r="BJ662" s="40" t="str">
        <f t="shared" si="524"/>
        <v/>
      </c>
      <c r="BK662" s="39"/>
      <c r="BL662" s="39"/>
      <c r="BM662" s="39"/>
      <c r="BN662" s="40"/>
      <c r="BO662" s="39"/>
      <c r="BP662" s="39"/>
      <c r="BQ662" s="39"/>
      <c r="BT662" s="91"/>
    </row>
    <row r="663" spans="1:72" s="32" customFormat="1" ht="18.75" hidden="1" customHeight="1" x14ac:dyDescent="0.25">
      <c r="B663" s="510" t="s">
        <v>2033</v>
      </c>
      <c r="C663" s="511"/>
      <c r="D663" s="511"/>
      <c r="E663" s="511"/>
      <c r="F663" s="511"/>
      <c r="G663" s="511"/>
      <c r="H663" s="511"/>
      <c r="I663" s="248"/>
      <c r="J663" s="248"/>
      <c r="K663" s="441" t="s">
        <v>2034</v>
      </c>
      <c r="L663" s="441"/>
      <c r="M663" s="441"/>
      <c r="N663" s="441"/>
      <c r="O663" s="441"/>
      <c r="P663" s="442"/>
      <c r="Q663" s="419" t="s">
        <v>393</v>
      </c>
      <c r="R663" s="420"/>
      <c r="S663" s="421"/>
      <c r="T663" s="554" t="s">
        <v>2</v>
      </c>
      <c r="U663" s="555"/>
      <c r="V663" s="556"/>
      <c r="W663" s="329" t="s">
        <v>2032</v>
      </c>
      <c r="X663" s="330"/>
      <c r="Y663" s="330"/>
      <c r="Z663" s="330"/>
      <c r="AA663" s="331"/>
      <c r="AB663" s="480" t="s">
        <v>12</v>
      </c>
      <c r="AC663" s="382"/>
      <c r="AD663" s="382"/>
      <c r="AE663" s="382"/>
      <c r="AF663" s="382"/>
      <c r="AG663" s="382"/>
      <c r="AH663" s="382"/>
      <c r="AI663" s="382"/>
      <c r="AJ663" s="382"/>
      <c r="AK663" s="382"/>
      <c r="AL663" s="382"/>
      <c r="AM663" s="382"/>
      <c r="AN663" s="382"/>
      <c r="AO663" s="382"/>
      <c r="AP663" s="382"/>
      <c r="AQ663" s="382"/>
      <c r="AR663" s="382"/>
      <c r="AS663" s="382"/>
      <c r="AT663" s="382"/>
      <c r="AU663" s="382"/>
      <c r="AV663" s="382"/>
      <c r="AW663" s="382"/>
      <c r="AX663" s="382"/>
      <c r="AY663" s="392"/>
      <c r="AZ663" s="15"/>
      <c r="BA663" s="93" t="s">
        <v>2049</v>
      </c>
      <c r="BB663" s="39" t="s">
        <v>2043</v>
      </c>
      <c r="BC663" s="39" t="str">
        <f t="shared" si="525"/>
        <v>Dr Rudi</v>
      </c>
      <c r="BD663" s="85" t="s">
        <v>745</v>
      </c>
      <c r="BE663" s="40" t="str">
        <f t="shared" si="512"/>
        <v/>
      </c>
      <c r="BF663" s="40" t="str">
        <f t="shared" si="513"/>
        <v/>
      </c>
      <c r="BG663" s="40" t="str">
        <f t="shared" si="514"/>
        <v/>
      </c>
      <c r="BH663" s="139">
        <f>IF(BB663="","",IF(AND(BD663="Yes",Admin!$F$6&gt;0),Admin!$F$6,Admin!$F$5))</f>
        <v>0</v>
      </c>
      <c r="BI663" s="140" t="str">
        <f t="shared" si="515"/>
        <v/>
      </c>
      <c r="BJ663" s="40" t="str">
        <f t="shared" si="524"/>
        <v/>
      </c>
      <c r="BK663" s="39"/>
      <c r="BL663" s="39"/>
      <c r="BM663" s="39"/>
      <c r="BN663" s="40"/>
      <c r="BO663" s="39"/>
      <c r="BP663" s="39"/>
      <c r="BQ663" s="39"/>
      <c r="BT663" s="91"/>
    </row>
    <row r="664" spans="1:72" s="32" customFormat="1" ht="18.75" hidden="1" customHeight="1" x14ac:dyDescent="0.25">
      <c r="B664" s="510" t="s">
        <v>2035</v>
      </c>
      <c r="C664" s="511"/>
      <c r="D664" s="511"/>
      <c r="E664" s="511"/>
      <c r="F664" s="511"/>
      <c r="G664" s="511"/>
      <c r="H664" s="511"/>
      <c r="I664" s="248"/>
      <c r="J664" s="248"/>
      <c r="K664" s="441" t="s">
        <v>2034</v>
      </c>
      <c r="L664" s="441"/>
      <c r="M664" s="441"/>
      <c r="N664" s="441"/>
      <c r="O664" s="441"/>
      <c r="P664" s="442"/>
      <c r="Q664" s="419" t="s">
        <v>393</v>
      </c>
      <c r="R664" s="420"/>
      <c r="S664" s="421"/>
      <c r="T664" s="554" t="s">
        <v>2</v>
      </c>
      <c r="U664" s="555"/>
      <c r="V664" s="556"/>
      <c r="W664" s="329" t="s">
        <v>2032</v>
      </c>
      <c r="X664" s="330"/>
      <c r="Y664" s="330"/>
      <c r="Z664" s="330"/>
      <c r="AA664" s="331"/>
      <c r="AB664" s="480" t="s">
        <v>12</v>
      </c>
      <c r="AC664" s="382"/>
      <c r="AD664" s="382"/>
      <c r="AE664" s="382"/>
      <c r="AF664" s="382"/>
      <c r="AG664" s="382"/>
      <c r="AH664" s="382"/>
      <c r="AI664" s="382"/>
      <c r="AJ664" s="382"/>
      <c r="AK664" s="382"/>
      <c r="AL664" s="382"/>
      <c r="AM664" s="382"/>
      <c r="AN664" s="382"/>
      <c r="AO664" s="382"/>
      <c r="AP664" s="382"/>
      <c r="AQ664" s="382"/>
      <c r="AR664" s="382"/>
      <c r="AS664" s="382"/>
      <c r="AT664" s="382"/>
      <c r="AU664" s="382"/>
      <c r="AV664" s="382"/>
      <c r="AW664" s="382"/>
      <c r="AX664" s="382"/>
      <c r="AY664" s="392"/>
      <c r="AZ664" s="15"/>
      <c r="BA664" s="93" t="s">
        <v>2045</v>
      </c>
      <c r="BB664" s="39" t="s">
        <v>2043</v>
      </c>
      <c r="BC664" s="39" t="str">
        <f t="shared" si="525"/>
        <v>Golden Clusters</v>
      </c>
      <c r="BD664" s="85" t="s">
        <v>745</v>
      </c>
      <c r="BE664" s="40" t="str">
        <f t="shared" si="512"/>
        <v/>
      </c>
      <c r="BF664" s="40" t="str">
        <f t="shared" si="513"/>
        <v/>
      </c>
      <c r="BG664" s="40" t="str">
        <f t="shared" si="514"/>
        <v/>
      </c>
      <c r="BH664" s="139">
        <f>IF(BB664="","",IF(AND(BD664="Yes",Admin!$F$6&gt;0),Admin!$F$6,Admin!$F$5))</f>
        <v>0</v>
      </c>
      <c r="BI664" s="140" t="str">
        <f t="shared" si="515"/>
        <v/>
      </c>
      <c r="BJ664" s="40" t="str">
        <f t="shared" si="524"/>
        <v/>
      </c>
      <c r="BK664" s="39"/>
      <c r="BL664" s="39"/>
      <c r="BM664" s="39"/>
      <c r="BN664" s="40"/>
      <c r="BO664" s="39"/>
      <c r="BP664" s="39"/>
      <c r="BQ664" s="39"/>
      <c r="BT664" s="91"/>
    </row>
    <row r="665" spans="1:72" s="32" customFormat="1" ht="18.75" hidden="1" customHeight="1" x14ac:dyDescent="0.25">
      <c r="B665" s="510" t="s">
        <v>2036</v>
      </c>
      <c r="C665" s="511"/>
      <c r="D665" s="511"/>
      <c r="E665" s="511"/>
      <c r="F665" s="511"/>
      <c r="G665" s="511"/>
      <c r="H665" s="511"/>
      <c r="I665" s="248"/>
      <c r="J665" s="248"/>
      <c r="K665" s="441" t="s">
        <v>2034</v>
      </c>
      <c r="L665" s="441"/>
      <c r="M665" s="441"/>
      <c r="N665" s="441"/>
      <c r="O665" s="441"/>
      <c r="P665" s="442"/>
      <c r="Q665" s="419" t="s">
        <v>393</v>
      </c>
      <c r="R665" s="420"/>
      <c r="S665" s="421"/>
      <c r="T665" s="554" t="s">
        <v>2</v>
      </c>
      <c r="U665" s="555"/>
      <c r="V665" s="556"/>
      <c r="W665" s="329" t="s">
        <v>2032</v>
      </c>
      <c r="X665" s="330"/>
      <c r="Y665" s="330"/>
      <c r="Z665" s="330"/>
      <c r="AA665" s="331"/>
      <c r="AB665" s="480" t="s">
        <v>12</v>
      </c>
      <c r="AC665" s="382"/>
      <c r="AD665" s="382"/>
      <c r="AE665" s="382"/>
      <c r="AF665" s="382"/>
      <c r="AG665" s="382"/>
      <c r="AH665" s="382"/>
      <c r="AI665" s="382"/>
      <c r="AJ665" s="382"/>
      <c r="AK665" s="382"/>
      <c r="AL665" s="382"/>
      <c r="AM665" s="382"/>
      <c r="AN665" s="382"/>
      <c r="AO665" s="382"/>
      <c r="AP665" s="382"/>
      <c r="AQ665" s="382"/>
      <c r="AR665" s="382"/>
      <c r="AS665" s="382"/>
      <c r="AT665" s="382"/>
      <c r="AU665" s="382"/>
      <c r="AV665" s="382"/>
      <c r="AW665" s="382"/>
      <c r="AX665" s="382"/>
      <c r="AY665" s="392"/>
      <c r="AZ665" s="15"/>
      <c r="BA665" s="93" t="s">
        <v>2050</v>
      </c>
      <c r="BB665" s="39" t="s">
        <v>2043</v>
      </c>
      <c r="BC665" s="39" t="str">
        <f t="shared" si="525"/>
        <v>Goldings</v>
      </c>
      <c r="BD665" s="85" t="s">
        <v>745</v>
      </c>
      <c r="BE665" s="40" t="str">
        <f t="shared" si="512"/>
        <v/>
      </c>
      <c r="BF665" s="40" t="str">
        <f t="shared" si="513"/>
        <v/>
      </c>
      <c r="BG665" s="40" t="str">
        <f t="shared" si="514"/>
        <v/>
      </c>
      <c r="BH665" s="139">
        <f>IF(BB665="","",IF(AND(BD665="Yes",Admin!$F$6&gt;0),Admin!$F$6,Admin!$F$5))</f>
        <v>0</v>
      </c>
      <c r="BI665" s="140" t="str">
        <f t="shared" si="515"/>
        <v/>
      </c>
      <c r="BJ665" s="40" t="str">
        <f t="shared" si="524"/>
        <v/>
      </c>
      <c r="BK665" s="39"/>
      <c r="BL665" s="39"/>
      <c r="BM665" s="39"/>
      <c r="BN665" s="40"/>
      <c r="BO665" s="39"/>
      <c r="BP665" s="39"/>
      <c r="BQ665" s="39"/>
      <c r="BT665" s="91"/>
    </row>
    <row r="666" spans="1:72" s="32" customFormat="1" ht="18.75" hidden="1" customHeight="1" x14ac:dyDescent="0.25">
      <c r="B666" s="510" t="s">
        <v>2037</v>
      </c>
      <c r="C666" s="511"/>
      <c r="D666" s="511"/>
      <c r="E666" s="511"/>
      <c r="F666" s="511"/>
      <c r="G666" s="511"/>
      <c r="H666" s="511"/>
      <c r="I666" s="248"/>
      <c r="J666" s="248"/>
      <c r="K666" s="441" t="s">
        <v>2034</v>
      </c>
      <c r="L666" s="441"/>
      <c r="M666" s="441"/>
      <c r="N666" s="441"/>
      <c r="O666" s="441"/>
      <c r="P666" s="442"/>
      <c r="Q666" s="419" t="s">
        <v>393</v>
      </c>
      <c r="R666" s="420"/>
      <c r="S666" s="421"/>
      <c r="T666" s="554" t="s">
        <v>2</v>
      </c>
      <c r="U666" s="555"/>
      <c r="V666" s="556"/>
      <c r="W666" s="329" t="s">
        <v>2032</v>
      </c>
      <c r="X666" s="330"/>
      <c r="Y666" s="330"/>
      <c r="Z666" s="330"/>
      <c r="AA666" s="331"/>
      <c r="AB666" s="480" t="s">
        <v>12</v>
      </c>
      <c r="AC666" s="382"/>
      <c r="AD666" s="382"/>
      <c r="AE666" s="382"/>
      <c r="AF666" s="382"/>
      <c r="AG666" s="382"/>
      <c r="AH666" s="382"/>
      <c r="AI666" s="382"/>
      <c r="AJ666" s="382"/>
      <c r="AK666" s="382"/>
      <c r="AL666" s="382"/>
      <c r="AM666" s="382"/>
      <c r="AN666" s="382"/>
      <c r="AO666" s="382"/>
      <c r="AP666" s="382"/>
      <c r="AQ666" s="382"/>
      <c r="AR666" s="382"/>
      <c r="AS666" s="382"/>
      <c r="AT666" s="382"/>
      <c r="AU666" s="382"/>
      <c r="AV666" s="382"/>
      <c r="AW666" s="382"/>
      <c r="AX666" s="382"/>
      <c r="AY666" s="392"/>
      <c r="AZ666" s="15"/>
      <c r="BA666" s="93" t="s">
        <v>2046</v>
      </c>
      <c r="BB666" s="39" t="s">
        <v>2043</v>
      </c>
      <c r="BC666" s="39" t="str">
        <f t="shared" si="525"/>
        <v>Mt Hood</v>
      </c>
      <c r="BD666" s="85" t="s">
        <v>745</v>
      </c>
      <c r="BE666" s="40" t="str">
        <f t="shared" si="512"/>
        <v/>
      </c>
      <c r="BF666" s="40" t="str">
        <f t="shared" si="513"/>
        <v/>
      </c>
      <c r="BG666" s="40" t="str">
        <f t="shared" si="514"/>
        <v/>
      </c>
      <c r="BH666" s="139">
        <f>IF(BB666="","",IF(AND(BD666="Yes",Admin!$F$6&gt;0),Admin!$F$6,Admin!$F$5))</f>
        <v>0</v>
      </c>
      <c r="BI666" s="140" t="str">
        <f t="shared" si="515"/>
        <v/>
      </c>
      <c r="BJ666" s="40" t="str">
        <f t="shared" si="524"/>
        <v/>
      </c>
      <c r="BK666" s="39"/>
      <c r="BL666" s="39"/>
      <c r="BM666" s="39"/>
      <c r="BN666" s="40"/>
      <c r="BO666" s="39"/>
      <c r="BP666" s="39"/>
      <c r="BQ666" s="39"/>
      <c r="BT666" s="91"/>
    </row>
    <row r="667" spans="1:72" s="32" customFormat="1" ht="18.75" hidden="1" customHeight="1" x14ac:dyDescent="0.25">
      <c r="B667" s="510" t="s">
        <v>2038</v>
      </c>
      <c r="C667" s="511"/>
      <c r="D667" s="511"/>
      <c r="E667" s="511"/>
      <c r="F667" s="511"/>
      <c r="G667" s="511"/>
      <c r="H667" s="511"/>
      <c r="I667" s="248"/>
      <c r="J667" s="248"/>
      <c r="K667" s="441" t="s">
        <v>2034</v>
      </c>
      <c r="L667" s="441"/>
      <c r="M667" s="441"/>
      <c r="N667" s="441"/>
      <c r="O667" s="441"/>
      <c r="P667" s="442"/>
      <c r="Q667" s="419" t="s">
        <v>393</v>
      </c>
      <c r="R667" s="420"/>
      <c r="S667" s="421"/>
      <c r="T667" s="554" t="s">
        <v>2</v>
      </c>
      <c r="U667" s="555"/>
      <c r="V667" s="556"/>
      <c r="W667" s="329" t="s">
        <v>2032</v>
      </c>
      <c r="X667" s="330"/>
      <c r="Y667" s="330"/>
      <c r="Z667" s="330"/>
      <c r="AA667" s="331"/>
      <c r="AB667" s="480" t="s">
        <v>12</v>
      </c>
      <c r="AC667" s="382"/>
      <c r="AD667" s="382"/>
      <c r="AE667" s="382"/>
      <c r="AF667" s="382"/>
      <c r="AG667" s="382"/>
      <c r="AH667" s="382"/>
      <c r="AI667" s="382"/>
      <c r="AJ667" s="382"/>
      <c r="AK667" s="382"/>
      <c r="AL667" s="382"/>
      <c r="AM667" s="382"/>
      <c r="AN667" s="382"/>
      <c r="AO667" s="382"/>
      <c r="AP667" s="382"/>
      <c r="AQ667" s="382"/>
      <c r="AR667" s="382"/>
      <c r="AS667" s="382"/>
      <c r="AT667" s="382"/>
      <c r="AU667" s="382"/>
      <c r="AV667" s="382"/>
      <c r="AW667" s="382"/>
      <c r="AX667" s="382"/>
      <c r="AY667" s="392"/>
      <c r="AZ667" s="15"/>
      <c r="BA667" s="93" t="s">
        <v>2051</v>
      </c>
      <c r="BB667" s="39" t="s">
        <v>2043</v>
      </c>
      <c r="BC667" s="39" t="str">
        <f t="shared" si="525"/>
        <v>Pride of Ringwood</v>
      </c>
      <c r="BD667" s="85" t="s">
        <v>745</v>
      </c>
      <c r="BE667" s="40" t="str">
        <f t="shared" si="512"/>
        <v/>
      </c>
      <c r="BF667" s="40" t="str">
        <f t="shared" si="513"/>
        <v/>
      </c>
      <c r="BG667" s="40" t="str">
        <f t="shared" si="514"/>
        <v/>
      </c>
      <c r="BH667" s="139">
        <f>IF(BB667="","",IF(AND(BD667="Yes",Admin!$F$6&gt;0),Admin!$F$6,Admin!$F$5))</f>
        <v>0</v>
      </c>
      <c r="BI667" s="140" t="str">
        <f t="shared" si="515"/>
        <v/>
      </c>
      <c r="BJ667" s="40" t="str">
        <f t="shared" si="524"/>
        <v/>
      </c>
      <c r="BK667" s="39"/>
      <c r="BL667" s="39"/>
      <c r="BM667" s="39"/>
      <c r="BN667" s="40"/>
      <c r="BO667" s="39"/>
      <c r="BP667" s="39"/>
      <c r="BQ667" s="39"/>
      <c r="BT667" s="91"/>
    </row>
    <row r="668" spans="1:72" s="32" customFormat="1" ht="18.75" hidden="1" customHeight="1" x14ac:dyDescent="0.25">
      <c r="B668" s="510" t="s">
        <v>2039</v>
      </c>
      <c r="C668" s="511"/>
      <c r="D668" s="511"/>
      <c r="E668" s="511"/>
      <c r="F668" s="511"/>
      <c r="G668" s="511"/>
      <c r="H668" s="511"/>
      <c r="I668" s="511"/>
      <c r="J668" s="511"/>
      <c r="K668" s="441" t="s">
        <v>2034</v>
      </c>
      <c r="L668" s="441"/>
      <c r="M668" s="441"/>
      <c r="N668" s="441"/>
      <c r="O668" s="441"/>
      <c r="P668" s="442"/>
      <c r="Q668" s="419" t="s">
        <v>393</v>
      </c>
      <c r="R668" s="420"/>
      <c r="S668" s="421"/>
      <c r="T668" s="554" t="s">
        <v>2</v>
      </c>
      <c r="U668" s="555"/>
      <c r="V668" s="556"/>
      <c r="W668" s="329" t="s">
        <v>2032</v>
      </c>
      <c r="X668" s="330"/>
      <c r="Y668" s="330"/>
      <c r="Z668" s="330"/>
      <c r="AA668" s="331"/>
      <c r="AB668" s="480" t="s">
        <v>12</v>
      </c>
      <c r="AC668" s="382"/>
      <c r="AD668" s="382"/>
      <c r="AE668" s="382"/>
      <c r="AF668" s="382"/>
      <c r="AG668" s="382"/>
      <c r="AH668" s="382"/>
      <c r="AI668" s="382"/>
      <c r="AJ668" s="382"/>
      <c r="AK668" s="382"/>
      <c r="AL668" s="382"/>
      <c r="AM668" s="382"/>
      <c r="AN668" s="382"/>
      <c r="AO668" s="382"/>
      <c r="AP668" s="382"/>
      <c r="AQ668" s="382"/>
      <c r="AR668" s="382"/>
      <c r="AS668" s="382"/>
      <c r="AT668" s="382"/>
      <c r="AU668" s="382"/>
      <c r="AV668" s="382"/>
      <c r="AW668" s="382"/>
      <c r="AX668" s="382"/>
      <c r="AY668" s="392"/>
      <c r="AZ668" s="15"/>
      <c r="BA668" s="93" t="s">
        <v>2047</v>
      </c>
      <c r="BB668" s="39" t="s">
        <v>2043</v>
      </c>
      <c r="BC668" s="39" t="str">
        <f t="shared" si="525"/>
        <v>Red Earth</v>
      </c>
      <c r="BD668" s="85" t="s">
        <v>745</v>
      </c>
      <c r="BE668" s="40" t="str">
        <f t="shared" si="512"/>
        <v/>
      </c>
      <c r="BF668" s="40" t="str">
        <f t="shared" si="513"/>
        <v/>
      </c>
      <c r="BG668" s="40" t="str">
        <f t="shared" si="514"/>
        <v/>
      </c>
      <c r="BH668" s="139">
        <f>IF(BB668="","",IF(AND(BD668="Yes",Admin!$F$6&gt;0),Admin!$F$6,Admin!$F$5))</f>
        <v>0</v>
      </c>
      <c r="BI668" s="140" t="str">
        <f t="shared" si="515"/>
        <v/>
      </c>
      <c r="BJ668" s="40" t="str">
        <f t="shared" si="524"/>
        <v/>
      </c>
      <c r="BK668" s="39"/>
      <c r="BL668" s="39"/>
      <c r="BM668" s="39"/>
      <c r="BN668" s="40"/>
      <c r="BO668" s="39"/>
      <c r="BP668" s="39"/>
      <c r="BQ668" s="39"/>
      <c r="BT668" s="91"/>
    </row>
    <row r="669" spans="1:72" s="32" customFormat="1" ht="18.75" hidden="1" customHeight="1" x14ac:dyDescent="0.25">
      <c r="B669" s="510" t="s">
        <v>2040</v>
      </c>
      <c r="C669" s="511"/>
      <c r="D669" s="511"/>
      <c r="E669" s="511"/>
      <c r="F669" s="511"/>
      <c r="G669" s="511"/>
      <c r="H669" s="511"/>
      <c r="I669" s="248"/>
      <c r="J669" s="248"/>
      <c r="K669" s="441" t="s">
        <v>2034</v>
      </c>
      <c r="L669" s="441"/>
      <c r="M669" s="441"/>
      <c r="N669" s="441"/>
      <c r="O669" s="441"/>
      <c r="P669" s="442"/>
      <c r="Q669" s="419" t="s">
        <v>393</v>
      </c>
      <c r="R669" s="420"/>
      <c r="S669" s="421"/>
      <c r="T669" s="554" t="s">
        <v>2</v>
      </c>
      <c r="U669" s="555"/>
      <c r="V669" s="556"/>
      <c r="W669" s="329" t="s">
        <v>2032</v>
      </c>
      <c r="X669" s="330"/>
      <c r="Y669" s="330"/>
      <c r="Z669" s="330"/>
      <c r="AA669" s="331"/>
      <c r="AB669" s="480" t="s">
        <v>12</v>
      </c>
      <c r="AC669" s="382"/>
      <c r="AD669" s="382"/>
      <c r="AE669" s="382"/>
      <c r="AF669" s="382"/>
      <c r="AG669" s="382"/>
      <c r="AH669" s="382"/>
      <c r="AI669" s="382"/>
      <c r="AJ669" s="382"/>
      <c r="AK669" s="382"/>
      <c r="AL669" s="382"/>
      <c r="AM669" s="382"/>
      <c r="AN669" s="382"/>
      <c r="AO669" s="382"/>
      <c r="AP669" s="382"/>
      <c r="AQ669" s="382"/>
      <c r="AR669" s="382"/>
      <c r="AS669" s="382"/>
      <c r="AT669" s="382"/>
      <c r="AU669" s="382"/>
      <c r="AV669" s="382"/>
      <c r="AW669" s="382"/>
      <c r="AX669" s="382"/>
      <c r="AY669" s="392"/>
      <c r="AZ669" s="15"/>
      <c r="BA669" s="93" t="s">
        <v>2052</v>
      </c>
      <c r="BB669" s="39" t="s">
        <v>2043</v>
      </c>
      <c r="BC669" s="39" t="str">
        <f t="shared" si="525"/>
        <v>Saaz</v>
      </c>
      <c r="BD669" s="85" t="s">
        <v>745</v>
      </c>
      <c r="BE669" s="40" t="str">
        <f t="shared" si="512"/>
        <v/>
      </c>
      <c r="BF669" s="40" t="str">
        <f t="shared" si="513"/>
        <v/>
      </c>
      <c r="BG669" s="40" t="str">
        <f t="shared" si="514"/>
        <v/>
      </c>
      <c r="BH669" s="139">
        <f>IF(BB669="","",IF(AND(BD669="Yes",Admin!$F$6&gt;0),Admin!$F$6,Admin!$F$5))</f>
        <v>0</v>
      </c>
      <c r="BI669" s="140" t="str">
        <f t="shared" si="515"/>
        <v/>
      </c>
      <c r="BJ669" s="40" t="str">
        <f t="shared" si="524"/>
        <v/>
      </c>
      <c r="BK669" s="39"/>
      <c r="BL669" s="39"/>
      <c r="BM669" s="39"/>
      <c r="BN669" s="40"/>
      <c r="BO669" s="39"/>
      <c r="BP669" s="39"/>
      <c r="BQ669" s="39"/>
      <c r="BT669" s="91"/>
    </row>
    <row r="670" spans="1:72" s="32" customFormat="1" ht="18.75" hidden="1" customHeight="1" x14ac:dyDescent="0.25">
      <c r="B670" s="510" t="s">
        <v>2041</v>
      </c>
      <c r="C670" s="511"/>
      <c r="D670" s="511"/>
      <c r="E670" s="511"/>
      <c r="F670" s="511"/>
      <c r="G670" s="511"/>
      <c r="H670" s="511"/>
      <c r="I670" s="248"/>
      <c r="J670" s="248"/>
      <c r="K670" s="441" t="s">
        <v>2034</v>
      </c>
      <c r="L670" s="441"/>
      <c r="M670" s="441"/>
      <c r="N670" s="441"/>
      <c r="O670" s="441"/>
      <c r="P670" s="442"/>
      <c r="Q670" s="419" t="s">
        <v>393</v>
      </c>
      <c r="R670" s="420"/>
      <c r="S670" s="421"/>
      <c r="T670" s="554" t="s">
        <v>2</v>
      </c>
      <c r="U670" s="555"/>
      <c r="V670" s="556"/>
      <c r="W670" s="329" t="s">
        <v>2032</v>
      </c>
      <c r="X670" s="330"/>
      <c r="Y670" s="330"/>
      <c r="Z670" s="330"/>
      <c r="AA670" s="331"/>
      <c r="AB670" s="480" t="s">
        <v>12</v>
      </c>
      <c r="AC670" s="382"/>
      <c r="AD670" s="382"/>
      <c r="AE670" s="382"/>
      <c r="AF670" s="382"/>
      <c r="AG670" s="382"/>
      <c r="AH670" s="382"/>
      <c r="AI670" s="382"/>
      <c r="AJ670" s="382"/>
      <c r="AK670" s="382"/>
      <c r="AL670" s="382"/>
      <c r="AM670" s="382"/>
      <c r="AN670" s="382"/>
      <c r="AO670" s="382"/>
      <c r="AP670" s="382"/>
      <c r="AQ670" s="382"/>
      <c r="AR670" s="382"/>
      <c r="AS670" s="382"/>
      <c r="AT670" s="382"/>
      <c r="AU670" s="382"/>
      <c r="AV670" s="382"/>
      <c r="AW670" s="382"/>
      <c r="AX670" s="382"/>
      <c r="AY670" s="392"/>
      <c r="AZ670" s="15"/>
      <c r="BA670" s="93" t="s">
        <v>2048</v>
      </c>
      <c r="BB670" s="39" t="s">
        <v>2043</v>
      </c>
      <c r="BC670" s="39" t="str">
        <f t="shared" si="525"/>
        <v>Target</v>
      </c>
      <c r="BD670" s="85" t="s">
        <v>745</v>
      </c>
      <c r="BE670" s="40" t="str">
        <f t="shared" si="512"/>
        <v/>
      </c>
      <c r="BF670" s="40" t="str">
        <f t="shared" si="513"/>
        <v/>
      </c>
      <c r="BG670" s="40" t="str">
        <f t="shared" si="514"/>
        <v/>
      </c>
      <c r="BH670" s="139">
        <f>IF(BB670="","",IF(AND(BD670="Yes",Admin!$F$6&gt;0),Admin!$F$6,Admin!$F$5))</f>
        <v>0</v>
      </c>
      <c r="BI670" s="140" t="str">
        <f t="shared" si="515"/>
        <v/>
      </c>
      <c r="BJ670" s="40" t="str">
        <f t="shared" si="524"/>
        <v/>
      </c>
      <c r="BK670" s="39"/>
      <c r="BL670" s="39"/>
      <c r="BM670" s="39"/>
      <c r="BN670" s="40"/>
      <c r="BO670" s="39"/>
      <c r="BP670" s="39"/>
      <c r="BQ670" s="39"/>
      <c r="BT670" s="91"/>
    </row>
    <row r="671" spans="1:72" s="32" customFormat="1" ht="18.75" hidden="1" customHeight="1" thickBot="1" x14ac:dyDescent="0.3">
      <c r="B671" s="510" t="s">
        <v>2042</v>
      </c>
      <c r="C671" s="511"/>
      <c r="D671" s="511"/>
      <c r="E671" s="511"/>
      <c r="F671" s="511"/>
      <c r="G671" s="511"/>
      <c r="H671" s="511"/>
      <c r="I671" s="511"/>
      <c r="J671" s="511"/>
      <c r="K671" s="441" t="s">
        <v>2034</v>
      </c>
      <c r="L671" s="441"/>
      <c r="M671" s="441"/>
      <c r="N671" s="441"/>
      <c r="O671" s="441"/>
      <c r="P671" s="442"/>
      <c r="Q671" s="419" t="s">
        <v>393</v>
      </c>
      <c r="R671" s="420"/>
      <c r="S671" s="421"/>
      <c r="T671" s="554" t="s">
        <v>2</v>
      </c>
      <c r="U671" s="555"/>
      <c r="V671" s="556"/>
      <c r="W671" s="578" t="s">
        <v>2032</v>
      </c>
      <c r="X671" s="579"/>
      <c r="Y671" s="579"/>
      <c r="Z671" s="579"/>
      <c r="AA671" s="604"/>
      <c r="AB671" s="480" t="s">
        <v>12</v>
      </c>
      <c r="AC671" s="382"/>
      <c r="AD671" s="382"/>
      <c r="AE671" s="382"/>
      <c r="AF671" s="382"/>
      <c r="AG671" s="382"/>
      <c r="AH671" s="382"/>
      <c r="AI671" s="382"/>
      <c r="AJ671" s="382"/>
      <c r="AK671" s="382"/>
      <c r="AL671" s="382"/>
      <c r="AM671" s="382"/>
      <c r="AN671" s="382"/>
      <c r="AO671" s="382"/>
      <c r="AP671" s="382"/>
      <c r="AQ671" s="382"/>
      <c r="AR671" s="382"/>
      <c r="AS671" s="382"/>
      <c r="AT671" s="382"/>
      <c r="AU671" s="382"/>
      <c r="AV671" s="382"/>
      <c r="AW671" s="382"/>
      <c r="AX671" s="382"/>
      <c r="AY671" s="392"/>
      <c r="AZ671" s="15"/>
      <c r="BA671" s="93" t="s">
        <v>2053</v>
      </c>
      <c r="BB671" s="39" t="s">
        <v>2043</v>
      </c>
      <c r="BC671" s="39" t="str">
        <f t="shared" si="525"/>
        <v>Wurttemberger</v>
      </c>
      <c r="BD671" s="85" t="s">
        <v>745</v>
      </c>
      <c r="BE671" s="40" t="str">
        <f t="shared" si="512"/>
        <v/>
      </c>
      <c r="BF671" s="40" t="str">
        <f t="shared" si="513"/>
        <v/>
      </c>
      <c r="BG671" s="40" t="str">
        <f t="shared" si="514"/>
        <v/>
      </c>
      <c r="BH671" s="139">
        <f>IF(BB671="","",IF(AND(BD671="Yes",Admin!$F$6&gt;0),Admin!$F$6,Admin!$F$5))</f>
        <v>0</v>
      </c>
      <c r="BI671" s="140" t="str">
        <f t="shared" si="515"/>
        <v/>
      </c>
      <c r="BJ671" s="40" t="str">
        <f t="shared" si="524"/>
        <v/>
      </c>
      <c r="BK671" s="39"/>
      <c r="BL671" s="39"/>
      <c r="BM671" s="39"/>
      <c r="BN671" s="40"/>
      <c r="BO671" s="39"/>
      <c r="BP671" s="39"/>
      <c r="BQ671" s="39"/>
      <c r="BT671" s="91"/>
    </row>
    <row r="672" spans="1:72" ht="18.75" hidden="1" customHeight="1" thickBot="1" x14ac:dyDescent="0.3">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c r="AA672" s="455"/>
      <c r="AB672" s="455"/>
      <c r="AC672" s="455"/>
      <c r="AD672" s="455"/>
      <c r="AE672" s="455"/>
      <c r="AF672" s="455"/>
      <c r="AG672" s="455"/>
      <c r="AH672" s="455"/>
      <c r="AI672" s="455"/>
      <c r="AJ672" s="455"/>
      <c r="AK672" s="455"/>
      <c r="AL672" s="455"/>
      <c r="AM672" s="455"/>
      <c r="AN672" s="455"/>
      <c r="AO672" s="455"/>
      <c r="AP672" s="455"/>
      <c r="AQ672" s="455"/>
      <c r="AR672" s="455"/>
      <c r="AS672" s="455"/>
      <c r="AT672" s="455"/>
      <c r="AU672" s="455"/>
      <c r="AV672" s="455"/>
      <c r="AW672" s="455"/>
      <c r="AX672" s="455"/>
      <c r="AY672" s="455"/>
      <c r="AZ672" s="15"/>
      <c r="BA672" s="84" t="s">
        <v>792</v>
      </c>
      <c r="BB672" s="39"/>
      <c r="BC672" s="39"/>
      <c r="BD672" s="85"/>
      <c r="BE672" s="78" t="str">
        <f t="shared" si="512"/>
        <v/>
      </c>
      <c r="BF672" s="78" t="str">
        <f t="shared" si="513"/>
        <v/>
      </c>
      <c r="BG672" s="78" t="str">
        <f t="shared" si="514"/>
        <v/>
      </c>
      <c r="BH672" s="86" t="str">
        <f>IF(BB672="","",IF(AND(BD672="Yes",Admin!$F$6&gt;0),Admin!$F$6,Admin!$F$5))</f>
        <v/>
      </c>
      <c r="BI672" s="87" t="str">
        <f t="shared" si="515"/>
        <v/>
      </c>
      <c r="BJ672" s="88" t="str">
        <f t="shared" si="511"/>
        <v/>
      </c>
    </row>
    <row r="673" spans="1:72" ht="19.5" customHeight="1" x14ac:dyDescent="0.3">
      <c r="B673" s="310" t="s">
        <v>417</v>
      </c>
      <c r="C673" s="311"/>
      <c r="D673" s="311"/>
      <c r="E673" s="311"/>
      <c r="F673" s="311"/>
      <c r="G673" s="311"/>
      <c r="H673" s="311"/>
      <c r="I673" s="311"/>
      <c r="J673" s="311"/>
      <c r="K673" s="311"/>
      <c r="L673" s="311"/>
      <c r="M673" s="311"/>
      <c r="N673" s="311"/>
      <c r="O673" s="311"/>
      <c r="P673" s="311"/>
      <c r="Q673" s="319" t="s">
        <v>1</v>
      </c>
      <c r="R673" s="319"/>
      <c r="S673" s="319"/>
      <c r="T673" s="319" t="s">
        <v>0</v>
      </c>
      <c r="U673" s="319"/>
      <c r="V673" s="319"/>
      <c r="W673" s="505" t="s">
        <v>9</v>
      </c>
      <c r="X673" s="505"/>
      <c r="Y673" s="505"/>
      <c r="Z673" s="505"/>
      <c r="AA673" s="505"/>
      <c r="AB673" s="506"/>
      <c r="AC673" s="506"/>
      <c r="AD673" s="506"/>
      <c r="AE673" s="506"/>
      <c r="AF673" s="506"/>
      <c r="AG673" s="506"/>
      <c r="AH673" s="506"/>
      <c r="AI673" s="506"/>
      <c r="AJ673" s="506"/>
      <c r="AK673" s="506"/>
      <c r="AL673" s="506"/>
      <c r="AM673" s="506"/>
      <c r="AN673" s="506"/>
      <c r="AO673" s="506"/>
      <c r="AP673" s="506"/>
      <c r="AQ673" s="506"/>
      <c r="AR673" s="506"/>
      <c r="AS673" s="506"/>
      <c r="AT673" s="506"/>
      <c r="AU673" s="506"/>
      <c r="AV673" s="506"/>
      <c r="AW673" s="506"/>
      <c r="AX673" s="506"/>
      <c r="AY673" s="507"/>
      <c r="AZ673" s="15"/>
      <c r="BA673" s="93" t="s">
        <v>792</v>
      </c>
      <c r="BB673" s="39"/>
      <c r="BC673" s="39"/>
      <c r="BD673" s="40"/>
      <c r="BE673" s="78" t="str">
        <f t="shared" si="512"/>
        <v/>
      </c>
      <c r="BF673" s="78" t="str">
        <f t="shared" si="513"/>
        <v/>
      </c>
      <c r="BG673" s="78" t="str">
        <f t="shared" si="514"/>
        <v/>
      </c>
      <c r="BH673" s="86" t="str">
        <f>IF(BB673="","",IF(AND(BD673="Yes",Admin!$F$6&gt;0),Admin!$F$6,Admin!$F$5))</f>
        <v/>
      </c>
      <c r="BI673" s="87" t="str">
        <f t="shared" si="515"/>
        <v/>
      </c>
      <c r="BJ673" s="78" t="str">
        <f t="shared" si="511"/>
        <v/>
      </c>
      <c r="BK673" s="39"/>
      <c r="BL673" s="39"/>
      <c r="BM673" s="39"/>
      <c r="BN673" s="40"/>
      <c r="BO673" s="39"/>
      <c r="BP673" s="39"/>
      <c r="BQ673" s="39"/>
      <c r="BT673" s="59"/>
    </row>
    <row r="674" spans="1:72" ht="18.75" hidden="1" customHeight="1" x14ac:dyDescent="0.25">
      <c r="A674" s="15"/>
      <c r="B674" s="267" t="s">
        <v>1453</v>
      </c>
      <c r="C674" s="268"/>
      <c r="D674" s="268"/>
      <c r="E674" s="268"/>
      <c r="F674" s="268"/>
      <c r="G674" s="883" t="s">
        <v>413</v>
      </c>
      <c r="H674" s="883"/>
      <c r="I674" s="883"/>
      <c r="J674" s="883"/>
      <c r="K674" s="883"/>
      <c r="L674" s="883"/>
      <c r="M674" s="883"/>
      <c r="N674" s="883"/>
      <c r="O674" s="883"/>
      <c r="P674" s="1079"/>
      <c r="Q674" s="419">
        <v>69.95</v>
      </c>
      <c r="R674" s="420"/>
      <c r="S674" s="421"/>
      <c r="T674" s="554" t="s">
        <v>2</v>
      </c>
      <c r="U674" s="555"/>
      <c r="V674" s="556"/>
      <c r="W674" s="391" t="s">
        <v>629</v>
      </c>
      <c r="X674" s="382"/>
      <c r="Y674" s="382"/>
      <c r="Z674" s="382"/>
      <c r="AA674" s="382"/>
      <c r="AB674" s="382"/>
      <c r="AC674" s="382"/>
      <c r="AD674" s="382"/>
      <c r="AE674" s="382"/>
      <c r="AF674" s="382"/>
      <c r="AG674" s="382"/>
      <c r="AH674" s="382"/>
      <c r="AI674" s="382"/>
      <c r="AJ674" s="382"/>
      <c r="AK674" s="382"/>
      <c r="AL674" s="382"/>
      <c r="AM674" s="382"/>
      <c r="AN674" s="382"/>
      <c r="AO674" s="382"/>
      <c r="AP674" s="382"/>
      <c r="AQ674" s="382"/>
      <c r="AR674" s="382"/>
      <c r="AS674" s="382"/>
      <c r="AT674" s="382"/>
      <c r="AU674" s="382"/>
      <c r="AV674" s="382"/>
      <c r="AW674" s="382"/>
      <c r="AX674" s="382"/>
      <c r="AY674" s="392"/>
      <c r="AZ674" s="15"/>
      <c r="BA674" s="93" t="s">
        <v>1452</v>
      </c>
      <c r="BB674" s="39" t="s">
        <v>738</v>
      </c>
      <c r="BC674" s="39" t="str">
        <f>B674</f>
        <v>Bessell Brown</v>
      </c>
      <c r="BD674" s="85" t="s">
        <v>743</v>
      </c>
      <c r="BE674" s="40" t="str">
        <f t="shared" si="512"/>
        <v/>
      </c>
      <c r="BF674" s="40">
        <f t="shared" si="513"/>
        <v>69.95</v>
      </c>
      <c r="BG674" s="40" t="str">
        <f t="shared" si="514"/>
        <v/>
      </c>
      <c r="BH674" s="139">
        <f>IF(BB674="","",IF(AND(BD674="Yes",Admin!$F$6&gt;0),Admin!$F$6,Admin!$F$5))</f>
        <v>0</v>
      </c>
      <c r="BI674" s="140" t="str">
        <f t="shared" si="515"/>
        <v/>
      </c>
      <c r="BJ674" s="40" t="str">
        <f>IF(BI674="","",BI674-(BI674*BH674))</f>
        <v/>
      </c>
      <c r="BK674" s="39"/>
      <c r="BL674" s="39"/>
      <c r="BM674" s="39"/>
      <c r="BN674" s="40"/>
      <c r="BO674" s="39"/>
      <c r="BP674" s="39"/>
      <c r="BQ674" s="39"/>
      <c r="BT674" s="59"/>
    </row>
    <row r="675" spans="1:72" ht="18.75" customHeight="1" x14ac:dyDescent="0.25">
      <c r="A675" s="15"/>
      <c r="B675" s="218" t="s">
        <v>418</v>
      </c>
      <c r="C675" s="217"/>
      <c r="D675" s="217"/>
      <c r="E675" s="217"/>
      <c r="F675" s="217"/>
      <c r="G675" s="278" t="s">
        <v>413</v>
      </c>
      <c r="H675" s="278"/>
      <c r="I675" s="278"/>
      <c r="J675" s="278"/>
      <c r="K675" s="278"/>
      <c r="L675" s="278"/>
      <c r="M675" s="278"/>
      <c r="N675" s="278"/>
      <c r="O675" s="278"/>
      <c r="P675" s="552"/>
      <c r="Q675" s="453">
        <v>69.95</v>
      </c>
      <c r="R675" s="281"/>
      <c r="S675" s="454"/>
      <c r="T675" s="496"/>
      <c r="U675" s="327"/>
      <c r="V675" s="328"/>
      <c r="W675" s="335" t="s">
        <v>629</v>
      </c>
      <c r="X675" s="277"/>
      <c r="Y675" s="277"/>
      <c r="Z675" s="277"/>
      <c r="AA675" s="277"/>
      <c r="AB675" s="277"/>
      <c r="AC675" s="277"/>
      <c r="AD675" s="277"/>
      <c r="AE675" s="277"/>
      <c r="AF675" s="277"/>
      <c r="AG675" s="277"/>
      <c r="AH675" s="277"/>
      <c r="AI675" s="277"/>
      <c r="AJ675" s="277"/>
      <c r="AK675" s="277"/>
      <c r="AL675" s="277"/>
      <c r="AM675" s="277"/>
      <c r="AN675" s="277"/>
      <c r="AO675" s="277"/>
      <c r="AP675" s="277"/>
      <c r="AQ675" s="277"/>
      <c r="AR675" s="277"/>
      <c r="AS675" s="277"/>
      <c r="AT675" s="277"/>
      <c r="AU675" s="277"/>
      <c r="AV675" s="277"/>
      <c r="AW675" s="277"/>
      <c r="AX675" s="277"/>
      <c r="AY675" s="336"/>
      <c r="AZ675" s="15"/>
      <c r="BA675" s="93" t="s">
        <v>1027</v>
      </c>
      <c r="BB675" s="39" t="s">
        <v>738</v>
      </c>
      <c r="BC675" s="39" t="str">
        <f>B675</f>
        <v>Enormity</v>
      </c>
      <c r="BD675" s="85" t="s">
        <v>743</v>
      </c>
      <c r="BE675" s="40" t="str">
        <f t="shared" si="512"/>
        <v/>
      </c>
      <c r="BF675" s="40">
        <f t="shared" si="513"/>
        <v>69.95</v>
      </c>
      <c r="BG675" s="40" t="str">
        <f t="shared" si="514"/>
        <v/>
      </c>
      <c r="BH675" s="139">
        <f>IF(BB675="","",IF(AND(BD675="Yes",Admin!$F$6&gt;0),Admin!$F$6,Admin!$F$5))</f>
        <v>0</v>
      </c>
      <c r="BI675" s="140" t="str">
        <f t="shared" si="515"/>
        <v/>
      </c>
      <c r="BJ675" s="40" t="str">
        <f t="shared" si="511"/>
        <v/>
      </c>
      <c r="BK675" s="39"/>
      <c r="BL675" s="39"/>
      <c r="BM675" s="39"/>
      <c r="BN675" s="40"/>
      <c r="BO675" s="39"/>
      <c r="BP675" s="39"/>
      <c r="BQ675" s="39"/>
      <c r="BT675" s="59"/>
    </row>
    <row r="676" spans="1:72" ht="18.75" customHeight="1" x14ac:dyDescent="0.25">
      <c r="A676" s="15"/>
      <c r="B676" s="1072" t="s">
        <v>419</v>
      </c>
      <c r="C676" s="734"/>
      <c r="D676" s="734"/>
      <c r="E676" s="734"/>
      <c r="F676" s="734"/>
      <c r="G676" s="734"/>
      <c r="H676" s="734"/>
      <c r="I676" s="734"/>
      <c r="J676" s="734"/>
      <c r="K676" s="734"/>
      <c r="L676" s="734"/>
      <c r="M676" s="734"/>
      <c r="N676" s="1073" t="s">
        <v>413</v>
      </c>
      <c r="O676" s="1073"/>
      <c r="P676" s="1074"/>
      <c r="Q676" s="542">
        <v>69.95</v>
      </c>
      <c r="R676" s="543"/>
      <c r="S676" s="544"/>
      <c r="T676" s="496"/>
      <c r="U676" s="327"/>
      <c r="V676" s="328"/>
      <c r="W676" s="335" t="s">
        <v>629</v>
      </c>
      <c r="X676" s="277"/>
      <c r="Y676" s="277"/>
      <c r="Z676" s="277"/>
      <c r="AA676" s="277"/>
      <c r="AB676" s="277"/>
      <c r="AC676" s="277"/>
      <c r="AD676" s="277"/>
      <c r="AE676" s="277"/>
      <c r="AF676" s="277"/>
      <c r="AG676" s="277"/>
      <c r="AH676" s="277"/>
      <c r="AI676" s="277"/>
      <c r="AJ676" s="277"/>
      <c r="AK676" s="277"/>
      <c r="AL676" s="277"/>
      <c r="AM676" s="277"/>
      <c r="AN676" s="277"/>
      <c r="AO676" s="277"/>
      <c r="AP676" s="277"/>
      <c r="AQ676" s="277"/>
      <c r="AR676" s="277"/>
      <c r="AS676" s="277"/>
      <c r="AT676" s="277"/>
      <c r="AU676" s="277"/>
      <c r="AV676" s="277"/>
      <c r="AW676" s="277"/>
      <c r="AX676" s="277"/>
      <c r="AY676" s="336"/>
      <c r="AZ676" s="15"/>
      <c r="BA676" s="93" t="s">
        <v>1028</v>
      </c>
      <c r="BB676" s="39" t="s">
        <v>738</v>
      </c>
      <c r="BC676" s="39" t="str">
        <f>B676</f>
        <v>Herds Mammoth</v>
      </c>
      <c r="BD676" s="85" t="s">
        <v>743</v>
      </c>
      <c r="BE676" s="40" t="str">
        <f t="shared" si="512"/>
        <v/>
      </c>
      <c r="BF676" s="40">
        <f t="shared" si="513"/>
        <v>69.95</v>
      </c>
      <c r="BG676" s="40" t="str">
        <f t="shared" si="514"/>
        <v/>
      </c>
      <c r="BH676" s="139">
        <f>IF(BB676="","",IF(AND(BD676="Yes",Admin!$F$6&gt;0),Admin!$F$6,Admin!$F$5))</f>
        <v>0</v>
      </c>
      <c r="BI676" s="140" t="str">
        <f t="shared" si="515"/>
        <v/>
      </c>
      <c r="BJ676" s="40" t="str">
        <f t="shared" si="511"/>
        <v/>
      </c>
      <c r="BK676" s="39"/>
      <c r="BL676" s="39"/>
      <c r="BM676" s="39"/>
      <c r="BN676" s="40"/>
      <c r="BO676" s="39"/>
      <c r="BP676" s="39"/>
      <c r="BQ676" s="39"/>
      <c r="BT676" s="59"/>
    </row>
    <row r="677" spans="1:72" ht="18.75" customHeight="1" thickBot="1" x14ac:dyDescent="0.3">
      <c r="B677" s="288" t="s">
        <v>420</v>
      </c>
      <c r="C677" s="289"/>
      <c r="D677" s="289"/>
      <c r="E677" s="289"/>
      <c r="F677" s="289"/>
      <c r="G677" s="289"/>
      <c r="H677" s="289"/>
      <c r="I677" s="289"/>
      <c r="J677" s="289"/>
      <c r="K677" s="289"/>
      <c r="L677" s="289"/>
      <c r="M677" s="289"/>
      <c r="N677" s="512" t="s">
        <v>413</v>
      </c>
      <c r="O677" s="512"/>
      <c r="P677" s="513"/>
      <c r="Q677" s="499">
        <v>69.95</v>
      </c>
      <c r="R677" s="293"/>
      <c r="S677" s="500"/>
      <c r="T677" s="501"/>
      <c r="U677" s="502"/>
      <c r="V677" s="503"/>
      <c r="W677" s="1069" t="s">
        <v>629</v>
      </c>
      <c r="X677" s="289"/>
      <c r="Y677" s="289"/>
      <c r="Z677" s="289"/>
      <c r="AA677" s="289"/>
      <c r="AB677" s="289"/>
      <c r="AC677" s="289"/>
      <c r="AD677" s="289"/>
      <c r="AE677" s="289"/>
      <c r="AF677" s="289"/>
      <c r="AG677" s="289"/>
      <c r="AH677" s="289"/>
      <c r="AI677" s="289"/>
      <c r="AJ677" s="289"/>
      <c r="AK677" s="289"/>
      <c r="AL677" s="289"/>
      <c r="AM677" s="289"/>
      <c r="AN677" s="289"/>
      <c r="AO677" s="289"/>
      <c r="AP677" s="289"/>
      <c r="AQ677" s="289"/>
      <c r="AR677" s="289"/>
      <c r="AS677" s="289"/>
      <c r="AT677" s="289"/>
      <c r="AU677" s="289"/>
      <c r="AV677" s="289"/>
      <c r="AW677" s="289"/>
      <c r="AX677" s="289"/>
      <c r="AY677" s="1070"/>
      <c r="AZ677" s="15"/>
      <c r="BA677" s="93" t="s">
        <v>1029</v>
      </c>
      <c r="BB677" s="39" t="s">
        <v>738</v>
      </c>
      <c r="BC677" s="39" t="str">
        <f>B677</f>
        <v>Sewells Prolific</v>
      </c>
      <c r="BD677" s="85" t="s">
        <v>745</v>
      </c>
      <c r="BE677" s="78" t="str">
        <f t="shared" si="512"/>
        <v/>
      </c>
      <c r="BF677" s="78">
        <f t="shared" si="513"/>
        <v>69.95</v>
      </c>
      <c r="BG677" s="78" t="str">
        <f t="shared" si="514"/>
        <v/>
      </c>
      <c r="BH677" s="86">
        <f>IF(BB677="","",IF(AND(BD677="Yes",Admin!$F$6&gt;0),Admin!$F$6,Admin!$F$5))</f>
        <v>0</v>
      </c>
      <c r="BI677" s="87" t="str">
        <f t="shared" si="515"/>
        <v/>
      </c>
      <c r="BJ677" s="78" t="str">
        <f t="shared" si="511"/>
        <v/>
      </c>
      <c r="BK677" s="39"/>
      <c r="BL677" s="39"/>
      <c r="BM677" s="39"/>
      <c r="BN677" s="40"/>
      <c r="BO677" s="39"/>
      <c r="BP677" s="39"/>
      <c r="BQ677" s="39"/>
      <c r="BT677" s="59"/>
    </row>
    <row r="678" spans="1:72" ht="18.75" customHeight="1" thickBot="1" x14ac:dyDescent="0.3">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c r="AA678" s="455"/>
      <c r="AB678" s="455"/>
      <c r="AC678" s="455"/>
      <c r="AD678" s="455"/>
      <c r="AE678" s="455"/>
      <c r="AF678" s="455"/>
      <c r="AG678" s="455"/>
      <c r="AH678" s="455"/>
      <c r="AI678" s="455"/>
      <c r="AJ678" s="455"/>
      <c r="AK678" s="455"/>
      <c r="AL678" s="455"/>
      <c r="AM678" s="455"/>
      <c r="AN678" s="455"/>
      <c r="AO678" s="455"/>
      <c r="AP678" s="455"/>
      <c r="AQ678" s="455"/>
      <c r="AR678" s="455"/>
      <c r="AS678" s="455"/>
      <c r="AT678" s="455"/>
      <c r="AU678" s="455"/>
      <c r="AV678" s="455"/>
      <c r="AW678" s="455"/>
      <c r="AX678" s="455"/>
      <c r="AY678" s="455"/>
      <c r="AZ678" s="15"/>
      <c r="BA678" s="84" t="s">
        <v>792</v>
      </c>
      <c r="BB678" s="39"/>
      <c r="BC678" s="39"/>
      <c r="BD678" s="85"/>
      <c r="BE678" s="78" t="str">
        <f t="shared" ref="BE678:BE709" si="526">IF(ISNUMBER(T678),T678,"")</f>
        <v/>
      </c>
      <c r="BF678" s="78" t="str">
        <f t="shared" ref="BF678:BF709" si="527">IF(ISNUMBER(Q678),Q678,"")</f>
        <v/>
      </c>
      <c r="BG678" s="78" t="str">
        <f t="shared" ref="BG678:BG709" si="528">IF(AND(ISNUMBER(T678),BD678="Yes"),T678,"")</f>
        <v/>
      </c>
      <c r="BH678" s="86" t="str">
        <f>IF(BB678="","",IF(AND(BD678="Yes",Admin!$F$6&gt;0),Admin!$F$6,Admin!$F$5))</f>
        <v/>
      </c>
      <c r="BI678" s="87" t="str">
        <f t="shared" ref="BI678:BI709" si="529">IF(AND(ISNUMBER(T678),T678&gt;0,ISNUMBER(Q678)),Q678*T678,"")</f>
        <v/>
      </c>
      <c r="BJ678" s="88" t="str">
        <f t="shared" si="511"/>
        <v/>
      </c>
    </row>
    <row r="679" spans="1:72" s="39" customFormat="1" ht="18.75" hidden="1" customHeight="1" thickBot="1" x14ac:dyDescent="0.35">
      <c r="A679" s="133"/>
      <c r="B679" s="310" t="s">
        <v>202</v>
      </c>
      <c r="C679" s="311"/>
      <c r="D679" s="311"/>
      <c r="E679" s="311"/>
      <c r="F679" s="311"/>
      <c r="G679" s="311"/>
      <c r="H679" s="311"/>
      <c r="I679" s="311"/>
      <c r="J679" s="311"/>
      <c r="K679" s="311"/>
      <c r="L679" s="311"/>
      <c r="M679" s="311"/>
      <c r="N679" s="311"/>
      <c r="O679" s="311"/>
      <c r="P679" s="311"/>
      <c r="Q679" s="319" t="s">
        <v>1</v>
      </c>
      <c r="R679" s="319"/>
      <c r="S679" s="319"/>
      <c r="T679" s="319" t="s">
        <v>0</v>
      </c>
      <c r="U679" s="319"/>
      <c r="V679" s="319"/>
      <c r="W679" s="564" t="s">
        <v>8</v>
      </c>
      <c r="X679" s="564"/>
      <c r="Y679" s="564"/>
      <c r="Z679" s="564"/>
      <c r="AA679" s="564"/>
      <c r="AB679" s="506" t="s">
        <v>9</v>
      </c>
      <c r="AC679" s="506"/>
      <c r="AD679" s="506"/>
      <c r="AE679" s="506"/>
      <c r="AF679" s="506"/>
      <c r="AG679" s="506"/>
      <c r="AH679" s="506"/>
      <c r="AI679" s="506"/>
      <c r="AJ679" s="506"/>
      <c r="AK679" s="506"/>
      <c r="AL679" s="506"/>
      <c r="AM679" s="506"/>
      <c r="AN679" s="506"/>
      <c r="AO679" s="506"/>
      <c r="AP679" s="506"/>
      <c r="AQ679" s="506"/>
      <c r="AR679" s="506"/>
      <c r="AS679" s="506"/>
      <c r="AT679" s="506"/>
      <c r="AU679" s="506"/>
      <c r="AV679" s="506"/>
      <c r="AW679" s="506"/>
      <c r="AX679" s="506"/>
      <c r="AY679" s="507"/>
      <c r="AZ679" s="15"/>
      <c r="BA679" s="84" t="s">
        <v>792</v>
      </c>
      <c r="BD679" s="40"/>
      <c r="BE679" s="78" t="str">
        <f t="shared" si="526"/>
        <v/>
      </c>
      <c r="BF679" s="78" t="str">
        <f t="shared" si="527"/>
        <v/>
      </c>
      <c r="BG679" s="78" t="str">
        <f t="shared" si="528"/>
        <v/>
      </c>
      <c r="BH679" s="86" t="str">
        <f>IF(BB679="","",IF(AND(BD679="Yes",Admin!$F$6&gt;0),Admin!$F$6,Admin!$F$5))</f>
        <v/>
      </c>
      <c r="BI679" s="87" t="str">
        <f t="shared" si="529"/>
        <v/>
      </c>
      <c r="BJ679" s="78" t="str">
        <f t="shared" si="511"/>
        <v/>
      </c>
      <c r="BN679" s="40"/>
      <c r="BT679" s="92"/>
    </row>
    <row r="680" spans="1:72" s="39" customFormat="1" ht="18.75" hidden="1" customHeight="1" x14ac:dyDescent="0.25">
      <c r="B680" s="381" t="s">
        <v>204</v>
      </c>
      <c r="C680" s="382"/>
      <c r="D680" s="382"/>
      <c r="E680" s="382"/>
      <c r="F680" s="382"/>
      <c r="G680" s="382"/>
      <c r="H680" s="382"/>
      <c r="I680" s="382"/>
      <c r="J680" s="382"/>
      <c r="K680" s="382"/>
      <c r="L680" s="382"/>
      <c r="M680" s="382"/>
      <c r="N680" s="441" t="s">
        <v>413</v>
      </c>
      <c r="O680" s="441"/>
      <c r="P680" s="442"/>
      <c r="Q680" s="643">
        <v>84.95</v>
      </c>
      <c r="R680" s="420"/>
      <c r="S680" s="644"/>
      <c r="T680" s="1071" t="s">
        <v>2</v>
      </c>
      <c r="U680" s="555"/>
      <c r="V680" s="556"/>
      <c r="W680" s="329" t="s">
        <v>205</v>
      </c>
      <c r="X680" s="330"/>
      <c r="Y680" s="330"/>
      <c r="Z680" s="330"/>
      <c r="AA680" s="390"/>
      <c r="AB680" s="391" t="s">
        <v>12</v>
      </c>
      <c r="AC680" s="382"/>
      <c r="AD680" s="382"/>
      <c r="AE680" s="382"/>
      <c r="AF680" s="382"/>
      <c r="AG680" s="382"/>
      <c r="AH680" s="382"/>
      <c r="AI680" s="382"/>
      <c r="AJ680" s="382"/>
      <c r="AK680" s="382"/>
      <c r="AL680" s="382"/>
      <c r="AM680" s="382"/>
      <c r="AN680" s="382"/>
      <c r="AO680" s="382"/>
      <c r="AP680" s="382"/>
      <c r="AQ680" s="382"/>
      <c r="AR680" s="382"/>
      <c r="AS680" s="382"/>
      <c r="AT680" s="382"/>
      <c r="AU680" s="382"/>
      <c r="AV680" s="382"/>
      <c r="AW680" s="382"/>
      <c r="AX680" s="382"/>
      <c r="AY680" s="392"/>
      <c r="AZ680" s="15"/>
      <c r="BA680" s="93" t="s">
        <v>1030</v>
      </c>
      <c r="BB680" s="39" t="s">
        <v>203</v>
      </c>
      <c r="BC680" s="39" t="str">
        <f>B680</f>
        <v>Black English</v>
      </c>
      <c r="BD680" s="85" t="s">
        <v>743</v>
      </c>
      <c r="BE680" s="40" t="str">
        <f t="shared" si="526"/>
        <v/>
      </c>
      <c r="BF680" s="40">
        <f t="shared" si="527"/>
        <v>84.95</v>
      </c>
      <c r="BG680" s="40" t="str">
        <f t="shared" si="528"/>
        <v/>
      </c>
      <c r="BH680" s="139">
        <f>IF(BB680="","",IF(AND(BD680="Yes",Admin!$F$6&gt;0),Admin!$F$6,Admin!$F$5))</f>
        <v>0</v>
      </c>
      <c r="BI680" s="140" t="str">
        <f t="shared" si="529"/>
        <v/>
      </c>
      <c r="BJ680" s="40" t="str">
        <f t="shared" ref="BJ680" si="530">IF(BI680="","",BI680-(BI680*BH680))</f>
        <v/>
      </c>
      <c r="BN680" s="40"/>
      <c r="BT680" s="92"/>
    </row>
    <row r="681" spans="1:72" s="39" customFormat="1" ht="18.75" hidden="1" customHeight="1" thickBot="1" x14ac:dyDescent="0.3">
      <c r="B681" s="581" t="s">
        <v>2108</v>
      </c>
      <c r="C681" s="571"/>
      <c r="D681" s="571"/>
      <c r="E681" s="571"/>
      <c r="F681" s="571"/>
      <c r="G681" s="571"/>
      <c r="H681" s="571"/>
      <c r="I681" s="571"/>
      <c r="J681" s="571"/>
      <c r="K681" s="571"/>
      <c r="L681" s="571"/>
      <c r="M681" s="571"/>
      <c r="N681" s="614" t="s">
        <v>413</v>
      </c>
      <c r="O681" s="614"/>
      <c r="P681" s="615"/>
      <c r="Q681" s="592" t="s">
        <v>393</v>
      </c>
      <c r="R681" s="593"/>
      <c r="S681" s="594"/>
      <c r="T681" s="514" t="s">
        <v>2</v>
      </c>
      <c r="U681" s="515"/>
      <c r="V681" s="516"/>
      <c r="W681" s="578"/>
      <c r="X681" s="579"/>
      <c r="Y681" s="579"/>
      <c r="Z681" s="579"/>
      <c r="AA681" s="591"/>
      <c r="AB681" s="570" t="s">
        <v>12</v>
      </c>
      <c r="AC681" s="571"/>
      <c r="AD681" s="571"/>
      <c r="AE681" s="571"/>
      <c r="AF681" s="571"/>
      <c r="AG681" s="571"/>
      <c r="AH681" s="571"/>
      <c r="AI681" s="571"/>
      <c r="AJ681" s="571"/>
      <c r="AK681" s="571"/>
      <c r="AL681" s="571"/>
      <c r="AM681" s="571"/>
      <c r="AN681" s="571"/>
      <c r="AO681" s="571"/>
      <c r="AP681" s="571"/>
      <c r="AQ681" s="571"/>
      <c r="AR681" s="571"/>
      <c r="AS681" s="571"/>
      <c r="AT681" s="571"/>
      <c r="AU681" s="571"/>
      <c r="AV681" s="571"/>
      <c r="AW681" s="571"/>
      <c r="AX681" s="571"/>
      <c r="AY681" s="572"/>
      <c r="AZ681" s="15"/>
      <c r="BA681" s="93" t="s">
        <v>2109</v>
      </c>
      <c r="BB681" s="39" t="s">
        <v>203</v>
      </c>
      <c r="BC681" s="39" t="str">
        <f>B681</f>
        <v>White Mulberry</v>
      </c>
      <c r="BD681" s="85" t="s">
        <v>743</v>
      </c>
      <c r="BE681" s="40" t="str">
        <f t="shared" si="526"/>
        <v/>
      </c>
      <c r="BF681" s="40" t="str">
        <f t="shared" si="527"/>
        <v/>
      </c>
      <c r="BG681" s="40" t="str">
        <f t="shared" si="528"/>
        <v/>
      </c>
      <c r="BH681" s="139">
        <f>IF(BB681="","",IF(AND(BD681="Yes",Admin!$F$6&gt;0),Admin!$F$6,Admin!$F$5))</f>
        <v>0</v>
      </c>
      <c r="BI681" s="140" t="str">
        <f t="shared" si="529"/>
        <v/>
      </c>
      <c r="BJ681" s="40" t="str">
        <f t="shared" si="511"/>
        <v/>
      </c>
      <c r="BN681" s="40"/>
      <c r="BT681" s="92"/>
    </row>
    <row r="682" spans="1:72" ht="18.75" hidden="1" customHeight="1" thickBot="1" x14ac:dyDescent="0.3">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c r="AA682" s="455"/>
      <c r="AB682" s="455"/>
      <c r="AC682" s="455"/>
      <c r="AD682" s="455"/>
      <c r="AE682" s="455"/>
      <c r="AF682" s="455"/>
      <c r="AG682" s="455"/>
      <c r="AH682" s="455"/>
      <c r="AI682" s="455"/>
      <c r="AJ682" s="455"/>
      <c r="AK682" s="455"/>
      <c r="AL682" s="455"/>
      <c r="AM682" s="455"/>
      <c r="AN682" s="455"/>
      <c r="AO682" s="455"/>
      <c r="AP682" s="455"/>
      <c r="AQ682" s="455"/>
      <c r="AR682" s="455"/>
      <c r="AS682" s="455"/>
      <c r="AT682" s="455"/>
      <c r="AU682" s="455"/>
      <c r="AV682" s="455"/>
      <c r="AW682" s="455"/>
      <c r="AX682" s="455"/>
      <c r="AY682" s="455"/>
      <c r="AZ682" s="15"/>
      <c r="BA682" s="84" t="s">
        <v>792</v>
      </c>
      <c r="BB682" s="39"/>
      <c r="BC682" s="39"/>
      <c r="BD682" s="85"/>
      <c r="BE682" s="78" t="str">
        <f t="shared" si="526"/>
        <v/>
      </c>
      <c r="BF682" s="78" t="str">
        <f t="shared" si="527"/>
        <v/>
      </c>
      <c r="BG682" s="78" t="str">
        <f t="shared" si="528"/>
        <v/>
      </c>
      <c r="BH682" s="86" t="str">
        <f>IF(BB682="","",IF(AND(BD682="Yes",Admin!$F$6&gt;0),Admin!$F$6,Admin!$F$5))</f>
        <v/>
      </c>
      <c r="BI682" s="87" t="str">
        <f t="shared" si="529"/>
        <v/>
      </c>
      <c r="BJ682" s="88" t="str">
        <f t="shared" si="511"/>
        <v/>
      </c>
    </row>
    <row r="683" spans="1:72" ht="18.75" customHeight="1" x14ac:dyDescent="0.3">
      <c r="B683" s="286" t="s">
        <v>425</v>
      </c>
      <c r="C683" s="287"/>
      <c r="D683" s="287"/>
      <c r="E683" s="287"/>
      <c r="F683" s="287"/>
      <c r="G683" s="287"/>
      <c r="H683" s="287"/>
      <c r="I683" s="287"/>
      <c r="J683" s="287"/>
      <c r="K683" s="287"/>
      <c r="L683" s="287"/>
      <c r="M683" s="287"/>
      <c r="N683" s="287"/>
      <c r="O683" s="287"/>
      <c r="P683" s="287"/>
      <c r="Q683" s="319" t="s">
        <v>1</v>
      </c>
      <c r="R683" s="319"/>
      <c r="S683" s="319"/>
      <c r="T683" s="319" t="s">
        <v>0</v>
      </c>
      <c r="U683" s="319"/>
      <c r="V683" s="319"/>
      <c r="W683" s="505" t="s">
        <v>9</v>
      </c>
      <c r="X683" s="505"/>
      <c r="Y683" s="505"/>
      <c r="Z683" s="505"/>
      <c r="AA683" s="505"/>
      <c r="AB683" s="506"/>
      <c r="AC683" s="506"/>
      <c r="AD683" s="506"/>
      <c r="AE683" s="506"/>
      <c r="AF683" s="506"/>
      <c r="AG683" s="506"/>
      <c r="AH683" s="506"/>
      <c r="AI683" s="506"/>
      <c r="AJ683" s="506"/>
      <c r="AK683" s="506"/>
      <c r="AL683" s="506"/>
      <c r="AM683" s="506"/>
      <c r="AN683" s="506"/>
      <c r="AO683" s="506"/>
      <c r="AP683" s="506"/>
      <c r="AQ683" s="506"/>
      <c r="AR683" s="506"/>
      <c r="AS683" s="506"/>
      <c r="AT683" s="506"/>
      <c r="AU683" s="506"/>
      <c r="AV683" s="506"/>
      <c r="AW683" s="506"/>
      <c r="AX683" s="506"/>
      <c r="AY683" s="507"/>
      <c r="AZ683" s="15"/>
      <c r="BA683" s="84" t="s">
        <v>792</v>
      </c>
      <c r="BB683" s="39"/>
      <c r="BC683" s="39"/>
      <c r="BD683" s="40"/>
      <c r="BE683" s="78" t="str">
        <f t="shared" si="526"/>
        <v/>
      </c>
      <c r="BF683" s="78" t="str">
        <f t="shared" si="527"/>
        <v/>
      </c>
      <c r="BG683" s="78" t="str">
        <f t="shared" si="528"/>
        <v/>
      </c>
      <c r="BH683" s="86" t="str">
        <f>IF(BB683="","",IF(AND(BD683="Yes",Admin!$F$6&gt;0),Admin!$F$6,Admin!$F$5))</f>
        <v/>
      </c>
      <c r="BI683" s="87" t="str">
        <f t="shared" si="529"/>
        <v/>
      </c>
      <c r="BJ683" s="78" t="str">
        <f t="shared" si="511"/>
        <v/>
      </c>
      <c r="BK683" s="39"/>
      <c r="BL683" s="39"/>
      <c r="BM683" s="39"/>
      <c r="BN683" s="40"/>
      <c r="BO683" s="39"/>
      <c r="BP683" s="39"/>
      <c r="BQ683" s="39"/>
      <c r="BT683" s="59"/>
    </row>
    <row r="684" spans="1:72" ht="18.75" customHeight="1" x14ac:dyDescent="0.25">
      <c r="A684" s="15"/>
      <c r="B684" s="276" t="s">
        <v>1999</v>
      </c>
      <c r="C684" s="277"/>
      <c r="D684" s="277"/>
      <c r="E684" s="277"/>
      <c r="F684" s="277"/>
      <c r="G684" s="277"/>
      <c r="H684" s="277"/>
      <c r="I684" s="277"/>
      <c r="J684" s="277"/>
      <c r="K684" s="277"/>
      <c r="L684" s="277"/>
      <c r="M684" s="278" t="s">
        <v>1449</v>
      </c>
      <c r="N684" s="278"/>
      <c r="O684" s="278"/>
      <c r="P684" s="279"/>
      <c r="Q684" s="280">
        <v>44.95</v>
      </c>
      <c r="R684" s="281"/>
      <c r="S684" s="282"/>
      <c r="T684" s="326"/>
      <c r="U684" s="327"/>
      <c r="V684" s="328"/>
      <c r="W684" s="595" t="s">
        <v>1493</v>
      </c>
      <c r="X684" s="596"/>
      <c r="Y684" s="596"/>
      <c r="Z684" s="596"/>
      <c r="AA684" s="596"/>
      <c r="AB684" s="596"/>
      <c r="AC684" s="596"/>
      <c r="AD684" s="596"/>
      <c r="AE684" s="596"/>
      <c r="AF684" s="596"/>
      <c r="AG684" s="596"/>
      <c r="AH684" s="596"/>
      <c r="AI684" s="596"/>
      <c r="AJ684" s="596"/>
      <c r="AK684" s="596"/>
      <c r="AL684" s="596"/>
      <c r="AM684" s="596"/>
      <c r="AN684" s="596"/>
      <c r="AO684" s="596"/>
      <c r="AP684" s="596"/>
      <c r="AQ684" s="596"/>
      <c r="AR684" s="596"/>
      <c r="AS684" s="596"/>
      <c r="AT684" s="596"/>
      <c r="AU684" s="596"/>
      <c r="AV684" s="596"/>
      <c r="AW684" s="596"/>
      <c r="AX684" s="596"/>
      <c r="AY684" s="597"/>
      <c r="AZ684" s="15"/>
      <c r="BA684" s="93" t="s">
        <v>1997</v>
      </c>
      <c r="BB684" s="39" t="s">
        <v>1998</v>
      </c>
      <c r="BC684" s="39" t="str">
        <f t="shared" ref="BC684:BC716" si="531">B684</f>
        <v>Arbequina</v>
      </c>
      <c r="BD684" s="85" t="s">
        <v>743</v>
      </c>
      <c r="BE684" s="40" t="str">
        <f t="shared" si="526"/>
        <v/>
      </c>
      <c r="BF684" s="40">
        <f t="shared" si="527"/>
        <v>44.95</v>
      </c>
      <c r="BG684" s="40" t="str">
        <f t="shared" si="528"/>
        <v/>
      </c>
      <c r="BH684" s="139">
        <f>IF(BB684="","",IF(AND(BD684="Yes",Admin!$F$6&gt;0),Admin!$F$6,Admin!$F$5))</f>
        <v>0</v>
      </c>
      <c r="BI684" s="140" t="str">
        <f t="shared" si="529"/>
        <v/>
      </c>
      <c r="BJ684" s="40" t="str">
        <f t="shared" ref="BJ684:BJ689" si="532">IF(BI684="","",BI684-(BI684*BH684))</f>
        <v/>
      </c>
      <c r="BK684" s="39"/>
      <c r="BL684" s="39"/>
      <c r="BM684" s="39"/>
      <c r="BN684" s="40"/>
      <c r="BO684" s="39"/>
      <c r="BP684" s="39"/>
      <c r="BQ684" s="39"/>
      <c r="BT684" s="59"/>
    </row>
    <row r="685" spans="1:72" ht="18.75" customHeight="1" x14ac:dyDescent="0.25">
      <c r="A685" s="15"/>
      <c r="B685" s="276" t="s">
        <v>1999</v>
      </c>
      <c r="C685" s="277"/>
      <c r="D685" s="277"/>
      <c r="E685" s="277"/>
      <c r="F685" s="277"/>
      <c r="G685" s="277"/>
      <c r="H685" s="277"/>
      <c r="I685" s="277"/>
      <c r="J685" s="277"/>
      <c r="K685" s="277"/>
      <c r="L685" s="277"/>
      <c r="M685" s="278" t="s">
        <v>413</v>
      </c>
      <c r="N685" s="278"/>
      <c r="O685" s="278"/>
      <c r="P685" s="279"/>
      <c r="Q685" s="280">
        <v>74.95</v>
      </c>
      <c r="R685" s="281"/>
      <c r="S685" s="282"/>
      <c r="T685" s="326"/>
      <c r="U685" s="327"/>
      <c r="V685" s="328"/>
      <c r="W685" s="598"/>
      <c r="X685" s="599"/>
      <c r="Y685" s="599"/>
      <c r="Z685" s="599"/>
      <c r="AA685" s="599"/>
      <c r="AB685" s="599"/>
      <c r="AC685" s="599"/>
      <c r="AD685" s="599"/>
      <c r="AE685" s="599"/>
      <c r="AF685" s="599"/>
      <c r="AG685" s="599"/>
      <c r="AH685" s="599"/>
      <c r="AI685" s="599"/>
      <c r="AJ685" s="599"/>
      <c r="AK685" s="599"/>
      <c r="AL685" s="599"/>
      <c r="AM685" s="599"/>
      <c r="AN685" s="599"/>
      <c r="AO685" s="599"/>
      <c r="AP685" s="599"/>
      <c r="AQ685" s="599"/>
      <c r="AR685" s="599"/>
      <c r="AS685" s="599"/>
      <c r="AT685" s="599"/>
      <c r="AU685" s="599"/>
      <c r="AV685" s="599"/>
      <c r="AW685" s="599"/>
      <c r="AX685" s="599"/>
      <c r="AY685" s="600"/>
      <c r="AZ685" s="15"/>
      <c r="BA685" s="93" t="s">
        <v>2110</v>
      </c>
      <c r="BB685" s="39" t="s">
        <v>1903</v>
      </c>
      <c r="BC685" s="39" t="str">
        <f t="shared" si="531"/>
        <v>Arbequina</v>
      </c>
      <c r="BD685" s="85" t="s">
        <v>743</v>
      </c>
      <c r="BE685" s="40" t="str">
        <f t="shared" si="526"/>
        <v/>
      </c>
      <c r="BF685" s="40">
        <f t="shared" si="527"/>
        <v>74.95</v>
      </c>
      <c r="BG685" s="40" t="str">
        <f t="shared" si="528"/>
        <v/>
      </c>
      <c r="BH685" s="139">
        <f>IF(BB685="","",IF(AND(BD685="Yes",Admin!$F$6&gt;0),Admin!$F$6,Admin!$F$5))</f>
        <v>0</v>
      </c>
      <c r="BI685" s="140" t="str">
        <f t="shared" si="529"/>
        <v/>
      </c>
      <c r="BJ685" s="40" t="str">
        <f t="shared" si="532"/>
        <v/>
      </c>
      <c r="BK685" s="39"/>
      <c r="BL685" s="39"/>
      <c r="BM685" s="39"/>
      <c r="BN685" s="40"/>
      <c r="BO685" s="39"/>
      <c r="BP685" s="39"/>
      <c r="BQ685" s="39"/>
      <c r="BT685" s="59"/>
    </row>
    <row r="686" spans="1:72" ht="18.75" customHeight="1" x14ac:dyDescent="0.25">
      <c r="A686" s="15"/>
      <c r="B686" s="276" t="s">
        <v>2001</v>
      </c>
      <c r="C686" s="277"/>
      <c r="D686" s="277"/>
      <c r="E686" s="277"/>
      <c r="F686" s="277"/>
      <c r="G686" s="277"/>
      <c r="H686" s="277"/>
      <c r="I686" s="277"/>
      <c r="J686" s="277"/>
      <c r="K686" s="277"/>
      <c r="L686" s="277"/>
      <c r="M686" s="278" t="s">
        <v>1449</v>
      </c>
      <c r="N686" s="278"/>
      <c r="O686" s="278"/>
      <c r="P686" s="279"/>
      <c r="Q686" s="280">
        <v>44.95</v>
      </c>
      <c r="R686" s="281"/>
      <c r="S686" s="282"/>
      <c r="T686" s="326"/>
      <c r="U686" s="327"/>
      <c r="V686" s="328"/>
      <c r="W686" s="598"/>
      <c r="X686" s="599"/>
      <c r="Y686" s="599"/>
      <c r="Z686" s="599"/>
      <c r="AA686" s="599"/>
      <c r="AB686" s="599"/>
      <c r="AC686" s="599"/>
      <c r="AD686" s="599"/>
      <c r="AE686" s="599"/>
      <c r="AF686" s="599"/>
      <c r="AG686" s="599"/>
      <c r="AH686" s="599"/>
      <c r="AI686" s="599"/>
      <c r="AJ686" s="599"/>
      <c r="AK686" s="599"/>
      <c r="AL686" s="599"/>
      <c r="AM686" s="599"/>
      <c r="AN686" s="599"/>
      <c r="AO686" s="599"/>
      <c r="AP686" s="599"/>
      <c r="AQ686" s="599"/>
      <c r="AR686" s="599"/>
      <c r="AS686" s="599"/>
      <c r="AT686" s="599"/>
      <c r="AU686" s="599"/>
      <c r="AV686" s="599"/>
      <c r="AW686" s="599"/>
      <c r="AX686" s="599"/>
      <c r="AY686" s="600"/>
      <c r="AZ686" s="15"/>
      <c r="BA686" s="93" t="s">
        <v>2000</v>
      </c>
      <c r="BB686" s="39" t="s">
        <v>1998</v>
      </c>
      <c r="BC686" s="39" t="str">
        <f t="shared" si="531"/>
        <v>Arbosana</v>
      </c>
      <c r="BD686" s="85" t="s">
        <v>743</v>
      </c>
      <c r="BE686" s="40" t="str">
        <f t="shared" si="526"/>
        <v/>
      </c>
      <c r="BF686" s="40">
        <f t="shared" si="527"/>
        <v>44.95</v>
      </c>
      <c r="BG686" s="40" t="str">
        <f t="shared" si="528"/>
        <v/>
      </c>
      <c r="BH686" s="139">
        <f>IF(BB686="","",IF(AND(BD686="Yes",Admin!$F$6&gt;0),Admin!$F$6,Admin!$F$5))</f>
        <v>0</v>
      </c>
      <c r="BI686" s="140" t="str">
        <f t="shared" si="529"/>
        <v/>
      </c>
      <c r="BJ686" s="40" t="str">
        <f t="shared" si="532"/>
        <v/>
      </c>
      <c r="BK686" s="39"/>
      <c r="BL686" s="39"/>
      <c r="BM686" s="39"/>
      <c r="BN686" s="40"/>
      <c r="BO686" s="39"/>
      <c r="BP686" s="39"/>
      <c r="BQ686" s="39"/>
      <c r="BT686" s="59"/>
    </row>
    <row r="687" spans="1:72" ht="18.75" customHeight="1" x14ac:dyDescent="0.25">
      <c r="A687" s="15"/>
      <c r="B687" s="276" t="s">
        <v>2001</v>
      </c>
      <c r="C687" s="277"/>
      <c r="D687" s="277"/>
      <c r="E687" s="277"/>
      <c r="F687" s="277"/>
      <c r="G687" s="277"/>
      <c r="H687" s="277"/>
      <c r="I687" s="277"/>
      <c r="J687" s="277"/>
      <c r="K687" s="277"/>
      <c r="L687" s="277"/>
      <c r="M687" s="278" t="s">
        <v>413</v>
      </c>
      <c r="N687" s="278"/>
      <c r="O687" s="278"/>
      <c r="P687" s="279"/>
      <c r="Q687" s="280">
        <v>74.95</v>
      </c>
      <c r="R687" s="281"/>
      <c r="S687" s="282"/>
      <c r="T687" s="326"/>
      <c r="U687" s="327"/>
      <c r="V687" s="328"/>
      <c r="W687" s="598"/>
      <c r="X687" s="599"/>
      <c r="Y687" s="599"/>
      <c r="Z687" s="599"/>
      <c r="AA687" s="599"/>
      <c r="AB687" s="599"/>
      <c r="AC687" s="599"/>
      <c r="AD687" s="599"/>
      <c r="AE687" s="599"/>
      <c r="AF687" s="599"/>
      <c r="AG687" s="599"/>
      <c r="AH687" s="599"/>
      <c r="AI687" s="599"/>
      <c r="AJ687" s="599"/>
      <c r="AK687" s="599"/>
      <c r="AL687" s="599"/>
      <c r="AM687" s="599"/>
      <c r="AN687" s="599"/>
      <c r="AO687" s="599"/>
      <c r="AP687" s="599"/>
      <c r="AQ687" s="599"/>
      <c r="AR687" s="599"/>
      <c r="AS687" s="599"/>
      <c r="AT687" s="599"/>
      <c r="AU687" s="599"/>
      <c r="AV687" s="599"/>
      <c r="AW687" s="599"/>
      <c r="AX687" s="599"/>
      <c r="AY687" s="600"/>
      <c r="AZ687" s="15"/>
      <c r="BA687" s="93" t="s">
        <v>2111</v>
      </c>
      <c r="BB687" s="39" t="s">
        <v>1903</v>
      </c>
      <c r="BC687" s="39" t="str">
        <f t="shared" si="531"/>
        <v>Arbosana</v>
      </c>
      <c r="BD687" s="85" t="s">
        <v>743</v>
      </c>
      <c r="BE687" s="40" t="str">
        <f t="shared" si="526"/>
        <v/>
      </c>
      <c r="BF687" s="40">
        <f t="shared" si="527"/>
        <v>74.95</v>
      </c>
      <c r="BG687" s="40" t="str">
        <f t="shared" si="528"/>
        <v/>
      </c>
      <c r="BH687" s="139">
        <f>IF(BB687="","",IF(AND(BD687="Yes",Admin!$F$6&gt;0),Admin!$F$6,Admin!$F$5))</f>
        <v>0</v>
      </c>
      <c r="BI687" s="140" t="str">
        <f t="shared" si="529"/>
        <v/>
      </c>
      <c r="BJ687" s="40" t="str">
        <f t="shared" si="532"/>
        <v/>
      </c>
      <c r="BK687" s="39"/>
      <c r="BL687" s="39"/>
      <c r="BM687" s="39"/>
      <c r="BN687" s="40"/>
      <c r="BO687" s="39"/>
      <c r="BP687" s="39"/>
      <c r="BQ687" s="39"/>
      <c r="BT687" s="59"/>
    </row>
    <row r="688" spans="1:72" ht="18.75" customHeight="1" x14ac:dyDescent="0.25">
      <c r="A688" s="15"/>
      <c r="B688" s="301" t="s">
        <v>1446</v>
      </c>
      <c r="C688" s="302"/>
      <c r="D688" s="302"/>
      <c r="E688" s="302"/>
      <c r="F688" s="302"/>
      <c r="G688" s="302"/>
      <c r="H688" s="302"/>
      <c r="I688" s="302"/>
      <c r="J688" s="302"/>
      <c r="K688" s="302"/>
      <c r="L688" s="302"/>
      <c r="M688" s="303" t="s">
        <v>413</v>
      </c>
      <c r="N688" s="303"/>
      <c r="O688" s="303"/>
      <c r="P688" s="304"/>
      <c r="Q688" s="320">
        <v>74.95</v>
      </c>
      <c r="R688" s="321"/>
      <c r="S688" s="322"/>
      <c r="T688" s="323" t="s">
        <v>2</v>
      </c>
      <c r="U688" s="324"/>
      <c r="V688" s="325"/>
      <c r="W688" s="598"/>
      <c r="X688" s="599"/>
      <c r="Y688" s="599"/>
      <c r="Z688" s="599"/>
      <c r="AA688" s="599"/>
      <c r="AB688" s="599"/>
      <c r="AC688" s="599"/>
      <c r="AD688" s="599"/>
      <c r="AE688" s="599"/>
      <c r="AF688" s="599"/>
      <c r="AG688" s="599"/>
      <c r="AH688" s="599"/>
      <c r="AI688" s="599"/>
      <c r="AJ688" s="599"/>
      <c r="AK688" s="599"/>
      <c r="AL688" s="599"/>
      <c r="AM688" s="599"/>
      <c r="AN688" s="599"/>
      <c r="AO688" s="599"/>
      <c r="AP688" s="599"/>
      <c r="AQ688" s="599"/>
      <c r="AR688" s="599"/>
      <c r="AS688" s="599"/>
      <c r="AT688" s="599"/>
      <c r="AU688" s="599"/>
      <c r="AV688" s="599"/>
      <c r="AW688" s="599"/>
      <c r="AX688" s="599"/>
      <c r="AY688" s="600"/>
      <c r="AZ688" s="15"/>
      <c r="BA688" s="93" t="s">
        <v>1447</v>
      </c>
      <c r="BB688" s="39" t="s">
        <v>1903</v>
      </c>
      <c r="BC688" s="39" t="str">
        <f t="shared" si="531"/>
        <v>Flemings Jumbo</v>
      </c>
      <c r="BD688" s="85" t="s">
        <v>743</v>
      </c>
      <c r="BE688" s="40" t="str">
        <f t="shared" si="526"/>
        <v/>
      </c>
      <c r="BF688" s="40">
        <f t="shared" si="527"/>
        <v>74.95</v>
      </c>
      <c r="BG688" s="40" t="str">
        <f t="shared" si="528"/>
        <v/>
      </c>
      <c r="BH688" s="139">
        <f>IF(BB688="","",IF(AND(BD688="Yes",Admin!$F$6&gt;0),Admin!$F$6,Admin!$F$5))</f>
        <v>0</v>
      </c>
      <c r="BI688" s="140" t="str">
        <f t="shared" si="529"/>
        <v/>
      </c>
      <c r="BJ688" s="40" t="str">
        <f t="shared" si="532"/>
        <v/>
      </c>
      <c r="BK688" s="39"/>
      <c r="BL688" s="39"/>
      <c r="BM688" s="39"/>
      <c r="BN688" s="40"/>
      <c r="BO688" s="39"/>
      <c r="BP688" s="39"/>
      <c r="BQ688" s="39"/>
      <c r="BT688" s="59"/>
    </row>
    <row r="689" spans="1:72" ht="18.75" customHeight="1" x14ac:dyDescent="0.25">
      <c r="A689" s="15"/>
      <c r="B689" s="276" t="s">
        <v>1446</v>
      </c>
      <c r="C689" s="277"/>
      <c r="D689" s="277"/>
      <c r="E689" s="277"/>
      <c r="F689" s="277"/>
      <c r="G689" s="277"/>
      <c r="H689" s="277"/>
      <c r="I689" s="277"/>
      <c r="J689" s="277"/>
      <c r="K689" s="277"/>
      <c r="L689" s="277"/>
      <c r="M689" s="278" t="s">
        <v>1449</v>
      </c>
      <c r="N689" s="278"/>
      <c r="O689" s="278"/>
      <c r="P689" s="279"/>
      <c r="Q689" s="280">
        <v>44.95</v>
      </c>
      <c r="R689" s="281"/>
      <c r="S689" s="282"/>
      <c r="T689" s="326"/>
      <c r="U689" s="327"/>
      <c r="V689" s="328"/>
      <c r="W689" s="598"/>
      <c r="X689" s="599"/>
      <c r="Y689" s="599"/>
      <c r="Z689" s="599"/>
      <c r="AA689" s="599"/>
      <c r="AB689" s="599"/>
      <c r="AC689" s="599"/>
      <c r="AD689" s="599"/>
      <c r="AE689" s="599"/>
      <c r="AF689" s="599"/>
      <c r="AG689" s="599"/>
      <c r="AH689" s="599"/>
      <c r="AI689" s="599"/>
      <c r="AJ689" s="599"/>
      <c r="AK689" s="599"/>
      <c r="AL689" s="599"/>
      <c r="AM689" s="599"/>
      <c r="AN689" s="599"/>
      <c r="AO689" s="599"/>
      <c r="AP689" s="599"/>
      <c r="AQ689" s="599"/>
      <c r="AR689" s="599"/>
      <c r="AS689" s="599"/>
      <c r="AT689" s="599"/>
      <c r="AU689" s="599"/>
      <c r="AV689" s="599"/>
      <c r="AW689" s="599"/>
      <c r="AX689" s="599"/>
      <c r="AY689" s="600"/>
      <c r="AZ689" s="15"/>
      <c r="BA689" s="93" t="s">
        <v>2641</v>
      </c>
      <c r="BB689" s="39" t="s">
        <v>1998</v>
      </c>
      <c r="BC689" s="39" t="str">
        <f t="shared" si="531"/>
        <v>Flemings Jumbo</v>
      </c>
      <c r="BD689" s="85" t="s">
        <v>743</v>
      </c>
      <c r="BE689" s="40" t="str">
        <f t="shared" si="526"/>
        <v/>
      </c>
      <c r="BF689" s="40">
        <f t="shared" si="527"/>
        <v>44.95</v>
      </c>
      <c r="BG689" s="40" t="str">
        <f t="shared" si="528"/>
        <v/>
      </c>
      <c r="BH689" s="139">
        <f>IF(BB689="","",IF(AND(BD689="Yes",Admin!$F$6&gt;0),Admin!$F$6,Admin!$F$5))</f>
        <v>0</v>
      </c>
      <c r="BI689" s="140" t="str">
        <f t="shared" si="529"/>
        <v/>
      </c>
      <c r="BJ689" s="40" t="str">
        <f t="shared" si="532"/>
        <v/>
      </c>
      <c r="BK689" s="39"/>
      <c r="BL689" s="39"/>
      <c r="BM689" s="39"/>
      <c r="BN689" s="40"/>
      <c r="BO689" s="39"/>
      <c r="BP689" s="39"/>
      <c r="BQ689" s="39"/>
      <c r="BT689" s="59"/>
    </row>
    <row r="690" spans="1:72" ht="18.75" customHeight="1" x14ac:dyDescent="0.25">
      <c r="A690" s="15"/>
      <c r="B690" s="301" t="s">
        <v>1902</v>
      </c>
      <c r="C690" s="302"/>
      <c r="D690" s="302"/>
      <c r="E690" s="302"/>
      <c r="F690" s="302"/>
      <c r="G690" s="302"/>
      <c r="H690" s="302"/>
      <c r="I690" s="302"/>
      <c r="J690" s="302"/>
      <c r="K690" s="302"/>
      <c r="L690" s="302"/>
      <c r="M690" s="303" t="s">
        <v>1756</v>
      </c>
      <c r="N690" s="303"/>
      <c r="O690" s="303"/>
      <c r="P690" s="304"/>
      <c r="Q690" s="320">
        <v>21.95</v>
      </c>
      <c r="R690" s="321"/>
      <c r="S690" s="322"/>
      <c r="T690" s="323" t="s">
        <v>2</v>
      </c>
      <c r="U690" s="324"/>
      <c r="V690" s="325"/>
      <c r="W690" s="598"/>
      <c r="X690" s="599"/>
      <c r="Y690" s="599"/>
      <c r="Z690" s="599"/>
      <c r="AA690" s="599"/>
      <c r="AB690" s="599"/>
      <c r="AC690" s="599"/>
      <c r="AD690" s="599"/>
      <c r="AE690" s="599"/>
      <c r="AF690" s="599"/>
      <c r="AG690" s="599"/>
      <c r="AH690" s="599"/>
      <c r="AI690" s="599"/>
      <c r="AJ690" s="599"/>
      <c r="AK690" s="599"/>
      <c r="AL690" s="599"/>
      <c r="AM690" s="599"/>
      <c r="AN690" s="599"/>
      <c r="AO690" s="599"/>
      <c r="AP690" s="599"/>
      <c r="AQ690" s="599"/>
      <c r="AR690" s="599"/>
      <c r="AS690" s="599"/>
      <c r="AT690" s="599"/>
      <c r="AU690" s="599"/>
      <c r="AV690" s="599"/>
      <c r="AW690" s="599"/>
      <c r="AX690" s="599"/>
      <c r="AY690" s="600"/>
      <c r="AZ690" s="15"/>
      <c r="BA690" s="93" t="s">
        <v>1906</v>
      </c>
      <c r="BB690" s="39" t="s">
        <v>1757</v>
      </c>
      <c r="BC690" s="39" t="str">
        <f t="shared" si="531"/>
        <v>Garden Harvest</v>
      </c>
      <c r="BD690" s="85" t="s">
        <v>745</v>
      </c>
      <c r="BE690" s="40" t="str">
        <f t="shared" si="526"/>
        <v/>
      </c>
      <c r="BF690" s="40">
        <f t="shared" si="527"/>
        <v>21.95</v>
      </c>
      <c r="BG690" s="40" t="str">
        <f t="shared" si="528"/>
        <v/>
      </c>
      <c r="BH690" s="139">
        <f>IF(BB690="","",IF(AND(BD690="Yes",Admin!$F$6&gt;0),Admin!$F$6,Admin!$F$5))</f>
        <v>0</v>
      </c>
      <c r="BI690" s="140" t="str">
        <f t="shared" si="529"/>
        <v/>
      </c>
      <c r="BJ690" s="40" t="str">
        <f t="shared" ref="BJ690" si="533">IF(BI690="","",BI690-(BI690*BH690))</f>
        <v/>
      </c>
      <c r="BK690" s="39"/>
      <c r="BL690" s="39"/>
      <c r="BM690" s="39"/>
      <c r="BN690" s="40"/>
      <c r="BO690" s="39"/>
      <c r="BP690" s="39"/>
      <c r="BQ690" s="39"/>
      <c r="BT690" s="59"/>
    </row>
    <row r="691" spans="1:72" ht="18.75" customHeight="1" x14ac:dyDescent="0.25">
      <c r="A691" s="15"/>
      <c r="B691" s="276" t="s">
        <v>426</v>
      </c>
      <c r="C691" s="277"/>
      <c r="D691" s="277"/>
      <c r="E691" s="277"/>
      <c r="F691" s="277"/>
      <c r="G691" s="277"/>
      <c r="H691" s="277"/>
      <c r="I691" s="277"/>
      <c r="J691" s="277"/>
      <c r="K691" s="277"/>
      <c r="L691" s="277"/>
      <c r="M691" s="278" t="s">
        <v>413</v>
      </c>
      <c r="N691" s="278"/>
      <c r="O691" s="278"/>
      <c r="P691" s="279"/>
      <c r="Q691" s="280">
        <v>74.95</v>
      </c>
      <c r="R691" s="281"/>
      <c r="S691" s="282"/>
      <c r="T691" s="326"/>
      <c r="U691" s="327"/>
      <c r="V691" s="328"/>
      <c r="W691" s="598"/>
      <c r="X691" s="599"/>
      <c r="Y691" s="599"/>
      <c r="Z691" s="599"/>
      <c r="AA691" s="599"/>
      <c r="AB691" s="599"/>
      <c r="AC691" s="599"/>
      <c r="AD691" s="599"/>
      <c r="AE691" s="599"/>
      <c r="AF691" s="599"/>
      <c r="AG691" s="599"/>
      <c r="AH691" s="599"/>
      <c r="AI691" s="599"/>
      <c r="AJ691" s="599"/>
      <c r="AK691" s="599"/>
      <c r="AL691" s="599"/>
      <c r="AM691" s="599"/>
      <c r="AN691" s="599"/>
      <c r="AO691" s="599"/>
      <c r="AP691" s="599"/>
      <c r="AQ691" s="599"/>
      <c r="AR691" s="599"/>
      <c r="AS691" s="599"/>
      <c r="AT691" s="599"/>
      <c r="AU691" s="599"/>
      <c r="AV691" s="599"/>
      <c r="AW691" s="599"/>
      <c r="AX691" s="599"/>
      <c r="AY691" s="600"/>
      <c r="AZ691" s="15"/>
      <c r="BA691" s="93" t="s">
        <v>2384</v>
      </c>
      <c r="BB691" s="39" t="s">
        <v>1903</v>
      </c>
      <c r="BC691" s="39" t="str">
        <f t="shared" si="531"/>
        <v>Kalamata</v>
      </c>
      <c r="BD691" s="85" t="s">
        <v>743</v>
      </c>
      <c r="BE691" s="40" t="str">
        <f t="shared" si="526"/>
        <v/>
      </c>
      <c r="BF691" s="40">
        <f t="shared" si="527"/>
        <v>74.95</v>
      </c>
      <c r="BG691" s="40" t="str">
        <f t="shared" si="528"/>
        <v/>
      </c>
      <c r="BH691" s="139">
        <f>IF(BB691="","",IF(AND(BD691="Yes",Admin!$F$6&gt;0),Admin!$F$6,Admin!$F$5))</f>
        <v>0</v>
      </c>
      <c r="BI691" s="140" t="str">
        <f t="shared" si="529"/>
        <v/>
      </c>
      <c r="BJ691" s="40" t="str">
        <f t="shared" ref="BJ691:BJ692" si="534">IF(BI691="","",BI691-(BI691*BH691))</f>
        <v/>
      </c>
      <c r="BK691" s="39"/>
      <c r="BL691" s="39"/>
      <c r="BM691" s="39"/>
      <c r="BN691" s="40"/>
      <c r="BO691" s="39"/>
      <c r="BP691" s="39"/>
      <c r="BQ691" s="39"/>
      <c r="BT691" s="59"/>
    </row>
    <row r="692" spans="1:72" ht="18.75" customHeight="1" x14ac:dyDescent="0.25">
      <c r="A692" s="15"/>
      <c r="B692" s="276" t="s">
        <v>426</v>
      </c>
      <c r="C692" s="277"/>
      <c r="D692" s="277"/>
      <c r="E692" s="277"/>
      <c r="F692" s="277"/>
      <c r="G692" s="277"/>
      <c r="H692" s="277"/>
      <c r="I692" s="277"/>
      <c r="J692" s="277"/>
      <c r="K692" s="277"/>
      <c r="L692" s="277"/>
      <c r="M692" s="278" t="s">
        <v>1449</v>
      </c>
      <c r="N692" s="278"/>
      <c r="O692" s="278"/>
      <c r="P692" s="279"/>
      <c r="Q692" s="280">
        <v>44.95</v>
      </c>
      <c r="R692" s="281"/>
      <c r="S692" s="282"/>
      <c r="T692" s="326"/>
      <c r="U692" s="327"/>
      <c r="V692" s="328"/>
      <c r="W692" s="598"/>
      <c r="X692" s="599"/>
      <c r="Y692" s="599"/>
      <c r="Z692" s="599"/>
      <c r="AA692" s="599"/>
      <c r="AB692" s="599"/>
      <c r="AC692" s="599"/>
      <c r="AD692" s="599"/>
      <c r="AE692" s="599"/>
      <c r="AF692" s="599"/>
      <c r="AG692" s="599"/>
      <c r="AH692" s="599"/>
      <c r="AI692" s="599"/>
      <c r="AJ692" s="599"/>
      <c r="AK692" s="599"/>
      <c r="AL692" s="599"/>
      <c r="AM692" s="599"/>
      <c r="AN692" s="599"/>
      <c r="AO692" s="599"/>
      <c r="AP692" s="599"/>
      <c r="AQ692" s="599"/>
      <c r="AR692" s="599"/>
      <c r="AS692" s="599"/>
      <c r="AT692" s="599"/>
      <c r="AU692" s="599"/>
      <c r="AV692" s="599"/>
      <c r="AW692" s="599"/>
      <c r="AX692" s="599"/>
      <c r="AY692" s="600"/>
      <c r="AZ692" s="15"/>
      <c r="BA692" s="93" t="s">
        <v>1031</v>
      </c>
      <c r="BB692" s="39" t="s">
        <v>1998</v>
      </c>
      <c r="BC692" s="39" t="str">
        <f t="shared" si="531"/>
        <v>Kalamata</v>
      </c>
      <c r="BD692" s="85" t="s">
        <v>745</v>
      </c>
      <c r="BE692" s="40" t="str">
        <f t="shared" si="526"/>
        <v/>
      </c>
      <c r="BF692" s="40">
        <f t="shared" si="527"/>
        <v>44.95</v>
      </c>
      <c r="BG692" s="40" t="str">
        <f t="shared" si="528"/>
        <v/>
      </c>
      <c r="BH692" s="139">
        <f>IF(BB692="","",IF(AND(BD692="Yes",Admin!$F$6&gt;0),Admin!$F$6,Admin!$F$5))</f>
        <v>0</v>
      </c>
      <c r="BI692" s="140" t="str">
        <f t="shared" si="529"/>
        <v/>
      </c>
      <c r="BJ692" s="40" t="str">
        <f t="shared" si="534"/>
        <v/>
      </c>
      <c r="BK692" s="39"/>
      <c r="BL692" s="39"/>
      <c r="BM692" s="39"/>
      <c r="BN692" s="40"/>
      <c r="BO692" s="39"/>
      <c r="BP692" s="39"/>
      <c r="BQ692" s="39"/>
      <c r="BT692" s="59"/>
    </row>
    <row r="693" spans="1:72" ht="18.75" customHeight="1" x14ac:dyDescent="0.25">
      <c r="A693" s="15"/>
      <c r="B693" s="301" t="s">
        <v>426</v>
      </c>
      <c r="C693" s="302"/>
      <c r="D693" s="302"/>
      <c r="E693" s="302"/>
      <c r="F693" s="302"/>
      <c r="G693" s="302"/>
      <c r="H693" s="302"/>
      <c r="I693" s="302"/>
      <c r="J693" s="302"/>
      <c r="K693" s="302"/>
      <c r="L693" s="302"/>
      <c r="M693" s="303" t="s">
        <v>1756</v>
      </c>
      <c r="N693" s="303"/>
      <c r="O693" s="303"/>
      <c r="P693" s="304"/>
      <c r="Q693" s="320">
        <v>21.95</v>
      </c>
      <c r="R693" s="321"/>
      <c r="S693" s="322"/>
      <c r="T693" s="323" t="s">
        <v>2</v>
      </c>
      <c r="U693" s="324"/>
      <c r="V693" s="325"/>
      <c r="W693" s="598"/>
      <c r="X693" s="599"/>
      <c r="Y693" s="599"/>
      <c r="Z693" s="599"/>
      <c r="AA693" s="599"/>
      <c r="AB693" s="599"/>
      <c r="AC693" s="599"/>
      <c r="AD693" s="599"/>
      <c r="AE693" s="599"/>
      <c r="AF693" s="599"/>
      <c r="AG693" s="599"/>
      <c r="AH693" s="599"/>
      <c r="AI693" s="599"/>
      <c r="AJ693" s="599"/>
      <c r="AK693" s="599"/>
      <c r="AL693" s="599"/>
      <c r="AM693" s="599"/>
      <c r="AN693" s="599"/>
      <c r="AO693" s="599"/>
      <c r="AP693" s="599"/>
      <c r="AQ693" s="599"/>
      <c r="AR693" s="599"/>
      <c r="AS693" s="599"/>
      <c r="AT693" s="599"/>
      <c r="AU693" s="599"/>
      <c r="AV693" s="599"/>
      <c r="AW693" s="599"/>
      <c r="AX693" s="599"/>
      <c r="AY693" s="600"/>
      <c r="AZ693" s="15"/>
      <c r="BA693" s="93" t="s">
        <v>1907</v>
      </c>
      <c r="BB693" s="39" t="s">
        <v>1757</v>
      </c>
      <c r="BC693" s="39" t="str">
        <f t="shared" si="531"/>
        <v>Kalamata</v>
      </c>
      <c r="BD693" s="85" t="s">
        <v>745</v>
      </c>
      <c r="BE693" s="40" t="str">
        <f t="shared" si="526"/>
        <v/>
      </c>
      <c r="BF693" s="40">
        <f t="shared" si="527"/>
        <v>21.95</v>
      </c>
      <c r="BG693" s="40" t="str">
        <f t="shared" si="528"/>
        <v/>
      </c>
      <c r="BH693" s="139">
        <f>IF(BB693="","",IF(AND(BD693="Yes",Admin!$F$6&gt;0),Admin!$F$6,Admin!$F$5))</f>
        <v>0</v>
      </c>
      <c r="BI693" s="140" t="str">
        <f t="shared" si="529"/>
        <v/>
      </c>
      <c r="BJ693" s="40" t="str">
        <f t="shared" ref="BJ693:BJ716" si="535">IF(BI693="","",BI693-(BI693*BH693))</f>
        <v/>
      </c>
      <c r="BK693" s="39"/>
      <c r="BL693" s="39"/>
      <c r="BM693" s="39"/>
      <c r="BN693" s="40"/>
      <c r="BO693" s="39"/>
      <c r="BP693" s="39"/>
      <c r="BQ693" s="39"/>
      <c r="BT693" s="59"/>
    </row>
    <row r="694" spans="1:72" ht="18.75" customHeight="1" x14ac:dyDescent="0.25">
      <c r="A694" s="15"/>
      <c r="B694" s="301" t="s">
        <v>427</v>
      </c>
      <c r="C694" s="302"/>
      <c r="D694" s="302"/>
      <c r="E694" s="302"/>
      <c r="F694" s="302"/>
      <c r="G694" s="302"/>
      <c r="H694" s="302"/>
      <c r="I694" s="302"/>
      <c r="J694" s="302"/>
      <c r="K694" s="302"/>
      <c r="L694" s="302"/>
      <c r="M694" s="303" t="s">
        <v>413</v>
      </c>
      <c r="N694" s="303"/>
      <c r="O694" s="303"/>
      <c r="P694" s="304"/>
      <c r="Q694" s="320">
        <v>74.95</v>
      </c>
      <c r="R694" s="321"/>
      <c r="S694" s="322"/>
      <c r="T694" s="323" t="s">
        <v>2</v>
      </c>
      <c r="U694" s="324"/>
      <c r="V694" s="325"/>
      <c r="W694" s="598"/>
      <c r="X694" s="599"/>
      <c r="Y694" s="599"/>
      <c r="Z694" s="599"/>
      <c r="AA694" s="599"/>
      <c r="AB694" s="599"/>
      <c r="AC694" s="599"/>
      <c r="AD694" s="599"/>
      <c r="AE694" s="599"/>
      <c r="AF694" s="599"/>
      <c r="AG694" s="599"/>
      <c r="AH694" s="599"/>
      <c r="AI694" s="599"/>
      <c r="AJ694" s="599"/>
      <c r="AK694" s="599"/>
      <c r="AL694" s="599"/>
      <c r="AM694" s="599"/>
      <c r="AN694" s="599"/>
      <c r="AO694" s="599"/>
      <c r="AP694" s="599"/>
      <c r="AQ694" s="599"/>
      <c r="AR694" s="599"/>
      <c r="AS694" s="599"/>
      <c r="AT694" s="599"/>
      <c r="AU694" s="599"/>
      <c r="AV694" s="599"/>
      <c r="AW694" s="599"/>
      <c r="AX694" s="599"/>
      <c r="AY694" s="600"/>
      <c r="AZ694" s="15"/>
      <c r="BA694" s="93" t="s">
        <v>1032</v>
      </c>
      <c r="BB694" s="39" t="s">
        <v>1903</v>
      </c>
      <c r="BC694" s="39" t="str">
        <f t="shared" si="531"/>
        <v>Manzanillo</v>
      </c>
      <c r="BD694" s="85" t="s">
        <v>743</v>
      </c>
      <c r="BE694" s="40" t="str">
        <f t="shared" si="526"/>
        <v/>
      </c>
      <c r="BF694" s="40">
        <f t="shared" si="527"/>
        <v>74.95</v>
      </c>
      <c r="BG694" s="40" t="str">
        <f t="shared" si="528"/>
        <v/>
      </c>
      <c r="BH694" s="139">
        <f>IF(BB694="","",IF(AND(BD694="Yes",Admin!$F$6&gt;0),Admin!$F$6,Admin!$F$5))</f>
        <v>0</v>
      </c>
      <c r="BI694" s="140" t="str">
        <f t="shared" si="529"/>
        <v/>
      </c>
      <c r="BJ694" s="40" t="str">
        <f t="shared" si="535"/>
        <v/>
      </c>
      <c r="BK694" s="39"/>
      <c r="BL694" s="39"/>
      <c r="BM694" s="39"/>
      <c r="BN694" s="40"/>
      <c r="BO694" s="39"/>
      <c r="BP694" s="39"/>
      <c r="BQ694" s="39"/>
      <c r="BT694" s="59"/>
    </row>
    <row r="695" spans="1:72" ht="18.75" customHeight="1" x14ac:dyDescent="0.25">
      <c r="A695" s="15"/>
      <c r="B695" s="276" t="s">
        <v>427</v>
      </c>
      <c r="C695" s="277"/>
      <c r="D695" s="277"/>
      <c r="E695" s="277"/>
      <c r="F695" s="277"/>
      <c r="G695" s="277"/>
      <c r="H695" s="277"/>
      <c r="I695" s="277"/>
      <c r="J695" s="277"/>
      <c r="K695" s="277"/>
      <c r="L695" s="277"/>
      <c r="M695" s="278" t="s">
        <v>1449</v>
      </c>
      <c r="N695" s="278"/>
      <c r="O695" s="278"/>
      <c r="P695" s="279"/>
      <c r="Q695" s="280">
        <v>44.95</v>
      </c>
      <c r="R695" s="281"/>
      <c r="S695" s="282"/>
      <c r="T695" s="326"/>
      <c r="U695" s="327"/>
      <c r="V695" s="328"/>
      <c r="W695" s="598"/>
      <c r="X695" s="599"/>
      <c r="Y695" s="599"/>
      <c r="Z695" s="599"/>
      <c r="AA695" s="599"/>
      <c r="AB695" s="599"/>
      <c r="AC695" s="599"/>
      <c r="AD695" s="599"/>
      <c r="AE695" s="599"/>
      <c r="AF695" s="599"/>
      <c r="AG695" s="599"/>
      <c r="AH695" s="599"/>
      <c r="AI695" s="599"/>
      <c r="AJ695" s="599"/>
      <c r="AK695" s="599"/>
      <c r="AL695" s="599"/>
      <c r="AM695" s="599"/>
      <c r="AN695" s="599"/>
      <c r="AO695" s="599"/>
      <c r="AP695" s="599"/>
      <c r="AQ695" s="599"/>
      <c r="AR695" s="599"/>
      <c r="AS695" s="599"/>
      <c r="AT695" s="599"/>
      <c r="AU695" s="599"/>
      <c r="AV695" s="599"/>
      <c r="AW695" s="599"/>
      <c r="AX695" s="599"/>
      <c r="AY695" s="600"/>
      <c r="AZ695" s="15"/>
      <c r="BA695" s="93" t="s">
        <v>2672</v>
      </c>
      <c r="BB695" s="39" t="s">
        <v>1998</v>
      </c>
      <c r="BC695" s="39" t="str">
        <f t="shared" si="531"/>
        <v>Manzanillo</v>
      </c>
      <c r="BD695" s="85" t="s">
        <v>745</v>
      </c>
      <c r="BE695" s="40" t="str">
        <f t="shared" si="526"/>
        <v/>
      </c>
      <c r="BF695" s="40">
        <f t="shared" si="527"/>
        <v>44.95</v>
      </c>
      <c r="BG695" s="40" t="str">
        <f t="shared" si="528"/>
        <v/>
      </c>
      <c r="BH695" s="139">
        <f>IF(BB695="","",IF(AND(BD695="Yes",Admin!$F$6&gt;0),Admin!$F$6,Admin!$F$5))</f>
        <v>0</v>
      </c>
      <c r="BI695" s="140" t="str">
        <f t="shared" si="529"/>
        <v/>
      </c>
      <c r="BJ695" s="40" t="str">
        <f t="shared" ref="BJ695" si="536">IF(BI695="","",BI695-(BI695*BH695))</f>
        <v/>
      </c>
      <c r="BK695" s="39"/>
      <c r="BL695" s="39"/>
      <c r="BM695" s="39"/>
      <c r="BN695" s="40"/>
      <c r="BO695" s="39"/>
      <c r="BP695" s="39"/>
      <c r="BQ695" s="39"/>
      <c r="BT695" s="59"/>
    </row>
    <row r="696" spans="1:72" ht="18.75" customHeight="1" x14ac:dyDescent="0.25">
      <c r="A696" s="15"/>
      <c r="B696" s="301" t="s">
        <v>427</v>
      </c>
      <c r="C696" s="302"/>
      <c r="D696" s="302"/>
      <c r="E696" s="302"/>
      <c r="F696" s="302"/>
      <c r="G696" s="302"/>
      <c r="H696" s="302"/>
      <c r="I696" s="302"/>
      <c r="J696" s="302"/>
      <c r="K696" s="302"/>
      <c r="L696" s="302"/>
      <c r="M696" s="303" t="s">
        <v>1756</v>
      </c>
      <c r="N696" s="303"/>
      <c r="O696" s="303"/>
      <c r="P696" s="304"/>
      <c r="Q696" s="320">
        <v>21.95</v>
      </c>
      <c r="R696" s="321"/>
      <c r="S696" s="322"/>
      <c r="T696" s="323" t="s">
        <v>2</v>
      </c>
      <c r="U696" s="324"/>
      <c r="V696" s="325"/>
      <c r="W696" s="598"/>
      <c r="X696" s="599"/>
      <c r="Y696" s="599"/>
      <c r="Z696" s="599"/>
      <c r="AA696" s="599"/>
      <c r="AB696" s="599"/>
      <c r="AC696" s="599"/>
      <c r="AD696" s="599"/>
      <c r="AE696" s="599"/>
      <c r="AF696" s="599"/>
      <c r="AG696" s="599"/>
      <c r="AH696" s="599"/>
      <c r="AI696" s="599"/>
      <c r="AJ696" s="599"/>
      <c r="AK696" s="599"/>
      <c r="AL696" s="599"/>
      <c r="AM696" s="599"/>
      <c r="AN696" s="599"/>
      <c r="AO696" s="599"/>
      <c r="AP696" s="599"/>
      <c r="AQ696" s="599"/>
      <c r="AR696" s="599"/>
      <c r="AS696" s="599"/>
      <c r="AT696" s="599"/>
      <c r="AU696" s="599"/>
      <c r="AV696" s="599"/>
      <c r="AW696" s="599"/>
      <c r="AX696" s="599"/>
      <c r="AY696" s="600"/>
      <c r="AZ696" s="15"/>
      <c r="BA696" s="93" t="s">
        <v>1758</v>
      </c>
      <c r="BB696" s="39" t="s">
        <v>1757</v>
      </c>
      <c r="BC696" s="39" t="str">
        <f t="shared" si="531"/>
        <v>Manzanillo</v>
      </c>
      <c r="BD696" s="85" t="s">
        <v>745</v>
      </c>
      <c r="BE696" s="40" t="str">
        <f t="shared" si="526"/>
        <v/>
      </c>
      <c r="BF696" s="40">
        <f t="shared" si="527"/>
        <v>21.95</v>
      </c>
      <c r="BG696" s="40" t="str">
        <f t="shared" si="528"/>
        <v/>
      </c>
      <c r="BH696" s="139">
        <f>IF(BB696="","",IF(AND(BD696="Yes",Admin!$F$6&gt;0),Admin!$F$6,Admin!$F$5))</f>
        <v>0</v>
      </c>
      <c r="BI696" s="140" t="str">
        <f t="shared" si="529"/>
        <v/>
      </c>
      <c r="BJ696" s="40" t="str">
        <f t="shared" si="535"/>
        <v/>
      </c>
      <c r="BK696" s="39"/>
      <c r="BL696" s="39"/>
      <c r="BM696" s="39"/>
      <c r="BN696" s="40"/>
      <c r="BO696" s="39"/>
      <c r="BP696" s="39"/>
      <c r="BQ696" s="39"/>
      <c r="BT696" s="59"/>
    </row>
    <row r="697" spans="1:72" ht="18.75" customHeight="1" x14ac:dyDescent="0.25">
      <c r="A697" s="15"/>
      <c r="B697" s="301" t="s">
        <v>428</v>
      </c>
      <c r="C697" s="302"/>
      <c r="D697" s="302"/>
      <c r="E697" s="302"/>
      <c r="F697" s="302"/>
      <c r="G697" s="302"/>
      <c r="H697" s="302"/>
      <c r="I697" s="302"/>
      <c r="J697" s="302"/>
      <c r="K697" s="302"/>
      <c r="L697" s="302"/>
      <c r="M697" s="303" t="s">
        <v>413</v>
      </c>
      <c r="N697" s="303"/>
      <c r="O697" s="303"/>
      <c r="P697" s="304"/>
      <c r="Q697" s="320">
        <v>74.95</v>
      </c>
      <c r="R697" s="321"/>
      <c r="S697" s="322"/>
      <c r="T697" s="323" t="s">
        <v>2</v>
      </c>
      <c r="U697" s="324"/>
      <c r="V697" s="325"/>
      <c r="W697" s="598"/>
      <c r="X697" s="599"/>
      <c r="Y697" s="599"/>
      <c r="Z697" s="599"/>
      <c r="AA697" s="599"/>
      <c r="AB697" s="599"/>
      <c r="AC697" s="599"/>
      <c r="AD697" s="599"/>
      <c r="AE697" s="599"/>
      <c r="AF697" s="599"/>
      <c r="AG697" s="599"/>
      <c r="AH697" s="599"/>
      <c r="AI697" s="599"/>
      <c r="AJ697" s="599"/>
      <c r="AK697" s="599"/>
      <c r="AL697" s="599"/>
      <c r="AM697" s="599"/>
      <c r="AN697" s="599"/>
      <c r="AO697" s="599"/>
      <c r="AP697" s="599"/>
      <c r="AQ697" s="599"/>
      <c r="AR697" s="599"/>
      <c r="AS697" s="599"/>
      <c r="AT697" s="599"/>
      <c r="AU697" s="599"/>
      <c r="AV697" s="599"/>
      <c r="AW697" s="599"/>
      <c r="AX697" s="599"/>
      <c r="AY697" s="600"/>
      <c r="AZ697" s="15"/>
      <c r="BA697" s="93" t="s">
        <v>1908</v>
      </c>
      <c r="BB697" s="39" t="s">
        <v>1903</v>
      </c>
      <c r="BC697" s="39" t="str">
        <f t="shared" si="531"/>
        <v>Mission</v>
      </c>
      <c r="BD697" s="85" t="s">
        <v>743</v>
      </c>
      <c r="BE697" s="40" t="str">
        <f t="shared" si="526"/>
        <v/>
      </c>
      <c r="BF697" s="40">
        <f t="shared" si="527"/>
        <v>74.95</v>
      </c>
      <c r="BG697" s="40" t="str">
        <f t="shared" si="528"/>
        <v/>
      </c>
      <c r="BH697" s="139">
        <f>IF(BB697="","",IF(AND(BD697="Yes",Admin!$F$6&gt;0),Admin!$F$6,Admin!$F$5))</f>
        <v>0</v>
      </c>
      <c r="BI697" s="140" t="str">
        <f t="shared" si="529"/>
        <v/>
      </c>
      <c r="BJ697" s="40" t="str">
        <f t="shared" si="535"/>
        <v/>
      </c>
      <c r="BK697" s="39"/>
      <c r="BL697" s="39"/>
      <c r="BM697" s="39"/>
      <c r="BN697" s="40"/>
      <c r="BO697" s="39"/>
      <c r="BP697" s="39"/>
      <c r="BQ697" s="39"/>
      <c r="BT697" s="59"/>
    </row>
    <row r="698" spans="1:72" ht="18.75" customHeight="1" x14ac:dyDescent="0.25">
      <c r="A698" s="15"/>
      <c r="B698" s="276" t="s">
        <v>428</v>
      </c>
      <c r="C698" s="277"/>
      <c r="D698" s="277"/>
      <c r="E698" s="277"/>
      <c r="F698" s="277"/>
      <c r="G698" s="277"/>
      <c r="H698" s="277"/>
      <c r="I698" s="277"/>
      <c r="J698" s="277"/>
      <c r="K698" s="277"/>
      <c r="L698" s="277"/>
      <c r="M698" s="278" t="s">
        <v>1449</v>
      </c>
      <c r="N698" s="278"/>
      <c r="O698" s="278"/>
      <c r="P698" s="279"/>
      <c r="Q698" s="280">
        <v>44.95</v>
      </c>
      <c r="R698" s="281"/>
      <c r="S698" s="282"/>
      <c r="T698" s="326"/>
      <c r="U698" s="327"/>
      <c r="V698" s="328"/>
      <c r="W698" s="598"/>
      <c r="X698" s="599"/>
      <c r="Y698" s="599"/>
      <c r="Z698" s="599"/>
      <c r="AA698" s="599"/>
      <c r="AB698" s="599"/>
      <c r="AC698" s="599"/>
      <c r="AD698" s="599"/>
      <c r="AE698" s="599"/>
      <c r="AF698" s="599"/>
      <c r="AG698" s="599"/>
      <c r="AH698" s="599"/>
      <c r="AI698" s="599"/>
      <c r="AJ698" s="599"/>
      <c r="AK698" s="599"/>
      <c r="AL698" s="599"/>
      <c r="AM698" s="599"/>
      <c r="AN698" s="599"/>
      <c r="AO698" s="599"/>
      <c r="AP698" s="599"/>
      <c r="AQ698" s="599"/>
      <c r="AR698" s="599"/>
      <c r="AS698" s="599"/>
      <c r="AT698" s="599"/>
      <c r="AU698" s="599"/>
      <c r="AV698" s="599"/>
      <c r="AW698" s="599"/>
      <c r="AX698" s="599"/>
      <c r="AY698" s="600"/>
      <c r="AZ698" s="15"/>
      <c r="BA698" s="93" t="s">
        <v>2002</v>
      </c>
      <c r="BB698" s="39" t="s">
        <v>1998</v>
      </c>
      <c r="BC698" s="39" t="str">
        <f t="shared" si="531"/>
        <v>Mission</v>
      </c>
      <c r="BD698" s="85" t="s">
        <v>743</v>
      </c>
      <c r="BE698" s="40" t="str">
        <f t="shared" si="526"/>
        <v/>
      </c>
      <c r="BF698" s="40">
        <f t="shared" si="527"/>
        <v>44.95</v>
      </c>
      <c r="BG698" s="40" t="str">
        <f t="shared" si="528"/>
        <v/>
      </c>
      <c r="BH698" s="139">
        <f>IF(BB698="","",IF(AND(BD698="Yes",Admin!$F$6&gt;0),Admin!$F$6,Admin!$F$5))</f>
        <v>0</v>
      </c>
      <c r="BI698" s="140" t="str">
        <f t="shared" si="529"/>
        <v/>
      </c>
      <c r="BJ698" s="40" t="str">
        <f t="shared" ref="BJ698" si="537">IF(BI698="","",BI698-(BI698*BH698))</f>
        <v/>
      </c>
      <c r="BK698" s="39"/>
      <c r="BL698" s="39"/>
      <c r="BM698" s="39"/>
      <c r="BN698" s="40"/>
      <c r="BO698" s="39"/>
      <c r="BP698" s="39"/>
      <c r="BQ698" s="39"/>
      <c r="BT698" s="59"/>
    </row>
    <row r="699" spans="1:72" ht="18.75" customHeight="1" x14ac:dyDescent="0.25">
      <c r="A699" s="15"/>
      <c r="B699" s="301" t="s">
        <v>428</v>
      </c>
      <c r="C699" s="302"/>
      <c r="D699" s="302"/>
      <c r="E699" s="302"/>
      <c r="F699" s="302"/>
      <c r="G699" s="302"/>
      <c r="H699" s="302"/>
      <c r="I699" s="302"/>
      <c r="J699" s="302"/>
      <c r="K699" s="302"/>
      <c r="L699" s="302"/>
      <c r="M699" s="303" t="s">
        <v>1756</v>
      </c>
      <c r="N699" s="303"/>
      <c r="O699" s="303"/>
      <c r="P699" s="304"/>
      <c r="Q699" s="320">
        <v>21.95</v>
      </c>
      <c r="R699" s="321"/>
      <c r="S699" s="322"/>
      <c r="T699" s="323" t="s">
        <v>2</v>
      </c>
      <c r="U699" s="324"/>
      <c r="V699" s="325"/>
      <c r="W699" s="598"/>
      <c r="X699" s="599"/>
      <c r="Y699" s="599"/>
      <c r="Z699" s="599"/>
      <c r="AA699" s="599"/>
      <c r="AB699" s="599"/>
      <c r="AC699" s="599"/>
      <c r="AD699" s="599"/>
      <c r="AE699" s="599"/>
      <c r="AF699" s="599"/>
      <c r="AG699" s="599"/>
      <c r="AH699" s="599"/>
      <c r="AI699" s="599"/>
      <c r="AJ699" s="599"/>
      <c r="AK699" s="599"/>
      <c r="AL699" s="599"/>
      <c r="AM699" s="599"/>
      <c r="AN699" s="599"/>
      <c r="AO699" s="599"/>
      <c r="AP699" s="599"/>
      <c r="AQ699" s="599"/>
      <c r="AR699" s="599"/>
      <c r="AS699" s="599"/>
      <c r="AT699" s="599"/>
      <c r="AU699" s="599"/>
      <c r="AV699" s="599"/>
      <c r="AW699" s="599"/>
      <c r="AX699" s="599"/>
      <c r="AY699" s="600"/>
      <c r="AZ699" s="15"/>
      <c r="BA699" s="93" t="s">
        <v>1909</v>
      </c>
      <c r="BB699" s="39" t="s">
        <v>1757</v>
      </c>
      <c r="BC699" s="39" t="str">
        <f t="shared" si="531"/>
        <v>Mission</v>
      </c>
      <c r="BD699" s="85" t="s">
        <v>745</v>
      </c>
      <c r="BE699" s="40" t="str">
        <f t="shared" si="526"/>
        <v/>
      </c>
      <c r="BF699" s="40">
        <f t="shared" si="527"/>
        <v>21.95</v>
      </c>
      <c r="BG699" s="40" t="str">
        <f t="shared" si="528"/>
        <v/>
      </c>
      <c r="BH699" s="139">
        <f>IF(BB699="","",IF(AND(BD699="Yes",Admin!$F$6&gt;0),Admin!$F$6,Admin!$F$5))</f>
        <v>0</v>
      </c>
      <c r="BI699" s="140" t="str">
        <f t="shared" si="529"/>
        <v/>
      </c>
      <c r="BJ699" s="40" t="str">
        <f t="shared" si="535"/>
        <v/>
      </c>
      <c r="BK699" s="39"/>
      <c r="BL699" s="39"/>
      <c r="BM699" s="39"/>
      <c r="BN699" s="40"/>
      <c r="BO699" s="39"/>
      <c r="BP699" s="39"/>
      <c r="BQ699" s="39"/>
      <c r="BT699" s="59"/>
    </row>
    <row r="700" spans="1:72" ht="18.75" customHeight="1" x14ac:dyDescent="0.25">
      <c r="A700" s="15"/>
      <c r="B700" s="301" t="s">
        <v>1904</v>
      </c>
      <c r="C700" s="302"/>
      <c r="D700" s="302"/>
      <c r="E700" s="302"/>
      <c r="F700" s="302"/>
      <c r="G700" s="302"/>
      <c r="H700" s="302"/>
      <c r="I700" s="302"/>
      <c r="J700" s="302"/>
      <c r="K700" s="302"/>
      <c r="L700" s="302"/>
      <c r="M700" s="303" t="s">
        <v>413</v>
      </c>
      <c r="N700" s="303"/>
      <c r="O700" s="303"/>
      <c r="P700" s="304"/>
      <c r="Q700" s="320">
        <v>74.95</v>
      </c>
      <c r="R700" s="321"/>
      <c r="S700" s="322"/>
      <c r="T700" s="323" t="s">
        <v>2</v>
      </c>
      <c r="U700" s="324"/>
      <c r="V700" s="325"/>
      <c r="W700" s="598"/>
      <c r="X700" s="599"/>
      <c r="Y700" s="599"/>
      <c r="Z700" s="599"/>
      <c r="AA700" s="599"/>
      <c r="AB700" s="599"/>
      <c r="AC700" s="599"/>
      <c r="AD700" s="599"/>
      <c r="AE700" s="599"/>
      <c r="AF700" s="599"/>
      <c r="AG700" s="599"/>
      <c r="AH700" s="599"/>
      <c r="AI700" s="599"/>
      <c r="AJ700" s="599"/>
      <c r="AK700" s="599"/>
      <c r="AL700" s="599"/>
      <c r="AM700" s="599"/>
      <c r="AN700" s="599"/>
      <c r="AO700" s="599"/>
      <c r="AP700" s="599"/>
      <c r="AQ700" s="599"/>
      <c r="AR700" s="599"/>
      <c r="AS700" s="599"/>
      <c r="AT700" s="599"/>
      <c r="AU700" s="599"/>
      <c r="AV700" s="599"/>
      <c r="AW700" s="599"/>
      <c r="AX700" s="599"/>
      <c r="AY700" s="600"/>
      <c r="AZ700" s="15"/>
      <c r="BA700" s="93" t="s">
        <v>1910</v>
      </c>
      <c r="BB700" s="39" t="s">
        <v>1903</v>
      </c>
      <c r="BC700" s="39" t="str">
        <f t="shared" si="531"/>
        <v>Nab Tamri</v>
      </c>
      <c r="BD700" s="85" t="s">
        <v>743</v>
      </c>
      <c r="BE700" s="40" t="str">
        <f t="shared" si="526"/>
        <v/>
      </c>
      <c r="BF700" s="40">
        <f t="shared" si="527"/>
        <v>74.95</v>
      </c>
      <c r="BG700" s="40" t="str">
        <f t="shared" si="528"/>
        <v/>
      </c>
      <c r="BH700" s="139">
        <f>IF(BB700="","",IF(AND(BD700="Yes",Admin!$F$6&gt;0),Admin!$F$6,Admin!$F$5))</f>
        <v>0</v>
      </c>
      <c r="BI700" s="140" t="str">
        <f t="shared" si="529"/>
        <v/>
      </c>
      <c r="BJ700" s="40" t="str">
        <f t="shared" si="535"/>
        <v/>
      </c>
      <c r="BK700" s="39"/>
      <c r="BL700" s="39"/>
      <c r="BM700" s="39"/>
      <c r="BN700" s="40"/>
      <c r="BO700" s="39"/>
      <c r="BP700" s="39"/>
      <c r="BQ700" s="39"/>
      <c r="BT700" s="59"/>
    </row>
    <row r="701" spans="1:72" ht="18.75" customHeight="1" x14ac:dyDescent="0.25">
      <c r="A701" s="15"/>
      <c r="B701" s="301" t="s">
        <v>1904</v>
      </c>
      <c r="C701" s="302"/>
      <c r="D701" s="302"/>
      <c r="E701" s="302"/>
      <c r="F701" s="302"/>
      <c r="G701" s="302"/>
      <c r="H701" s="302"/>
      <c r="I701" s="302"/>
      <c r="J701" s="302"/>
      <c r="K701" s="302"/>
      <c r="L701" s="302"/>
      <c r="M701" s="303" t="s">
        <v>1449</v>
      </c>
      <c r="N701" s="303"/>
      <c r="O701" s="303"/>
      <c r="P701" s="304"/>
      <c r="Q701" s="320">
        <v>44.95</v>
      </c>
      <c r="R701" s="321"/>
      <c r="S701" s="322"/>
      <c r="T701" s="323" t="s">
        <v>2</v>
      </c>
      <c r="U701" s="324"/>
      <c r="V701" s="325"/>
      <c r="W701" s="598"/>
      <c r="X701" s="599"/>
      <c r="Y701" s="599"/>
      <c r="Z701" s="599"/>
      <c r="AA701" s="599"/>
      <c r="AB701" s="599"/>
      <c r="AC701" s="599"/>
      <c r="AD701" s="599"/>
      <c r="AE701" s="599"/>
      <c r="AF701" s="599"/>
      <c r="AG701" s="599"/>
      <c r="AH701" s="599"/>
      <c r="AI701" s="599"/>
      <c r="AJ701" s="599"/>
      <c r="AK701" s="599"/>
      <c r="AL701" s="599"/>
      <c r="AM701" s="599"/>
      <c r="AN701" s="599"/>
      <c r="AO701" s="599"/>
      <c r="AP701" s="599"/>
      <c r="AQ701" s="599"/>
      <c r="AR701" s="599"/>
      <c r="AS701" s="599"/>
      <c r="AT701" s="599"/>
      <c r="AU701" s="599"/>
      <c r="AV701" s="599"/>
      <c r="AW701" s="599"/>
      <c r="AX701" s="599"/>
      <c r="AY701" s="600"/>
      <c r="AZ701" s="15"/>
      <c r="BA701" s="93" t="s">
        <v>2331</v>
      </c>
      <c r="BB701" s="39" t="s">
        <v>1998</v>
      </c>
      <c r="BC701" s="39" t="str">
        <f t="shared" si="531"/>
        <v>Nab Tamri</v>
      </c>
      <c r="BD701" s="85" t="s">
        <v>743</v>
      </c>
      <c r="BE701" s="40" t="str">
        <f t="shared" si="526"/>
        <v/>
      </c>
      <c r="BF701" s="40">
        <f t="shared" si="527"/>
        <v>44.95</v>
      </c>
      <c r="BG701" s="40" t="str">
        <f t="shared" si="528"/>
        <v/>
      </c>
      <c r="BH701" s="139">
        <f>IF(BB701="","",IF(AND(BD701="Yes",Admin!$F$6&gt;0),Admin!$F$6,Admin!$F$5))</f>
        <v>0</v>
      </c>
      <c r="BI701" s="140" t="str">
        <f t="shared" si="529"/>
        <v/>
      </c>
      <c r="BJ701" s="40" t="str">
        <f t="shared" ref="BJ701:BJ702" si="538">IF(BI701="","",BI701-(BI701*BH701))</f>
        <v/>
      </c>
      <c r="BK701" s="39"/>
      <c r="BL701" s="39"/>
      <c r="BM701" s="39"/>
      <c r="BN701" s="40"/>
      <c r="BO701" s="39"/>
      <c r="BP701" s="39"/>
      <c r="BQ701" s="39"/>
      <c r="BT701" s="59"/>
    </row>
    <row r="702" spans="1:72" ht="18.75" customHeight="1" x14ac:dyDescent="0.25">
      <c r="A702" s="15"/>
      <c r="B702" s="301" t="s">
        <v>630</v>
      </c>
      <c r="C702" s="302"/>
      <c r="D702" s="302"/>
      <c r="E702" s="302"/>
      <c r="F702" s="302"/>
      <c r="G702" s="302"/>
      <c r="H702" s="302"/>
      <c r="I702" s="302"/>
      <c r="J702" s="302"/>
      <c r="K702" s="302"/>
      <c r="L702" s="302"/>
      <c r="M702" s="303" t="s">
        <v>413</v>
      </c>
      <c r="N702" s="303"/>
      <c r="O702" s="303"/>
      <c r="P702" s="304"/>
      <c r="Q702" s="320">
        <v>74.95</v>
      </c>
      <c r="R702" s="321"/>
      <c r="S702" s="322"/>
      <c r="T702" s="323" t="s">
        <v>2</v>
      </c>
      <c r="U702" s="324"/>
      <c r="V702" s="325"/>
      <c r="W702" s="598"/>
      <c r="X702" s="599"/>
      <c r="Y702" s="599"/>
      <c r="Z702" s="599"/>
      <c r="AA702" s="599"/>
      <c r="AB702" s="599"/>
      <c r="AC702" s="599"/>
      <c r="AD702" s="599"/>
      <c r="AE702" s="599"/>
      <c r="AF702" s="599"/>
      <c r="AG702" s="599"/>
      <c r="AH702" s="599"/>
      <c r="AI702" s="599"/>
      <c r="AJ702" s="599"/>
      <c r="AK702" s="599"/>
      <c r="AL702" s="599"/>
      <c r="AM702" s="599"/>
      <c r="AN702" s="599"/>
      <c r="AO702" s="599"/>
      <c r="AP702" s="599"/>
      <c r="AQ702" s="599"/>
      <c r="AR702" s="599"/>
      <c r="AS702" s="599"/>
      <c r="AT702" s="599"/>
      <c r="AU702" s="599"/>
      <c r="AV702" s="599"/>
      <c r="AW702" s="599"/>
      <c r="AX702" s="599"/>
      <c r="AY702" s="600"/>
      <c r="AZ702" s="15"/>
      <c r="BA702" s="93" t="s">
        <v>1509</v>
      </c>
      <c r="BB702" s="39" t="s">
        <v>1903</v>
      </c>
      <c r="BC702" s="39" t="str">
        <f t="shared" si="531"/>
        <v>Paragon</v>
      </c>
      <c r="BD702" s="85" t="s">
        <v>743</v>
      </c>
      <c r="BE702" s="40" t="str">
        <f t="shared" si="526"/>
        <v/>
      </c>
      <c r="BF702" s="40">
        <f t="shared" si="527"/>
        <v>74.95</v>
      </c>
      <c r="BG702" s="40" t="str">
        <f t="shared" si="528"/>
        <v/>
      </c>
      <c r="BH702" s="139">
        <f>IF(BB702="","",IF(AND(BD702="Yes",Admin!$F$6&gt;0),Admin!$F$6,Admin!$F$5))</f>
        <v>0</v>
      </c>
      <c r="BI702" s="140" t="str">
        <f t="shared" si="529"/>
        <v/>
      </c>
      <c r="BJ702" s="40" t="str">
        <f t="shared" si="538"/>
        <v/>
      </c>
      <c r="BK702" s="39"/>
      <c r="BL702" s="39"/>
      <c r="BM702" s="39"/>
      <c r="BN702" s="40"/>
      <c r="BO702" s="39"/>
      <c r="BP702" s="39"/>
      <c r="BQ702" s="39"/>
      <c r="BT702" s="59"/>
    </row>
    <row r="703" spans="1:72" ht="18.75" customHeight="1" x14ac:dyDescent="0.25">
      <c r="A703" s="15"/>
      <c r="B703" s="276" t="s">
        <v>630</v>
      </c>
      <c r="C703" s="277"/>
      <c r="D703" s="277"/>
      <c r="E703" s="277"/>
      <c r="F703" s="277"/>
      <c r="G703" s="277"/>
      <c r="H703" s="277"/>
      <c r="I703" s="277"/>
      <c r="J703" s="277"/>
      <c r="K703" s="277"/>
      <c r="L703" s="277"/>
      <c r="M703" s="278" t="s">
        <v>1449</v>
      </c>
      <c r="N703" s="278"/>
      <c r="O703" s="278"/>
      <c r="P703" s="279"/>
      <c r="Q703" s="280">
        <v>44.95</v>
      </c>
      <c r="R703" s="281"/>
      <c r="S703" s="282"/>
      <c r="T703" s="326"/>
      <c r="U703" s="327"/>
      <c r="V703" s="328"/>
      <c r="W703" s="598"/>
      <c r="X703" s="599"/>
      <c r="Y703" s="599"/>
      <c r="Z703" s="599"/>
      <c r="AA703" s="599"/>
      <c r="AB703" s="599"/>
      <c r="AC703" s="599"/>
      <c r="AD703" s="599"/>
      <c r="AE703" s="599"/>
      <c r="AF703" s="599"/>
      <c r="AG703" s="599"/>
      <c r="AH703" s="599"/>
      <c r="AI703" s="599"/>
      <c r="AJ703" s="599"/>
      <c r="AK703" s="599"/>
      <c r="AL703" s="599"/>
      <c r="AM703" s="599"/>
      <c r="AN703" s="599"/>
      <c r="AO703" s="599"/>
      <c r="AP703" s="599"/>
      <c r="AQ703" s="599"/>
      <c r="AR703" s="599"/>
      <c r="AS703" s="599"/>
      <c r="AT703" s="599"/>
      <c r="AU703" s="599"/>
      <c r="AV703" s="599"/>
      <c r="AW703" s="599"/>
      <c r="AX703" s="599"/>
      <c r="AY703" s="600"/>
      <c r="AZ703" s="15"/>
      <c r="BA703" s="93" t="s">
        <v>2642</v>
      </c>
      <c r="BB703" s="39" t="s">
        <v>1998</v>
      </c>
      <c r="BC703" s="39" t="str">
        <f t="shared" si="531"/>
        <v>Paragon</v>
      </c>
      <c r="BD703" s="85" t="s">
        <v>743</v>
      </c>
      <c r="BE703" s="40" t="str">
        <f t="shared" si="526"/>
        <v/>
      </c>
      <c r="BF703" s="40">
        <f t="shared" si="527"/>
        <v>44.95</v>
      </c>
      <c r="BG703" s="40" t="str">
        <f t="shared" si="528"/>
        <v/>
      </c>
      <c r="BH703" s="139">
        <f>IF(BB703="","",IF(AND(BD703="Yes",Admin!$F$6&gt;0),Admin!$F$6,Admin!$F$5))</f>
        <v>0</v>
      </c>
      <c r="BI703" s="140" t="str">
        <f t="shared" si="529"/>
        <v/>
      </c>
      <c r="BJ703" s="40" t="str">
        <f t="shared" ref="BJ703" si="539">IF(BI703="","",BI703-(BI703*BH703))</f>
        <v/>
      </c>
      <c r="BK703" s="39"/>
      <c r="BL703" s="39"/>
      <c r="BM703" s="39"/>
      <c r="BN703" s="40"/>
      <c r="BO703" s="39"/>
      <c r="BP703" s="39"/>
      <c r="BQ703" s="39"/>
      <c r="BT703" s="59"/>
    </row>
    <row r="704" spans="1:72" ht="18.75" customHeight="1" x14ac:dyDescent="0.25">
      <c r="A704" s="15"/>
      <c r="B704" s="301" t="s">
        <v>630</v>
      </c>
      <c r="C704" s="302"/>
      <c r="D704" s="302"/>
      <c r="E704" s="302"/>
      <c r="F704" s="302"/>
      <c r="G704" s="302"/>
      <c r="H704" s="302"/>
      <c r="I704" s="302"/>
      <c r="J704" s="302"/>
      <c r="K704" s="302"/>
      <c r="L704" s="302"/>
      <c r="M704" s="303" t="s">
        <v>1756</v>
      </c>
      <c r="N704" s="303"/>
      <c r="O704" s="303"/>
      <c r="P704" s="304"/>
      <c r="Q704" s="320">
        <v>21.95</v>
      </c>
      <c r="R704" s="321"/>
      <c r="S704" s="322"/>
      <c r="T704" s="323" t="s">
        <v>2</v>
      </c>
      <c r="U704" s="324"/>
      <c r="V704" s="325"/>
      <c r="W704" s="598"/>
      <c r="X704" s="599"/>
      <c r="Y704" s="599"/>
      <c r="Z704" s="599"/>
      <c r="AA704" s="599"/>
      <c r="AB704" s="599"/>
      <c r="AC704" s="599"/>
      <c r="AD704" s="599"/>
      <c r="AE704" s="599"/>
      <c r="AF704" s="599"/>
      <c r="AG704" s="599"/>
      <c r="AH704" s="599"/>
      <c r="AI704" s="599"/>
      <c r="AJ704" s="599"/>
      <c r="AK704" s="599"/>
      <c r="AL704" s="599"/>
      <c r="AM704" s="599"/>
      <c r="AN704" s="599"/>
      <c r="AO704" s="599"/>
      <c r="AP704" s="599"/>
      <c r="AQ704" s="599"/>
      <c r="AR704" s="599"/>
      <c r="AS704" s="599"/>
      <c r="AT704" s="599"/>
      <c r="AU704" s="599"/>
      <c r="AV704" s="599"/>
      <c r="AW704" s="599"/>
      <c r="AX704" s="599"/>
      <c r="AY704" s="600"/>
      <c r="AZ704" s="15"/>
      <c r="BA704" s="93" t="s">
        <v>1911</v>
      </c>
      <c r="BB704" s="39" t="s">
        <v>1757</v>
      </c>
      <c r="BC704" s="39" t="str">
        <f t="shared" si="531"/>
        <v>Paragon</v>
      </c>
      <c r="BD704" s="85" t="s">
        <v>745</v>
      </c>
      <c r="BE704" s="40" t="str">
        <f t="shared" si="526"/>
        <v/>
      </c>
      <c r="BF704" s="40">
        <f t="shared" si="527"/>
        <v>21.95</v>
      </c>
      <c r="BG704" s="40" t="str">
        <f t="shared" si="528"/>
        <v/>
      </c>
      <c r="BH704" s="139">
        <f>IF(BB704="","",IF(AND(BD704="Yes",Admin!$F$6&gt;0),Admin!$F$6,Admin!$F$5))</f>
        <v>0</v>
      </c>
      <c r="BI704" s="140" t="str">
        <f t="shared" si="529"/>
        <v/>
      </c>
      <c r="BJ704" s="40" t="str">
        <f t="shared" si="535"/>
        <v/>
      </c>
      <c r="BK704" s="39"/>
      <c r="BL704" s="39"/>
      <c r="BM704" s="39"/>
      <c r="BN704" s="40"/>
      <c r="BO704" s="39"/>
      <c r="BP704" s="39"/>
      <c r="BQ704" s="39"/>
      <c r="BT704" s="59"/>
    </row>
    <row r="705" spans="1:72" ht="18.75" customHeight="1" x14ac:dyDescent="0.25">
      <c r="A705" s="15"/>
      <c r="B705" s="301" t="s">
        <v>1755</v>
      </c>
      <c r="C705" s="302"/>
      <c r="D705" s="302"/>
      <c r="E705" s="302"/>
      <c r="F705" s="302"/>
      <c r="G705" s="302"/>
      <c r="H705" s="302"/>
      <c r="I705" s="302"/>
      <c r="J705" s="302"/>
      <c r="K705" s="302"/>
      <c r="L705" s="302"/>
      <c r="M705" s="303" t="s">
        <v>1756</v>
      </c>
      <c r="N705" s="303"/>
      <c r="O705" s="303"/>
      <c r="P705" s="304"/>
      <c r="Q705" s="320">
        <v>21.95</v>
      </c>
      <c r="R705" s="321"/>
      <c r="S705" s="322"/>
      <c r="T705" s="323" t="s">
        <v>2</v>
      </c>
      <c r="U705" s="324"/>
      <c r="V705" s="325"/>
      <c r="W705" s="598"/>
      <c r="X705" s="599"/>
      <c r="Y705" s="599"/>
      <c r="Z705" s="599"/>
      <c r="AA705" s="599"/>
      <c r="AB705" s="599"/>
      <c r="AC705" s="599"/>
      <c r="AD705" s="599"/>
      <c r="AE705" s="599"/>
      <c r="AF705" s="599"/>
      <c r="AG705" s="599"/>
      <c r="AH705" s="599"/>
      <c r="AI705" s="599"/>
      <c r="AJ705" s="599"/>
      <c r="AK705" s="599"/>
      <c r="AL705" s="599"/>
      <c r="AM705" s="599"/>
      <c r="AN705" s="599"/>
      <c r="AO705" s="599"/>
      <c r="AP705" s="599"/>
      <c r="AQ705" s="599"/>
      <c r="AR705" s="599"/>
      <c r="AS705" s="599"/>
      <c r="AT705" s="599"/>
      <c r="AU705" s="599"/>
      <c r="AV705" s="599"/>
      <c r="AW705" s="599"/>
      <c r="AX705" s="599"/>
      <c r="AY705" s="600"/>
      <c r="AZ705" s="15"/>
      <c r="BA705" s="93" t="s">
        <v>1912</v>
      </c>
      <c r="BB705" s="39" t="s">
        <v>1757</v>
      </c>
      <c r="BC705" s="39" t="str">
        <f t="shared" si="531"/>
        <v>Piccolo</v>
      </c>
      <c r="BD705" s="85" t="s">
        <v>745</v>
      </c>
      <c r="BE705" s="40" t="str">
        <f t="shared" si="526"/>
        <v/>
      </c>
      <c r="BF705" s="40">
        <f t="shared" si="527"/>
        <v>21.95</v>
      </c>
      <c r="BG705" s="40" t="str">
        <f t="shared" si="528"/>
        <v/>
      </c>
      <c r="BH705" s="139">
        <f>IF(BB705="","",IF(AND(BD705="Yes",Admin!$F$6&gt;0),Admin!$F$6,Admin!$F$5))</f>
        <v>0</v>
      </c>
      <c r="BI705" s="140" t="str">
        <f t="shared" si="529"/>
        <v/>
      </c>
      <c r="BJ705" s="40" t="str">
        <f t="shared" ref="BJ705:BJ706" si="540">IF(BI705="","",BI705-(BI705*BH705))</f>
        <v/>
      </c>
      <c r="BK705" s="39"/>
      <c r="BL705" s="39"/>
      <c r="BM705" s="39"/>
      <c r="BN705" s="40"/>
      <c r="BO705" s="39"/>
      <c r="BP705" s="39"/>
      <c r="BQ705" s="39"/>
      <c r="BT705" s="59"/>
    </row>
    <row r="706" spans="1:72" ht="18.75" customHeight="1" x14ac:dyDescent="0.25">
      <c r="A706" s="15"/>
      <c r="B706" s="301" t="s">
        <v>1448</v>
      </c>
      <c r="C706" s="302"/>
      <c r="D706" s="302"/>
      <c r="E706" s="302"/>
      <c r="F706" s="302"/>
      <c r="G706" s="302"/>
      <c r="H706" s="302"/>
      <c r="I706" s="302"/>
      <c r="J706" s="302"/>
      <c r="K706" s="302"/>
      <c r="L706" s="302"/>
      <c r="M706" s="303" t="s">
        <v>413</v>
      </c>
      <c r="N706" s="303"/>
      <c r="O706" s="303"/>
      <c r="P706" s="304"/>
      <c r="Q706" s="320">
        <v>74.95</v>
      </c>
      <c r="R706" s="321"/>
      <c r="S706" s="322"/>
      <c r="T706" s="323" t="s">
        <v>2</v>
      </c>
      <c r="U706" s="324"/>
      <c r="V706" s="325"/>
      <c r="W706" s="598"/>
      <c r="X706" s="599"/>
      <c r="Y706" s="599"/>
      <c r="Z706" s="599"/>
      <c r="AA706" s="599"/>
      <c r="AB706" s="599"/>
      <c r="AC706" s="599"/>
      <c r="AD706" s="599"/>
      <c r="AE706" s="599"/>
      <c r="AF706" s="599"/>
      <c r="AG706" s="599"/>
      <c r="AH706" s="599"/>
      <c r="AI706" s="599"/>
      <c r="AJ706" s="599"/>
      <c r="AK706" s="599"/>
      <c r="AL706" s="599"/>
      <c r="AM706" s="599"/>
      <c r="AN706" s="599"/>
      <c r="AO706" s="599"/>
      <c r="AP706" s="599"/>
      <c r="AQ706" s="599"/>
      <c r="AR706" s="599"/>
      <c r="AS706" s="599"/>
      <c r="AT706" s="599"/>
      <c r="AU706" s="599"/>
      <c r="AV706" s="599"/>
      <c r="AW706" s="599"/>
      <c r="AX706" s="599"/>
      <c r="AY706" s="600"/>
      <c r="AZ706" s="15"/>
      <c r="BA706" s="93" t="s">
        <v>2330</v>
      </c>
      <c r="BB706" s="39" t="s">
        <v>1903</v>
      </c>
      <c r="BC706" s="39" t="str">
        <f t="shared" si="531"/>
        <v>Picual</v>
      </c>
      <c r="BD706" s="85" t="s">
        <v>743</v>
      </c>
      <c r="BE706" s="40" t="str">
        <f t="shared" si="526"/>
        <v/>
      </c>
      <c r="BF706" s="40">
        <f t="shared" si="527"/>
        <v>74.95</v>
      </c>
      <c r="BG706" s="40" t="str">
        <f t="shared" si="528"/>
        <v/>
      </c>
      <c r="BH706" s="139">
        <f>IF(BB706="","",IF(AND(BD706="Yes",Admin!$F$6&gt;0),Admin!$F$6,Admin!$F$5))</f>
        <v>0</v>
      </c>
      <c r="BI706" s="140" t="str">
        <f t="shared" si="529"/>
        <v/>
      </c>
      <c r="BJ706" s="40" t="str">
        <f t="shared" si="540"/>
        <v/>
      </c>
      <c r="BK706" s="39"/>
      <c r="BL706" s="39"/>
      <c r="BM706" s="39"/>
      <c r="BN706" s="40"/>
      <c r="BO706" s="39"/>
      <c r="BP706" s="39"/>
      <c r="BQ706" s="39"/>
      <c r="BT706" s="59"/>
    </row>
    <row r="707" spans="1:72" ht="18.75" customHeight="1" x14ac:dyDescent="0.25">
      <c r="A707" s="15"/>
      <c r="B707" s="276" t="s">
        <v>1448</v>
      </c>
      <c r="C707" s="277"/>
      <c r="D707" s="277"/>
      <c r="E707" s="277"/>
      <c r="F707" s="277"/>
      <c r="G707" s="277"/>
      <c r="H707" s="277"/>
      <c r="I707" s="277"/>
      <c r="J707" s="277"/>
      <c r="K707" s="277"/>
      <c r="L707" s="277"/>
      <c r="M707" s="278" t="s">
        <v>1449</v>
      </c>
      <c r="N707" s="278"/>
      <c r="O707" s="278"/>
      <c r="P707" s="279"/>
      <c r="Q707" s="280">
        <v>44.95</v>
      </c>
      <c r="R707" s="281"/>
      <c r="S707" s="282"/>
      <c r="T707" s="326"/>
      <c r="U707" s="327"/>
      <c r="V707" s="328"/>
      <c r="W707" s="598"/>
      <c r="X707" s="599"/>
      <c r="Y707" s="599"/>
      <c r="Z707" s="599"/>
      <c r="AA707" s="599"/>
      <c r="AB707" s="599"/>
      <c r="AC707" s="599"/>
      <c r="AD707" s="599"/>
      <c r="AE707" s="599"/>
      <c r="AF707" s="599"/>
      <c r="AG707" s="599"/>
      <c r="AH707" s="599"/>
      <c r="AI707" s="599"/>
      <c r="AJ707" s="599"/>
      <c r="AK707" s="599"/>
      <c r="AL707" s="599"/>
      <c r="AM707" s="599"/>
      <c r="AN707" s="599"/>
      <c r="AO707" s="599"/>
      <c r="AP707" s="599"/>
      <c r="AQ707" s="599"/>
      <c r="AR707" s="599"/>
      <c r="AS707" s="599"/>
      <c r="AT707" s="599"/>
      <c r="AU707" s="599"/>
      <c r="AV707" s="599"/>
      <c r="AW707" s="599"/>
      <c r="AX707" s="599"/>
      <c r="AY707" s="600"/>
      <c r="AZ707" s="15"/>
      <c r="BA707" s="93" t="s">
        <v>2055</v>
      </c>
      <c r="BB707" s="39" t="s">
        <v>1998</v>
      </c>
      <c r="BC707" s="39" t="str">
        <f t="shared" si="531"/>
        <v>Picual</v>
      </c>
      <c r="BD707" s="85" t="s">
        <v>743</v>
      </c>
      <c r="BE707" s="40" t="str">
        <f t="shared" si="526"/>
        <v/>
      </c>
      <c r="BF707" s="40">
        <f t="shared" si="527"/>
        <v>44.95</v>
      </c>
      <c r="BG707" s="40" t="str">
        <f t="shared" si="528"/>
        <v/>
      </c>
      <c r="BH707" s="139">
        <f>IF(BB707="","",IF(AND(BD707="Yes",Admin!$F$6&gt;0),Admin!$F$6,Admin!$F$5))</f>
        <v>0</v>
      </c>
      <c r="BI707" s="140" t="str">
        <f t="shared" si="529"/>
        <v/>
      </c>
      <c r="BJ707" s="40" t="str">
        <f t="shared" si="535"/>
        <v/>
      </c>
      <c r="BK707" s="39"/>
      <c r="BL707" s="39"/>
      <c r="BM707" s="39"/>
      <c r="BN707" s="40"/>
      <c r="BO707" s="39"/>
      <c r="BP707" s="39"/>
      <c r="BQ707" s="39"/>
      <c r="BT707" s="59"/>
    </row>
    <row r="708" spans="1:72" ht="18.75" customHeight="1" x14ac:dyDescent="0.25">
      <c r="A708" s="15"/>
      <c r="B708" s="301" t="s">
        <v>631</v>
      </c>
      <c r="C708" s="302"/>
      <c r="D708" s="302"/>
      <c r="E708" s="302"/>
      <c r="F708" s="302"/>
      <c r="G708" s="302"/>
      <c r="H708" s="302"/>
      <c r="I708" s="302"/>
      <c r="J708" s="302"/>
      <c r="K708" s="302"/>
      <c r="L708" s="302"/>
      <c r="M708" s="303" t="s">
        <v>413</v>
      </c>
      <c r="N708" s="303"/>
      <c r="O708" s="303"/>
      <c r="P708" s="304"/>
      <c r="Q708" s="320">
        <v>74.95</v>
      </c>
      <c r="R708" s="321"/>
      <c r="S708" s="322"/>
      <c r="T708" s="323" t="s">
        <v>2</v>
      </c>
      <c r="U708" s="324"/>
      <c r="V708" s="325"/>
      <c r="W708" s="598"/>
      <c r="X708" s="599"/>
      <c r="Y708" s="599"/>
      <c r="Z708" s="599"/>
      <c r="AA708" s="599"/>
      <c r="AB708" s="599"/>
      <c r="AC708" s="599"/>
      <c r="AD708" s="599"/>
      <c r="AE708" s="599"/>
      <c r="AF708" s="599"/>
      <c r="AG708" s="599"/>
      <c r="AH708" s="599"/>
      <c r="AI708" s="599"/>
      <c r="AJ708" s="599"/>
      <c r="AK708" s="599"/>
      <c r="AL708" s="599"/>
      <c r="AM708" s="599"/>
      <c r="AN708" s="599"/>
      <c r="AO708" s="599"/>
      <c r="AP708" s="599"/>
      <c r="AQ708" s="599"/>
      <c r="AR708" s="599"/>
      <c r="AS708" s="599"/>
      <c r="AT708" s="599"/>
      <c r="AU708" s="599"/>
      <c r="AV708" s="599"/>
      <c r="AW708" s="599"/>
      <c r="AX708" s="599"/>
      <c r="AY708" s="600"/>
      <c r="AZ708" s="15"/>
      <c r="BA708" s="93" t="s">
        <v>1913</v>
      </c>
      <c r="BB708" s="39" t="s">
        <v>1903</v>
      </c>
      <c r="BC708" s="39" t="str">
        <f t="shared" si="531"/>
        <v>Spanish Queen (Sevillano)</v>
      </c>
      <c r="BD708" s="85" t="s">
        <v>743</v>
      </c>
      <c r="BE708" s="40" t="str">
        <f t="shared" si="526"/>
        <v/>
      </c>
      <c r="BF708" s="40">
        <f t="shared" si="527"/>
        <v>74.95</v>
      </c>
      <c r="BG708" s="40" t="str">
        <f t="shared" si="528"/>
        <v/>
      </c>
      <c r="BH708" s="139">
        <f>IF(BB708="","",IF(AND(BD708="Yes",Admin!$F$6&gt;0),Admin!$F$6,Admin!$F$5))</f>
        <v>0</v>
      </c>
      <c r="BI708" s="140" t="str">
        <f t="shared" si="529"/>
        <v/>
      </c>
      <c r="BJ708" s="40" t="str">
        <f t="shared" si="535"/>
        <v/>
      </c>
      <c r="BK708" s="39"/>
      <c r="BL708" s="39"/>
      <c r="BM708" s="39"/>
      <c r="BN708" s="40"/>
      <c r="BO708" s="39"/>
      <c r="BP708" s="39"/>
      <c r="BQ708" s="39"/>
      <c r="BT708" s="59"/>
    </row>
    <row r="709" spans="1:72" ht="18.75" customHeight="1" x14ac:dyDescent="0.25">
      <c r="A709" s="15"/>
      <c r="B709" s="276" t="s">
        <v>631</v>
      </c>
      <c r="C709" s="277"/>
      <c r="D709" s="277"/>
      <c r="E709" s="277"/>
      <c r="F709" s="277"/>
      <c r="G709" s="277"/>
      <c r="H709" s="277"/>
      <c r="I709" s="277"/>
      <c r="J709" s="277"/>
      <c r="K709" s="277"/>
      <c r="L709" s="277"/>
      <c r="M709" s="278" t="s">
        <v>1449</v>
      </c>
      <c r="N709" s="278"/>
      <c r="O709" s="278"/>
      <c r="P709" s="279"/>
      <c r="Q709" s="280">
        <v>44.95</v>
      </c>
      <c r="R709" s="281"/>
      <c r="S709" s="282"/>
      <c r="T709" s="326"/>
      <c r="U709" s="327"/>
      <c r="V709" s="328"/>
      <c r="W709" s="598"/>
      <c r="X709" s="599"/>
      <c r="Y709" s="599"/>
      <c r="Z709" s="599"/>
      <c r="AA709" s="599"/>
      <c r="AB709" s="599"/>
      <c r="AC709" s="599"/>
      <c r="AD709" s="599"/>
      <c r="AE709" s="599"/>
      <c r="AF709" s="599"/>
      <c r="AG709" s="599"/>
      <c r="AH709" s="599"/>
      <c r="AI709" s="599"/>
      <c r="AJ709" s="599"/>
      <c r="AK709" s="599"/>
      <c r="AL709" s="599"/>
      <c r="AM709" s="599"/>
      <c r="AN709" s="599"/>
      <c r="AO709" s="599"/>
      <c r="AP709" s="599"/>
      <c r="AQ709" s="599"/>
      <c r="AR709" s="599"/>
      <c r="AS709" s="599"/>
      <c r="AT709" s="599"/>
      <c r="AU709" s="599"/>
      <c r="AV709" s="599"/>
      <c r="AW709" s="599"/>
      <c r="AX709" s="599"/>
      <c r="AY709" s="600"/>
      <c r="AZ709" s="15"/>
      <c r="BA709" s="93" t="s">
        <v>2054</v>
      </c>
      <c r="BB709" s="39" t="s">
        <v>1998</v>
      </c>
      <c r="BC709" s="39" t="str">
        <f t="shared" si="531"/>
        <v>Spanish Queen (Sevillano)</v>
      </c>
      <c r="BD709" s="85" t="s">
        <v>743</v>
      </c>
      <c r="BE709" s="40" t="str">
        <f t="shared" si="526"/>
        <v/>
      </c>
      <c r="BF709" s="40">
        <f t="shared" si="527"/>
        <v>44.95</v>
      </c>
      <c r="BG709" s="40" t="str">
        <f t="shared" si="528"/>
        <v/>
      </c>
      <c r="BH709" s="139">
        <f>IF(BB709="","",IF(AND(BD709="Yes",Admin!$F$6&gt;0),Admin!$F$6,Admin!$F$5))</f>
        <v>0</v>
      </c>
      <c r="BI709" s="140" t="str">
        <f t="shared" si="529"/>
        <v/>
      </c>
      <c r="BJ709" s="40" t="str">
        <f t="shared" ref="BJ709" si="541">IF(BI709="","",BI709-(BI709*BH709))</f>
        <v/>
      </c>
      <c r="BK709" s="39"/>
      <c r="BL709" s="39"/>
      <c r="BM709" s="39"/>
      <c r="BN709" s="40"/>
      <c r="BO709" s="39"/>
      <c r="BP709" s="39"/>
      <c r="BQ709" s="39"/>
      <c r="BT709" s="59"/>
    </row>
    <row r="710" spans="1:72" ht="18.75" customHeight="1" x14ac:dyDescent="0.25">
      <c r="A710" s="15"/>
      <c r="B710" s="276" t="s">
        <v>1996</v>
      </c>
      <c r="C710" s="277"/>
      <c r="D710" s="277"/>
      <c r="E710" s="277"/>
      <c r="F710" s="277"/>
      <c r="G710" s="277"/>
      <c r="H710" s="277"/>
      <c r="I710" s="277"/>
      <c r="J710" s="277"/>
      <c r="K710" s="277"/>
      <c r="L710" s="277"/>
      <c r="M710" s="278" t="s">
        <v>413</v>
      </c>
      <c r="N710" s="278"/>
      <c r="O710" s="278"/>
      <c r="P710" s="279"/>
      <c r="Q710" s="280">
        <v>74.95</v>
      </c>
      <c r="R710" s="281"/>
      <c r="S710" s="282"/>
      <c r="T710" s="326"/>
      <c r="U710" s="327"/>
      <c r="V710" s="328"/>
      <c r="W710" s="598"/>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599"/>
      <c r="AY710" s="600"/>
      <c r="AZ710" s="15"/>
      <c r="BA710" s="93" t="s">
        <v>1995</v>
      </c>
      <c r="BB710" s="39" t="s">
        <v>1903</v>
      </c>
      <c r="BC710" s="39" t="str">
        <f t="shared" si="531"/>
        <v>UC 13A6</v>
      </c>
      <c r="BD710" s="85" t="s">
        <v>743</v>
      </c>
      <c r="BE710" s="40" t="str">
        <f t="shared" ref="BE710:BE728" si="542">IF(ISNUMBER(T710),T710,"")</f>
        <v/>
      </c>
      <c r="BF710" s="40">
        <f t="shared" ref="BF710:BF728" si="543">IF(ISNUMBER(Q710),Q710,"")</f>
        <v>74.95</v>
      </c>
      <c r="BG710" s="40" t="str">
        <f t="shared" ref="BG710:BG728" si="544">IF(AND(ISNUMBER(T710),BD710="Yes"),T710,"")</f>
        <v/>
      </c>
      <c r="BH710" s="139">
        <f>IF(BB710="","",IF(AND(BD710="Yes",Admin!$F$6&gt;0),Admin!$F$6,Admin!$F$5))</f>
        <v>0</v>
      </c>
      <c r="BI710" s="140" t="str">
        <f t="shared" ref="BI710:BI728" si="545">IF(AND(ISNUMBER(T710),T710&gt;0,ISNUMBER(Q710)),Q710*T710,"")</f>
        <v/>
      </c>
      <c r="BJ710" s="40" t="str">
        <f t="shared" ref="BJ710" si="546">IF(BI710="","",BI710-(BI710*BH710))</f>
        <v/>
      </c>
      <c r="BK710" s="39"/>
      <c r="BL710" s="39"/>
      <c r="BM710" s="39"/>
      <c r="BN710" s="40"/>
      <c r="BO710" s="39"/>
      <c r="BP710" s="39"/>
      <c r="BQ710" s="39"/>
      <c r="BT710" s="59"/>
    </row>
    <row r="711" spans="1:72" ht="18.75" customHeight="1" x14ac:dyDescent="0.25">
      <c r="A711" s="15"/>
      <c r="B711" s="301" t="s">
        <v>1996</v>
      </c>
      <c r="C711" s="302"/>
      <c r="D711" s="302"/>
      <c r="E711" s="302"/>
      <c r="F711" s="302"/>
      <c r="G711" s="302"/>
      <c r="H711" s="302"/>
      <c r="I711" s="302"/>
      <c r="J711" s="302"/>
      <c r="K711" s="302"/>
      <c r="L711" s="302"/>
      <c r="M711" s="303" t="s">
        <v>1449</v>
      </c>
      <c r="N711" s="303"/>
      <c r="O711" s="303"/>
      <c r="P711" s="304"/>
      <c r="Q711" s="320">
        <v>44.95</v>
      </c>
      <c r="R711" s="321"/>
      <c r="S711" s="322"/>
      <c r="T711" s="323" t="s">
        <v>2</v>
      </c>
      <c r="U711" s="324"/>
      <c r="V711" s="325"/>
      <c r="W711" s="598"/>
      <c r="X711" s="599"/>
      <c r="Y711" s="599"/>
      <c r="Z711" s="599"/>
      <c r="AA711" s="599"/>
      <c r="AB711" s="599"/>
      <c r="AC711" s="599"/>
      <c r="AD711" s="599"/>
      <c r="AE711" s="599"/>
      <c r="AF711" s="599"/>
      <c r="AG711" s="599"/>
      <c r="AH711" s="599"/>
      <c r="AI711" s="599"/>
      <c r="AJ711" s="599"/>
      <c r="AK711" s="599"/>
      <c r="AL711" s="599"/>
      <c r="AM711" s="599"/>
      <c r="AN711" s="599"/>
      <c r="AO711" s="599"/>
      <c r="AP711" s="599"/>
      <c r="AQ711" s="599"/>
      <c r="AR711" s="599"/>
      <c r="AS711" s="599"/>
      <c r="AT711" s="599"/>
      <c r="AU711" s="599"/>
      <c r="AV711" s="599"/>
      <c r="AW711" s="599"/>
      <c r="AX711" s="599"/>
      <c r="AY711" s="600"/>
      <c r="AZ711" s="15"/>
      <c r="BA711" s="93" t="s">
        <v>2003</v>
      </c>
      <c r="BB711" s="39" t="s">
        <v>1998</v>
      </c>
      <c r="BC711" s="39" t="str">
        <f t="shared" si="531"/>
        <v>UC 13A6</v>
      </c>
      <c r="BD711" s="85" t="s">
        <v>743</v>
      </c>
      <c r="BE711" s="40" t="str">
        <f t="shared" si="542"/>
        <v/>
      </c>
      <c r="BF711" s="40">
        <f t="shared" si="543"/>
        <v>44.95</v>
      </c>
      <c r="BG711" s="40" t="str">
        <f t="shared" si="544"/>
        <v/>
      </c>
      <c r="BH711" s="139">
        <f>IF(BB711="","",IF(AND(BD711="Yes",Admin!$F$6&gt;0),Admin!$F$6,Admin!$F$5))</f>
        <v>0</v>
      </c>
      <c r="BI711" s="140" t="str">
        <f t="shared" si="545"/>
        <v/>
      </c>
      <c r="BJ711" s="40" t="str">
        <f t="shared" ref="BJ711:BJ712" si="547">IF(BI711="","",BI711-(BI711*BH711))</f>
        <v/>
      </c>
      <c r="BK711" s="39"/>
      <c r="BL711" s="39"/>
      <c r="BM711" s="39"/>
      <c r="BN711" s="40"/>
      <c r="BO711" s="39"/>
      <c r="BP711" s="39"/>
      <c r="BQ711" s="39"/>
      <c r="BT711" s="59"/>
    </row>
    <row r="712" spans="1:72" ht="18.75" customHeight="1" x14ac:dyDescent="0.25">
      <c r="A712" s="15"/>
      <c r="B712" s="301" t="s">
        <v>1905</v>
      </c>
      <c r="C712" s="302"/>
      <c r="D712" s="302"/>
      <c r="E712" s="302"/>
      <c r="F712" s="302"/>
      <c r="G712" s="302"/>
      <c r="H712" s="302"/>
      <c r="I712" s="302"/>
      <c r="J712" s="302"/>
      <c r="K712" s="302"/>
      <c r="L712" s="302"/>
      <c r="M712" s="303" t="s">
        <v>413</v>
      </c>
      <c r="N712" s="303"/>
      <c r="O712" s="303"/>
      <c r="P712" s="304"/>
      <c r="Q712" s="320">
        <v>74.95</v>
      </c>
      <c r="R712" s="321"/>
      <c r="S712" s="322"/>
      <c r="T712" s="323" t="s">
        <v>2</v>
      </c>
      <c r="U712" s="324"/>
      <c r="V712" s="325"/>
      <c r="W712" s="598"/>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599"/>
      <c r="AY712" s="600"/>
      <c r="AZ712" s="15"/>
      <c r="BA712" s="93" t="s">
        <v>1914</v>
      </c>
      <c r="BB712" s="39" t="s">
        <v>1903</v>
      </c>
      <c r="BC712" s="39" t="str">
        <f t="shared" si="531"/>
        <v>Verdale</v>
      </c>
      <c r="BD712" s="85" t="s">
        <v>743</v>
      </c>
      <c r="BE712" s="40" t="str">
        <f t="shared" si="542"/>
        <v/>
      </c>
      <c r="BF712" s="40">
        <f t="shared" si="543"/>
        <v>74.95</v>
      </c>
      <c r="BG712" s="40" t="str">
        <f t="shared" si="544"/>
        <v/>
      </c>
      <c r="BH712" s="139">
        <f>IF(BB712="","",IF(AND(BD712="Yes",Admin!$F$6&gt;0),Admin!$F$6,Admin!$F$5))</f>
        <v>0</v>
      </c>
      <c r="BI712" s="140" t="str">
        <f t="shared" si="545"/>
        <v/>
      </c>
      <c r="BJ712" s="40" t="str">
        <f t="shared" si="547"/>
        <v/>
      </c>
      <c r="BK712" s="39"/>
      <c r="BL712" s="39"/>
      <c r="BM712" s="39"/>
      <c r="BN712" s="40"/>
      <c r="BO712" s="39"/>
      <c r="BP712" s="39"/>
      <c r="BQ712" s="39"/>
      <c r="BT712" s="59"/>
    </row>
    <row r="713" spans="1:72" ht="18.75" customHeight="1" thickBot="1" x14ac:dyDescent="0.3">
      <c r="A713" s="15"/>
      <c r="B713" s="584" t="s">
        <v>1905</v>
      </c>
      <c r="C713" s="585"/>
      <c r="D713" s="585"/>
      <c r="E713" s="585"/>
      <c r="F713" s="585"/>
      <c r="G713" s="585"/>
      <c r="H713" s="585"/>
      <c r="I713" s="585"/>
      <c r="J713" s="585"/>
      <c r="K713" s="585"/>
      <c r="L713" s="585"/>
      <c r="M713" s="586" t="s">
        <v>1449</v>
      </c>
      <c r="N713" s="586"/>
      <c r="O713" s="586"/>
      <c r="P713" s="587"/>
      <c r="Q713" s="588">
        <v>44.95</v>
      </c>
      <c r="R713" s="589"/>
      <c r="S713" s="590"/>
      <c r="T713" s="619" t="s">
        <v>2</v>
      </c>
      <c r="U713" s="620"/>
      <c r="V713" s="621"/>
      <c r="W713" s="601"/>
      <c r="X713" s="602"/>
      <c r="Y713" s="602"/>
      <c r="Z713" s="602"/>
      <c r="AA713" s="602"/>
      <c r="AB713" s="602"/>
      <c r="AC713" s="602"/>
      <c r="AD713" s="602"/>
      <c r="AE713" s="602"/>
      <c r="AF713" s="602"/>
      <c r="AG713" s="602"/>
      <c r="AH713" s="602"/>
      <c r="AI713" s="602"/>
      <c r="AJ713" s="602"/>
      <c r="AK713" s="602"/>
      <c r="AL713" s="602"/>
      <c r="AM713" s="602"/>
      <c r="AN713" s="602"/>
      <c r="AO713" s="602"/>
      <c r="AP713" s="602"/>
      <c r="AQ713" s="602"/>
      <c r="AR713" s="602"/>
      <c r="AS713" s="602"/>
      <c r="AT713" s="602"/>
      <c r="AU713" s="602"/>
      <c r="AV713" s="602"/>
      <c r="AW713" s="602"/>
      <c r="AX713" s="602"/>
      <c r="AY713" s="603"/>
      <c r="AZ713" s="15"/>
      <c r="BA713" s="93" t="s">
        <v>2332</v>
      </c>
      <c r="BB713" s="39" t="s">
        <v>1998</v>
      </c>
      <c r="BC713" s="39" t="str">
        <f t="shared" si="531"/>
        <v>Verdale</v>
      </c>
      <c r="BD713" s="85" t="s">
        <v>743</v>
      </c>
      <c r="BE713" s="40" t="str">
        <f t="shared" si="542"/>
        <v/>
      </c>
      <c r="BF713" s="40">
        <f t="shared" si="543"/>
        <v>44.95</v>
      </c>
      <c r="BG713" s="40" t="str">
        <f t="shared" si="544"/>
        <v/>
      </c>
      <c r="BH713" s="139">
        <f>IF(BB713="","",IF(AND(BD713="Yes",Admin!$F$6&gt;0),Admin!$F$6,Admin!$F$5))</f>
        <v>0</v>
      </c>
      <c r="BI713" s="140" t="str">
        <f t="shared" si="545"/>
        <v/>
      </c>
      <c r="BJ713" s="40" t="str">
        <f t="shared" si="535"/>
        <v/>
      </c>
      <c r="BK713" s="39"/>
      <c r="BL713" s="39"/>
      <c r="BM713" s="39"/>
      <c r="BN713" s="40"/>
      <c r="BO713" s="39"/>
      <c r="BP713" s="39"/>
      <c r="BQ713" s="39"/>
      <c r="BT713" s="59"/>
    </row>
    <row r="714" spans="1:72" ht="18.75" hidden="1" customHeight="1" thickBot="1" x14ac:dyDescent="0.3">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c r="AA714" s="455"/>
      <c r="AB714" s="455"/>
      <c r="AC714" s="455"/>
      <c r="AD714" s="455"/>
      <c r="AE714" s="455"/>
      <c r="AF714" s="455"/>
      <c r="AG714" s="455"/>
      <c r="AH714" s="455"/>
      <c r="AI714" s="455"/>
      <c r="AJ714" s="455"/>
      <c r="AK714" s="455"/>
      <c r="AL714" s="455"/>
      <c r="AM714" s="455"/>
      <c r="AN714" s="455"/>
      <c r="AO714" s="455"/>
      <c r="AP714" s="455"/>
      <c r="AQ714" s="455"/>
      <c r="AR714" s="455"/>
      <c r="AS714" s="455"/>
      <c r="AT714" s="455"/>
      <c r="AU714" s="455"/>
      <c r="AV714" s="455"/>
      <c r="AW714" s="455"/>
      <c r="AX714" s="455"/>
      <c r="AY714" s="455"/>
      <c r="AZ714" s="15"/>
      <c r="BA714" s="84" t="s">
        <v>792</v>
      </c>
      <c r="BB714" s="39"/>
      <c r="BC714" s="39">
        <f t="shared" si="531"/>
        <v>0</v>
      </c>
      <c r="BD714" s="85" t="s">
        <v>743</v>
      </c>
      <c r="BE714" s="78" t="str">
        <f t="shared" si="542"/>
        <v/>
      </c>
      <c r="BF714" s="78" t="str">
        <f t="shared" si="543"/>
        <v/>
      </c>
      <c r="BG714" s="78" t="str">
        <f t="shared" si="544"/>
        <v/>
      </c>
      <c r="BH714" s="86" t="str">
        <f>IF(BB714="","",IF(AND(BD714="Yes",Admin!$F$6&gt;0),Admin!$F$6,Admin!$F$5))</f>
        <v/>
      </c>
      <c r="BI714" s="87" t="str">
        <f t="shared" si="545"/>
        <v/>
      </c>
      <c r="BJ714" s="88" t="str">
        <f t="shared" si="535"/>
        <v/>
      </c>
    </row>
    <row r="715" spans="1:72" s="39" customFormat="1" ht="18.75" hidden="1" customHeight="1" x14ac:dyDescent="0.3">
      <c r="A715" s="133"/>
      <c r="B715" s="547" t="s">
        <v>436</v>
      </c>
      <c r="C715" s="548"/>
      <c r="D715" s="548"/>
      <c r="E715" s="548"/>
      <c r="F715" s="548"/>
      <c r="G715" s="548"/>
      <c r="H715" s="548"/>
      <c r="I715" s="548"/>
      <c r="J715" s="548"/>
      <c r="K715" s="548"/>
      <c r="L715" s="548"/>
      <c r="M715" s="548"/>
      <c r="N715" s="548"/>
      <c r="O715" s="548"/>
      <c r="P715" s="548"/>
      <c r="Q715" s="545" t="s">
        <v>1</v>
      </c>
      <c r="R715" s="545"/>
      <c r="S715" s="545"/>
      <c r="T715" s="545" t="s">
        <v>0</v>
      </c>
      <c r="U715" s="545"/>
      <c r="V715" s="545"/>
      <c r="W715" s="546"/>
      <c r="X715" s="546"/>
      <c r="Y715" s="546"/>
      <c r="Z715" s="546"/>
      <c r="AA715" s="546"/>
      <c r="AB715" s="549"/>
      <c r="AC715" s="549"/>
      <c r="AD715" s="549"/>
      <c r="AE715" s="549"/>
      <c r="AF715" s="549"/>
      <c r="AG715" s="549"/>
      <c r="AH715" s="549"/>
      <c r="AI715" s="549"/>
      <c r="AJ715" s="549"/>
      <c r="AK715" s="549"/>
      <c r="AL715" s="549"/>
      <c r="AM715" s="549"/>
      <c r="AN715" s="549"/>
      <c r="AO715" s="549"/>
      <c r="AP715" s="549"/>
      <c r="AQ715" s="549"/>
      <c r="AR715" s="549"/>
      <c r="AS715" s="549"/>
      <c r="AT715" s="549"/>
      <c r="AU715" s="549"/>
      <c r="AV715" s="549"/>
      <c r="AW715" s="549"/>
      <c r="AX715" s="549"/>
      <c r="AY715" s="550"/>
      <c r="AZ715" s="15"/>
      <c r="BA715" s="93" t="s">
        <v>792</v>
      </c>
      <c r="BB715" s="39" t="str">
        <f>IF(OR(W715&lt;5,W715="Qty",W715=""),"",W715)</f>
        <v/>
      </c>
      <c r="BC715" s="39" t="str">
        <f t="shared" si="531"/>
        <v>PASSIONFRUIT</v>
      </c>
      <c r="BD715" s="85" t="s">
        <v>743</v>
      </c>
      <c r="BE715" s="78" t="str">
        <f t="shared" si="542"/>
        <v/>
      </c>
      <c r="BF715" s="78" t="str">
        <f t="shared" si="543"/>
        <v/>
      </c>
      <c r="BG715" s="78" t="str">
        <f t="shared" si="544"/>
        <v/>
      </c>
      <c r="BH715" s="86" t="str">
        <f>IF(BB715="","",IF(AND(BD715="Yes",Admin!$F$6&gt;0),Admin!$F$6,Admin!$F$5))</f>
        <v/>
      </c>
      <c r="BI715" s="87" t="str">
        <f t="shared" si="545"/>
        <v/>
      </c>
      <c r="BJ715" s="78" t="str">
        <f t="shared" si="535"/>
        <v/>
      </c>
      <c r="BN715" s="40"/>
      <c r="BT715" s="92"/>
    </row>
    <row r="716" spans="1:72" s="39" customFormat="1" ht="18.75" hidden="1" customHeight="1" thickBot="1" x14ac:dyDescent="0.3">
      <c r="B716" s="581" t="s">
        <v>437</v>
      </c>
      <c r="C716" s="571"/>
      <c r="D716" s="571"/>
      <c r="E716" s="571"/>
      <c r="F716" s="571"/>
      <c r="G716" s="571"/>
      <c r="H716" s="571"/>
      <c r="I716" s="571"/>
      <c r="J716" s="571"/>
      <c r="K716" s="571"/>
      <c r="L716" s="571"/>
      <c r="M716" s="582" t="s">
        <v>618</v>
      </c>
      <c r="N716" s="582"/>
      <c r="O716" s="582"/>
      <c r="P716" s="583"/>
      <c r="Q716" s="592" t="s">
        <v>393</v>
      </c>
      <c r="R716" s="593"/>
      <c r="S716" s="594"/>
      <c r="T716" s="514" t="s">
        <v>2</v>
      </c>
      <c r="U716" s="515"/>
      <c r="V716" s="516"/>
      <c r="W716" s="578"/>
      <c r="X716" s="579"/>
      <c r="Y716" s="579"/>
      <c r="Z716" s="579"/>
      <c r="AA716" s="579"/>
      <c r="AB716" s="579"/>
      <c r="AC716" s="579"/>
      <c r="AD716" s="579"/>
      <c r="AE716" s="579"/>
      <c r="AF716" s="579"/>
      <c r="AG716" s="579"/>
      <c r="AH716" s="579"/>
      <c r="AI716" s="579"/>
      <c r="AJ716" s="579"/>
      <c r="AK716" s="579"/>
      <c r="AL716" s="579"/>
      <c r="AM716" s="579"/>
      <c r="AN716" s="579"/>
      <c r="AO716" s="579"/>
      <c r="AP716" s="579"/>
      <c r="AQ716" s="579"/>
      <c r="AR716" s="579"/>
      <c r="AS716" s="579"/>
      <c r="AT716" s="579"/>
      <c r="AU716" s="579"/>
      <c r="AV716" s="579"/>
      <c r="AW716" s="579"/>
      <c r="AX716" s="579"/>
      <c r="AY716" s="580"/>
      <c r="AZ716" s="15"/>
      <c r="BA716" s="93" t="s">
        <v>1033</v>
      </c>
      <c r="BB716" s="40" t="s">
        <v>739</v>
      </c>
      <c r="BC716" s="39" t="str">
        <f t="shared" si="531"/>
        <v>Black Passionfruit</v>
      </c>
      <c r="BD716" s="85" t="s">
        <v>743</v>
      </c>
      <c r="BE716" s="40" t="str">
        <f t="shared" si="542"/>
        <v/>
      </c>
      <c r="BF716" s="40" t="str">
        <f t="shared" si="543"/>
        <v/>
      </c>
      <c r="BG716" s="40" t="str">
        <f t="shared" si="544"/>
        <v/>
      </c>
      <c r="BH716" s="139">
        <f>IF(BB716="","",IF(AND(BD716="Yes",Admin!$F$6&gt;0),Admin!$F$6,Admin!$F$5))</f>
        <v>0</v>
      </c>
      <c r="BI716" s="140" t="str">
        <f t="shared" si="545"/>
        <v/>
      </c>
      <c r="BJ716" s="40" t="str">
        <f t="shared" si="535"/>
        <v/>
      </c>
      <c r="BN716" s="40"/>
      <c r="BT716" s="92"/>
    </row>
    <row r="717" spans="1:72" ht="15.75" thickBot="1" x14ac:dyDescent="0.3">
      <c r="B717" s="35"/>
      <c r="C717" s="36"/>
      <c r="D717" s="36"/>
      <c r="E717" s="36"/>
      <c r="F717" s="36"/>
      <c r="G717" s="36"/>
      <c r="H717" s="36"/>
      <c r="I717" s="36"/>
      <c r="J717" s="36"/>
      <c r="K717" s="36"/>
      <c r="L717" s="36"/>
      <c r="M717" s="36"/>
      <c r="N717" s="36"/>
      <c r="O717" s="36"/>
      <c r="P717" s="36"/>
      <c r="Q717" s="36"/>
      <c r="R717" s="36"/>
      <c r="S717" s="36"/>
      <c r="T717" s="36"/>
      <c r="U717" s="36"/>
      <c r="V717" s="36"/>
      <c r="W717" s="43"/>
      <c r="X717" s="43"/>
      <c r="Y717" s="43"/>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43"/>
      <c r="AX717" s="43"/>
      <c r="AY717" s="43"/>
      <c r="AZ717" s="15"/>
      <c r="BA717" s="84" t="s">
        <v>792</v>
      </c>
      <c r="BB717" s="39"/>
      <c r="BC717" s="39"/>
      <c r="BD717" s="40"/>
      <c r="BE717" s="78" t="str">
        <f t="shared" si="542"/>
        <v/>
      </c>
      <c r="BF717" s="78" t="str">
        <f t="shared" si="543"/>
        <v/>
      </c>
      <c r="BG717" s="78" t="str">
        <f t="shared" si="544"/>
        <v/>
      </c>
      <c r="BH717" s="86" t="str">
        <f>IF(BB717="","",IF(AND(BD717="Yes",Admin!$F$6&gt;0),Admin!$F$6,Admin!$F$5))</f>
        <v/>
      </c>
      <c r="BI717" s="87" t="str">
        <f t="shared" si="545"/>
        <v/>
      </c>
      <c r="BJ717" s="78" t="str">
        <f t="shared" si="511"/>
        <v/>
      </c>
      <c r="BK717" s="39"/>
      <c r="BL717" s="39"/>
      <c r="BM717" s="39"/>
      <c r="BN717" s="40"/>
      <c r="BO717" s="39"/>
      <c r="BP717" s="39"/>
      <c r="BQ717" s="39"/>
      <c r="BT717" s="59"/>
    </row>
    <row r="718" spans="1:72" s="39" customFormat="1" ht="18.75" customHeight="1" x14ac:dyDescent="0.3">
      <c r="A718" s="133"/>
      <c r="B718" s="310" t="s">
        <v>440</v>
      </c>
      <c r="C718" s="311"/>
      <c r="D718" s="311"/>
      <c r="E718" s="311"/>
      <c r="F718" s="311"/>
      <c r="G718" s="311"/>
      <c r="H718" s="311"/>
      <c r="I718" s="311"/>
      <c r="J718" s="311"/>
      <c r="K718" s="311"/>
      <c r="L718" s="311"/>
      <c r="M718" s="311"/>
      <c r="N718" s="311"/>
      <c r="O718" s="311"/>
      <c r="P718" s="311"/>
      <c r="Q718" s="319" t="s">
        <v>1</v>
      </c>
      <c r="R718" s="319"/>
      <c r="S718" s="319"/>
      <c r="T718" s="319" t="s">
        <v>0</v>
      </c>
      <c r="U718" s="319"/>
      <c r="V718" s="319"/>
      <c r="W718" s="505" t="s">
        <v>9</v>
      </c>
      <c r="X718" s="505"/>
      <c r="Y718" s="505"/>
      <c r="Z718" s="505"/>
      <c r="AA718" s="505"/>
      <c r="AB718" s="506"/>
      <c r="AC718" s="506"/>
      <c r="AD718" s="506"/>
      <c r="AE718" s="506"/>
      <c r="AF718" s="506"/>
      <c r="AG718" s="506"/>
      <c r="AH718" s="506"/>
      <c r="AI718" s="506"/>
      <c r="AJ718" s="506"/>
      <c r="AK718" s="506"/>
      <c r="AL718" s="506"/>
      <c r="AM718" s="506"/>
      <c r="AN718" s="506"/>
      <c r="AO718" s="506"/>
      <c r="AP718" s="506"/>
      <c r="AQ718" s="506"/>
      <c r="AR718" s="506"/>
      <c r="AS718" s="506"/>
      <c r="AT718" s="506"/>
      <c r="AU718" s="506"/>
      <c r="AV718" s="506"/>
      <c r="AW718" s="506"/>
      <c r="AX718" s="506"/>
      <c r="AY718" s="507"/>
      <c r="AZ718" s="15"/>
      <c r="BA718" s="93" t="s">
        <v>792</v>
      </c>
      <c r="BD718" s="40"/>
      <c r="BE718" s="78" t="str">
        <f t="shared" si="542"/>
        <v/>
      </c>
      <c r="BF718" s="78" t="str">
        <f t="shared" si="543"/>
        <v/>
      </c>
      <c r="BG718" s="78" t="str">
        <f t="shared" si="544"/>
        <v/>
      </c>
      <c r="BH718" s="86" t="str">
        <f>IF(BB718="","",IF(AND(BD718="Yes",Admin!$F$6&gt;0),Admin!$F$6,Admin!$F$5))</f>
        <v/>
      </c>
      <c r="BI718" s="87" t="str">
        <f t="shared" si="545"/>
        <v/>
      </c>
      <c r="BJ718" s="78" t="str">
        <f t="shared" si="511"/>
        <v/>
      </c>
      <c r="BN718" s="40"/>
      <c r="BT718" s="92"/>
    </row>
    <row r="719" spans="1:72" s="39" customFormat="1" ht="18.75" customHeight="1" x14ac:dyDescent="0.25">
      <c r="B719" s="276" t="s">
        <v>438</v>
      </c>
      <c r="C719" s="277"/>
      <c r="D719" s="277"/>
      <c r="E719" s="277"/>
      <c r="F719" s="277"/>
      <c r="G719" s="277"/>
      <c r="H719" s="277"/>
      <c r="I719" s="277"/>
      <c r="J719" s="277"/>
      <c r="K719" s="277"/>
      <c r="L719" s="277"/>
      <c r="M719" s="278" t="s">
        <v>2317</v>
      </c>
      <c r="N719" s="278"/>
      <c r="O719" s="278"/>
      <c r="P719" s="279"/>
      <c r="Q719" s="280">
        <v>21.95</v>
      </c>
      <c r="R719" s="281"/>
      <c r="S719" s="282"/>
      <c r="T719" s="326"/>
      <c r="U719" s="327"/>
      <c r="V719" s="328"/>
      <c r="W719" s="335" t="s">
        <v>632</v>
      </c>
      <c r="X719" s="277"/>
      <c r="Y719" s="277"/>
      <c r="Z719" s="277"/>
      <c r="AA719" s="277"/>
      <c r="AB719" s="277"/>
      <c r="AC719" s="277"/>
      <c r="AD719" s="277"/>
      <c r="AE719" s="277"/>
      <c r="AF719" s="277"/>
      <c r="AG719" s="277"/>
      <c r="AH719" s="277"/>
      <c r="AI719" s="277"/>
      <c r="AJ719" s="277"/>
      <c r="AK719" s="277"/>
      <c r="AL719" s="277"/>
      <c r="AM719" s="277"/>
      <c r="AN719" s="277"/>
      <c r="AO719" s="277"/>
      <c r="AP719" s="277"/>
      <c r="AQ719" s="277"/>
      <c r="AR719" s="277"/>
      <c r="AS719" s="277"/>
      <c r="AT719" s="277"/>
      <c r="AU719" s="277"/>
      <c r="AV719" s="277"/>
      <c r="AW719" s="277"/>
      <c r="AX719" s="277"/>
      <c r="AY719" s="336"/>
      <c r="AZ719" s="15"/>
      <c r="BA719" s="93" t="s">
        <v>1492</v>
      </c>
      <c r="BB719" s="181" t="s">
        <v>2378</v>
      </c>
      <c r="BC719" s="39" t="str">
        <f>B719</f>
        <v>Male Mountain Pepper</v>
      </c>
      <c r="BD719" s="85" t="s">
        <v>745</v>
      </c>
      <c r="BE719" s="40" t="str">
        <f t="shared" si="542"/>
        <v/>
      </c>
      <c r="BF719" s="40">
        <f t="shared" si="543"/>
        <v>21.95</v>
      </c>
      <c r="BG719" s="40" t="str">
        <f t="shared" si="544"/>
        <v/>
      </c>
      <c r="BH719" s="139">
        <f>IF(BB719="","",IF(AND(BD719="Yes",Admin!$F$6&gt;0),Admin!$F$6,Admin!$F$5))</f>
        <v>0</v>
      </c>
      <c r="BI719" s="140" t="str">
        <f t="shared" si="545"/>
        <v/>
      </c>
      <c r="BJ719" s="40" t="str">
        <f>IF(BI719="","",BI719-(BI719*BH719))</f>
        <v/>
      </c>
      <c r="BN719" s="40"/>
      <c r="BT719" s="92"/>
    </row>
    <row r="720" spans="1:72" s="39" customFormat="1" ht="18.75" customHeight="1" x14ac:dyDescent="0.25">
      <c r="B720" s="276" t="s">
        <v>438</v>
      </c>
      <c r="C720" s="277"/>
      <c r="D720" s="277"/>
      <c r="E720" s="277"/>
      <c r="F720" s="277"/>
      <c r="G720" s="277"/>
      <c r="H720" s="277"/>
      <c r="I720" s="277"/>
      <c r="J720" s="277"/>
      <c r="K720" s="277"/>
      <c r="L720" s="277"/>
      <c r="M720" s="278" t="s">
        <v>1575</v>
      </c>
      <c r="N720" s="278"/>
      <c r="O720" s="278"/>
      <c r="P720" s="279"/>
      <c r="Q720" s="280">
        <v>37.950000000000003</v>
      </c>
      <c r="R720" s="281"/>
      <c r="S720" s="282"/>
      <c r="T720" s="326"/>
      <c r="U720" s="327"/>
      <c r="V720" s="328"/>
      <c r="W720" s="335" t="s">
        <v>632</v>
      </c>
      <c r="X720" s="277"/>
      <c r="Y720" s="277"/>
      <c r="Z720" s="277"/>
      <c r="AA720" s="277"/>
      <c r="AB720" s="277"/>
      <c r="AC720" s="277"/>
      <c r="AD720" s="277"/>
      <c r="AE720" s="277"/>
      <c r="AF720" s="277"/>
      <c r="AG720" s="277"/>
      <c r="AH720" s="277"/>
      <c r="AI720" s="277"/>
      <c r="AJ720" s="277"/>
      <c r="AK720" s="277"/>
      <c r="AL720" s="277"/>
      <c r="AM720" s="277"/>
      <c r="AN720" s="277"/>
      <c r="AO720" s="277"/>
      <c r="AP720" s="277"/>
      <c r="AQ720" s="277"/>
      <c r="AR720" s="277"/>
      <c r="AS720" s="277"/>
      <c r="AT720" s="277"/>
      <c r="AU720" s="277"/>
      <c r="AV720" s="277"/>
      <c r="AW720" s="277"/>
      <c r="AX720" s="277"/>
      <c r="AY720" s="336"/>
      <c r="AZ720" s="15"/>
      <c r="BA720" s="93" t="s">
        <v>1034</v>
      </c>
      <c r="BB720" s="181" t="s">
        <v>2379</v>
      </c>
      <c r="BC720" s="39" t="str">
        <f>B720</f>
        <v>Male Mountain Pepper</v>
      </c>
      <c r="BD720" s="85" t="s">
        <v>745</v>
      </c>
      <c r="BE720" s="40" t="str">
        <f t="shared" si="542"/>
        <v/>
      </c>
      <c r="BF720" s="40">
        <f t="shared" si="543"/>
        <v>37.950000000000003</v>
      </c>
      <c r="BG720" s="40" t="str">
        <f t="shared" si="544"/>
        <v/>
      </c>
      <c r="BH720" s="139">
        <f>IF(BB720="","",IF(AND(BD720="Yes",Admin!$F$6&gt;0),Admin!$F$6,Admin!$F$5))</f>
        <v>0</v>
      </c>
      <c r="BI720" s="140" t="str">
        <f t="shared" si="545"/>
        <v/>
      </c>
      <c r="BJ720" s="40" t="str">
        <f t="shared" si="511"/>
        <v/>
      </c>
      <c r="BN720" s="40"/>
      <c r="BT720" s="92"/>
    </row>
    <row r="721" spans="1:72" s="39" customFormat="1" ht="18.75" customHeight="1" x14ac:dyDescent="0.25">
      <c r="B721" s="276" t="s">
        <v>439</v>
      </c>
      <c r="C721" s="277"/>
      <c r="D721" s="277"/>
      <c r="E721" s="277"/>
      <c r="F721" s="277"/>
      <c r="G721" s="277"/>
      <c r="H721" s="277"/>
      <c r="I721" s="277"/>
      <c r="J721" s="277"/>
      <c r="K721" s="277"/>
      <c r="L721" s="277"/>
      <c r="M721" s="278" t="s">
        <v>2317</v>
      </c>
      <c r="N721" s="278"/>
      <c r="O721" s="278"/>
      <c r="P721" s="279"/>
      <c r="Q721" s="280">
        <v>21.95</v>
      </c>
      <c r="R721" s="281"/>
      <c r="S721" s="282"/>
      <c r="T721" s="326"/>
      <c r="U721" s="327"/>
      <c r="V721" s="328"/>
      <c r="W721" s="335" t="s">
        <v>633</v>
      </c>
      <c r="X721" s="277"/>
      <c r="Y721" s="277"/>
      <c r="Z721" s="277"/>
      <c r="AA721" s="277"/>
      <c r="AB721" s="277"/>
      <c r="AC721" s="277"/>
      <c r="AD721" s="277"/>
      <c r="AE721" s="277"/>
      <c r="AF721" s="277"/>
      <c r="AG721" s="277"/>
      <c r="AH721" s="277"/>
      <c r="AI721" s="277"/>
      <c r="AJ721" s="277"/>
      <c r="AK721" s="277"/>
      <c r="AL721" s="277"/>
      <c r="AM721" s="277"/>
      <c r="AN721" s="277"/>
      <c r="AO721" s="277"/>
      <c r="AP721" s="277"/>
      <c r="AQ721" s="277"/>
      <c r="AR721" s="277"/>
      <c r="AS721" s="277"/>
      <c r="AT721" s="277"/>
      <c r="AU721" s="277"/>
      <c r="AV721" s="277"/>
      <c r="AW721" s="277"/>
      <c r="AX721" s="277"/>
      <c r="AY721" s="336"/>
      <c r="AZ721" s="15"/>
      <c r="BA721" s="93" t="s">
        <v>1491</v>
      </c>
      <c r="BB721" s="181" t="s">
        <v>2378</v>
      </c>
      <c r="BC721" s="39" t="str">
        <f>B721</f>
        <v>Female Mountain Pepper</v>
      </c>
      <c r="BD721" s="85" t="s">
        <v>745</v>
      </c>
      <c r="BE721" s="40" t="str">
        <f t="shared" si="542"/>
        <v/>
      </c>
      <c r="BF721" s="40">
        <f t="shared" si="543"/>
        <v>21.95</v>
      </c>
      <c r="BG721" s="40" t="str">
        <f t="shared" si="544"/>
        <v/>
      </c>
      <c r="BH721" s="139">
        <f>IF(BB721="","",IF(AND(BD721="Yes",Admin!$F$6&gt;0),Admin!$F$6,Admin!$F$5))</f>
        <v>0</v>
      </c>
      <c r="BI721" s="140" t="str">
        <f t="shared" si="545"/>
        <v/>
      </c>
      <c r="BJ721" s="40" t="str">
        <f>IF(BI721="","",BI721-(BI721*BH721))</f>
        <v/>
      </c>
      <c r="BN721" s="40"/>
      <c r="BT721" s="92"/>
    </row>
    <row r="722" spans="1:72" s="39" customFormat="1" ht="18.75" customHeight="1" thickBot="1" x14ac:dyDescent="0.3">
      <c r="B722" s="617" t="s">
        <v>439</v>
      </c>
      <c r="C722" s="618"/>
      <c r="D722" s="618"/>
      <c r="E722" s="618"/>
      <c r="F722" s="618"/>
      <c r="G722" s="618"/>
      <c r="H722" s="618"/>
      <c r="I722" s="618"/>
      <c r="J722" s="618"/>
      <c r="K722" s="618"/>
      <c r="L722" s="618"/>
      <c r="M722" s="625" t="s">
        <v>1575</v>
      </c>
      <c r="N722" s="625"/>
      <c r="O722" s="625"/>
      <c r="P722" s="626"/>
      <c r="Q722" s="280">
        <v>37.950000000000003</v>
      </c>
      <c r="R722" s="281"/>
      <c r="S722" s="282"/>
      <c r="T722" s="568"/>
      <c r="U722" s="569"/>
      <c r="V722" s="569"/>
      <c r="W722" s="573" t="s">
        <v>633</v>
      </c>
      <c r="X722" s="270"/>
      <c r="Y722" s="270"/>
      <c r="Z722" s="270"/>
      <c r="AA722" s="270"/>
      <c r="AB722" s="270"/>
      <c r="AC722" s="270"/>
      <c r="AD722" s="270"/>
      <c r="AE722" s="270"/>
      <c r="AF722" s="270"/>
      <c r="AG722" s="270"/>
      <c r="AH722" s="270"/>
      <c r="AI722" s="270"/>
      <c r="AJ722" s="270"/>
      <c r="AK722" s="270"/>
      <c r="AL722" s="270"/>
      <c r="AM722" s="270"/>
      <c r="AN722" s="270"/>
      <c r="AO722" s="270"/>
      <c r="AP722" s="270"/>
      <c r="AQ722" s="270"/>
      <c r="AR722" s="270"/>
      <c r="AS722" s="270"/>
      <c r="AT722" s="270"/>
      <c r="AU722" s="270"/>
      <c r="AV722" s="270"/>
      <c r="AW722" s="270"/>
      <c r="AX722" s="270"/>
      <c r="AY722" s="518"/>
      <c r="AZ722" s="15"/>
      <c r="BA722" s="93" t="s">
        <v>1035</v>
      </c>
      <c r="BB722" s="181" t="s">
        <v>2379</v>
      </c>
      <c r="BC722" s="39" t="str">
        <f>B722</f>
        <v>Female Mountain Pepper</v>
      </c>
      <c r="BD722" s="85" t="s">
        <v>745</v>
      </c>
      <c r="BE722" s="40" t="str">
        <f t="shared" si="542"/>
        <v/>
      </c>
      <c r="BF722" s="40">
        <f t="shared" si="543"/>
        <v>37.950000000000003</v>
      </c>
      <c r="BG722" s="40" t="str">
        <f t="shared" si="544"/>
        <v/>
      </c>
      <c r="BH722" s="139">
        <f>IF(BB722="","",IF(AND(BD722="Yes",Admin!$F$6&gt;0),Admin!$F$6,Admin!$F$5))</f>
        <v>0</v>
      </c>
      <c r="BI722" s="140" t="str">
        <f t="shared" si="545"/>
        <v/>
      </c>
      <c r="BJ722" s="40" t="str">
        <f t="shared" si="511"/>
        <v/>
      </c>
      <c r="BN722" s="40"/>
      <c r="BT722" s="92"/>
    </row>
    <row r="723" spans="1:72" ht="18.75" customHeight="1" thickBot="1" x14ac:dyDescent="0.3">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c r="AA723" s="455"/>
      <c r="AB723" s="455"/>
      <c r="AC723" s="455"/>
      <c r="AD723" s="455"/>
      <c r="AE723" s="455"/>
      <c r="AF723" s="455"/>
      <c r="AG723" s="455"/>
      <c r="AH723" s="455"/>
      <c r="AI723" s="455"/>
      <c r="AJ723" s="455"/>
      <c r="AK723" s="455"/>
      <c r="AL723" s="455"/>
      <c r="AM723" s="455"/>
      <c r="AN723" s="455"/>
      <c r="AO723" s="455"/>
      <c r="AP723" s="455"/>
      <c r="AQ723" s="455"/>
      <c r="AR723" s="455"/>
      <c r="AS723" s="455"/>
      <c r="AT723" s="455"/>
      <c r="AU723" s="455"/>
      <c r="AV723" s="455"/>
      <c r="AW723" s="455"/>
      <c r="AX723" s="455"/>
      <c r="AY723" s="455"/>
      <c r="AZ723" s="15"/>
      <c r="BA723" s="84" t="s">
        <v>792</v>
      </c>
      <c r="BB723" s="39" t="str">
        <f>IF(OR(W723&lt;5,W723="Qty",W723=""),"",W723)</f>
        <v/>
      </c>
      <c r="BC723" s="39"/>
      <c r="BD723" s="85"/>
      <c r="BE723" s="78" t="str">
        <f t="shared" si="542"/>
        <v/>
      </c>
      <c r="BF723" s="78" t="str">
        <f t="shared" si="543"/>
        <v/>
      </c>
      <c r="BG723" s="78" t="str">
        <f t="shared" si="544"/>
        <v/>
      </c>
      <c r="BH723" s="86" t="str">
        <f>IF(BB723="","",IF(AND(BD723="Yes",Admin!$F$6&gt;0),Admin!$F$6,Admin!$F$5))</f>
        <v/>
      </c>
      <c r="BI723" s="87" t="str">
        <f t="shared" si="545"/>
        <v/>
      </c>
      <c r="BJ723" s="88" t="str">
        <f t="shared" si="511"/>
        <v/>
      </c>
    </row>
    <row r="724" spans="1:72" s="39" customFormat="1" ht="18.75" customHeight="1" x14ac:dyDescent="0.3">
      <c r="A724" s="133"/>
      <c r="B724" s="310" t="s">
        <v>279</v>
      </c>
      <c r="C724" s="311"/>
      <c r="D724" s="311"/>
      <c r="E724" s="311"/>
      <c r="F724" s="311"/>
      <c r="G724" s="311"/>
      <c r="H724" s="311"/>
      <c r="I724" s="311"/>
      <c r="J724" s="311"/>
      <c r="K724" s="311"/>
      <c r="L724" s="311"/>
      <c r="M724" s="311"/>
      <c r="N724" s="311"/>
      <c r="O724" s="311"/>
      <c r="P724" s="311"/>
      <c r="Q724" s="319" t="s">
        <v>1</v>
      </c>
      <c r="R724" s="319"/>
      <c r="S724" s="319"/>
      <c r="T724" s="319" t="s">
        <v>0</v>
      </c>
      <c r="U724" s="319"/>
      <c r="V724" s="319"/>
      <c r="W724" s="564" t="s">
        <v>8</v>
      </c>
      <c r="X724" s="564"/>
      <c r="Y724" s="564"/>
      <c r="Z724" s="564"/>
      <c r="AA724" s="564"/>
      <c r="AB724" s="506" t="s">
        <v>9</v>
      </c>
      <c r="AC724" s="506"/>
      <c r="AD724" s="506"/>
      <c r="AE724" s="506"/>
      <c r="AF724" s="506"/>
      <c r="AG724" s="506"/>
      <c r="AH724" s="506"/>
      <c r="AI724" s="506"/>
      <c r="AJ724" s="506"/>
      <c r="AK724" s="506"/>
      <c r="AL724" s="506"/>
      <c r="AM724" s="506"/>
      <c r="AN724" s="506"/>
      <c r="AO724" s="506"/>
      <c r="AP724" s="506"/>
      <c r="AQ724" s="506"/>
      <c r="AR724" s="506"/>
      <c r="AS724" s="506"/>
      <c r="AT724" s="506"/>
      <c r="AU724" s="506"/>
      <c r="AV724" s="506"/>
      <c r="AW724" s="506"/>
      <c r="AX724" s="506"/>
      <c r="AY724" s="507"/>
      <c r="AZ724" s="15"/>
      <c r="BA724" s="93" t="s">
        <v>792</v>
      </c>
      <c r="BD724" s="40"/>
      <c r="BE724" s="78" t="str">
        <f t="shared" si="542"/>
        <v/>
      </c>
      <c r="BF724" s="78" t="str">
        <f t="shared" si="543"/>
        <v/>
      </c>
      <c r="BG724" s="78" t="str">
        <f t="shared" si="544"/>
        <v/>
      </c>
      <c r="BH724" s="86" t="str">
        <f>IF(BB724="","",IF(AND(BD724="Yes",Admin!$F$6&gt;0),Admin!$F$6,Admin!$F$5))</f>
        <v/>
      </c>
      <c r="BI724" s="87" t="str">
        <f t="shared" si="545"/>
        <v/>
      </c>
      <c r="BJ724" s="78" t="str">
        <f t="shared" si="511"/>
        <v/>
      </c>
      <c r="BN724" s="40"/>
      <c r="BT724" s="92"/>
    </row>
    <row r="725" spans="1:72" s="39" customFormat="1" ht="18.75" customHeight="1" x14ac:dyDescent="0.25">
      <c r="B725" s="605" t="s">
        <v>281</v>
      </c>
      <c r="C725" s="485"/>
      <c r="D725" s="485"/>
      <c r="E725" s="485"/>
      <c r="F725" s="485"/>
      <c r="G725" s="485"/>
      <c r="H725" s="485"/>
      <c r="I725" s="574" t="s">
        <v>718</v>
      </c>
      <c r="J725" s="574"/>
      <c r="K725" s="574"/>
      <c r="L725" s="574"/>
      <c r="M725" s="574"/>
      <c r="N725" s="574"/>
      <c r="O725" s="574"/>
      <c r="P725" s="575"/>
      <c r="Q725" s="608">
        <v>79.95</v>
      </c>
      <c r="R725" s="609"/>
      <c r="S725" s="610"/>
      <c r="T725" s="611"/>
      <c r="U725" s="612"/>
      <c r="V725" s="613"/>
      <c r="W725" s="370" t="s">
        <v>282</v>
      </c>
      <c r="X725" s="371"/>
      <c r="Y725" s="371"/>
      <c r="Z725" s="371"/>
      <c r="AA725" s="440"/>
      <c r="AB725" s="616" t="s">
        <v>12</v>
      </c>
      <c r="AC725" s="485"/>
      <c r="AD725" s="485"/>
      <c r="AE725" s="485"/>
      <c r="AF725" s="485"/>
      <c r="AG725" s="485"/>
      <c r="AH725" s="485"/>
      <c r="AI725" s="485"/>
      <c r="AJ725" s="485"/>
      <c r="AK725" s="485"/>
      <c r="AL725" s="485"/>
      <c r="AM725" s="485"/>
      <c r="AN725" s="485"/>
      <c r="AO725" s="485"/>
      <c r="AP725" s="485"/>
      <c r="AQ725" s="485"/>
      <c r="AR725" s="485"/>
      <c r="AS725" s="485"/>
      <c r="AT725" s="485"/>
      <c r="AU725" s="485"/>
      <c r="AV725" s="485"/>
      <c r="AW725" s="485"/>
      <c r="AX725" s="485"/>
      <c r="AY725" s="486"/>
      <c r="AZ725" s="15"/>
      <c r="BA725" s="93" t="s">
        <v>1036</v>
      </c>
      <c r="BB725" s="40" t="s">
        <v>2380</v>
      </c>
      <c r="BC725" s="39" t="str">
        <f>B725</f>
        <v>Fuyu</v>
      </c>
      <c r="BD725" s="85" t="s">
        <v>743</v>
      </c>
      <c r="BE725" s="40" t="str">
        <f t="shared" si="542"/>
        <v/>
      </c>
      <c r="BF725" s="40">
        <f t="shared" si="543"/>
        <v>79.95</v>
      </c>
      <c r="BG725" s="40" t="str">
        <f t="shared" si="544"/>
        <v/>
      </c>
      <c r="BH725" s="139">
        <f>IF(BB725="","",IF(AND(BD725="Yes",Admin!$F$6&gt;0),Admin!$F$6,Admin!$F$5))</f>
        <v>0</v>
      </c>
      <c r="BI725" s="140" t="str">
        <f t="shared" si="545"/>
        <v/>
      </c>
      <c r="BJ725" s="40" t="str">
        <f t="shared" si="511"/>
        <v/>
      </c>
      <c r="BN725" s="40"/>
      <c r="BT725" s="92"/>
    </row>
    <row r="726" spans="1:72" s="39" customFormat="1" ht="18.75" hidden="1" customHeight="1" x14ac:dyDescent="0.25">
      <c r="B726" s="525" t="s">
        <v>281</v>
      </c>
      <c r="C726" s="526"/>
      <c r="D726" s="526"/>
      <c r="E726" s="526"/>
      <c r="F726" s="526"/>
      <c r="G726" s="526"/>
      <c r="H726" s="526"/>
      <c r="I726" s="606" t="s">
        <v>2334</v>
      </c>
      <c r="J726" s="606"/>
      <c r="K726" s="606"/>
      <c r="L726" s="606"/>
      <c r="M726" s="606"/>
      <c r="N726" s="606"/>
      <c r="O726" s="606"/>
      <c r="P726" s="607"/>
      <c r="Q726" s="522">
        <v>59.95</v>
      </c>
      <c r="R726" s="523"/>
      <c r="S726" s="524"/>
      <c r="T726" s="519" t="s">
        <v>2</v>
      </c>
      <c r="U726" s="520"/>
      <c r="V726" s="521"/>
      <c r="W726" s="329" t="s">
        <v>282</v>
      </c>
      <c r="X726" s="330"/>
      <c r="Y726" s="330"/>
      <c r="Z726" s="330"/>
      <c r="AA726" s="331"/>
      <c r="AB726" s="561" t="s">
        <v>12</v>
      </c>
      <c r="AC726" s="526"/>
      <c r="AD726" s="526"/>
      <c r="AE726" s="526"/>
      <c r="AF726" s="526"/>
      <c r="AG726" s="526"/>
      <c r="AH726" s="526"/>
      <c r="AI726" s="526"/>
      <c r="AJ726" s="526"/>
      <c r="AK726" s="526"/>
      <c r="AL726" s="526"/>
      <c r="AM726" s="526"/>
      <c r="AN726" s="526"/>
      <c r="AO726" s="526"/>
      <c r="AP726" s="526"/>
      <c r="AQ726" s="526"/>
      <c r="AR726" s="526"/>
      <c r="AS726" s="526"/>
      <c r="AT726" s="526"/>
      <c r="AU726" s="526"/>
      <c r="AV726" s="526"/>
      <c r="AW726" s="526"/>
      <c r="AX726" s="526"/>
      <c r="AY726" s="562"/>
      <c r="AZ726" s="15"/>
      <c r="BA726" s="93" t="s">
        <v>2333</v>
      </c>
      <c r="BB726" s="40" t="s">
        <v>2381</v>
      </c>
      <c r="BC726" s="39" t="str">
        <f>B726</f>
        <v>Fuyu</v>
      </c>
      <c r="BD726" s="85" t="s">
        <v>743</v>
      </c>
      <c r="BE726" s="40" t="str">
        <f t="shared" si="542"/>
        <v/>
      </c>
      <c r="BF726" s="40">
        <f t="shared" si="543"/>
        <v>59.95</v>
      </c>
      <c r="BG726" s="40" t="str">
        <f t="shared" si="544"/>
        <v/>
      </c>
      <c r="BH726" s="139">
        <f>IF(BB726="","",IF(AND(BD726="Yes",Admin!$F$6&gt;0),Admin!$F$6,Admin!$F$5))</f>
        <v>0</v>
      </c>
      <c r="BI726" s="140" t="str">
        <f t="shared" si="545"/>
        <v/>
      </c>
      <c r="BJ726" s="40" t="str">
        <f t="shared" ref="BJ726" si="548">IF(BI726="","",BI726-(BI726*BH726))</f>
        <v/>
      </c>
      <c r="BN726" s="40"/>
      <c r="BT726" s="92"/>
    </row>
    <row r="727" spans="1:72" s="39" customFormat="1" ht="18.75" customHeight="1" thickBot="1" x14ac:dyDescent="0.3">
      <c r="B727" s="301" t="s">
        <v>283</v>
      </c>
      <c r="C727" s="302"/>
      <c r="D727" s="302"/>
      <c r="E727" s="302"/>
      <c r="F727" s="302"/>
      <c r="G727" s="302"/>
      <c r="H727" s="302"/>
      <c r="I727" s="529" t="s">
        <v>718</v>
      </c>
      <c r="J727" s="529"/>
      <c r="K727" s="529"/>
      <c r="L727" s="529"/>
      <c r="M727" s="529"/>
      <c r="N727" s="529"/>
      <c r="O727" s="529"/>
      <c r="P727" s="530"/>
      <c r="Q727" s="531">
        <v>79.95</v>
      </c>
      <c r="R727" s="532"/>
      <c r="S727" s="533"/>
      <c r="T727" s="504" t="s">
        <v>2</v>
      </c>
      <c r="U727" s="324"/>
      <c r="V727" s="324"/>
      <c r="W727" s="332" t="s">
        <v>284</v>
      </c>
      <c r="X727" s="333"/>
      <c r="Y727" s="333"/>
      <c r="Z727" s="333"/>
      <c r="AA727" s="334"/>
      <c r="AB727" s="497" t="s">
        <v>12</v>
      </c>
      <c r="AC727" s="302"/>
      <c r="AD727" s="302"/>
      <c r="AE727" s="302"/>
      <c r="AF727" s="302"/>
      <c r="AG727" s="302"/>
      <c r="AH727" s="302"/>
      <c r="AI727" s="302"/>
      <c r="AJ727" s="302"/>
      <c r="AK727" s="302"/>
      <c r="AL727" s="302"/>
      <c r="AM727" s="302"/>
      <c r="AN727" s="302"/>
      <c r="AO727" s="302"/>
      <c r="AP727" s="302"/>
      <c r="AQ727" s="302"/>
      <c r="AR727" s="302"/>
      <c r="AS727" s="302"/>
      <c r="AT727" s="302"/>
      <c r="AU727" s="302"/>
      <c r="AV727" s="302"/>
      <c r="AW727" s="302"/>
      <c r="AX727" s="302"/>
      <c r="AY727" s="498"/>
      <c r="AZ727" s="15"/>
      <c r="BA727" s="93" t="s">
        <v>1037</v>
      </c>
      <c r="BB727" s="40" t="s">
        <v>2380</v>
      </c>
      <c r="BC727" s="39" t="str">
        <f>B727</f>
        <v>Jiro</v>
      </c>
      <c r="BD727" s="85" t="s">
        <v>743</v>
      </c>
      <c r="BE727" s="40" t="str">
        <f t="shared" si="542"/>
        <v/>
      </c>
      <c r="BF727" s="40">
        <f t="shared" si="543"/>
        <v>79.95</v>
      </c>
      <c r="BG727" s="40" t="str">
        <f t="shared" si="544"/>
        <v/>
      </c>
      <c r="BH727" s="139">
        <f>IF(BB727="","",IF(AND(BD727="Yes",Admin!$F$6&gt;0),Admin!$F$6,Admin!$F$5))</f>
        <v>0</v>
      </c>
      <c r="BI727" s="140" t="str">
        <f t="shared" si="545"/>
        <v/>
      </c>
      <c r="BJ727" s="40" t="str">
        <f t="shared" si="511"/>
        <v/>
      </c>
      <c r="BN727" s="40"/>
      <c r="BT727" s="92"/>
    </row>
    <row r="728" spans="1:72" s="39" customFormat="1" ht="18.75" hidden="1" customHeight="1" thickBot="1" x14ac:dyDescent="0.3">
      <c r="B728" s="534" t="s">
        <v>283</v>
      </c>
      <c r="C728" s="446"/>
      <c r="D728" s="446"/>
      <c r="E728" s="446"/>
      <c r="F728" s="446"/>
      <c r="G728" s="446"/>
      <c r="H728" s="446"/>
      <c r="I728" s="535" t="s">
        <v>718</v>
      </c>
      <c r="J728" s="535"/>
      <c r="K728" s="535"/>
      <c r="L728" s="535"/>
      <c r="M728" s="535"/>
      <c r="N728" s="535"/>
      <c r="O728" s="535"/>
      <c r="P728" s="536"/>
      <c r="Q728" s="537" t="s">
        <v>393</v>
      </c>
      <c r="R728" s="538"/>
      <c r="S728" s="539"/>
      <c r="T728" s="540" t="s">
        <v>2</v>
      </c>
      <c r="U728" s="541"/>
      <c r="V728" s="541"/>
      <c r="W728" s="578" t="s">
        <v>284</v>
      </c>
      <c r="X728" s="579"/>
      <c r="Y728" s="579"/>
      <c r="Z728" s="579"/>
      <c r="AA728" s="604"/>
      <c r="AB728" s="445" t="s">
        <v>12</v>
      </c>
      <c r="AC728" s="446"/>
      <c r="AD728" s="446"/>
      <c r="AE728" s="446"/>
      <c r="AF728" s="446"/>
      <c r="AG728" s="446"/>
      <c r="AH728" s="446"/>
      <c r="AI728" s="446"/>
      <c r="AJ728" s="446"/>
      <c r="AK728" s="446"/>
      <c r="AL728" s="446"/>
      <c r="AM728" s="446"/>
      <c r="AN728" s="446"/>
      <c r="AO728" s="446"/>
      <c r="AP728" s="446"/>
      <c r="AQ728" s="446"/>
      <c r="AR728" s="446"/>
      <c r="AS728" s="446"/>
      <c r="AT728" s="446"/>
      <c r="AU728" s="446"/>
      <c r="AV728" s="446"/>
      <c r="AW728" s="446"/>
      <c r="AX728" s="446"/>
      <c r="AY728" s="447"/>
      <c r="AZ728" s="15"/>
      <c r="BA728" s="93" t="s">
        <v>1931</v>
      </c>
      <c r="BB728" s="40" t="s">
        <v>280</v>
      </c>
      <c r="BC728" s="39" t="str">
        <f>B728</f>
        <v>Jiro</v>
      </c>
      <c r="BD728" s="85" t="s">
        <v>743</v>
      </c>
      <c r="BE728" s="40" t="str">
        <f t="shared" si="542"/>
        <v/>
      </c>
      <c r="BF728" s="40" t="str">
        <f t="shared" si="543"/>
        <v/>
      </c>
      <c r="BG728" s="40" t="str">
        <f t="shared" si="544"/>
        <v/>
      </c>
      <c r="BH728" s="139">
        <f>IF(BB728="","",IF(AND(BD728="Yes",Admin!$F$6&gt;0),Admin!$F$6,Admin!$F$5))</f>
        <v>0</v>
      </c>
      <c r="BI728" s="140" t="str">
        <f t="shared" si="545"/>
        <v/>
      </c>
      <c r="BJ728" s="40" t="str">
        <f t="shared" ref="BJ728" si="549">IF(BI728="","",BI728-(BI728*BH728))</f>
        <v/>
      </c>
      <c r="BN728" s="40"/>
      <c r="BT728" s="92"/>
    </row>
    <row r="729" spans="1:72" ht="18.75" customHeight="1" thickBot="1" x14ac:dyDescent="0.3">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c r="AA729" s="455"/>
      <c r="AB729" s="455"/>
      <c r="AC729" s="455"/>
      <c r="AD729" s="455"/>
      <c r="AE729" s="455"/>
      <c r="AF729" s="455"/>
      <c r="AG729" s="455"/>
      <c r="AH729" s="455"/>
      <c r="AI729" s="455"/>
      <c r="AJ729" s="455"/>
      <c r="AK729" s="455"/>
      <c r="AL729" s="455"/>
      <c r="AM729" s="455"/>
      <c r="AN729" s="455"/>
      <c r="AO729" s="455"/>
      <c r="AP729" s="455"/>
      <c r="AQ729" s="455"/>
      <c r="AR729" s="455"/>
      <c r="AS729" s="455"/>
      <c r="AT729" s="455"/>
      <c r="AU729" s="455"/>
      <c r="AV729" s="455"/>
      <c r="AW729" s="455"/>
      <c r="AX729" s="455"/>
      <c r="AY729" s="455"/>
      <c r="AZ729" s="15"/>
      <c r="BA729" s="84"/>
      <c r="BB729" s="39"/>
      <c r="BC729" s="39"/>
      <c r="BD729" s="85"/>
      <c r="BE729" s="78"/>
      <c r="BF729" s="78"/>
      <c r="BG729" s="78"/>
      <c r="BH729" s="86"/>
      <c r="BI729" s="87"/>
      <c r="BJ729" s="88"/>
    </row>
    <row r="730" spans="1:72" s="39" customFormat="1" ht="18.75" customHeight="1" x14ac:dyDescent="0.3">
      <c r="A730" s="133"/>
      <c r="B730" s="559" t="s">
        <v>1772</v>
      </c>
      <c r="C730" s="560"/>
      <c r="D730" s="560"/>
      <c r="E730" s="560"/>
      <c r="F730" s="560"/>
      <c r="G730" s="560"/>
      <c r="H730" s="560"/>
      <c r="I730" s="560"/>
      <c r="J730" s="560"/>
      <c r="K730" s="560"/>
      <c r="L730" s="560"/>
      <c r="M730" s="560"/>
      <c r="N730" s="560"/>
      <c r="O730" s="560"/>
      <c r="P730" s="560"/>
      <c r="Q730" s="551" t="s">
        <v>1</v>
      </c>
      <c r="R730" s="551"/>
      <c r="S730" s="551"/>
      <c r="T730" s="551" t="s">
        <v>0</v>
      </c>
      <c r="U730" s="551"/>
      <c r="V730" s="551"/>
      <c r="W730" s="563" t="s">
        <v>8</v>
      </c>
      <c r="X730" s="564"/>
      <c r="Y730" s="564"/>
      <c r="Z730" s="564"/>
      <c r="AA730" s="565"/>
      <c r="AB730" s="566" t="s">
        <v>9</v>
      </c>
      <c r="AC730" s="566"/>
      <c r="AD730" s="566"/>
      <c r="AE730" s="566"/>
      <c r="AF730" s="566"/>
      <c r="AG730" s="566"/>
      <c r="AH730" s="566"/>
      <c r="AI730" s="566"/>
      <c r="AJ730" s="566"/>
      <c r="AK730" s="566"/>
      <c r="AL730" s="566"/>
      <c r="AM730" s="566"/>
      <c r="AN730" s="566"/>
      <c r="AO730" s="566"/>
      <c r="AP730" s="566"/>
      <c r="AQ730" s="566"/>
      <c r="AR730" s="566"/>
      <c r="AS730" s="566"/>
      <c r="AT730" s="566"/>
      <c r="AU730" s="566"/>
      <c r="AV730" s="566"/>
      <c r="AW730" s="566"/>
      <c r="AX730" s="566"/>
      <c r="AY730" s="567"/>
      <c r="AZ730" s="15"/>
      <c r="BA730" s="93" t="s">
        <v>792</v>
      </c>
      <c r="BD730" s="40"/>
      <c r="BE730" s="78" t="str">
        <f>IF(ISNUMBER(T730),T730,"")</f>
        <v/>
      </c>
      <c r="BF730" s="78" t="str">
        <f>IF(ISNUMBER(Q730),Q730,"")</f>
        <v/>
      </c>
      <c r="BG730" s="78" t="str">
        <f>IF(AND(ISNUMBER(T730),BD730="Yes"),T730,"")</f>
        <v/>
      </c>
      <c r="BH730" s="86" t="str">
        <f>IF(BB730="","",IF(AND(BD730="Yes",Admin!$F$6&gt;0),Admin!$F$6,Admin!$F$5))</f>
        <v/>
      </c>
      <c r="BI730" s="87" t="str">
        <f>IF(AND(ISNUMBER(T730),T730&gt;0,ISNUMBER(Q730)),Q730*T730,"")</f>
        <v/>
      </c>
      <c r="BJ730" s="78" t="str">
        <f>IF(BI730="","",BI730-(BI730*BH730))</f>
        <v/>
      </c>
      <c r="BN730" s="40"/>
      <c r="BT730" s="92"/>
    </row>
    <row r="731" spans="1:72" s="39" customFormat="1" ht="18.75" customHeight="1" x14ac:dyDescent="0.25">
      <c r="B731" s="258" t="s">
        <v>1774</v>
      </c>
      <c r="C731" s="257"/>
      <c r="D731" s="257"/>
      <c r="E731" s="257"/>
      <c r="F731" s="257"/>
      <c r="G731" s="257"/>
      <c r="H731" s="257"/>
      <c r="I731" s="1089" t="s">
        <v>1775</v>
      </c>
      <c r="J731" s="1089"/>
      <c r="K731" s="1089"/>
      <c r="L731" s="1089"/>
      <c r="M731" s="1089"/>
      <c r="N731" s="1089"/>
      <c r="O731" s="1089"/>
      <c r="P731" s="1090"/>
      <c r="Q731" s="282">
        <v>27.95</v>
      </c>
      <c r="R731" s="298"/>
      <c r="S731" s="298"/>
      <c r="T731" s="1091"/>
      <c r="U731" s="1091"/>
      <c r="V731" s="1091"/>
      <c r="W731" s="370"/>
      <c r="X731" s="371"/>
      <c r="Y731" s="371"/>
      <c r="Z731" s="371"/>
      <c r="AA731" s="372"/>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4"/>
      <c r="AY731" s="1076"/>
      <c r="AZ731" s="15"/>
      <c r="BA731" s="93" t="s">
        <v>1773</v>
      </c>
      <c r="BB731" s="40" t="s">
        <v>2670</v>
      </c>
      <c r="BC731" s="39" t="str">
        <f>B731</f>
        <v>Tea Plant</v>
      </c>
      <c r="BD731" s="85" t="s">
        <v>745</v>
      </c>
      <c r="BE731" s="40" t="str">
        <f>IF(ISNUMBER(T731),T731,"")</f>
        <v/>
      </c>
      <c r="BF731" s="40">
        <f>IF(ISNUMBER(Q731),Q731,"")</f>
        <v>27.95</v>
      </c>
      <c r="BG731" s="40" t="str">
        <f>IF(AND(ISNUMBER(T731),BD731="Yes"),T731,"")</f>
        <v/>
      </c>
      <c r="BH731" s="139">
        <f>IF(BB731="","",IF(AND(BD731="Yes",Admin!$F$6&gt;0),Admin!$F$6,Admin!$F$5))</f>
        <v>0</v>
      </c>
      <c r="BI731" s="140" t="str">
        <f>IF(AND(ISNUMBER(T731),T731&gt;0,ISNUMBER(Q731)),Q731*T731,"")</f>
        <v/>
      </c>
      <c r="BJ731" s="40" t="str">
        <f>IF(BI731="","",BI731-(BI731*BH731))</f>
        <v/>
      </c>
      <c r="BN731" s="40"/>
      <c r="BT731" s="92"/>
    </row>
    <row r="732" spans="1:72" s="39" customFormat="1" ht="18.75" customHeight="1" thickBot="1" x14ac:dyDescent="0.3">
      <c r="B732" s="219" t="s">
        <v>1774</v>
      </c>
      <c r="C732" s="216"/>
      <c r="D732" s="216"/>
      <c r="E732" s="216"/>
      <c r="F732" s="216"/>
      <c r="G732" s="216"/>
      <c r="H732" s="216"/>
      <c r="I732" s="576" t="s">
        <v>2618</v>
      </c>
      <c r="J732" s="576"/>
      <c r="K732" s="576"/>
      <c r="L732" s="576"/>
      <c r="M732" s="576"/>
      <c r="N732" s="576"/>
      <c r="O732" s="576"/>
      <c r="P732" s="577"/>
      <c r="Q732" s="309">
        <v>42.95</v>
      </c>
      <c r="R732" s="527"/>
      <c r="S732" s="527"/>
      <c r="T732" s="528"/>
      <c r="U732" s="528"/>
      <c r="V732" s="528"/>
      <c r="W732" s="553"/>
      <c r="X732" s="428"/>
      <c r="Y732" s="428"/>
      <c r="Z732" s="428"/>
      <c r="AA732" s="557"/>
      <c r="AB732" s="444"/>
      <c r="AC732" s="444"/>
      <c r="AD732" s="444"/>
      <c r="AE732" s="444"/>
      <c r="AF732" s="444"/>
      <c r="AG732" s="444"/>
      <c r="AH732" s="444"/>
      <c r="AI732" s="444"/>
      <c r="AJ732" s="444"/>
      <c r="AK732" s="444"/>
      <c r="AL732" s="444"/>
      <c r="AM732" s="444"/>
      <c r="AN732" s="444"/>
      <c r="AO732" s="444"/>
      <c r="AP732" s="444"/>
      <c r="AQ732" s="444"/>
      <c r="AR732" s="444"/>
      <c r="AS732" s="444"/>
      <c r="AT732" s="444"/>
      <c r="AU732" s="444"/>
      <c r="AV732" s="444"/>
      <c r="AW732" s="444"/>
      <c r="AX732" s="444"/>
      <c r="AY732" s="558"/>
      <c r="AZ732" s="15"/>
      <c r="BA732" s="93" t="s">
        <v>2619</v>
      </c>
      <c r="BB732" s="40" t="s">
        <v>2671</v>
      </c>
      <c r="BC732" s="39" t="str">
        <f>B732</f>
        <v>Tea Plant</v>
      </c>
      <c r="BD732" s="85" t="s">
        <v>745</v>
      </c>
      <c r="BE732" s="40" t="str">
        <f>IF(ISNUMBER(T732),T732,"")</f>
        <v/>
      </c>
      <c r="BF732" s="40">
        <f>IF(ISNUMBER(Q732),Q732,"")</f>
        <v>42.95</v>
      </c>
      <c r="BG732" s="40" t="str">
        <f>IF(AND(ISNUMBER(T732),BD732="Yes"),T732,"")</f>
        <v/>
      </c>
      <c r="BH732" s="139">
        <f>IF(BB732="","",IF(AND(BD732="Yes",Admin!$F$6&gt;0),Admin!$F$6,Admin!$F$5))</f>
        <v>0</v>
      </c>
      <c r="BI732" s="140" t="str">
        <f>IF(AND(ISNUMBER(T732),T732&gt;0,ISNUMBER(Q732)),Q732*T732,"")</f>
        <v/>
      </c>
      <c r="BJ732" s="40" t="str">
        <f>IF(BI732="","",BI732-(BI732*BH732))</f>
        <v/>
      </c>
      <c r="BN732" s="40"/>
      <c r="BT732" s="92"/>
    </row>
  </sheetData>
  <protectedRanges>
    <protectedRange sqref="BE583 Z383:Z534 W535:Z535 W583:Z583 W581:Z581 Z569:Z580 Z292:Z293 Z377:Z379 Z381 Z118:Z134 Z240:Z287 Z295:Z374 Z136:Z225 Z21:Z116 Z538:Z555" name="Range2_1"/>
    <protectedRange sqref="J536:J537 J582 J19" name="Range2_2"/>
    <protectedRange sqref="AB2:AB3 U5:AF5 AC3:AF3" name="Range1"/>
    <protectedRange sqref="AF4" name="Range1_1"/>
    <protectedRange sqref="Z585" name="Range2_1_1"/>
    <protectedRange sqref="Z629:Z638 Z640" name="Range2_1_2"/>
    <protectedRange sqref="Z556" name="Range2_1_3"/>
    <protectedRange sqref="Z661:Z671 Z642:Z659" name="Range2_1_4"/>
    <protectedRange sqref="Z673:Z677" name="Range2_1_6"/>
    <protectedRange sqref="Z683:Z713" name="Range2_1_7"/>
    <protectedRange sqref="Z715:Z716" name="Range2_1_8"/>
    <protectedRange sqref="Z718:Z732" name="Range2_1_9"/>
    <protectedRange sqref="Z557:Z567" name="Range2_1_3_1"/>
    <protectedRange sqref="Z117" name="Range2_1_5"/>
    <protectedRange sqref="Z135" name="Range2_1_10"/>
    <protectedRange sqref="Z226:Z239" name="Range2_1_11"/>
    <protectedRange sqref="Z288:Z291" name="Range2_1_12"/>
    <protectedRange sqref="Z375:Z376" name="Range2_1_13"/>
    <protectedRange sqref="Z380" name="Range2_1_14"/>
    <protectedRange sqref="Z639" name="Range2_1_2_1"/>
  </protectedRanges>
  <autoFilter ref="BA21:BJ732" xr:uid="{7C407476-B1CA-425E-9FFE-6E1FC5FB6396}"/>
  <mergeCells count="3662">
    <mergeCell ref="Q397:S397"/>
    <mergeCell ref="T397:V397"/>
    <mergeCell ref="AB395:AY395"/>
    <mergeCell ref="K190:P190"/>
    <mergeCell ref="W546:AA546"/>
    <mergeCell ref="AB546:AY546"/>
    <mergeCell ref="I731:P731"/>
    <mergeCell ref="Q731:S731"/>
    <mergeCell ref="T731:V731"/>
    <mergeCell ref="W731:AA731"/>
    <mergeCell ref="AB731:AY731"/>
    <mergeCell ref="B276:J276"/>
    <mergeCell ref="K276:P276"/>
    <mergeCell ref="B380:G380"/>
    <mergeCell ref="H380:P380"/>
    <mergeCell ref="B306:G306"/>
    <mergeCell ref="H306:P306"/>
    <mergeCell ref="Q306:S306"/>
    <mergeCell ref="T306:V306"/>
    <mergeCell ref="W306:AA306"/>
    <mergeCell ref="AB306:AY306"/>
    <mergeCell ref="B313:G313"/>
    <mergeCell ref="B525:P525"/>
    <mergeCell ref="Q525:S525"/>
    <mergeCell ref="T525:V525"/>
    <mergeCell ref="W525:AA525"/>
    <mergeCell ref="AB525:AY525"/>
    <mergeCell ref="B523:P523"/>
    <mergeCell ref="Q523:S523"/>
    <mergeCell ref="T523:V523"/>
    <mergeCell ref="W523:AA523"/>
    <mergeCell ref="AB523:AY523"/>
    <mergeCell ref="B304:G304"/>
    <mergeCell ref="H313:P313"/>
    <mergeCell ref="Q170:S170"/>
    <mergeCell ref="AB165:AY165"/>
    <mergeCell ref="G165:P165"/>
    <mergeCell ref="T167:V167"/>
    <mergeCell ref="T387:V387"/>
    <mergeCell ref="W387:AA387"/>
    <mergeCell ref="AB195:AY195"/>
    <mergeCell ref="B178:J178"/>
    <mergeCell ref="K178:P178"/>
    <mergeCell ref="Q178:S178"/>
    <mergeCell ref="T178:V178"/>
    <mergeCell ref="W178:AA178"/>
    <mergeCell ref="AB178:AY178"/>
    <mergeCell ref="W397:AA397"/>
    <mergeCell ref="AB397:AY397"/>
    <mergeCell ref="O397:P397"/>
    <mergeCell ref="B397:N397"/>
    <mergeCell ref="B301:G301"/>
    <mergeCell ref="H301:P301"/>
    <mergeCell ref="Q301:S301"/>
    <mergeCell ref="T301:V301"/>
    <mergeCell ref="Q290:S290"/>
    <mergeCell ref="T290:V290"/>
    <mergeCell ref="W290:AA290"/>
    <mergeCell ref="AB290:AY290"/>
    <mergeCell ref="B290:P290"/>
    <mergeCell ref="K234:P234"/>
    <mergeCell ref="K232:P232"/>
    <mergeCell ref="B232:J232"/>
    <mergeCell ref="B234:J234"/>
    <mergeCell ref="B237:J237"/>
    <mergeCell ref="K237:P237"/>
    <mergeCell ref="B289:J289"/>
    <mergeCell ref="K289:P289"/>
    <mergeCell ref="T262:V262"/>
    <mergeCell ref="AB261:AY261"/>
    <mergeCell ref="B260:G260"/>
    <mergeCell ref="Q313:S313"/>
    <mergeCell ref="T313:V313"/>
    <mergeCell ref="W313:AA313"/>
    <mergeCell ref="AB313:AY313"/>
    <mergeCell ref="T238:V238"/>
    <mergeCell ref="B236:L236"/>
    <mergeCell ref="W304:AA304"/>
    <mergeCell ref="AB304:AY304"/>
    <mergeCell ref="B315:G315"/>
    <mergeCell ref="H315:P315"/>
    <mergeCell ref="W301:AA301"/>
    <mergeCell ref="AB301:AY301"/>
    <mergeCell ref="T302:V302"/>
    <mergeCell ref="W302:AA302"/>
    <mergeCell ref="H308:P308"/>
    <mergeCell ref="Q309:S309"/>
    <mergeCell ref="W308:AA308"/>
    <mergeCell ref="B296:AY296"/>
    <mergeCell ref="AB288:AY288"/>
    <mergeCell ref="Q267:S267"/>
    <mergeCell ref="B292:AY292"/>
    <mergeCell ref="AB293:AY293"/>
    <mergeCell ref="B279:AY279"/>
    <mergeCell ref="Q268:S268"/>
    <mergeCell ref="AB249:AY249"/>
    <mergeCell ref="Q387:S387"/>
    <mergeCell ref="AB387:AY387"/>
    <mergeCell ref="T307:V307"/>
    <mergeCell ref="W289:AA289"/>
    <mergeCell ref="AB287:AY287"/>
    <mergeCell ref="B73:M73"/>
    <mergeCell ref="N77:P77"/>
    <mergeCell ref="Q77:S77"/>
    <mergeCell ref="T77:V77"/>
    <mergeCell ref="W77:AA77"/>
    <mergeCell ref="AB77:AY77"/>
    <mergeCell ref="B76:M76"/>
    <mergeCell ref="N76:P76"/>
    <mergeCell ref="Q76:S76"/>
    <mergeCell ref="T76:V76"/>
    <mergeCell ref="W76:AA76"/>
    <mergeCell ref="AB76:AY76"/>
    <mergeCell ref="B74:M74"/>
    <mergeCell ref="N74:P74"/>
    <mergeCell ref="Q74:S74"/>
    <mergeCell ref="T74:V74"/>
    <mergeCell ref="T196:V196"/>
    <mergeCell ref="B195:J195"/>
    <mergeCell ref="W196:AA196"/>
    <mergeCell ref="T111:V111"/>
    <mergeCell ref="W111:AA111"/>
    <mergeCell ref="AB111:AY111"/>
    <mergeCell ref="B112:P112"/>
    <mergeCell ref="Q112:S112"/>
    <mergeCell ref="T112:V112"/>
    <mergeCell ref="W112:AA112"/>
    <mergeCell ref="AB112:AY112"/>
    <mergeCell ref="AB327:AY327"/>
    <mergeCell ref="AB318:AY318"/>
    <mergeCell ref="Q346:S346"/>
    <mergeCell ref="AB314:AY314"/>
    <mergeCell ref="AB329:AY329"/>
    <mergeCell ref="AB180:AY180"/>
    <mergeCell ref="L180:P180"/>
    <mergeCell ref="B329:H329"/>
    <mergeCell ref="T319:V319"/>
    <mergeCell ref="W319:AA319"/>
    <mergeCell ref="Q393:S393"/>
    <mergeCell ref="Q388:S388"/>
    <mergeCell ref="H374:P374"/>
    <mergeCell ref="W393:AA393"/>
    <mergeCell ref="AB366:AY366"/>
    <mergeCell ref="W390:AA390"/>
    <mergeCell ref="Q382:S382"/>
    <mergeCell ref="T390:V390"/>
    <mergeCell ref="T364:V364"/>
    <mergeCell ref="Q373:S373"/>
    <mergeCell ref="AB374:AY374"/>
    <mergeCell ref="AB363:AY363"/>
    <mergeCell ref="Q374:S374"/>
    <mergeCell ref="B375:E375"/>
    <mergeCell ref="T350:V350"/>
    <mergeCell ref="T357:V357"/>
    <mergeCell ref="H354:P354"/>
    <mergeCell ref="T379:V379"/>
    <mergeCell ref="F372:P372"/>
    <mergeCell ref="F353:P353"/>
    <mergeCell ref="W330:AA330"/>
    <mergeCell ref="W334:AA334"/>
    <mergeCell ref="N60:P60"/>
    <mergeCell ref="T42:V42"/>
    <mergeCell ref="W42:AA42"/>
    <mergeCell ref="AB42:AY42"/>
    <mergeCell ref="N45:P45"/>
    <mergeCell ref="AB64:AY64"/>
    <mergeCell ref="Q34:S34"/>
    <mergeCell ref="AB38:AY38"/>
    <mergeCell ref="AB40:AY40"/>
    <mergeCell ref="Q58:S58"/>
    <mergeCell ref="Q49:S49"/>
    <mergeCell ref="AB354:AY354"/>
    <mergeCell ref="H304:P304"/>
    <mergeCell ref="Q304:S304"/>
    <mergeCell ref="T304:V304"/>
    <mergeCell ref="B302:G302"/>
    <mergeCell ref="H302:P302"/>
    <mergeCell ref="Q350:S350"/>
    <mergeCell ref="H303:P303"/>
    <mergeCell ref="W303:AA303"/>
    <mergeCell ref="W332:AA332"/>
    <mergeCell ref="Q325:S325"/>
    <mergeCell ref="T315:V315"/>
    <mergeCell ref="W315:AA315"/>
    <mergeCell ref="T308:V308"/>
    <mergeCell ref="W339:AA339"/>
    <mergeCell ref="Q351:S351"/>
    <mergeCell ref="W320:AA320"/>
    <mergeCell ref="B310:G310"/>
    <mergeCell ref="B314:G314"/>
    <mergeCell ref="B354:G354"/>
    <mergeCell ref="Q302:S302"/>
    <mergeCell ref="N40:P40"/>
    <mergeCell ref="N57:P57"/>
    <mergeCell ref="B41:M41"/>
    <mergeCell ref="N41:P41"/>
    <mergeCell ref="Q41:S41"/>
    <mergeCell ref="T41:V41"/>
    <mergeCell ref="AB30:AY30"/>
    <mergeCell ref="W57:AA57"/>
    <mergeCell ref="AB49:AY49"/>
    <mergeCell ref="W45:AA45"/>
    <mergeCell ref="N54:P54"/>
    <mergeCell ref="Q54:S54"/>
    <mergeCell ref="T54:V54"/>
    <mergeCell ref="Q45:S45"/>
    <mergeCell ref="AB47:AY47"/>
    <mergeCell ref="B71:M71"/>
    <mergeCell ref="N71:P71"/>
    <mergeCell ref="Q71:S71"/>
    <mergeCell ref="T71:V71"/>
    <mergeCell ref="W71:AA71"/>
    <mergeCell ref="AB71:AY71"/>
    <mergeCell ref="W33:AA33"/>
    <mergeCell ref="AB33:AY33"/>
    <mergeCell ref="B36:M36"/>
    <mergeCell ref="N36:P36"/>
    <mergeCell ref="Q36:S36"/>
    <mergeCell ref="T36:V36"/>
    <mergeCell ref="W36:AA36"/>
    <mergeCell ref="B64:M64"/>
    <mergeCell ref="AB52:AY52"/>
    <mergeCell ref="AB51:AY51"/>
    <mergeCell ref="W53:AA53"/>
    <mergeCell ref="Q46:S46"/>
    <mergeCell ref="T46:V46"/>
    <mergeCell ref="W46:AA46"/>
    <mergeCell ref="AB46:AY46"/>
    <mergeCell ref="B59:M59"/>
    <mergeCell ref="N59:P59"/>
    <mergeCell ref="Q59:S59"/>
    <mergeCell ref="T59:V59"/>
    <mergeCell ref="W59:AA59"/>
    <mergeCell ref="AB59:AY59"/>
    <mergeCell ref="B52:M52"/>
    <mergeCell ref="N52:P52"/>
    <mergeCell ref="Q52:S52"/>
    <mergeCell ref="T52:V52"/>
    <mergeCell ref="W52:AA52"/>
    <mergeCell ref="W41:AA41"/>
    <mergeCell ref="AB41:AY41"/>
    <mergeCell ref="AB53:AY53"/>
    <mergeCell ref="B417:P417"/>
    <mergeCell ref="Q417:S417"/>
    <mergeCell ref="T417:V417"/>
    <mergeCell ref="W417:AA417"/>
    <mergeCell ref="AB417:AY417"/>
    <mergeCell ref="B423:P423"/>
    <mergeCell ref="Q338:S338"/>
    <mergeCell ref="T318:V318"/>
    <mergeCell ref="W346:AA346"/>
    <mergeCell ref="AB411:AY411"/>
    <mergeCell ref="B383:AY383"/>
    <mergeCell ref="AB416:AY416"/>
    <mergeCell ref="T300:V300"/>
    <mergeCell ref="AB291:AY291"/>
    <mergeCell ref="Q274:S274"/>
    <mergeCell ref="B245:P245"/>
    <mergeCell ref="Q245:S245"/>
    <mergeCell ref="T245:V245"/>
    <mergeCell ref="W245:AA245"/>
    <mergeCell ref="AB245:AY245"/>
    <mergeCell ref="B249:P249"/>
    <mergeCell ref="Q249:S249"/>
    <mergeCell ref="T249:V249"/>
    <mergeCell ref="B278:AY278"/>
    <mergeCell ref="W272:AA272"/>
    <mergeCell ref="AB302:AY302"/>
    <mergeCell ref="B288:P288"/>
    <mergeCell ref="W307:AA307"/>
    <mergeCell ref="AB307:AY307"/>
    <mergeCell ref="Q300:S300"/>
    <mergeCell ref="AB351:AY351"/>
    <mergeCell ref="Q303:S303"/>
    <mergeCell ref="AB472:AY472"/>
    <mergeCell ref="B431:P431"/>
    <mergeCell ref="W493:AA493"/>
    <mergeCell ref="AB493:AY493"/>
    <mergeCell ref="B474:H474"/>
    <mergeCell ref="I474:P474"/>
    <mergeCell ref="Q466:S466"/>
    <mergeCell ref="I471:P471"/>
    <mergeCell ref="AB453:AY453"/>
    <mergeCell ref="T452:V452"/>
    <mergeCell ref="T445:V445"/>
    <mergeCell ref="W445:AA445"/>
    <mergeCell ref="T465:V465"/>
    <mergeCell ref="W465:AA465"/>
    <mergeCell ref="T463:V463"/>
    <mergeCell ref="W457:AA457"/>
    <mergeCell ref="W466:AA466"/>
    <mergeCell ref="B441:I441"/>
    <mergeCell ref="Q450:S450"/>
    <mergeCell ref="T448:V448"/>
    <mergeCell ref="AB444:AY444"/>
    <mergeCell ref="AB456:AY456"/>
    <mergeCell ref="AB446:AY446"/>
    <mergeCell ref="B446:P446"/>
    <mergeCell ref="B668:J668"/>
    <mergeCell ref="K666:P666"/>
    <mergeCell ref="Q666:S666"/>
    <mergeCell ref="W666:AA666"/>
    <mergeCell ref="T517:V517"/>
    <mergeCell ref="AB425:AY425"/>
    <mergeCell ref="Q563:S563"/>
    <mergeCell ref="B569:P569"/>
    <mergeCell ref="W569:AA569"/>
    <mergeCell ref="M564:P564"/>
    <mergeCell ref="W577:AA577"/>
    <mergeCell ref="J570:P570"/>
    <mergeCell ref="T565:V565"/>
    <mergeCell ref="AT621:AV621"/>
    <mergeCell ref="AW621:AY621"/>
    <mergeCell ref="AT622:AV622"/>
    <mergeCell ref="AW622:AY622"/>
    <mergeCell ref="AP622:AS622"/>
    <mergeCell ref="AB494:AY494"/>
    <mergeCell ref="AB473:AY473"/>
    <mergeCell ref="AB588:AO588"/>
    <mergeCell ref="AT588:AV588"/>
    <mergeCell ref="AT586:AV586"/>
    <mergeCell ref="AB483:AY483"/>
    <mergeCell ref="AB484:AY484"/>
    <mergeCell ref="AB470:AY470"/>
    <mergeCell ref="AB488:AY488"/>
    <mergeCell ref="AB526:AY526"/>
    <mergeCell ref="AB593:AO593"/>
    <mergeCell ref="AP593:AS593"/>
    <mergeCell ref="AT593:AV593"/>
    <mergeCell ref="W496:AA496"/>
    <mergeCell ref="B558:L558"/>
    <mergeCell ref="B647:H647"/>
    <mergeCell ref="Q647:S647"/>
    <mergeCell ref="W646:AA646"/>
    <mergeCell ref="B641:AY641"/>
    <mergeCell ref="B645:AY645"/>
    <mergeCell ref="Q633:S633"/>
    <mergeCell ref="W673:AA673"/>
    <mergeCell ref="AT598:AV598"/>
    <mergeCell ref="AW598:AY598"/>
    <mergeCell ref="AP604:AS604"/>
    <mergeCell ref="AT604:AV604"/>
    <mergeCell ref="AW604:AY604"/>
    <mergeCell ref="W603:Y603"/>
    <mergeCell ref="B604:O604"/>
    <mergeCell ref="K669:P669"/>
    <mergeCell ref="Q669:S669"/>
    <mergeCell ref="T669:V669"/>
    <mergeCell ref="W669:AA669"/>
    <mergeCell ref="K668:P668"/>
    <mergeCell ref="Q668:S668"/>
    <mergeCell ref="T666:V666"/>
    <mergeCell ref="P604:S604"/>
    <mergeCell ref="T639:V639"/>
    <mergeCell ref="W639:AY639"/>
    <mergeCell ref="B639:M639"/>
    <mergeCell ref="N635:P635"/>
    <mergeCell ref="W664:AA664"/>
    <mergeCell ref="B608:O608"/>
    <mergeCell ref="B635:M635"/>
    <mergeCell ref="W620:Y620"/>
    <mergeCell ref="AP610:AS610"/>
    <mergeCell ref="J574:P574"/>
    <mergeCell ref="Q576:S576"/>
    <mergeCell ref="T696:V696"/>
    <mergeCell ref="T667:V667"/>
    <mergeCell ref="AB673:AY673"/>
    <mergeCell ref="G674:P674"/>
    <mergeCell ref="Q674:S674"/>
    <mergeCell ref="W676:AY676"/>
    <mergeCell ref="M685:P685"/>
    <mergeCell ref="Q685:S685"/>
    <mergeCell ref="T685:V685"/>
    <mergeCell ref="B687:L687"/>
    <mergeCell ref="M687:P687"/>
    <mergeCell ref="Q687:S687"/>
    <mergeCell ref="T687:V687"/>
    <mergeCell ref="B673:P673"/>
    <mergeCell ref="Q673:S673"/>
    <mergeCell ref="T673:V673"/>
    <mergeCell ref="AT610:AV610"/>
    <mergeCell ref="T634:V634"/>
    <mergeCell ref="AB661:AY661"/>
    <mergeCell ref="W632:AY632"/>
    <mergeCell ref="AB629:AY629"/>
    <mergeCell ref="Q630:S630"/>
    <mergeCell ref="P587:S587"/>
    <mergeCell ref="W618:Y618"/>
    <mergeCell ref="AB618:AO618"/>
    <mergeCell ref="AB620:AO620"/>
    <mergeCell ref="AP620:AS620"/>
    <mergeCell ref="AT620:AV620"/>
    <mergeCell ref="AW620:AY620"/>
    <mergeCell ref="AB621:AO621"/>
    <mergeCell ref="M515:P515"/>
    <mergeCell ref="B447:H447"/>
    <mergeCell ref="I447:P447"/>
    <mergeCell ref="Q447:S447"/>
    <mergeCell ref="T447:V447"/>
    <mergeCell ref="B479:H479"/>
    <mergeCell ref="I479:P479"/>
    <mergeCell ref="Q479:S479"/>
    <mergeCell ref="T479:V479"/>
    <mergeCell ref="W479:AA479"/>
    <mergeCell ref="AB479:AY479"/>
    <mergeCell ref="AB426:AY426"/>
    <mergeCell ref="B542:M542"/>
    <mergeCell ref="T518:V518"/>
    <mergeCell ref="W518:AA518"/>
    <mergeCell ref="AB518:AY518"/>
    <mergeCell ref="Q543:S543"/>
    <mergeCell ref="W541:AA541"/>
    <mergeCell ref="B481:L481"/>
    <mergeCell ref="B488:I488"/>
    <mergeCell ref="B494:I494"/>
    <mergeCell ref="J496:P496"/>
    <mergeCell ref="I455:P455"/>
    <mergeCell ref="Q455:S455"/>
    <mergeCell ref="T455:V455"/>
    <mergeCell ref="W455:AA455"/>
    <mergeCell ref="B429:M429"/>
    <mergeCell ref="AB427:AY427"/>
    <mergeCell ref="T426:V426"/>
    <mergeCell ref="Q429:S429"/>
    <mergeCell ref="T429:V429"/>
    <mergeCell ref="Q431:S431"/>
    <mergeCell ref="T404:V404"/>
    <mergeCell ref="W404:AA404"/>
    <mergeCell ref="T551:V551"/>
    <mergeCell ref="AB424:AY424"/>
    <mergeCell ref="AB511:AY511"/>
    <mergeCell ref="Q671:S671"/>
    <mergeCell ref="T671:V671"/>
    <mergeCell ref="AB668:AY668"/>
    <mergeCell ref="AB667:AY667"/>
    <mergeCell ref="AB665:AY665"/>
    <mergeCell ref="T668:V668"/>
    <mergeCell ref="W668:AA668"/>
    <mergeCell ref="W671:AA671"/>
    <mergeCell ref="Q667:S667"/>
    <mergeCell ref="W576:AA576"/>
    <mergeCell ref="T574:V574"/>
    <mergeCell ref="T573:V573"/>
    <mergeCell ref="AB578:AY578"/>
    <mergeCell ref="AB563:AY563"/>
    <mergeCell ref="Q565:S565"/>
    <mergeCell ref="W587:Y587"/>
    <mergeCell ref="AB666:AY666"/>
    <mergeCell ref="T543:V543"/>
    <mergeCell ref="T547:V547"/>
    <mergeCell ref="T550:V550"/>
    <mergeCell ref="AB539:AY539"/>
    <mergeCell ref="Q551:S551"/>
    <mergeCell ref="AP621:AS621"/>
    <mergeCell ref="AB496:AY496"/>
    <mergeCell ref="Q493:S493"/>
    <mergeCell ref="T493:V493"/>
    <mergeCell ref="W478:AA478"/>
    <mergeCell ref="AB680:AY680"/>
    <mergeCell ref="T676:V676"/>
    <mergeCell ref="T674:V674"/>
    <mergeCell ref="W677:AY677"/>
    <mergeCell ref="T680:V680"/>
    <mergeCell ref="T675:V675"/>
    <mergeCell ref="W675:AY675"/>
    <mergeCell ref="G675:P675"/>
    <mergeCell ref="B676:M676"/>
    <mergeCell ref="N676:P676"/>
    <mergeCell ref="B677:M677"/>
    <mergeCell ref="AB289:AY289"/>
    <mergeCell ref="AB175:AY175"/>
    <mergeCell ref="AB179:AY179"/>
    <mergeCell ref="AB185:AY185"/>
    <mergeCell ref="AB183:AY183"/>
    <mergeCell ref="M236:P236"/>
    <mergeCell ref="T236:V236"/>
    <mergeCell ref="B233:L233"/>
    <mergeCell ref="M233:P233"/>
    <mergeCell ref="Q233:S233"/>
    <mergeCell ref="Q265:S265"/>
    <mergeCell ref="G264:P264"/>
    <mergeCell ref="G262:P262"/>
    <mergeCell ref="AB269:AY269"/>
    <mergeCell ref="M235:P235"/>
    <mergeCell ref="Q235:S235"/>
    <mergeCell ref="T235:V235"/>
    <mergeCell ref="W235:AA235"/>
    <mergeCell ref="Q289:S289"/>
    <mergeCell ref="T289:V289"/>
    <mergeCell ref="AB184:AY184"/>
    <mergeCell ref="W588:Y588"/>
    <mergeCell ref="W275:AA275"/>
    <mergeCell ref="W274:AA274"/>
    <mergeCell ref="W158:AA158"/>
    <mergeCell ref="T146:V146"/>
    <mergeCell ref="Q151:S151"/>
    <mergeCell ref="W150:AA150"/>
    <mergeCell ref="Q146:S146"/>
    <mergeCell ref="T149:V149"/>
    <mergeCell ref="Q139:S139"/>
    <mergeCell ref="T139:V139"/>
    <mergeCell ref="W137:AA137"/>
    <mergeCell ref="W149:AA149"/>
    <mergeCell ref="AB140:AY140"/>
    <mergeCell ref="W140:AA140"/>
    <mergeCell ref="AB149:AY149"/>
    <mergeCell ref="N143:P143"/>
    <mergeCell ref="AB139:AY139"/>
    <mergeCell ref="W143:AA143"/>
    <mergeCell ref="B148:P148"/>
    <mergeCell ref="T147:V147"/>
    <mergeCell ref="Q144:S144"/>
    <mergeCell ref="N142:P142"/>
    <mergeCell ref="Q142:S142"/>
    <mergeCell ref="T142:V142"/>
    <mergeCell ref="AB146:AY146"/>
    <mergeCell ref="AB148:AY148"/>
    <mergeCell ref="W249:AA249"/>
    <mergeCell ref="Q152:S152"/>
    <mergeCell ref="W165:AA165"/>
    <mergeCell ref="B171:F171"/>
    <mergeCell ref="AB147:AY147"/>
    <mergeCell ref="B564:L564"/>
    <mergeCell ref="Q580:S580"/>
    <mergeCell ref="W146:AA146"/>
    <mergeCell ref="T151:V151"/>
    <mergeCell ref="B141:M141"/>
    <mergeCell ref="T138:V138"/>
    <mergeCell ref="B138:M138"/>
    <mergeCell ref="AB142:AY142"/>
    <mergeCell ref="T637:V637"/>
    <mergeCell ref="W637:AY637"/>
    <mergeCell ref="W647:AA647"/>
    <mergeCell ref="N638:P638"/>
    <mergeCell ref="Q639:S639"/>
    <mergeCell ref="T642:V642"/>
    <mergeCell ref="T647:V647"/>
    <mergeCell ref="T161:V161"/>
    <mergeCell ref="W151:AA151"/>
    <mergeCell ref="W147:AA147"/>
    <mergeCell ref="T144:V144"/>
    <mergeCell ref="B154:AY154"/>
    <mergeCell ref="B145:P145"/>
    <mergeCell ref="Q145:S145"/>
    <mergeCell ref="AB144:AY144"/>
    <mergeCell ref="B144:P144"/>
    <mergeCell ref="W148:AA148"/>
    <mergeCell ref="Q147:S147"/>
    <mergeCell ref="T195:V195"/>
    <mergeCell ref="AB188:AY188"/>
    <mergeCell ref="B157:AY157"/>
    <mergeCell ref="Q168:S168"/>
    <mergeCell ref="T156:V156"/>
    <mergeCell ref="Q149:S149"/>
    <mergeCell ref="Q577:S577"/>
    <mergeCell ref="Q578:S578"/>
    <mergeCell ref="B588:O588"/>
    <mergeCell ref="AP618:AS618"/>
    <mergeCell ref="AT618:AV618"/>
    <mergeCell ref="AW610:AY610"/>
    <mergeCell ref="W614:Y614"/>
    <mergeCell ref="AW590:AY590"/>
    <mergeCell ref="W617:Y617"/>
    <mergeCell ref="T604:V604"/>
    <mergeCell ref="B143:M143"/>
    <mergeCell ref="AB662:AY662"/>
    <mergeCell ref="B665:H665"/>
    <mergeCell ref="K665:P665"/>
    <mergeCell ref="Q665:S665"/>
    <mergeCell ref="T665:V665"/>
    <mergeCell ref="W665:AA665"/>
    <mergeCell ref="B636:I636"/>
    <mergeCell ref="Q662:S662"/>
    <mergeCell ref="T662:V662"/>
    <mergeCell ref="W658:AA658"/>
    <mergeCell ref="B658:J658"/>
    <mergeCell ref="Q655:S655"/>
    <mergeCell ref="N639:P639"/>
    <mergeCell ref="T644:V644"/>
    <mergeCell ref="K657:P657"/>
    <mergeCell ref="Q657:S657"/>
    <mergeCell ref="B657:H657"/>
    <mergeCell ref="T661:V661"/>
    <mergeCell ref="W661:AA661"/>
    <mergeCell ref="W659:AA659"/>
    <mergeCell ref="K658:P658"/>
    <mergeCell ref="Q560:S560"/>
    <mergeCell ref="W550:AA550"/>
    <mergeCell ref="B586:S586"/>
    <mergeCell ref="N553:P553"/>
    <mergeCell ref="B587:O587"/>
    <mergeCell ref="W548:AA548"/>
    <mergeCell ref="M557:P557"/>
    <mergeCell ref="T561:V561"/>
    <mergeCell ref="B577:H577"/>
    <mergeCell ref="Q579:S579"/>
    <mergeCell ref="W578:AA578"/>
    <mergeCell ref="J573:P573"/>
    <mergeCell ref="W573:AA573"/>
    <mergeCell ref="AB576:AY576"/>
    <mergeCell ref="AB571:AY571"/>
    <mergeCell ref="Q574:S574"/>
    <mergeCell ref="T572:V572"/>
    <mergeCell ref="AB574:AY574"/>
    <mergeCell ref="AB573:AY573"/>
    <mergeCell ref="B574:I574"/>
    <mergeCell ref="B582:AY582"/>
    <mergeCell ref="T579:V579"/>
    <mergeCell ref="B572:I572"/>
    <mergeCell ref="Q549:S549"/>
    <mergeCell ref="W579:AA579"/>
    <mergeCell ref="W552:AA552"/>
    <mergeCell ref="W558:AA558"/>
    <mergeCell ref="W571:AA571"/>
    <mergeCell ref="AB570:AY570"/>
    <mergeCell ref="T570:V570"/>
    <mergeCell ref="B557:L557"/>
    <mergeCell ref="B579:H579"/>
    <mergeCell ref="K387:P387"/>
    <mergeCell ref="AB373:AY373"/>
    <mergeCell ref="AB370:AY370"/>
    <mergeCell ref="W382:AA382"/>
    <mergeCell ref="B391:P391"/>
    <mergeCell ref="AB372:AY372"/>
    <mergeCell ref="W386:AA386"/>
    <mergeCell ref="T388:V388"/>
    <mergeCell ref="AB376:AY376"/>
    <mergeCell ref="K405:P405"/>
    <mergeCell ref="AB392:AY392"/>
    <mergeCell ref="T386:V386"/>
    <mergeCell ref="Q390:S390"/>
    <mergeCell ref="I579:P579"/>
    <mergeCell ref="T524:V524"/>
    <mergeCell ref="B545:M545"/>
    <mergeCell ref="B515:L515"/>
    <mergeCell ref="AB550:AY550"/>
    <mergeCell ref="AB551:AY551"/>
    <mergeCell ref="AB532:AY532"/>
    <mergeCell ref="W532:AA532"/>
    <mergeCell ref="N550:P550"/>
    <mergeCell ref="B533:P533"/>
    <mergeCell ref="T556:V556"/>
    <mergeCell ref="T554:V554"/>
    <mergeCell ref="B553:M553"/>
    <mergeCell ref="B555:AY555"/>
    <mergeCell ref="B565:L565"/>
    <mergeCell ref="M565:P565"/>
    <mergeCell ref="N552:P552"/>
    <mergeCell ref="Q538:S538"/>
    <mergeCell ref="T558:V558"/>
    <mergeCell ref="AB559:AY559"/>
    <mergeCell ref="Q544:S544"/>
    <mergeCell ref="AB548:AY548"/>
    <mergeCell ref="W551:AA551"/>
    <mergeCell ref="W547:AA547"/>
    <mergeCell ref="T461:V461"/>
    <mergeCell ref="W506:AA506"/>
    <mergeCell ref="Q484:S484"/>
    <mergeCell ref="W495:AA495"/>
    <mergeCell ref="B532:P532"/>
    <mergeCell ref="AB530:AY530"/>
    <mergeCell ref="W531:AA531"/>
    <mergeCell ref="Q542:S542"/>
    <mergeCell ref="L508:P508"/>
    <mergeCell ref="J500:P500"/>
    <mergeCell ref="Q491:S491"/>
    <mergeCell ref="T506:V506"/>
    <mergeCell ref="W534:AA534"/>
    <mergeCell ref="B549:M549"/>
    <mergeCell ref="AB543:AY543"/>
    <mergeCell ref="W539:AA539"/>
    <mergeCell ref="W542:AA542"/>
    <mergeCell ref="B544:M544"/>
    <mergeCell ref="Q554:S554"/>
    <mergeCell ref="AB552:AY552"/>
    <mergeCell ref="B552:M552"/>
    <mergeCell ref="W553:AA553"/>
    <mergeCell ref="T553:V553"/>
    <mergeCell ref="Q524:S524"/>
    <mergeCell ref="AB534:AY534"/>
    <mergeCell ref="B551:M551"/>
    <mergeCell ref="N551:P551"/>
    <mergeCell ref="Q569:S569"/>
    <mergeCell ref="T569:V569"/>
    <mergeCell ref="J571:P571"/>
    <mergeCell ref="Q570:S570"/>
    <mergeCell ref="Q564:S564"/>
    <mergeCell ref="T564:V564"/>
    <mergeCell ref="B556:P556"/>
    <mergeCell ref="Q556:S556"/>
    <mergeCell ref="T548:V548"/>
    <mergeCell ref="W559:AA559"/>
    <mergeCell ref="Q558:S558"/>
    <mergeCell ref="M559:P559"/>
    <mergeCell ref="B560:L560"/>
    <mergeCell ref="B563:L563"/>
    <mergeCell ref="B561:L561"/>
    <mergeCell ref="B554:M554"/>
    <mergeCell ref="AB561:AY561"/>
    <mergeCell ref="W562:AA562"/>
    <mergeCell ref="AB558:AY558"/>
    <mergeCell ref="Q559:S559"/>
    <mergeCell ref="T559:V559"/>
    <mergeCell ref="M561:P561"/>
    <mergeCell ref="Q561:S561"/>
    <mergeCell ref="T567:V567"/>
    <mergeCell ref="W549:AA549"/>
    <mergeCell ref="Q567:S567"/>
    <mergeCell ref="W557:AA557"/>
    <mergeCell ref="B550:M550"/>
    <mergeCell ref="N549:P549"/>
    <mergeCell ref="T560:V560"/>
    <mergeCell ref="W560:AA560"/>
    <mergeCell ref="AB564:AY564"/>
    <mergeCell ref="W574:AA574"/>
    <mergeCell ref="W563:AA563"/>
    <mergeCell ref="W567:AA567"/>
    <mergeCell ref="Q547:S547"/>
    <mergeCell ref="Q553:S553"/>
    <mergeCell ref="T577:V577"/>
    <mergeCell ref="T576:V576"/>
    <mergeCell ref="W565:AA565"/>
    <mergeCell ref="AB554:AY554"/>
    <mergeCell ref="Q550:S550"/>
    <mergeCell ref="AB569:AY569"/>
    <mergeCell ref="I577:P577"/>
    <mergeCell ref="AB549:AY549"/>
    <mergeCell ref="Q552:S552"/>
    <mergeCell ref="T549:V549"/>
    <mergeCell ref="AB560:AY560"/>
    <mergeCell ref="M560:P560"/>
    <mergeCell ref="W561:AA561"/>
    <mergeCell ref="Q572:S572"/>
    <mergeCell ref="Q571:S571"/>
    <mergeCell ref="W570:AA570"/>
    <mergeCell ref="M562:P562"/>
    <mergeCell ref="B559:L559"/>
    <mergeCell ref="AB553:AY553"/>
    <mergeCell ref="B566:L566"/>
    <mergeCell ref="M566:P566"/>
    <mergeCell ref="Q566:S566"/>
    <mergeCell ref="T566:V566"/>
    <mergeCell ref="W566:AA566"/>
    <mergeCell ref="AB566:AY566"/>
    <mergeCell ref="B548:M548"/>
    <mergeCell ref="T557:V557"/>
    <mergeCell ref="T586:V586"/>
    <mergeCell ref="B581:AY581"/>
    <mergeCell ref="B583:AY583"/>
    <mergeCell ref="B576:P576"/>
    <mergeCell ref="Q573:S573"/>
    <mergeCell ref="B570:I570"/>
    <mergeCell ref="B571:I571"/>
    <mergeCell ref="B580:H580"/>
    <mergeCell ref="B567:L567"/>
    <mergeCell ref="Q562:S562"/>
    <mergeCell ref="J572:P572"/>
    <mergeCell ref="T563:V563"/>
    <mergeCell ref="T562:V562"/>
    <mergeCell ref="AB562:AY562"/>
    <mergeCell ref="T571:V571"/>
    <mergeCell ref="AW586:AY586"/>
    <mergeCell ref="B568:AY568"/>
    <mergeCell ref="B575:AY575"/>
    <mergeCell ref="AB580:AY580"/>
    <mergeCell ref="T580:V580"/>
    <mergeCell ref="W586:Y586"/>
    <mergeCell ref="AB579:AY579"/>
    <mergeCell ref="AB567:AY567"/>
    <mergeCell ref="B562:L562"/>
    <mergeCell ref="W572:AA572"/>
    <mergeCell ref="AB565:AY565"/>
    <mergeCell ref="AB572:AY572"/>
    <mergeCell ref="B578:H578"/>
    <mergeCell ref="M563:P563"/>
    <mergeCell ref="M567:P567"/>
    <mergeCell ref="W564:AA564"/>
    <mergeCell ref="T578:V578"/>
    <mergeCell ref="W487:AA487"/>
    <mergeCell ref="AB454:AY454"/>
    <mergeCell ref="T453:V453"/>
    <mergeCell ref="W442:AA442"/>
    <mergeCell ref="W448:AA448"/>
    <mergeCell ref="AB450:AY450"/>
    <mergeCell ref="T449:V449"/>
    <mergeCell ref="W449:AA449"/>
    <mergeCell ref="AB449:AY449"/>
    <mergeCell ref="W446:AA446"/>
    <mergeCell ref="Q448:S448"/>
    <mergeCell ref="AB463:AY463"/>
    <mergeCell ref="AB458:AY458"/>
    <mergeCell ref="AB457:AY457"/>
    <mergeCell ref="Q452:S452"/>
    <mergeCell ref="Q454:S454"/>
    <mergeCell ref="B455:H455"/>
    <mergeCell ref="AB452:AY452"/>
    <mergeCell ref="AB447:AY447"/>
    <mergeCell ref="B456:H456"/>
    <mergeCell ref="T450:V450"/>
    <mergeCell ref="Q446:S446"/>
    <mergeCell ref="Q444:S444"/>
    <mergeCell ref="W456:AA456"/>
    <mergeCell ref="B444:H444"/>
    <mergeCell ref="W443:AA443"/>
    <mergeCell ref="AB459:AY459"/>
    <mergeCell ref="Q445:S445"/>
    <mergeCell ref="W447:AA447"/>
    <mergeCell ref="Q451:S451"/>
    <mergeCell ref="T451:V451"/>
    <mergeCell ref="Q465:S465"/>
    <mergeCell ref="W444:AA444"/>
    <mergeCell ref="B506:K506"/>
    <mergeCell ref="AB490:AY490"/>
    <mergeCell ref="AB502:AY502"/>
    <mergeCell ref="Q507:S507"/>
    <mergeCell ref="Q480:S480"/>
    <mergeCell ref="I463:P463"/>
    <mergeCell ref="T501:V501"/>
    <mergeCell ref="W485:AA485"/>
    <mergeCell ref="W481:AA481"/>
    <mergeCell ref="W480:AA480"/>
    <mergeCell ref="Q463:S463"/>
    <mergeCell ref="AB460:AY460"/>
    <mergeCell ref="T533:V533"/>
    <mergeCell ref="Q496:S496"/>
    <mergeCell ref="B486:I486"/>
    <mergeCell ref="Q487:S487"/>
    <mergeCell ref="T486:V486"/>
    <mergeCell ref="W494:AA494"/>
    <mergeCell ref="W477:AA477"/>
    <mergeCell ref="W462:AA462"/>
    <mergeCell ref="W473:AA473"/>
    <mergeCell ref="T475:V475"/>
    <mergeCell ref="Q478:S478"/>
    <mergeCell ref="Q476:S476"/>
    <mergeCell ref="B477:P477"/>
    <mergeCell ref="AB471:AY471"/>
    <mergeCell ref="AB478:AY478"/>
    <mergeCell ref="AB465:AY465"/>
    <mergeCell ref="W476:AA476"/>
    <mergeCell ref="W486:AA486"/>
    <mergeCell ref="I465:P465"/>
    <mergeCell ref="T423:V423"/>
    <mergeCell ref="B416:P416"/>
    <mergeCell ref="Q416:S416"/>
    <mergeCell ref="T416:V416"/>
    <mergeCell ref="W416:AA416"/>
    <mergeCell ref="Q421:S421"/>
    <mergeCell ref="Q423:S423"/>
    <mergeCell ref="W294:AA294"/>
    <mergeCell ref="B294:J294"/>
    <mergeCell ref="K294:P294"/>
    <mergeCell ref="Q475:S475"/>
    <mergeCell ref="B468:H468"/>
    <mergeCell ref="B470:H470"/>
    <mergeCell ref="Q459:S459"/>
    <mergeCell ref="T457:V457"/>
    <mergeCell ref="AB402:AY402"/>
    <mergeCell ref="W413:AA413"/>
    <mergeCell ref="Q413:S413"/>
    <mergeCell ref="B409:P409"/>
    <mergeCell ref="Q409:S409"/>
    <mergeCell ref="B414:J414"/>
    <mergeCell ref="AB401:AY401"/>
    <mergeCell ref="W400:AA400"/>
    <mergeCell ref="AB400:AY400"/>
    <mergeCell ref="B395:J395"/>
    <mergeCell ref="W410:AA410"/>
    <mergeCell ref="W295:AA295"/>
    <mergeCell ref="AB440:AY440"/>
    <mergeCell ref="AB433:AY433"/>
    <mergeCell ref="B307:G307"/>
    <mergeCell ref="H307:P307"/>
    <mergeCell ref="Q307:S307"/>
    <mergeCell ref="H265:P265"/>
    <mergeCell ref="B285:AY285"/>
    <mergeCell ref="B293:P293"/>
    <mergeCell ref="B269:J269"/>
    <mergeCell ref="W276:AA276"/>
    <mergeCell ref="T276:V276"/>
    <mergeCell ref="B274:P274"/>
    <mergeCell ref="K275:P275"/>
    <mergeCell ref="AB441:AY441"/>
    <mergeCell ref="B449:H449"/>
    <mergeCell ref="B393:P393"/>
    <mergeCell ref="W367:AA367"/>
    <mergeCell ref="T382:V382"/>
    <mergeCell ref="AB384:AY384"/>
    <mergeCell ref="Q381:S381"/>
    <mergeCell ref="T393:V393"/>
    <mergeCell ref="B386:P386"/>
    <mergeCell ref="AB404:AY404"/>
    <mergeCell ref="Q424:S424"/>
    <mergeCell ref="AB396:AY396"/>
    <mergeCell ref="T421:V421"/>
    <mergeCell ref="W421:AA421"/>
    <mergeCell ref="AB421:AY421"/>
    <mergeCell ref="K395:P395"/>
    <mergeCell ref="B400:P400"/>
    <mergeCell ref="Q400:S400"/>
    <mergeCell ref="T400:V400"/>
    <mergeCell ref="AB423:AY423"/>
    <mergeCell ref="Q407:S407"/>
    <mergeCell ref="T407:V407"/>
    <mergeCell ref="AB410:AY410"/>
    <mergeCell ref="Q379:S379"/>
    <mergeCell ref="G170:P170"/>
    <mergeCell ref="N151:P151"/>
    <mergeCell ref="Q162:S162"/>
    <mergeCell ref="B152:P152"/>
    <mergeCell ref="W160:AA160"/>
    <mergeCell ref="B153:P153"/>
    <mergeCell ref="W156:AA156"/>
    <mergeCell ref="Q153:S153"/>
    <mergeCell ref="W360:AA360"/>
    <mergeCell ref="W316:AA316"/>
    <mergeCell ref="W253:AA253"/>
    <mergeCell ref="G261:P261"/>
    <mergeCell ref="W242:AA242"/>
    <mergeCell ref="B255:P255"/>
    <mergeCell ref="M238:P238"/>
    <mergeCell ref="AB239:AY239"/>
    <mergeCell ref="Q244:S244"/>
    <mergeCell ref="B248:P248"/>
    <mergeCell ref="AB258:AY258"/>
    <mergeCell ref="W259:AA259"/>
    <mergeCell ref="T258:V258"/>
    <mergeCell ref="B271:AY271"/>
    <mergeCell ref="AB270:AY270"/>
    <mergeCell ref="AB268:AY268"/>
    <mergeCell ref="B261:F261"/>
    <mergeCell ref="T253:V253"/>
    <mergeCell ref="Q260:S260"/>
    <mergeCell ref="T268:V268"/>
    <mergeCell ref="AB265:AY265"/>
    <mergeCell ref="AB264:AY264"/>
    <mergeCell ref="T266:V266"/>
    <mergeCell ref="B295:G295"/>
    <mergeCell ref="B168:F168"/>
    <mergeCell ref="AB262:AY262"/>
    <mergeCell ref="B265:G265"/>
    <mergeCell ref="W266:AA266"/>
    <mergeCell ref="W244:AA244"/>
    <mergeCell ref="T244:V244"/>
    <mergeCell ref="AB243:AY243"/>
    <mergeCell ref="AB260:AY260"/>
    <mergeCell ref="B262:F262"/>
    <mergeCell ref="AB251:AY251"/>
    <mergeCell ref="W195:AA195"/>
    <mergeCell ref="AB162:AY162"/>
    <mergeCell ref="AB172:AY172"/>
    <mergeCell ref="AB170:AY170"/>
    <mergeCell ref="AB186:AY186"/>
    <mergeCell ref="B190:J190"/>
    <mergeCell ref="W167:AA167"/>
    <mergeCell ref="Q163:S163"/>
    <mergeCell ref="B162:M162"/>
    <mergeCell ref="W170:AA170"/>
    <mergeCell ref="G184:P184"/>
    <mergeCell ref="G187:P187"/>
    <mergeCell ref="T179:V179"/>
    <mergeCell ref="T175:V175"/>
    <mergeCell ref="Q183:S183"/>
    <mergeCell ref="T169:V169"/>
    <mergeCell ref="T162:V162"/>
    <mergeCell ref="W182:AA182"/>
    <mergeCell ref="Q167:S167"/>
    <mergeCell ref="T163:V163"/>
    <mergeCell ref="W166:AA166"/>
    <mergeCell ref="W163:AA163"/>
    <mergeCell ref="B140:M140"/>
    <mergeCell ref="B132:M132"/>
    <mergeCell ref="N132:P132"/>
    <mergeCell ref="W70:AA70"/>
    <mergeCell ref="W129:AA129"/>
    <mergeCell ref="AG2:AJ2"/>
    <mergeCell ref="AK2:AX2"/>
    <mergeCell ref="W60:AA60"/>
    <mergeCell ref="W63:AA63"/>
    <mergeCell ref="G163:P163"/>
    <mergeCell ref="N162:P162"/>
    <mergeCell ref="AB159:AY159"/>
    <mergeCell ref="B165:F165"/>
    <mergeCell ref="B166:F166"/>
    <mergeCell ref="G166:P166"/>
    <mergeCell ref="Q166:S166"/>
    <mergeCell ref="T166:V166"/>
    <mergeCell ref="Q164:S164"/>
    <mergeCell ref="T164:V164"/>
    <mergeCell ref="W164:AA164"/>
    <mergeCell ref="AB164:AY164"/>
    <mergeCell ref="I164:P164"/>
    <mergeCell ref="Q161:S161"/>
    <mergeCell ref="AB166:AY166"/>
    <mergeCell ref="B149:P149"/>
    <mergeCell ref="B151:M151"/>
    <mergeCell ref="T153:V153"/>
    <mergeCell ref="T160:V160"/>
    <mergeCell ref="T158:V158"/>
    <mergeCell ref="Q160:S160"/>
    <mergeCell ref="W159:AA159"/>
    <mergeCell ref="T159:V159"/>
    <mergeCell ref="Q169:S169"/>
    <mergeCell ref="AB163:AY163"/>
    <mergeCell ref="W161:AA161"/>
    <mergeCell ref="O2:T2"/>
    <mergeCell ref="O3:T3"/>
    <mergeCell ref="O4:T4"/>
    <mergeCell ref="U2:AF2"/>
    <mergeCell ref="W30:AA30"/>
    <mergeCell ref="AV3:AX3"/>
    <mergeCell ref="AV4:AX4"/>
    <mergeCell ref="AV5:AX5"/>
    <mergeCell ref="Q141:S141"/>
    <mergeCell ref="W102:AA102"/>
    <mergeCell ref="W103:AA103"/>
    <mergeCell ref="N94:P94"/>
    <mergeCell ref="W75:AA75"/>
    <mergeCell ref="W78:AA78"/>
    <mergeCell ref="G168:P168"/>
    <mergeCell ref="B160:M160"/>
    <mergeCell ref="B161:M161"/>
    <mergeCell ref="N161:P161"/>
    <mergeCell ref="T168:V168"/>
    <mergeCell ref="B147:P147"/>
    <mergeCell ref="B146:P146"/>
    <mergeCell ref="AB57:AY57"/>
    <mergeCell ref="B61:M61"/>
    <mergeCell ref="N61:P61"/>
    <mergeCell ref="Q61:S61"/>
    <mergeCell ref="T61:V61"/>
    <mergeCell ref="AB29:AY29"/>
    <mergeCell ref="B46:M46"/>
    <mergeCell ref="N46:P46"/>
    <mergeCell ref="B44:M44"/>
    <mergeCell ref="N44:P44"/>
    <mergeCell ref="Q44:S44"/>
    <mergeCell ref="B22:P22"/>
    <mergeCell ref="AB134:AY134"/>
    <mergeCell ref="T136:V136"/>
    <mergeCell ref="AB137:AY137"/>
    <mergeCell ref="AB26:AY26"/>
    <mergeCell ref="AB27:AY27"/>
    <mergeCell ref="Q68:S68"/>
    <mergeCell ref="AB67:AY67"/>
    <mergeCell ref="T27:V27"/>
    <mergeCell ref="B7:AY7"/>
    <mergeCell ref="T21:V21"/>
    <mergeCell ref="AB136:AY136"/>
    <mergeCell ref="W136:AA136"/>
    <mergeCell ref="N64:P64"/>
    <mergeCell ref="B66:M66"/>
    <mergeCell ref="N66:P66"/>
    <mergeCell ref="Q66:S66"/>
    <mergeCell ref="T66:V66"/>
    <mergeCell ref="W66:AA66"/>
    <mergeCell ref="AB66:AY66"/>
    <mergeCell ref="Q50:S50"/>
    <mergeCell ref="T50:V50"/>
    <mergeCell ref="W50:AA50"/>
    <mergeCell ref="AB50:AY50"/>
    <mergeCell ref="B54:M54"/>
    <mergeCell ref="B38:P38"/>
    <mergeCell ref="B31:M31"/>
    <mergeCell ref="Q57:S57"/>
    <mergeCell ref="T57:V57"/>
    <mergeCell ref="Q31:S31"/>
    <mergeCell ref="T31:V31"/>
    <mergeCell ref="W31:AA31"/>
    <mergeCell ref="AB31:AY31"/>
    <mergeCell ref="B33:M33"/>
    <mergeCell ref="N33:P33"/>
    <mergeCell ref="Q33:S33"/>
    <mergeCell ref="T33:V33"/>
    <mergeCell ref="N92:P92"/>
    <mergeCell ref="Q92:S92"/>
    <mergeCell ref="B51:M51"/>
    <mergeCell ref="W47:AA47"/>
    <mergeCell ref="Q56:S56"/>
    <mergeCell ref="W79:AA79"/>
    <mergeCell ref="T78:V78"/>
    <mergeCell ref="AB124:AY124"/>
    <mergeCell ref="AB61:AY61"/>
    <mergeCell ref="W108:AA108"/>
    <mergeCell ref="AB108:AY108"/>
    <mergeCell ref="B100:P100"/>
    <mergeCell ref="W105:AA105"/>
    <mergeCell ref="T92:V92"/>
    <mergeCell ref="W94:AA94"/>
    <mergeCell ref="B124:P124"/>
    <mergeCell ref="B47:M47"/>
    <mergeCell ref="N47:P47"/>
    <mergeCell ref="AB70:AY70"/>
    <mergeCell ref="W61:AA61"/>
    <mergeCell ref="W74:AA74"/>
    <mergeCell ref="AB74:AY74"/>
    <mergeCell ref="W72:AA72"/>
    <mergeCell ref="W65:AA65"/>
    <mergeCell ref="W54:AA54"/>
    <mergeCell ref="B77:M77"/>
    <mergeCell ref="B109:P109"/>
    <mergeCell ref="AB93:AY93"/>
    <mergeCell ref="Q64:S64"/>
    <mergeCell ref="T64:V64"/>
    <mergeCell ref="W64:AA64"/>
    <mergeCell ref="AB54:AY54"/>
    <mergeCell ref="W22:AA22"/>
    <mergeCell ref="AB28:AY28"/>
    <mergeCell ref="W27:AA27"/>
    <mergeCell ref="B21:P21"/>
    <mergeCell ref="B35:M35"/>
    <mergeCell ref="AB23:AY23"/>
    <mergeCell ref="B23:P23"/>
    <mergeCell ref="Q23:S23"/>
    <mergeCell ref="T23:V23"/>
    <mergeCell ref="AB60:AY60"/>
    <mergeCell ref="N51:P51"/>
    <mergeCell ref="W58:AA58"/>
    <mergeCell ref="T79:V79"/>
    <mergeCell ref="N63:P63"/>
    <mergeCell ref="AB65:AY65"/>
    <mergeCell ref="Q67:S67"/>
    <mergeCell ref="W55:AA55"/>
    <mergeCell ref="AB55:AY55"/>
    <mergeCell ref="T44:V44"/>
    <mergeCell ref="W44:AA44"/>
    <mergeCell ref="AB44:AY44"/>
    <mergeCell ref="B48:M48"/>
    <mergeCell ref="T43:V43"/>
    <mergeCell ref="N31:P31"/>
    <mergeCell ref="AR5:AU5"/>
    <mergeCell ref="B27:M27"/>
    <mergeCell ref="B28:M28"/>
    <mergeCell ref="B26:P26"/>
    <mergeCell ref="Q38:S38"/>
    <mergeCell ref="B29:M29"/>
    <mergeCell ref="N29:P29"/>
    <mergeCell ref="Q29:S29"/>
    <mergeCell ref="T29:V29"/>
    <mergeCell ref="W29:AA29"/>
    <mergeCell ref="B24:M24"/>
    <mergeCell ref="N24:P24"/>
    <mergeCell ref="N27:P27"/>
    <mergeCell ref="N28:P28"/>
    <mergeCell ref="N35:P35"/>
    <mergeCell ref="Q35:S35"/>
    <mergeCell ref="T35:V35"/>
    <mergeCell ref="W35:AA35"/>
    <mergeCell ref="AB34:AY34"/>
    <mergeCell ref="AB37:AY37"/>
    <mergeCell ref="Q30:S30"/>
    <mergeCell ref="W9:AA9"/>
    <mergeCell ref="Q10:V10"/>
    <mergeCell ref="N32:P32"/>
    <mergeCell ref="C9:I10"/>
    <mergeCell ref="W23:AA23"/>
    <mergeCell ref="T34:V34"/>
    <mergeCell ref="N37:P37"/>
    <mergeCell ref="B34:P34"/>
    <mergeCell ref="T38:V38"/>
    <mergeCell ref="N30:P30"/>
    <mergeCell ref="W10:AA10"/>
    <mergeCell ref="U3:AF3"/>
    <mergeCell ref="B12:AY12"/>
    <mergeCell ref="B13:AY17"/>
    <mergeCell ref="N68:P68"/>
    <mergeCell ref="T37:V37"/>
    <mergeCell ref="T22:V22"/>
    <mergeCell ref="AU9:AW10"/>
    <mergeCell ref="AP9:AT10"/>
    <mergeCell ref="W26:AA26"/>
    <mergeCell ref="AM4:AU4"/>
    <mergeCell ref="U4:AL4"/>
    <mergeCell ref="W32:AA32"/>
    <mergeCell ref="Q43:S43"/>
    <mergeCell ref="T30:V30"/>
    <mergeCell ref="B18:AY18"/>
    <mergeCell ref="W21:AA21"/>
    <mergeCell ref="AB22:AY22"/>
    <mergeCell ref="N48:P48"/>
    <mergeCell ref="Q48:S48"/>
    <mergeCell ref="T48:V48"/>
    <mergeCell ref="B30:M30"/>
    <mergeCell ref="AB32:AY32"/>
    <mergeCell ref="T32:V32"/>
    <mergeCell ref="AG3:AJ3"/>
    <mergeCell ref="AN3:AU3"/>
    <mergeCell ref="AK3:AM3"/>
    <mergeCell ref="AG5:AJ5"/>
    <mergeCell ref="U5:AF5"/>
    <mergeCell ref="AB35:AY35"/>
    <mergeCell ref="B39:M39"/>
    <mergeCell ref="B62:M62"/>
    <mergeCell ref="N62:P62"/>
    <mergeCell ref="T40:V40"/>
    <mergeCell ref="AB73:AY73"/>
    <mergeCell ref="AB72:AY72"/>
    <mergeCell ref="Q62:S62"/>
    <mergeCell ref="T62:V62"/>
    <mergeCell ref="W62:AA62"/>
    <mergeCell ref="AB62:AY62"/>
    <mergeCell ref="N78:P78"/>
    <mergeCell ref="B55:M55"/>
    <mergeCell ref="N55:P55"/>
    <mergeCell ref="Q55:S55"/>
    <mergeCell ref="T26:V26"/>
    <mergeCell ref="O5:T5"/>
    <mergeCell ref="W24:AA24"/>
    <mergeCell ref="AB24:AY24"/>
    <mergeCell ref="B20:AY20"/>
    <mergeCell ref="B19:AY19"/>
    <mergeCell ref="Q21:S21"/>
    <mergeCell ref="Q22:S22"/>
    <mergeCell ref="Q26:S26"/>
    <mergeCell ref="Q27:S27"/>
    <mergeCell ref="Q28:S28"/>
    <mergeCell ref="B25:AY25"/>
    <mergeCell ref="T56:V56"/>
    <mergeCell ref="W56:AA56"/>
    <mergeCell ref="T49:V49"/>
    <mergeCell ref="J9:N10"/>
    <mergeCell ref="W48:AA48"/>
    <mergeCell ref="AB48:AY48"/>
    <mergeCell ref="B50:M50"/>
    <mergeCell ref="N50:P50"/>
    <mergeCell ref="W28:AA28"/>
    <mergeCell ref="AB43:AY43"/>
    <mergeCell ref="AB36:AY36"/>
    <mergeCell ref="B6:AY6"/>
    <mergeCell ref="AK5:AQ5"/>
    <mergeCell ref="AB21:AY21"/>
    <mergeCell ref="N43:P43"/>
    <mergeCell ref="B49:M49"/>
    <mergeCell ref="N53:P53"/>
    <mergeCell ref="T53:V53"/>
    <mergeCell ref="B53:M53"/>
    <mergeCell ref="T51:V51"/>
    <mergeCell ref="T28:V28"/>
    <mergeCell ref="N49:P49"/>
    <mergeCell ref="W40:AA40"/>
    <mergeCell ref="T45:V45"/>
    <mergeCell ref="W138:AA138"/>
    <mergeCell ref="B136:M136"/>
    <mergeCell ref="N131:P131"/>
    <mergeCell ref="T137:V137"/>
    <mergeCell ref="B119:P119"/>
    <mergeCell ref="Q119:S119"/>
    <mergeCell ref="T119:V119"/>
    <mergeCell ref="T128:V128"/>
    <mergeCell ref="B32:M32"/>
    <mergeCell ref="B37:M37"/>
    <mergeCell ref="Q40:S40"/>
    <mergeCell ref="Q32:S32"/>
    <mergeCell ref="Q53:S53"/>
    <mergeCell ref="W51:AA51"/>
    <mergeCell ref="W38:AA38"/>
    <mergeCell ref="T81:V81"/>
    <mergeCell ref="N89:P89"/>
    <mergeCell ref="Q138:S138"/>
    <mergeCell ref="B107:P107"/>
    <mergeCell ref="B120:P120"/>
    <mergeCell ref="N56:P56"/>
    <mergeCell ref="T68:V68"/>
    <mergeCell ref="T97:V97"/>
    <mergeCell ref="W97:AA97"/>
    <mergeCell ref="AB97:AY97"/>
    <mergeCell ref="AB96:AY96"/>
    <mergeCell ref="B231:L231"/>
    <mergeCell ref="M231:P231"/>
    <mergeCell ref="B163:F163"/>
    <mergeCell ref="T170:V170"/>
    <mergeCell ref="B96:P96"/>
    <mergeCell ref="AB152:AY152"/>
    <mergeCell ref="AB138:AY138"/>
    <mergeCell ref="B185:F185"/>
    <mergeCell ref="W162:AA162"/>
    <mergeCell ref="AB168:AY168"/>
    <mergeCell ref="B192:P192"/>
    <mergeCell ref="Q192:S192"/>
    <mergeCell ref="G175:P175"/>
    <mergeCell ref="AB177:AY177"/>
    <mergeCell ref="B172:F172"/>
    <mergeCell ref="W189:AA189"/>
    <mergeCell ref="B187:F187"/>
    <mergeCell ref="Q188:S188"/>
    <mergeCell ref="Q63:S63"/>
    <mergeCell ref="W141:AA141"/>
    <mergeCell ref="B170:F170"/>
    <mergeCell ref="B169:F169"/>
    <mergeCell ref="G169:P169"/>
    <mergeCell ref="T60:V60"/>
    <mergeCell ref="N65:P65"/>
    <mergeCell ref="AB58:AY58"/>
    <mergeCell ref="AB86:AY86"/>
    <mergeCell ref="W82:AA82"/>
    <mergeCell ref="B69:P69"/>
    <mergeCell ref="B43:M43"/>
    <mergeCell ref="Q47:S47"/>
    <mergeCell ref="B57:M57"/>
    <mergeCell ref="B45:M45"/>
    <mergeCell ref="Q51:S51"/>
    <mergeCell ref="B60:M60"/>
    <mergeCell ref="AB63:AY63"/>
    <mergeCell ref="AB56:AY56"/>
    <mergeCell ref="AB128:AY128"/>
    <mergeCell ref="T58:V58"/>
    <mergeCell ref="T63:V63"/>
    <mergeCell ref="T94:V94"/>
    <mergeCell ref="T100:V100"/>
    <mergeCell ref="W101:AA101"/>
    <mergeCell ref="B65:M65"/>
    <mergeCell ref="N58:P58"/>
    <mergeCell ref="T65:V65"/>
    <mergeCell ref="T67:V67"/>
    <mergeCell ref="W92:AA92"/>
    <mergeCell ref="AB92:AY92"/>
    <mergeCell ref="W49:AA49"/>
    <mergeCell ref="N67:P67"/>
    <mergeCell ref="B63:M63"/>
    <mergeCell ref="B56:M56"/>
    <mergeCell ref="B58:M58"/>
    <mergeCell ref="B92:M92"/>
    <mergeCell ref="G171:P171"/>
    <mergeCell ref="AB182:AY182"/>
    <mergeCell ref="Q173:S173"/>
    <mergeCell ref="Q179:S179"/>
    <mergeCell ref="AB171:AY171"/>
    <mergeCell ref="G172:P172"/>
    <mergeCell ref="T171:V171"/>
    <mergeCell ref="W172:AA172"/>
    <mergeCell ref="T150:V150"/>
    <mergeCell ref="W43:AA43"/>
    <mergeCell ref="B40:M40"/>
    <mergeCell ref="W34:AA34"/>
    <mergeCell ref="W37:AA37"/>
    <mergeCell ref="W69:AA69"/>
    <mergeCell ref="B70:M70"/>
    <mergeCell ref="AB69:AY69"/>
    <mergeCell ref="AB68:AY68"/>
    <mergeCell ref="T47:V47"/>
    <mergeCell ref="AB45:AY45"/>
    <mergeCell ref="N39:P39"/>
    <mergeCell ref="Q39:S39"/>
    <mergeCell ref="T39:V39"/>
    <mergeCell ref="T55:V55"/>
    <mergeCell ref="Q65:S65"/>
    <mergeCell ref="AB88:AY88"/>
    <mergeCell ref="W39:AA39"/>
    <mergeCell ref="AB39:AY39"/>
    <mergeCell ref="Q37:S37"/>
    <mergeCell ref="B42:M42"/>
    <mergeCell ref="N42:P42"/>
    <mergeCell ref="Q42:S42"/>
    <mergeCell ref="Q60:S60"/>
    <mergeCell ref="W171:AA171"/>
    <mergeCell ref="Q172:S172"/>
    <mergeCell ref="Q182:S182"/>
    <mergeCell ref="AB160:AY160"/>
    <mergeCell ref="W175:AA175"/>
    <mergeCell ref="Q184:S184"/>
    <mergeCell ref="T184:V184"/>
    <mergeCell ref="W184:AA184"/>
    <mergeCell ref="Q171:S171"/>
    <mergeCell ref="AB190:AY190"/>
    <mergeCell ref="AB169:AY169"/>
    <mergeCell ref="Q148:S148"/>
    <mergeCell ref="AB141:AY141"/>
    <mergeCell ref="Q159:S159"/>
    <mergeCell ref="Q176:S176"/>
    <mergeCell ref="T176:V176"/>
    <mergeCell ref="W190:AA190"/>
    <mergeCell ref="T182:V182"/>
    <mergeCell ref="AB161:AY161"/>
    <mergeCell ref="AB167:AY167"/>
    <mergeCell ref="W169:AA169"/>
    <mergeCell ref="W168:AA168"/>
    <mergeCell ref="Q165:S165"/>
    <mergeCell ref="T165:V165"/>
    <mergeCell ref="AB151:AY151"/>
    <mergeCell ref="AB153:AY153"/>
    <mergeCell ref="W152:AA152"/>
    <mergeCell ref="B155:AY155"/>
    <mergeCell ref="N160:P160"/>
    <mergeCell ref="B159:P159"/>
    <mergeCell ref="W153:AA153"/>
    <mergeCell ref="T172:V172"/>
    <mergeCell ref="W277:AA277"/>
    <mergeCell ref="Q276:S276"/>
    <mergeCell ref="W173:AA173"/>
    <mergeCell ref="B186:F186"/>
    <mergeCell ref="T173:V173"/>
    <mergeCell ref="W179:AA179"/>
    <mergeCell ref="Q227:S227"/>
    <mergeCell ref="T227:V227"/>
    <mergeCell ref="W227:AA227"/>
    <mergeCell ref="AB227:AY227"/>
    <mergeCell ref="AB234:AY234"/>
    <mergeCell ref="Q232:S232"/>
    <mergeCell ref="T233:V233"/>
    <mergeCell ref="W197:AA197"/>
    <mergeCell ref="Q223:S223"/>
    <mergeCell ref="W193:AA193"/>
    <mergeCell ref="W202:AA202"/>
    <mergeCell ref="B202:P202"/>
    <mergeCell ref="AB235:AY235"/>
    <mergeCell ref="B235:L235"/>
    <mergeCell ref="Q251:S251"/>
    <mergeCell ref="B244:P244"/>
    <mergeCell ref="AB196:AY196"/>
    <mergeCell ref="Q186:S186"/>
    <mergeCell ref="Q200:S200"/>
    <mergeCell ref="W200:AA200"/>
    <mergeCell ref="T206:V206"/>
    <mergeCell ref="W206:AA206"/>
    <mergeCell ref="Q213:S213"/>
    <mergeCell ref="B214:P214"/>
    <mergeCell ref="Q214:S214"/>
    <mergeCell ref="Q229:S229"/>
    <mergeCell ref="Q193:S193"/>
    <mergeCell ref="T177:V177"/>
    <mergeCell ref="W177:AA177"/>
    <mergeCell ref="W185:AA185"/>
    <mergeCell ref="T189:V189"/>
    <mergeCell ref="Q189:S189"/>
    <mergeCell ref="K193:P193"/>
    <mergeCell ref="B200:P200"/>
    <mergeCell ref="B203:P203"/>
    <mergeCell ref="Q203:S203"/>
    <mergeCell ref="T203:V203"/>
    <mergeCell ref="W203:AA203"/>
    <mergeCell ref="K177:P177"/>
    <mergeCell ref="Q190:S190"/>
    <mergeCell ref="T194:V194"/>
    <mergeCell ref="W194:AA194"/>
    <mergeCell ref="B196:P196"/>
    <mergeCell ref="B201:P201"/>
    <mergeCell ref="W199:AA199"/>
    <mergeCell ref="K189:P189"/>
    <mergeCell ref="Q180:S180"/>
    <mergeCell ref="T180:V180"/>
    <mergeCell ref="W180:AA180"/>
    <mergeCell ref="T212:V212"/>
    <mergeCell ref="W212:AA212"/>
    <mergeCell ref="Q197:S197"/>
    <mergeCell ref="Q205:S205"/>
    <mergeCell ref="B193:J193"/>
    <mergeCell ref="AB203:AY203"/>
    <mergeCell ref="Q202:S202"/>
    <mergeCell ref="B198:AY198"/>
    <mergeCell ref="AB194:AY194"/>
    <mergeCell ref="B197:P197"/>
    <mergeCell ref="Q196:S196"/>
    <mergeCell ref="AB201:AY201"/>
    <mergeCell ref="T201:V201"/>
    <mergeCell ref="T200:V200"/>
    <mergeCell ref="B173:F173"/>
    <mergeCell ref="T193:V193"/>
    <mergeCell ref="Q195:S195"/>
    <mergeCell ref="AB173:AY173"/>
    <mergeCell ref="AB193:AY193"/>
    <mergeCell ref="AB189:AY189"/>
    <mergeCell ref="AB191:AY191"/>
    <mergeCell ref="Q185:S185"/>
    <mergeCell ref="G185:P185"/>
    <mergeCell ref="W176:AA176"/>
    <mergeCell ref="AB176:AY176"/>
    <mergeCell ref="K176:P176"/>
    <mergeCell ref="B176:J176"/>
    <mergeCell ref="B181:F181"/>
    <mergeCell ref="G181:P181"/>
    <mergeCell ref="Q181:S181"/>
    <mergeCell ref="T181:V181"/>
    <mergeCell ref="W181:AA181"/>
    <mergeCell ref="AB181:AY181"/>
    <mergeCell ref="B182:J182"/>
    <mergeCell ref="B189:J189"/>
    <mergeCell ref="W192:AA192"/>
    <mergeCell ref="K195:P195"/>
    <mergeCell ref="T192:V192"/>
    <mergeCell ref="G191:P191"/>
    <mergeCell ref="Q177:S177"/>
    <mergeCell ref="B177:J177"/>
    <mergeCell ref="G173:P173"/>
    <mergeCell ref="B184:F184"/>
    <mergeCell ref="AB192:AY192"/>
    <mergeCell ref="B175:F175"/>
    <mergeCell ref="W183:AA183"/>
    <mergeCell ref="Q191:S191"/>
    <mergeCell ref="W187:AA187"/>
    <mergeCell ref="W186:AA186"/>
    <mergeCell ref="G183:P183"/>
    <mergeCell ref="W188:AA188"/>
    <mergeCell ref="B183:F183"/>
    <mergeCell ref="T186:V186"/>
    <mergeCell ref="T188:V188"/>
    <mergeCell ref="B180:K180"/>
    <mergeCell ref="AB187:AY187"/>
    <mergeCell ref="Q175:S175"/>
    <mergeCell ref="B191:F191"/>
    <mergeCell ref="B179:F179"/>
    <mergeCell ref="W191:AA191"/>
    <mergeCell ref="G179:P179"/>
    <mergeCell ref="Q174:S174"/>
    <mergeCell ref="T174:V174"/>
    <mergeCell ref="W174:AA174"/>
    <mergeCell ref="AB199:AY199"/>
    <mergeCell ref="W201:AA201"/>
    <mergeCell ref="T197:V197"/>
    <mergeCell ref="Q201:S201"/>
    <mergeCell ref="T191:V191"/>
    <mergeCell ref="Q187:S187"/>
    <mergeCell ref="T183:V183"/>
    <mergeCell ref="T190:V190"/>
    <mergeCell ref="AB200:AY200"/>
    <mergeCell ref="AB197:AY197"/>
    <mergeCell ref="T187:V187"/>
    <mergeCell ref="Q204:S204"/>
    <mergeCell ref="AB204:AY204"/>
    <mergeCell ref="AB205:AY205"/>
    <mergeCell ref="B220:P220"/>
    <mergeCell ref="AB216:AY216"/>
    <mergeCell ref="W225:AA225"/>
    <mergeCell ref="Q224:S224"/>
    <mergeCell ref="W220:AA220"/>
    <mergeCell ref="W210:AA210"/>
    <mergeCell ref="AB217:AY217"/>
    <mergeCell ref="AB206:AY206"/>
    <mergeCell ref="T204:V204"/>
    <mergeCell ref="B194:J194"/>
    <mergeCell ref="K194:P194"/>
    <mergeCell ref="Q194:S194"/>
    <mergeCell ref="T216:V216"/>
    <mergeCell ref="T207:V207"/>
    <mergeCell ref="T210:V210"/>
    <mergeCell ref="AB215:AY215"/>
    <mergeCell ref="AB212:AY212"/>
    <mergeCell ref="Q216:S216"/>
    <mergeCell ref="AB231:AY231"/>
    <mergeCell ref="T232:V232"/>
    <mergeCell ref="W232:AA232"/>
    <mergeCell ref="B204:P204"/>
    <mergeCell ref="W204:AA204"/>
    <mergeCell ref="W226:AA226"/>
    <mergeCell ref="T224:V224"/>
    <mergeCell ref="Q207:S207"/>
    <mergeCell ref="AB211:AY211"/>
    <mergeCell ref="AB207:AY207"/>
    <mergeCell ref="AB228:AY228"/>
    <mergeCell ref="AB226:AY226"/>
    <mergeCell ref="B221:AY221"/>
    <mergeCell ref="T223:V223"/>
    <mergeCell ref="Q199:S199"/>
    <mergeCell ref="W207:AA207"/>
    <mergeCell ref="T215:V215"/>
    <mergeCell ref="B219:P219"/>
    <mergeCell ref="W217:AA217"/>
    <mergeCell ref="T217:V217"/>
    <mergeCell ref="AB220:AY220"/>
    <mergeCell ref="B224:P224"/>
    <mergeCell ref="B215:P215"/>
    <mergeCell ref="B216:P216"/>
    <mergeCell ref="B225:L225"/>
    <mergeCell ref="T205:V205"/>
    <mergeCell ref="AB202:AY202"/>
    <mergeCell ref="T202:V202"/>
    <mergeCell ref="T211:V211"/>
    <mergeCell ref="AB224:AY224"/>
    <mergeCell ref="W213:AA213"/>
    <mergeCell ref="AB213:AY213"/>
    <mergeCell ref="AB219:AY219"/>
    <mergeCell ref="AB225:AY225"/>
    <mergeCell ref="B218:AY218"/>
    <mergeCell ref="W238:AA238"/>
    <mergeCell ref="Q226:S226"/>
    <mergeCell ref="B239:L239"/>
    <mergeCell ref="W214:AA214"/>
    <mergeCell ref="Q236:S236"/>
    <mergeCell ref="M239:P239"/>
    <mergeCell ref="Q225:S225"/>
    <mergeCell ref="B230:L230"/>
    <mergeCell ref="M230:P230"/>
    <mergeCell ref="W205:AA205"/>
    <mergeCell ref="B212:P212"/>
    <mergeCell ref="M225:P225"/>
    <mergeCell ref="T213:V213"/>
    <mergeCell ref="T214:V214"/>
    <mergeCell ref="B213:P213"/>
    <mergeCell ref="B207:P207"/>
    <mergeCell ref="W230:AA230"/>
    <mergeCell ref="T219:V219"/>
    <mergeCell ref="W219:AA219"/>
    <mergeCell ref="T228:V228"/>
    <mergeCell ref="B206:P206"/>
    <mergeCell ref="B205:P205"/>
    <mergeCell ref="Q231:S231"/>
    <mergeCell ref="Q230:S230"/>
    <mergeCell ref="Q219:S219"/>
    <mergeCell ref="W234:AA234"/>
    <mergeCell ref="T220:V220"/>
    <mergeCell ref="T225:V225"/>
    <mergeCell ref="Q210:S210"/>
    <mergeCell ref="W236:AA236"/>
    <mergeCell ref="W243:AA243"/>
    <mergeCell ref="W248:AA248"/>
    <mergeCell ref="W247:AA247"/>
    <mergeCell ref="B240:AY240"/>
    <mergeCell ref="AB254:AY254"/>
    <mergeCell ref="AB238:AY238"/>
    <mergeCell ref="Q215:S215"/>
    <mergeCell ref="W215:AA215"/>
    <mergeCell ref="B222:AY222"/>
    <mergeCell ref="B208:AY208"/>
    <mergeCell ref="Q228:S228"/>
    <mergeCell ref="B243:P243"/>
    <mergeCell ref="AB248:AY248"/>
    <mergeCell ref="T242:V242"/>
    <mergeCell ref="AB233:AY233"/>
    <mergeCell ref="T237:V237"/>
    <mergeCell ref="T239:V239"/>
    <mergeCell ref="B238:L238"/>
    <mergeCell ref="W237:AA237"/>
    <mergeCell ref="W224:AA224"/>
    <mergeCell ref="AB214:AY214"/>
    <mergeCell ref="T243:V243"/>
    <mergeCell ref="W228:AA228"/>
    <mergeCell ref="T229:V229"/>
    <mergeCell ref="W229:AA229"/>
    <mergeCell ref="Q234:S234"/>
    <mergeCell ref="B211:P211"/>
    <mergeCell ref="W211:AA211"/>
    <mergeCell ref="B217:P217"/>
    <mergeCell ref="Q217:S217"/>
    <mergeCell ref="Q211:S211"/>
    <mergeCell ref="T234:V234"/>
    <mergeCell ref="T246:V246"/>
    <mergeCell ref="Q253:S253"/>
    <mergeCell ref="K267:P267"/>
    <mergeCell ref="W223:AA223"/>
    <mergeCell ref="T226:V226"/>
    <mergeCell ref="Q220:S220"/>
    <mergeCell ref="W216:AA216"/>
    <mergeCell ref="T230:V230"/>
    <mergeCell ref="AB236:AY236"/>
    <mergeCell ref="Q237:S237"/>
    <mergeCell ref="W233:AA233"/>
    <mergeCell ref="B252:P252"/>
    <mergeCell ref="T231:V231"/>
    <mergeCell ref="W231:AA231"/>
    <mergeCell ref="B257:P257"/>
    <mergeCell ref="AB246:AY246"/>
    <mergeCell ref="AB244:AY244"/>
    <mergeCell ref="T250:V250"/>
    <mergeCell ref="B241:AY241"/>
    <mergeCell ref="AB229:AY229"/>
    <mergeCell ref="AB232:AY232"/>
    <mergeCell ref="T248:V248"/>
    <mergeCell ref="B246:P246"/>
    <mergeCell ref="AB237:AY237"/>
    <mergeCell ref="Q238:S238"/>
    <mergeCell ref="Q246:S246"/>
    <mergeCell ref="W254:AA254"/>
    <mergeCell ref="W257:AA257"/>
    <mergeCell ref="AB230:AY230"/>
    <mergeCell ref="W239:AA239"/>
    <mergeCell ref="T251:V251"/>
    <mergeCell ref="Q254:S254"/>
    <mergeCell ref="W288:AA288"/>
    <mergeCell ref="T275:V275"/>
    <mergeCell ref="B287:P287"/>
    <mergeCell ref="W273:AA273"/>
    <mergeCell ref="B268:P268"/>
    <mergeCell ref="B283:AY283"/>
    <mergeCell ref="G263:P263"/>
    <mergeCell ref="Q273:S273"/>
    <mergeCell ref="AB272:AY272"/>
    <mergeCell ref="Q277:S277"/>
    <mergeCell ref="K269:P269"/>
    <mergeCell ref="G258:P258"/>
    <mergeCell ref="Q258:S258"/>
    <mergeCell ref="Q262:S262"/>
    <mergeCell ref="G259:P259"/>
    <mergeCell ref="K277:P277"/>
    <mergeCell ref="B281:AY281"/>
    <mergeCell ref="AB259:AY259"/>
    <mergeCell ref="W258:AA258"/>
    <mergeCell ref="AB266:AY266"/>
    <mergeCell ref="T263:V263"/>
    <mergeCell ref="B264:F264"/>
    <mergeCell ref="W264:AA264"/>
    <mergeCell ref="AB274:AY274"/>
    <mergeCell ref="AB277:AY277"/>
    <mergeCell ref="B270:J270"/>
    <mergeCell ref="T288:V288"/>
    <mergeCell ref="AB275:AY275"/>
    <mergeCell ref="AB273:AY273"/>
    <mergeCell ref="Q272:S272"/>
    <mergeCell ref="T274:V274"/>
    <mergeCell ref="W291:AA291"/>
    <mergeCell ref="T270:V270"/>
    <mergeCell ref="T273:V273"/>
    <mergeCell ref="Q270:S270"/>
    <mergeCell ref="B253:P253"/>
    <mergeCell ref="AB253:AY253"/>
    <mergeCell ref="AB252:AY252"/>
    <mergeCell ref="AB267:AY267"/>
    <mergeCell ref="Q288:S288"/>
    <mergeCell ref="Q266:S266"/>
    <mergeCell ref="T261:V261"/>
    <mergeCell ref="W261:AA261"/>
    <mergeCell ref="W263:AA263"/>
    <mergeCell ref="Q255:S255"/>
    <mergeCell ref="Q264:S264"/>
    <mergeCell ref="T264:V264"/>
    <mergeCell ref="W262:AA262"/>
    <mergeCell ref="Q259:S259"/>
    <mergeCell ref="B256:AY256"/>
    <mergeCell ref="W287:AA287"/>
    <mergeCell ref="H266:P266"/>
    <mergeCell ref="T267:V267"/>
    <mergeCell ref="AB255:AY255"/>
    <mergeCell ref="T257:V257"/>
    <mergeCell ref="Q252:S252"/>
    <mergeCell ref="B277:J277"/>
    <mergeCell ref="T277:V277"/>
    <mergeCell ref="W267:AA267"/>
    <mergeCell ref="W270:AA270"/>
    <mergeCell ref="T287:V287"/>
    <mergeCell ref="B273:P273"/>
    <mergeCell ref="Q275:S275"/>
    <mergeCell ref="Q287:S287"/>
    <mergeCell ref="Q269:S269"/>
    <mergeCell ref="H300:P300"/>
    <mergeCell ref="T294:V294"/>
    <mergeCell ref="W293:AA293"/>
    <mergeCell ref="W298:AA298"/>
    <mergeCell ref="T293:V293"/>
    <mergeCell ref="B275:J275"/>
    <mergeCell ref="B272:P272"/>
    <mergeCell ref="AB295:AY295"/>
    <mergeCell ref="Q294:S294"/>
    <mergeCell ref="T295:V295"/>
    <mergeCell ref="Q295:S295"/>
    <mergeCell ref="H295:P295"/>
    <mergeCell ref="Q293:S293"/>
    <mergeCell ref="T291:V291"/>
    <mergeCell ref="AB294:AY294"/>
    <mergeCell ref="Q291:S291"/>
    <mergeCell ref="B291:P291"/>
    <mergeCell ref="Q298:S298"/>
    <mergeCell ref="T299:V299"/>
    <mergeCell ref="AB276:AY276"/>
    <mergeCell ref="T272:V272"/>
    <mergeCell ref="B300:G300"/>
    <mergeCell ref="T298:V298"/>
    <mergeCell ref="B297:AY297"/>
    <mergeCell ref="AB299:AY299"/>
    <mergeCell ref="B299:P299"/>
    <mergeCell ref="AB300:AY300"/>
    <mergeCell ref="W300:AA300"/>
    <mergeCell ref="W299:AA299"/>
    <mergeCell ref="Q299:S299"/>
    <mergeCell ref="T303:V303"/>
    <mergeCell ref="B349:E349"/>
    <mergeCell ref="F349:P349"/>
    <mergeCell ref="H309:P309"/>
    <mergeCell ref="H322:P322"/>
    <mergeCell ref="AB305:AY305"/>
    <mergeCell ref="AB308:AY308"/>
    <mergeCell ref="AB310:AY310"/>
    <mergeCell ref="T317:V317"/>
    <mergeCell ref="B325:G325"/>
    <mergeCell ref="B343:AY343"/>
    <mergeCell ref="Q347:S347"/>
    <mergeCell ref="AB311:AY311"/>
    <mergeCell ref="Q319:S319"/>
    <mergeCell ref="B330:G330"/>
    <mergeCell ref="B322:G322"/>
    <mergeCell ref="Q318:S318"/>
    <mergeCell ref="B323:G323"/>
    <mergeCell ref="AB319:AY319"/>
    <mergeCell ref="Q331:S331"/>
    <mergeCell ref="H311:P311"/>
    <mergeCell ref="Q332:S332"/>
    <mergeCell ref="Q317:S317"/>
    <mergeCell ref="T310:V310"/>
    <mergeCell ref="Q310:S310"/>
    <mergeCell ref="Q324:S324"/>
    <mergeCell ref="AB335:AY335"/>
    <mergeCell ref="Q323:S323"/>
    <mergeCell ref="T347:V347"/>
    <mergeCell ref="H314:P314"/>
    <mergeCell ref="AB303:AY303"/>
    <mergeCell ref="T309:V309"/>
    <mergeCell ref="W305:AA305"/>
    <mergeCell ref="W347:AA347"/>
    <mergeCell ref="W311:AA311"/>
    <mergeCell ref="AB312:AY312"/>
    <mergeCell ref="AB322:AY322"/>
    <mergeCell ref="H321:P321"/>
    <mergeCell ref="W312:AA312"/>
    <mergeCell ref="B318:P318"/>
    <mergeCell ref="Q312:S312"/>
    <mergeCell ref="AB309:AY309"/>
    <mergeCell ref="AB323:AY323"/>
    <mergeCell ref="B316:G316"/>
    <mergeCell ref="H316:P316"/>
    <mergeCell ref="Q316:S316"/>
    <mergeCell ref="T316:V316"/>
    <mergeCell ref="AB350:AY350"/>
    <mergeCell ref="AB349:AY349"/>
    <mergeCell ref="AB315:AY315"/>
    <mergeCell ref="AB316:AY316"/>
    <mergeCell ref="B309:G309"/>
    <mergeCell ref="W322:AA322"/>
    <mergeCell ref="W325:AA325"/>
    <mergeCell ref="AB334:AY334"/>
    <mergeCell ref="T325:V325"/>
    <mergeCell ref="AB332:AY332"/>
    <mergeCell ref="T331:V331"/>
    <mergeCell ref="AB348:AY348"/>
    <mergeCell ref="AB320:AY320"/>
    <mergeCell ref="T320:V320"/>
    <mergeCell ref="T328:V328"/>
    <mergeCell ref="B341:AY341"/>
    <mergeCell ref="B331:P331"/>
    <mergeCell ref="Q411:S411"/>
    <mergeCell ref="W378:AA378"/>
    <mergeCell ref="B410:P410"/>
    <mergeCell ref="Q370:S370"/>
    <mergeCell ref="B403:P403"/>
    <mergeCell ref="Q405:S405"/>
    <mergeCell ref="T405:V405"/>
    <mergeCell ref="W405:AA405"/>
    <mergeCell ref="W403:AA403"/>
    <mergeCell ref="T396:V396"/>
    <mergeCell ref="B385:P385"/>
    <mergeCell ref="Q385:S385"/>
    <mergeCell ref="T385:V385"/>
    <mergeCell ref="W385:AA385"/>
    <mergeCell ref="AB385:AY385"/>
    <mergeCell ref="B392:P392"/>
    <mergeCell ref="Q392:S392"/>
    <mergeCell ref="T392:V392"/>
    <mergeCell ref="W392:AA392"/>
    <mergeCell ref="B402:P402"/>
    <mergeCell ref="AB391:AY391"/>
    <mergeCell ref="AB382:AY382"/>
    <mergeCell ref="B406:J406"/>
    <mergeCell ref="K406:P406"/>
    <mergeCell ref="Q406:S406"/>
    <mergeCell ref="T406:V406"/>
    <mergeCell ref="W406:AA406"/>
    <mergeCell ref="AB406:AY406"/>
    <mergeCell ref="B404:J404"/>
    <mergeCell ref="K404:P404"/>
    <mergeCell ref="Q404:S404"/>
    <mergeCell ref="B387:J387"/>
    <mergeCell ref="Q500:S500"/>
    <mergeCell ref="Q481:S481"/>
    <mergeCell ref="Q498:S498"/>
    <mergeCell ref="B465:H465"/>
    <mergeCell ref="B450:H450"/>
    <mergeCell ref="I448:P448"/>
    <mergeCell ref="W441:AA441"/>
    <mergeCell ref="I452:P452"/>
    <mergeCell ref="T460:V460"/>
    <mergeCell ref="W451:AA451"/>
    <mergeCell ref="W450:AA450"/>
    <mergeCell ref="W423:AA423"/>
    <mergeCell ref="W419:AA419"/>
    <mergeCell ref="B428:P428"/>
    <mergeCell ref="B407:P407"/>
    <mergeCell ref="W407:AA407"/>
    <mergeCell ref="T440:V440"/>
    <mergeCell ref="T468:V468"/>
    <mergeCell ref="T469:V469"/>
    <mergeCell ref="T471:V471"/>
    <mergeCell ref="W464:AA464"/>
    <mergeCell ref="J484:P484"/>
    <mergeCell ref="Q430:S430"/>
    <mergeCell ref="T432:V432"/>
    <mergeCell ref="B425:P425"/>
    <mergeCell ref="B411:P411"/>
    <mergeCell ref="T436:V436"/>
    <mergeCell ref="Q419:S419"/>
    <mergeCell ref="Q415:S415"/>
    <mergeCell ref="T425:V425"/>
    <mergeCell ref="B421:P421"/>
    <mergeCell ref="B433:P433"/>
    <mergeCell ref="L504:P504"/>
    <mergeCell ref="W498:AA498"/>
    <mergeCell ref="W500:AA500"/>
    <mergeCell ref="W501:AA501"/>
    <mergeCell ref="Q497:S497"/>
    <mergeCell ref="J497:P497"/>
    <mergeCell ref="B502:K502"/>
    <mergeCell ref="B496:I496"/>
    <mergeCell ref="Q485:S485"/>
    <mergeCell ref="B499:I499"/>
    <mergeCell ref="J499:P499"/>
    <mergeCell ref="J486:P486"/>
    <mergeCell ref="B487:I487"/>
    <mergeCell ref="T485:V485"/>
    <mergeCell ref="T495:V495"/>
    <mergeCell ref="Q495:S495"/>
    <mergeCell ref="J495:P495"/>
    <mergeCell ref="J488:P488"/>
    <mergeCell ref="T487:V487"/>
    <mergeCell ref="Q486:S486"/>
    <mergeCell ref="J485:P485"/>
    <mergeCell ref="W488:AA488"/>
    <mergeCell ref="T496:V496"/>
    <mergeCell ref="W499:AA499"/>
    <mergeCell ref="B504:K504"/>
    <mergeCell ref="J498:P498"/>
    <mergeCell ref="T492:V492"/>
    <mergeCell ref="T498:V498"/>
    <mergeCell ref="T500:V500"/>
    <mergeCell ref="L502:P502"/>
    <mergeCell ref="Q499:S499"/>
    <mergeCell ref="T494:V494"/>
    <mergeCell ref="AB420:AY420"/>
    <mergeCell ref="W425:AA425"/>
    <mergeCell ref="Q418:S418"/>
    <mergeCell ref="AB415:AY415"/>
    <mergeCell ref="AB432:AY432"/>
    <mergeCell ref="AB430:AY430"/>
    <mergeCell ref="AB429:AY429"/>
    <mergeCell ref="Q432:S432"/>
    <mergeCell ref="W432:AA432"/>
    <mergeCell ref="N429:P429"/>
    <mergeCell ref="AB422:AY422"/>
    <mergeCell ref="T419:V419"/>
    <mergeCell ref="W429:AA429"/>
    <mergeCell ref="Q427:S427"/>
    <mergeCell ref="Q425:S425"/>
    <mergeCell ref="K419:P419"/>
    <mergeCell ref="T424:V424"/>
    <mergeCell ref="W422:AA422"/>
    <mergeCell ref="W420:AA420"/>
    <mergeCell ref="W424:AA424"/>
    <mergeCell ref="B420:P420"/>
    <mergeCell ref="W427:AA427"/>
    <mergeCell ref="B432:P432"/>
    <mergeCell ref="Q428:S428"/>
    <mergeCell ref="B430:P430"/>
    <mergeCell ref="Q422:S422"/>
    <mergeCell ref="T428:V428"/>
    <mergeCell ref="W430:AA430"/>
    <mergeCell ref="T422:V422"/>
    <mergeCell ref="W428:AA428"/>
    <mergeCell ref="B422:P422"/>
    <mergeCell ref="T420:V420"/>
    <mergeCell ref="B419:J419"/>
    <mergeCell ref="AB428:AY428"/>
    <mergeCell ref="T431:V431"/>
    <mergeCell ref="Q433:S433"/>
    <mergeCell ref="W433:AA433"/>
    <mergeCell ref="T433:V433"/>
    <mergeCell ref="T430:V430"/>
    <mergeCell ref="Q420:S420"/>
    <mergeCell ref="W431:AA431"/>
    <mergeCell ref="T418:V418"/>
    <mergeCell ref="T415:V415"/>
    <mergeCell ref="B424:P424"/>
    <mergeCell ref="W402:AA402"/>
    <mergeCell ref="T409:V409"/>
    <mergeCell ref="W409:AA409"/>
    <mergeCell ref="AB409:AY409"/>
    <mergeCell ref="T380:V380"/>
    <mergeCell ref="B405:J405"/>
    <mergeCell ref="B399:J399"/>
    <mergeCell ref="W418:AA418"/>
    <mergeCell ref="W415:AA415"/>
    <mergeCell ref="AB418:AY418"/>
    <mergeCell ref="Q403:S403"/>
    <mergeCell ref="B413:P413"/>
    <mergeCell ref="W426:AA426"/>
    <mergeCell ref="B427:P427"/>
    <mergeCell ref="Q426:S426"/>
    <mergeCell ref="W384:AA384"/>
    <mergeCell ref="T401:V401"/>
    <mergeCell ref="T427:V427"/>
    <mergeCell ref="AB419:AY419"/>
    <mergeCell ref="T413:V413"/>
    <mergeCell ref="B378:H378"/>
    <mergeCell ref="I378:P378"/>
    <mergeCell ref="B376:G376"/>
    <mergeCell ref="B388:P388"/>
    <mergeCell ref="T384:V384"/>
    <mergeCell ref="F371:P371"/>
    <mergeCell ref="W377:AA377"/>
    <mergeCell ref="W388:AA388"/>
    <mergeCell ref="AB414:AY414"/>
    <mergeCell ref="Q401:S401"/>
    <mergeCell ref="AB390:AY390"/>
    <mergeCell ref="AB388:AY388"/>
    <mergeCell ref="W399:AA399"/>
    <mergeCell ref="AB399:AY399"/>
    <mergeCell ref="W381:AA381"/>
    <mergeCell ref="W401:AA401"/>
    <mergeCell ref="AB378:AY378"/>
    <mergeCell ref="AB381:AY381"/>
    <mergeCell ref="W376:AA376"/>
    <mergeCell ref="T373:V373"/>
    <mergeCell ref="Q414:S414"/>
    <mergeCell ref="W371:AA371"/>
    <mergeCell ref="AB405:AY405"/>
    <mergeCell ref="Q395:S395"/>
    <mergeCell ref="T395:V395"/>
    <mergeCell ref="W395:AA395"/>
    <mergeCell ref="T411:V411"/>
    <mergeCell ref="AB386:AY386"/>
    <mergeCell ref="Q391:S391"/>
    <mergeCell ref="T399:V399"/>
    <mergeCell ref="T403:V403"/>
    <mergeCell ref="AB413:AY413"/>
    <mergeCell ref="K414:P414"/>
    <mergeCell ref="H366:P366"/>
    <mergeCell ref="Q384:S384"/>
    <mergeCell ref="H364:P364"/>
    <mergeCell ref="Q386:S386"/>
    <mergeCell ref="T368:V368"/>
    <mergeCell ref="B369:E369"/>
    <mergeCell ref="AB353:AY353"/>
    <mergeCell ref="AB369:AY369"/>
    <mergeCell ref="F350:P350"/>
    <mergeCell ref="T348:V348"/>
    <mergeCell ref="Q358:S358"/>
    <mergeCell ref="T352:V352"/>
    <mergeCell ref="AB352:AY352"/>
    <mergeCell ref="W355:AA355"/>
    <mergeCell ref="W374:AA374"/>
    <mergeCell ref="Q376:S376"/>
    <mergeCell ref="Q375:S375"/>
    <mergeCell ref="Q356:S356"/>
    <mergeCell ref="T375:V375"/>
    <mergeCell ref="W375:AA375"/>
    <mergeCell ref="AB380:AY380"/>
    <mergeCell ref="Q378:S378"/>
    <mergeCell ref="T378:V378"/>
    <mergeCell ref="Q380:S380"/>
    <mergeCell ref="H376:P376"/>
    <mergeCell ref="T353:V353"/>
    <mergeCell ref="W411:AA411"/>
    <mergeCell ref="Q410:S410"/>
    <mergeCell ref="T410:V410"/>
    <mergeCell ref="B360:G360"/>
    <mergeCell ref="AB407:AY407"/>
    <mergeCell ref="F375:P375"/>
    <mergeCell ref="F351:P351"/>
    <mergeCell ref="T335:V335"/>
    <mergeCell ref="B366:G366"/>
    <mergeCell ref="W369:AA369"/>
    <mergeCell ref="F352:P352"/>
    <mergeCell ref="B335:P335"/>
    <mergeCell ref="B361:G361"/>
    <mergeCell ref="H361:P361"/>
    <mergeCell ref="Q361:S361"/>
    <mergeCell ref="T361:V361"/>
    <mergeCell ref="W361:AA361"/>
    <mergeCell ref="B365:G365"/>
    <mergeCell ref="H365:P365"/>
    <mergeCell ref="Q365:S365"/>
    <mergeCell ref="T365:V365"/>
    <mergeCell ref="W365:AA365"/>
    <mergeCell ref="H358:P358"/>
    <mergeCell ref="B351:E351"/>
    <mergeCell ref="I362:P362"/>
    <mergeCell ref="B362:H362"/>
    <mergeCell ref="B350:E350"/>
    <mergeCell ref="F369:P369"/>
    <mergeCell ref="B372:E372"/>
    <mergeCell ref="B340:AY340"/>
    <mergeCell ref="B336:P336"/>
    <mergeCell ref="H357:P357"/>
    <mergeCell ref="B339:P339"/>
    <mergeCell ref="B347:P347"/>
    <mergeCell ref="W370:AA370"/>
    <mergeCell ref="AB367:AY367"/>
    <mergeCell ref="AB365:AY365"/>
    <mergeCell ref="Q354:S354"/>
    <mergeCell ref="T354:V354"/>
    <mergeCell ref="W354:AA354"/>
    <mergeCell ref="T359:V359"/>
    <mergeCell ref="W372:AA372"/>
    <mergeCell ref="W363:AA363"/>
    <mergeCell ref="Q329:S329"/>
    <mergeCell ref="AB357:AY357"/>
    <mergeCell ref="W357:AA357"/>
    <mergeCell ref="Q353:S353"/>
    <mergeCell ref="AB358:AY358"/>
    <mergeCell ref="T356:V356"/>
    <mergeCell ref="AB338:AY338"/>
    <mergeCell ref="AB337:AY337"/>
    <mergeCell ref="W337:AA337"/>
    <mergeCell ref="B333:AY333"/>
    <mergeCell ref="B337:P337"/>
    <mergeCell ref="B334:P334"/>
    <mergeCell ref="Q330:S330"/>
    <mergeCell ref="W331:AA331"/>
    <mergeCell ref="AB361:AY361"/>
    <mergeCell ref="T329:V329"/>
    <mergeCell ref="H330:P330"/>
    <mergeCell ref="H327:P327"/>
    <mergeCell ref="Q327:S327"/>
    <mergeCell ref="T321:V321"/>
    <mergeCell ref="T323:V323"/>
    <mergeCell ref="T334:V334"/>
    <mergeCell ref="T337:V337"/>
    <mergeCell ref="I367:P367"/>
    <mergeCell ref="Q360:S360"/>
    <mergeCell ref="W327:AA327"/>
    <mergeCell ref="B373:E373"/>
    <mergeCell ref="AB379:AY379"/>
    <mergeCell ref="B374:G374"/>
    <mergeCell ref="Q357:S357"/>
    <mergeCell ref="T374:V374"/>
    <mergeCell ref="H323:P323"/>
    <mergeCell ref="F373:P373"/>
    <mergeCell ref="W351:AA351"/>
    <mergeCell ref="W353:AA353"/>
    <mergeCell ref="T367:V367"/>
    <mergeCell ref="T336:V336"/>
    <mergeCell ref="Q364:S364"/>
    <mergeCell ref="W329:AA329"/>
    <mergeCell ref="W359:AA359"/>
    <mergeCell ref="B377:P377"/>
    <mergeCell ref="Q371:S371"/>
    <mergeCell ref="Q369:S369"/>
    <mergeCell ref="B363:E363"/>
    <mergeCell ref="AB325:AY325"/>
    <mergeCell ref="AB326:AY326"/>
    <mergeCell ref="Q372:S372"/>
    <mergeCell ref="T372:V372"/>
    <mergeCell ref="Q352:S352"/>
    <mergeCell ref="Q503:S503"/>
    <mergeCell ref="AB498:AY498"/>
    <mergeCell ref="AB464:AY464"/>
    <mergeCell ref="T444:V444"/>
    <mergeCell ref="AB461:AY461"/>
    <mergeCell ref="W454:AA454"/>
    <mergeCell ref="W471:AA471"/>
    <mergeCell ref="T462:V462"/>
    <mergeCell ref="W463:AA463"/>
    <mergeCell ref="AB501:AY501"/>
    <mergeCell ref="AB503:AY503"/>
    <mergeCell ref="W484:AA484"/>
    <mergeCell ref="T473:V473"/>
    <mergeCell ref="T467:V467"/>
    <mergeCell ref="T480:V480"/>
    <mergeCell ref="T477:V477"/>
    <mergeCell ref="Q315:S315"/>
    <mergeCell ref="W352:AA352"/>
    <mergeCell ref="Q328:S328"/>
    <mergeCell ref="Q320:S320"/>
    <mergeCell ref="T332:V332"/>
    <mergeCell ref="W373:AA373"/>
    <mergeCell ref="AB360:AY360"/>
    <mergeCell ref="Q363:S363"/>
    <mergeCell ref="W350:AA350"/>
    <mergeCell ref="T371:V371"/>
    <mergeCell ref="T327:V327"/>
    <mergeCell ref="Q362:S362"/>
    <mergeCell ref="T362:V362"/>
    <mergeCell ref="W362:AA362"/>
    <mergeCell ref="AB362:AY362"/>
    <mergeCell ref="AB371:AY371"/>
    <mergeCell ref="AB497:AY497"/>
    <mergeCell ref="B475:H475"/>
    <mergeCell ref="I475:P475"/>
    <mergeCell ref="AB451:AY451"/>
    <mergeCell ref="T472:V472"/>
    <mergeCell ref="W460:AA460"/>
    <mergeCell ref="I444:P444"/>
    <mergeCell ref="Q474:S474"/>
    <mergeCell ref="T474:V474"/>
    <mergeCell ref="B471:H471"/>
    <mergeCell ref="M467:P467"/>
    <mergeCell ref="I449:P449"/>
    <mergeCell ref="Q449:S449"/>
    <mergeCell ref="AB485:AY485"/>
    <mergeCell ref="W469:AA469"/>
    <mergeCell ref="B480:P480"/>
    <mergeCell ref="Q439:S439"/>
    <mergeCell ref="Q470:S470"/>
    <mergeCell ref="Q473:S473"/>
    <mergeCell ref="Q461:S461"/>
    <mergeCell ref="T454:V454"/>
    <mergeCell ref="T456:V456"/>
    <mergeCell ref="W458:AA458"/>
    <mergeCell ref="Q471:S471"/>
    <mergeCell ref="W470:AA470"/>
    <mergeCell ref="AB466:AY466"/>
    <mergeCell ref="W472:AA472"/>
    <mergeCell ref="J442:P442"/>
    <mergeCell ref="T439:V439"/>
    <mergeCell ref="T466:V466"/>
    <mergeCell ref="AB481:AY481"/>
    <mergeCell ref="T441:V441"/>
    <mergeCell ref="B434:AY434"/>
    <mergeCell ref="T459:V459"/>
    <mergeCell ref="AB476:AY476"/>
    <mergeCell ref="W467:AA467"/>
    <mergeCell ref="T491:V491"/>
    <mergeCell ref="AB487:AY487"/>
    <mergeCell ref="I476:P476"/>
    <mergeCell ref="B476:H476"/>
    <mergeCell ref="B440:I440"/>
    <mergeCell ref="Q438:S438"/>
    <mergeCell ref="W491:AA491"/>
    <mergeCell ref="AB491:AY491"/>
    <mergeCell ref="W439:AA439"/>
    <mergeCell ref="AB439:AY439"/>
    <mergeCell ref="B442:I442"/>
    <mergeCell ref="Q443:S443"/>
    <mergeCell ref="Q436:S436"/>
    <mergeCell ref="B439:P439"/>
    <mergeCell ref="B435:AY435"/>
    <mergeCell ref="T488:V488"/>
    <mergeCell ref="Q488:S488"/>
    <mergeCell ref="B466:H466"/>
    <mergeCell ref="J440:P440"/>
    <mergeCell ref="B443:H443"/>
    <mergeCell ref="B452:H452"/>
    <mergeCell ref="B483:P483"/>
    <mergeCell ref="W438:AA438"/>
    <mergeCell ref="Q442:S442"/>
    <mergeCell ref="Q468:S468"/>
    <mergeCell ref="AB455:AY455"/>
    <mergeCell ref="Q441:S441"/>
    <mergeCell ref="I450:P450"/>
    <mergeCell ref="Q490:S490"/>
    <mergeCell ref="T490:V490"/>
    <mergeCell ref="I478:P478"/>
    <mergeCell ref="B490:I490"/>
    <mergeCell ref="B478:H478"/>
    <mergeCell ref="Q477:S477"/>
    <mergeCell ref="J494:P494"/>
    <mergeCell ref="Q494:S494"/>
    <mergeCell ref="J490:P490"/>
    <mergeCell ref="B484:I484"/>
    <mergeCell ref="T484:V484"/>
    <mergeCell ref="B492:I492"/>
    <mergeCell ref="J492:P492"/>
    <mergeCell ref="Q492:S492"/>
    <mergeCell ref="J491:P491"/>
    <mergeCell ref="B491:I491"/>
    <mergeCell ref="T481:V481"/>
    <mergeCell ref="T478:V478"/>
    <mergeCell ref="B493:I493"/>
    <mergeCell ref="J493:P493"/>
    <mergeCell ref="W436:AA436"/>
    <mergeCell ref="B437:AY437"/>
    <mergeCell ref="T438:V438"/>
    <mergeCell ref="I466:P466"/>
    <mergeCell ref="AB443:AY443"/>
    <mergeCell ref="Q440:S440"/>
    <mergeCell ref="AB442:AY442"/>
    <mergeCell ref="J441:P441"/>
    <mergeCell ref="AB462:AY462"/>
    <mergeCell ref="I464:P464"/>
    <mergeCell ref="B451:H451"/>
    <mergeCell ref="B473:H473"/>
    <mergeCell ref="I473:P473"/>
    <mergeCell ref="W475:AA475"/>
    <mergeCell ref="T443:V443"/>
    <mergeCell ref="I443:P443"/>
    <mergeCell ref="T442:V442"/>
    <mergeCell ref="I453:P453"/>
    <mergeCell ref="B448:H448"/>
    <mergeCell ref="Q464:S464"/>
    <mergeCell ref="Q462:S462"/>
    <mergeCell ref="Q469:S469"/>
    <mergeCell ref="B462:P462"/>
    <mergeCell ref="I472:P472"/>
    <mergeCell ref="B459:H459"/>
    <mergeCell ref="I461:P461"/>
    <mergeCell ref="I451:P451"/>
    <mergeCell ref="W440:AA440"/>
    <mergeCell ref="AB448:AY448"/>
    <mergeCell ref="W453:AA453"/>
    <mergeCell ref="W468:AA468"/>
    <mergeCell ref="T446:V446"/>
    <mergeCell ref="AB486:AY486"/>
    <mergeCell ref="T483:V483"/>
    <mergeCell ref="I454:P454"/>
    <mergeCell ref="W452:AA452"/>
    <mergeCell ref="I458:P458"/>
    <mergeCell ref="Q456:S456"/>
    <mergeCell ref="B453:H453"/>
    <mergeCell ref="W461:AA461"/>
    <mergeCell ref="AB469:AY469"/>
    <mergeCell ref="B454:H454"/>
    <mergeCell ref="B461:H461"/>
    <mergeCell ref="Q483:S483"/>
    <mergeCell ref="W474:AA474"/>
    <mergeCell ref="AB474:AY474"/>
    <mergeCell ref="AB468:AY468"/>
    <mergeCell ref="AB467:AY467"/>
    <mergeCell ref="AB480:AY480"/>
    <mergeCell ref="B463:H463"/>
    <mergeCell ref="B467:L467"/>
    <mergeCell ref="Q467:S467"/>
    <mergeCell ref="W483:AA483"/>
    <mergeCell ref="Q453:S453"/>
    <mergeCell ref="Q458:S458"/>
    <mergeCell ref="W459:AA459"/>
    <mergeCell ref="T464:V464"/>
    <mergeCell ref="B482:AY482"/>
    <mergeCell ref="I457:P457"/>
    <mergeCell ref="T476:V476"/>
    <mergeCell ref="I456:P456"/>
    <mergeCell ref="T458:V458"/>
    <mergeCell ref="Q460:S460"/>
    <mergeCell ref="T470:V470"/>
    <mergeCell ref="T414:V414"/>
    <mergeCell ref="B426:P426"/>
    <mergeCell ref="B415:P415"/>
    <mergeCell ref="B418:P418"/>
    <mergeCell ref="T402:V402"/>
    <mergeCell ref="Q396:S396"/>
    <mergeCell ref="Q402:S402"/>
    <mergeCell ref="B396:J396"/>
    <mergeCell ref="K399:P399"/>
    <mergeCell ref="AB393:AY393"/>
    <mergeCell ref="T391:V391"/>
    <mergeCell ref="W391:AA391"/>
    <mergeCell ref="T330:V330"/>
    <mergeCell ref="AB403:AY403"/>
    <mergeCell ref="W364:AA364"/>
    <mergeCell ref="T370:V370"/>
    <mergeCell ref="H356:P356"/>
    <mergeCell ref="T360:V360"/>
    <mergeCell ref="W356:AA356"/>
    <mergeCell ref="T338:V338"/>
    <mergeCell ref="T351:V351"/>
    <mergeCell ref="AB375:AY375"/>
    <mergeCell ref="Q349:S349"/>
    <mergeCell ref="T349:V349"/>
    <mergeCell ref="W349:AA349"/>
    <mergeCell ref="Q355:S355"/>
    <mergeCell ref="T355:V355"/>
    <mergeCell ref="I355:P355"/>
    <mergeCell ref="B355:H355"/>
    <mergeCell ref="B356:G356"/>
    <mergeCell ref="Q335:S335"/>
    <mergeCell ref="AB347:AY347"/>
    <mergeCell ref="I329:P329"/>
    <mergeCell ref="B332:P332"/>
    <mergeCell ref="AB359:AY359"/>
    <mergeCell ref="AB355:AY355"/>
    <mergeCell ref="B408:P408"/>
    <mergeCell ref="Q408:S408"/>
    <mergeCell ref="T408:V408"/>
    <mergeCell ref="W408:AA408"/>
    <mergeCell ref="AB408:AY408"/>
    <mergeCell ref="B412:P412"/>
    <mergeCell ref="Q412:S412"/>
    <mergeCell ref="T412:V412"/>
    <mergeCell ref="B401:P401"/>
    <mergeCell ref="F370:P370"/>
    <mergeCell ref="AB377:AY377"/>
    <mergeCell ref="T381:V381"/>
    <mergeCell ref="W380:AA380"/>
    <mergeCell ref="AB364:AY364"/>
    <mergeCell ref="B384:P384"/>
    <mergeCell ref="T346:V346"/>
    <mergeCell ref="B381:P381"/>
    <mergeCell ref="T339:V339"/>
    <mergeCell ref="AB331:AY331"/>
    <mergeCell ref="B357:G357"/>
    <mergeCell ref="W335:AA335"/>
    <mergeCell ref="T369:V369"/>
    <mergeCell ref="W338:AA338"/>
    <mergeCell ref="W348:AA348"/>
    <mergeCell ref="AB339:AY339"/>
    <mergeCell ref="H360:P360"/>
    <mergeCell ref="T376:V376"/>
    <mergeCell ref="B353:E353"/>
    <mergeCell ref="T326:V326"/>
    <mergeCell ref="B338:P338"/>
    <mergeCell ref="W309:AA309"/>
    <mergeCell ref="AB324:AY324"/>
    <mergeCell ref="AB328:AY328"/>
    <mergeCell ref="AB330:AY330"/>
    <mergeCell ref="W336:AA336"/>
    <mergeCell ref="AB336:AY336"/>
    <mergeCell ref="AB317:AY317"/>
    <mergeCell ref="B321:G321"/>
    <mergeCell ref="H310:P310"/>
    <mergeCell ref="Q305:S305"/>
    <mergeCell ref="W323:AA323"/>
    <mergeCell ref="B324:G324"/>
    <mergeCell ref="Q334:S334"/>
    <mergeCell ref="W396:AA396"/>
    <mergeCell ref="B328:P328"/>
    <mergeCell ref="B367:H367"/>
    <mergeCell ref="Q337:S337"/>
    <mergeCell ref="B390:P390"/>
    <mergeCell ref="T366:V366"/>
    <mergeCell ref="B368:P368"/>
    <mergeCell ref="B345:AY345"/>
    <mergeCell ref="B382:K382"/>
    <mergeCell ref="B371:E371"/>
    <mergeCell ref="B364:G364"/>
    <mergeCell ref="H320:P320"/>
    <mergeCell ref="W379:AA379"/>
    <mergeCell ref="Q339:S339"/>
    <mergeCell ref="B379:F379"/>
    <mergeCell ref="Q336:S336"/>
    <mergeCell ref="T305:V305"/>
    <mergeCell ref="Q311:S311"/>
    <mergeCell ref="T311:V311"/>
    <mergeCell ref="B320:G320"/>
    <mergeCell ref="H324:P324"/>
    <mergeCell ref="W328:AA328"/>
    <mergeCell ref="B327:G327"/>
    <mergeCell ref="Q156:S156"/>
    <mergeCell ref="B263:F263"/>
    <mergeCell ref="T265:V265"/>
    <mergeCell ref="W269:AA269"/>
    <mergeCell ref="K270:P270"/>
    <mergeCell ref="W265:AA265"/>
    <mergeCell ref="B267:J267"/>
    <mergeCell ref="Q158:S158"/>
    <mergeCell ref="B199:P199"/>
    <mergeCell ref="B188:P188"/>
    <mergeCell ref="T199:V199"/>
    <mergeCell ref="B209:AY209"/>
    <mergeCell ref="Q212:S212"/>
    <mergeCell ref="G186:P186"/>
    <mergeCell ref="T314:V314"/>
    <mergeCell ref="Q314:S314"/>
    <mergeCell ref="B317:G317"/>
    <mergeCell ref="AB321:AY321"/>
    <mergeCell ref="W324:AA324"/>
    <mergeCell ref="B312:G312"/>
    <mergeCell ref="W318:AA318"/>
    <mergeCell ref="T322:V322"/>
    <mergeCell ref="Q322:S322"/>
    <mergeCell ref="W326:AA326"/>
    <mergeCell ref="H305:P305"/>
    <mergeCell ref="Q206:S206"/>
    <mergeCell ref="B259:F259"/>
    <mergeCell ref="Q263:S263"/>
    <mergeCell ref="B266:G266"/>
    <mergeCell ref="AB263:AY263"/>
    <mergeCell ref="B251:P251"/>
    <mergeCell ref="Q239:S239"/>
    <mergeCell ref="Q242:S242"/>
    <mergeCell ref="Q261:S261"/>
    <mergeCell ref="T255:V255"/>
    <mergeCell ref="Q243:S243"/>
    <mergeCell ref="T254:V254"/>
    <mergeCell ref="T269:V269"/>
    <mergeCell ref="T259:V259"/>
    <mergeCell ref="W260:AA260"/>
    <mergeCell ref="Q250:S250"/>
    <mergeCell ref="AB150:AY150"/>
    <mergeCell ref="Q150:S150"/>
    <mergeCell ref="W268:AA268"/>
    <mergeCell ref="W251:AA251"/>
    <mergeCell ref="B250:P250"/>
    <mergeCell ref="H260:P260"/>
    <mergeCell ref="T260:V260"/>
    <mergeCell ref="AB250:AY250"/>
    <mergeCell ref="W246:AA246"/>
    <mergeCell ref="W252:AA252"/>
    <mergeCell ref="T252:V252"/>
    <mergeCell ref="B254:P254"/>
    <mergeCell ref="Q257:S257"/>
    <mergeCell ref="AB257:AY257"/>
    <mergeCell ref="Q248:S248"/>
    <mergeCell ref="W255:AA255"/>
    <mergeCell ref="B258:F258"/>
    <mergeCell ref="B1:AY1"/>
    <mergeCell ref="I578:P578"/>
    <mergeCell ref="AY2:AY5"/>
    <mergeCell ref="I459:P459"/>
    <mergeCell ref="I460:P460"/>
    <mergeCell ref="W414:AA414"/>
    <mergeCell ref="AB431:AY431"/>
    <mergeCell ref="B457:H457"/>
    <mergeCell ref="B458:H458"/>
    <mergeCell ref="B472:H472"/>
    <mergeCell ref="Q472:S472"/>
    <mergeCell ref="I468:P468"/>
    <mergeCell ref="B509:K509"/>
    <mergeCell ref="B510:P510"/>
    <mergeCell ref="B495:I495"/>
    <mergeCell ref="B497:I497"/>
    <mergeCell ref="B498:I498"/>
    <mergeCell ref="Q24:S24"/>
    <mergeCell ref="T24:V24"/>
    <mergeCell ref="B116:P116"/>
    <mergeCell ref="AB131:AY131"/>
    <mergeCell ref="AB103:AY103"/>
    <mergeCell ref="T115:V115"/>
    <mergeCell ref="B101:P101"/>
    <mergeCell ref="B150:P150"/>
    <mergeCell ref="N140:P140"/>
    <mergeCell ref="W250:AA250"/>
    <mergeCell ref="T185:V185"/>
    <mergeCell ref="Q140:S140"/>
    <mergeCell ref="N129:P129"/>
    <mergeCell ref="T129:V129"/>
    <mergeCell ref="Q321:S321"/>
    <mergeCell ref="W124:AA124"/>
    <mergeCell ref="AB122:AY122"/>
    <mergeCell ref="B111:P111"/>
    <mergeCell ref="Q111:S111"/>
    <mergeCell ref="B125:P125"/>
    <mergeCell ref="B133:M133"/>
    <mergeCell ref="N133:P133"/>
    <mergeCell ref="T125:V125"/>
    <mergeCell ref="W125:AA125"/>
    <mergeCell ref="B118:P118"/>
    <mergeCell ref="Q109:S109"/>
    <mergeCell ref="T109:V109"/>
    <mergeCell ref="W109:AA109"/>
    <mergeCell ref="AB109:AY109"/>
    <mergeCell ref="W128:AA128"/>
    <mergeCell ref="T131:V131"/>
    <mergeCell ref="B130:M130"/>
    <mergeCell ref="B128:M128"/>
    <mergeCell ref="Q125:S125"/>
    <mergeCell ref="AB123:AY123"/>
    <mergeCell ref="T110:V110"/>
    <mergeCell ref="AB115:AY115"/>
    <mergeCell ref="AB114:AY114"/>
    <mergeCell ref="W107:AA107"/>
    <mergeCell ref="T113:V113"/>
    <mergeCell ref="W113:AA113"/>
    <mergeCell ref="AB117:AY117"/>
    <mergeCell ref="T148:V148"/>
    <mergeCell ref="W131:AA131"/>
    <mergeCell ref="Q108:S108"/>
    <mergeCell ref="AB132:AY132"/>
    <mergeCell ref="W130:AA130"/>
    <mergeCell ref="AB130:AY130"/>
    <mergeCell ref="W115:AA115"/>
    <mergeCell ref="T145:V145"/>
    <mergeCell ref="T107:V107"/>
    <mergeCell ref="T122:V122"/>
    <mergeCell ref="T121:V121"/>
    <mergeCell ref="W121:AA121"/>
    <mergeCell ref="W133:AA133"/>
    <mergeCell ref="AB133:AY133"/>
    <mergeCell ref="Q135:S135"/>
    <mergeCell ref="T135:V135"/>
    <mergeCell ref="W135:AA135"/>
    <mergeCell ref="AB135:AY135"/>
    <mergeCell ref="Q122:S122"/>
    <mergeCell ref="T118:V118"/>
    <mergeCell ref="Q128:S128"/>
    <mergeCell ref="Q118:S118"/>
    <mergeCell ref="Q124:S124"/>
    <mergeCell ref="AB110:AY110"/>
    <mergeCell ref="AB120:AY120"/>
    <mergeCell ref="T102:V102"/>
    <mergeCell ref="T116:V116"/>
    <mergeCell ref="T104:V104"/>
    <mergeCell ref="Q106:S106"/>
    <mergeCell ref="T101:V101"/>
    <mergeCell ref="Q100:S100"/>
    <mergeCell ref="N95:P95"/>
    <mergeCell ref="Q95:S95"/>
    <mergeCell ref="T95:V95"/>
    <mergeCell ref="W95:AA95"/>
    <mergeCell ref="AB95:AY95"/>
    <mergeCell ref="B102:P102"/>
    <mergeCell ref="B106:P106"/>
    <mergeCell ref="W114:AA114"/>
    <mergeCell ref="Q120:S120"/>
    <mergeCell ref="W122:AA122"/>
    <mergeCell ref="Q121:S121"/>
    <mergeCell ref="W116:AA116"/>
    <mergeCell ref="T103:V103"/>
    <mergeCell ref="W110:AA110"/>
    <mergeCell ref="Q115:S115"/>
    <mergeCell ref="AB116:AY116"/>
    <mergeCell ref="W117:AA117"/>
    <mergeCell ref="W106:AA106"/>
    <mergeCell ref="AB105:AY105"/>
    <mergeCell ref="W120:AA120"/>
    <mergeCell ref="T117:V117"/>
    <mergeCell ref="T114:V114"/>
    <mergeCell ref="AB118:AY118"/>
    <mergeCell ref="Q116:S116"/>
    <mergeCell ref="B108:P108"/>
    <mergeCell ref="AB91:AY91"/>
    <mergeCell ref="W86:AA86"/>
    <mergeCell ref="AB119:AY119"/>
    <mergeCell ref="Q117:S117"/>
    <mergeCell ref="B75:M75"/>
    <mergeCell ref="AB102:AY102"/>
    <mergeCell ref="T84:V84"/>
    <mergeCell ref="AB79:AY79"/>
    <mergeCell ref="AB78:AY78"/>
    <mergeCell ref="AB75:AY75"/>
    <mergeCell ref="AB106:AY106"/>
    <mergeCell ref="AB113:AY113"/>
    <mergeCell ref="B78:M78"/>
    <mergeCell ref="T75:V75"/>
    <mergeCell ref="Q75:S75"/>
    <mergeCell ref="AB101:AY101"/>
    <mergeCell ref="AB98:AY98"/>
    <mergeCell ref="W119:AA119"/>
    <mergeCell ref="T106:V106"/>
    <mergeCell ref="Q110:S110"/>
    <mergeCell ref="Q113:S113"/>
    <mergeCell ref="B117:P117"/>
    <mergeCell ref="W91:AA91"/>
    <mergeCell ref="AB99:AY99"/>
    <mergeCell ref="W104:AA104"/>
    <mergeCell ref="W100:AA100"/>
    <mergeCell ref="Q99:S99"/>
    <mergeCell ref="T99:V99"/>
    <mergeCell ref="W99:AA99"/>
    <mergeCell ref="AB100:AY100"/>
    <mergeCell ref="B67:M67"/>
    <mergeCell ref="B72:M72"/>
    <mergeCell ref="Q69:S69"/>
    <mergeCell ref="Q70:S70"/>
    <mergeCell ref="W80:AA80"/>
    <mergeCell ref="N79:P79"/>
    <mergeCell ref="B110:P110"/>
    <mergeCell ref="T80:V80"/>
    <mergeCell ref="B68:M68"/>
    <mergeCell ref="Q91:S91"/>
    <mergeCell ref="T91:V91"/>
    <mergeCell ref="N91:P91"/>
    <mergeCell ref="N73:P73"/>
    <mergeCell ref="T89:V89"/>
    <mergeCell ref="T69:V69"/>
    <mergeCell ref="Q73:S73"/>
    <mergeCell ref="T72:V72"/>
    <mergeCell ref="T73:V73"/>
    <mergeCell ref="B93:M93"/>
    <mergeCell ref="W89:AA89"/>
    <mergeCell ref="B99:P99"/>
    <mergeCell ref="W84:AA84"/>
    <mergeCell ref="Q96:S96"/>
    <mergeCell ref="N93:P93"/>
    <mergeCell ref="Q81:S81"/>
    <mergeCell ref="N75:P75"/>
    <mergeCell ref="N72:P72"/>
    <mergeCell ref="W67:AA67"/>
    <mergeCell ref="W68:AA68"/>
    <mergeCell ref="N70:P70"/>
    <mergeCell ref="Q78:S78"/>
    <mergeCell ref="Q82:S82"/>
    <mergeCell ref="AB94:AY94"/>
    <mergeCell ref="AB121:AY121"/>
    <mergeCell ref="B81:M81"/>
    <mergeCell ref="N81:P81"/>
    <mergeCell ref="N138:P138"/>
    <mergeCell ref="W127:AA127"/>
    <mergeCell ref="W144:AA144"/>
    <mergeCell ref="AB143:AY143"/>
    <mergeCell ref="T127:V127"/>
    <mergeCell ref="W142:AA142"/>
    <mergeCell ref="B139:M139"/>
    <mergeCell ref="W139:AA139"/>
    <mergeCell ref="T132:V132"/>
    <mergeCell ref="Q143:S143"/>
    <mergeCell ref="B142:M142"/>
    <mergeCell ref="Q133:S133"/>
    <mergeCell ref="AB127:AY127"/>
    <mergeCell ref="N139:P139"/>
    <mergeCell ref="Q127:S127"/>
    <mergeCell ref="N128:P128"/>
    <mergeCell ref="B129:M129"/>
    <mergeCell ref="Q129:S129"/>
    <mergeCell ref="Q134:S134"/>
    <mergeCell ref="B137:M137"/>
    <mergeCell ref="N141:P141"/>
    <mergeCell ref="Q137:S137"/>
    <mergeCell ref="N137:P137"/>
    <mergeCell ref="Q132:S132"/>
    <mergeCell ref="N130:P130"/>
    <mergeCell ref="Q130:S130"/>
    <mergeCell ref="T130:V130"/>
    <mergeCell ref="AB129:AY129"/>
    <mergeCell ref="Q72:S72"/>
    <mergeCell ref="B122:P122"/>
    <mergeCell ref="B95:M95"/>
    <mergeCell ref="B88:M88"/>
    <mergeCell ref="W73:AA73"/>
    <mergeCell ref="AB107:AY107"/>
    <mergeCell ref="B103:P103"/>
    <mergeCell ref="AB104:AY104"/>
    <mergeCell ref="T108:V108"/>
    <mergeCell ref="B121:P121"/>
    <mergeCell ref="B97:P97"/>
    <mergeCell ref="Q97:S97"/>
    <mergeCell ref="Q101:S101"/>
    <mergeCell ref="B89:M89"/>
    <mergeCell ref="Q89:S89"/>
    <mergeCell ref="Q114:S114"/>
    <mergeCell ref="B115:P115"/>
    <mergeCell ref="Q102:S102"/>
    <mergeCell ref="Q79:S79"/>
    <mergeCell ref="W88:AA88"/>
    <mergeCell ref="T86:V86"/>
    <mergeCell ref="Q107:S107"/>
    <mergeCell ref="T96:V96"/>
    <mergeCell ref="W96:AA96"/>
    <mergeCell ref="Q105:S105"/>
    <mergeCell ref="Q84:S84"/>
    <mergeCell ref="B94:M94"/>
    <mergeCell ref="Q103:S103"/>
    <mergeCell ref="AB84:AY84"/>
    <mergeCell ref="AB82:AY82"/>
    <mergeCell ref="B105:P105"/>
    <mergeCell ref="B79:M79"/>
    <mergeCell ref="T324:V324"/>
    <mergeCell ref="N134:P134"/>
    <mergeCell ref="B126:AY126"/>
    <mergeCell ref="W132:AA132"/>
    <mergeCell ref="W145:AA145"/>
    <mergeCell ref="AB145:AY145"/>
    <mergeCell ref="H312:P312"/>
    <mergeCell ref="B308:G308"/>
    <mergeCell ref="T88:V88"/>
    <mergeCell ref="T70:V70"/>
    <mergeCell ref="T105:V105"/>
    <mergeCell ref="B104:P104"/>
    <mergeCell ref="B82:M82"/>
    <mergeCell ref="B305:G305"/>
    <mergeCell ref="B90:M90"/>
    <mergeCell ref="B247:P247"/>
    <mergeCell ref="Q247:S247"/>
    <mergeCell ref="T247:V247"/>
    <mergeCell ref="B164:H164"/>
    <mergeCell ref="B167:H167"/>
    <mergeCell ref="N90:P90"/>
    <mergeCell ref="B123:P123"/>
    <mergeCell ref="T120:V120"/>
    <mergeCell ref="T82:V82"/>
    <mergeCell ref="T134:V134"/>
    <mergeCell ref="T143:V143"/>
    <mergeCell ref="B134:M134"/>
    <mergeCell ref="T312:V312"/>
    <mergeCell ref="Q94:S94"/>
    <mergeCell ref="B113:P113"/>
    <mergeCell ref="Q104:S104"/>
    <mergeCell ref="T140:V140"/>
    <mergeCell ref="B98:P98"/>
    <mergeCell ref="Q98:S98"/>
    <mergeCell ref="T98:V98"/>
    <mergeCell ref="Q93:S93"/>
    <mergeCell ref="T93:V93"/>
    <mergeCell ref="W118:AA118"/>
    <mergeCell ref="W93:AA93"/>
    <mergeCell ref="Q90:S90"/>
    <mergeCell ref="T90:V90"/>
    <mergeCell ref="W90:AA90"/>
    <mergeCell ref="W98:AA98"/>
    <mergeCell ref="Q86:S86"/>
    <mergeCell ref="B114:P114"/>
    <mergeCell ref="B319:G319"/>
    <mergeCell ref="I167:P167"/>
    <mergeCell ref="Q131:S131"/>
    <mergeCell ref="W321:AA321"/>
    <mergeCell ref="T141:V141"/>
    <mergeCell ref="T133:V133"/>
    <mergeCell ref="N136:P136"/>
    <mergeCell ref="B131:M131"/>
    <mergeCell ref="W134:AA134"/>
    <mergeCell ref="Q136:S136"/>
    <mergeCell ref="N88:P88"/>
    <mergeCell ref="Q88:S88"/>
    <mergeCell ref="W123:AA123"/>
    <mergeCell ref="T123:V123"/>
    <mergeCell ref="Q123:S123"/>
    <mergeCell ref="B135:M135"/>
    <mergeCell ref="N135:P135"/>
    <mergeCell ref="B127:P127"/>
    <mergeCell ref="T124:V124"/>
    <mergeCell ref="W490:AA490"/>
    <mergeCell ref="T499:V499"/>
    <mergeCell ref="AB477:AY477"/>
    <mergeCell ref="AB499:AY499"/>
    <mergeCell ref="W502:AA502"/>
    <mergeCell ref="W511:AA511"/>
    <mergeCell ref="AB506:AY506"/>
    <mergeCell ref="AB500:AY500"/>
    <mergeCell ref="AB528:AY528"/>
    <mergeCell ref="B526:P526"/>
    <mergeCell ref="B520:AY520"/>
    <mergeCell ref="B527:AY527"/>
    <mergeCell ref="W524:AA524"/>
    <mergeCell ref="AB524:AY524"/>
    <mergeCell ref="AB505:AY505"/>
    <mergeCell ref="W503:AA503"/>
    <mergeCell ref="B500:I500"/>
    <mergeCell ref="W504:AA504"/>
    <mergeCell ref="B518:L518"/>
    <mergeCell ref="M518:P518"/>
    <mergeCell ref="B522:P522"/>
    <mergeCell ref="Q518:S518"/>
    <mergeCell ref="B513:AY513"/>
    <mergeCell ref="AB512:AY512"/>
    <mergeCell ref="Q517:S517"/>
    <mergeCell ref="Q506:S506"/>
    <mergeCell ref="T504:V504"/>
    <mergeCell ref="Q501:S501"/>
    <mergeCell ref="AB495:AY495"/>
    <mergeCell ref="Q502:S502"/>
    <mergeCell ref="T515:V515"/>
    <mergeCell ref="W515:AA515"/>
    <mergeCell ref="T505:V505"/>
    <mergeCell ref="Q504:S504"/>
    <mergeCell ref="Q505:S505"/>
    <mergeCell ref="W508:AA508"/>
    <mergeCell ref="T503:V503"/>
    <mergeCell ref="B505:K505"/>
    <mergeCell ref="L503:P503"/>
    <mergeCell ref="W505:AA505"/>
    <mergeCell ref="Q528:S528"/>
    <mergeCell ref="T528:V528"/>
    <mergeCell ref="Q511:S511"/>
    <mergeCell ref="Q512:S512"/>
    <mergeCell ref="AB510:AY510"/>
    <mergeCell ref="B519:P519"/>
    <mergeCell ref="B514:P514"/>
    <mergeCell ref="T507:V507"/>
    <mergeCell ref="T514:V514"/>
    <mergeCell ref="AB508:AY508"/>
    <mergeCell ref="AB514:AY514"/>
    <mergeCell ref="B512:P512"/>
    <mergeCell ref="Q519:S519"/>
    <mergeCell ref="Q521:S521"/>
    <mergeCell ref="W519:AA519"/>
    <mergeCell ref="AB507:AY507"/>
    <mergeCell ref="T509:V509"/>
    <mergeCell ref="Q508:S508"/>
    <mergeCell ref="W514:AA514"/>
    <mergeCell ref="Q509:S509"/>
    <mergeCell ref="B517:P517"/>
    <mergeCell ref="W517:AA517"/>
    <mergeCell ref="AB517:AY517"/>
    <mergeCell ref="B521:P521"/>
    <mergeCell ref="L506:P506"/>
    <mergeCell ref="AB521:AY521"/>
    <mergeCell ref="T521:V521"/>
    <mergeCell ref="B529:P529"/>
    <mergeCell ref="W530:AA530"/>
    <mergeCell ref="L507:P507"/>
    <mergeCell ref="T508:V508"/>
    <mergeCell ref="AB531:AY531"/>
    <mergeCell ref="N544:P544"/>
    <mergeCell ref="W545:AA545"/>
    <mergeCell ref="T545:V545"/>
    <mergeCell ref="T541:V541"/>
    <mergeCell ref="AB541:AY541"/>
    <mergeCell ref="AB538:AY538"/>
    <mergeCell ref="B534:P534"/>
    <mergeCell ref="B511:P511"/>
    <mergeCell ref="T510:V510"/>
    <mergeCell ref="W509:AA509"/>
    <mergeCell ref="Q514:S514"/>
    <mergeCell ref="W521:AA521"/>
    <mergeCell ref="W510:AA510"/>
    <mergeCell ref="Q541:S541"/>
    <mergeCell ref="B524:P524"/>
    <mergeCell ref="Q526:S526"/>
    <mergeCell ref="B541:M541"/>
    <mergeCell ref="T534:V534"/>
    <mergeCell ref="Q533:S533"/>
    <mergeCell ref="Q532:S532"/>
    <mergeCell ref="T530:V530"/>
    <mergeCell ref="B507:K507"/>
    <mergeCell ref="AB515:AY515"/>
    <mergeCell ref="W512:AA512"/>
    <mergeCell ref="Q515:S515"/>
    <mergeCell ref="AB509:AY509"/>
    <mergeCell ref="T512:V512"/>
    <mergeCell ref="W507:AA507"/>
    <mergeCell ref="Q530:S530"/>
    <mergeCell ref="Q522:S522"/>
    <mergeCell ref="T519:V519"/>
    <mergeCell ref="W522:AA522"/>
    <mergeCell ref="AB533:AY533"/>
    <mergeCell ref="B536:AY536"/>
    <mergeCell ref="AB522:AY522"/>
    <mergeCell ref="B584:AY584"/>
    <mergeCell ref="B573:I573"/>
    <mergeCell ref="P610:S610"/>
    <mergeCell ref="I580:P580"/>
    <mergeCell ref="W580:AA580"/>
    <mergeCell ref="AB587:AO587"/>
    <mergeCell ref="AP587:AS587"/>
    <mergeCell ref="AT587:AV587"/>
    <mergeCell ref="AW587:AY587"/>
    <mergeCell ref="T602:V602"/>
    <mergeCell ref="AB577:AY577"/>
    <mergeCell ref="B603:O603"/>
    <mergeCell ref="P603:S603"/>
    <mergeCell ref="T603:V603"/>
    <mergeCell ref="T587:V587"/>
    <mergeCell ref="T522:V522"/>
    <mergeCell ref="T511:V511"/>
    <mergeCell ref="B516:P516"/>
    <mergeCell ref="AB519:AY519"/>
    <mergeCell ref="B528:P528"/>
    <mergeCell ref="W526:AA526"/>
    <mergeCell ref="W528:AA528"/>
    <mergeCell ref="AB664:AY664"/>
    <mergeCell ref="B663:H663"/>
    <mergeCell ref="K663:P663"/>
    <mergeCell ref="Q663:S663"/>
    <mergeCell ref="B662:H662"/>
    <mergeCell ref="K662:P662"/>
    <mergeCell ref="B631:M631"/>
    <mergeCell ref="N631:P631"/>
    <mergeCell ref="Q631:S631"/>
    <mergeCell ref="T631:V631"/>
    <mergeCell ref="B629:P629"/>
    <mergeCell ref="Q629:S629"/>
    <mergeCell ref="W631:AY631"/>
    <mergeCell ref="P588:S588"/>
    <mergeCell ref="T588:V588"/>
    <mergeCell ref="AW588:AY588"/>
    <mergeCell ref="AW617:AY617"/>
    <mergeCell ref="AT603:AV603"/>
    <mergeCell ref="AW603:AY603"/>
    <mergeCell ref="P608:S608"/>
    <mergeCell ref="AW618:AY618"/>
    <mergeCell ref="AP615:AS615"/>
    <mergeCell ref="AT615:AV615"/>
    <mergeCell ref="W602:Y602"/>
    <mergeCell ref="AT617:AV617"/>
    <mergeCell ref="T608:V608"/>
    <mergeCell ref="W608:Y608"/>
    <mergeCell ref="T617:V617"/>
    <mergeCell ref="B632:M632"/>
    <mergeCell ref="W629:AA629"/>
    <mergeCell ref="W633:AY633"/>
    <mergeCell ref="N632:P632"/>
    <mergeCell ref="T710:V710"/>
    <mergeCell ref="Q637:S637"/>
    <mergeCell ref="M702:P702"/>
    <mergeCell ref="Q659:S659"/>
    <mergeCell ref="T659:V659"/>
    <mergeCell ref="B659:H659"/>
    <mergeCell ref="K648:P648"/>
    <mergeCell ref="K649:P649"/>
    <mergeCell ref="K650:P650"/>
    <mergeCell ref="K647:P647"/>
    <mergeCell ref="K652:P652"/>
    <mergeCell ref="K653:P653"/>
    <mergeCell ref="K655:P655"/>
    <mergeCell ref="K659:P659"/>
    <mergeCell ref="B660:AY660"/>
    <mergeCell ref="T663:V663"/>
    <mergeCell ref="W663:AA663"/>
    <mergeCell ref="AB663:AY663"/>
    <mergeCell ref="Q642:S642"/>
    <mergeCell ref="M644:P644"/>
    <mergeCell ref="Q644:S644"/>
    <mergeCell ref="N680:P680"/>
    <mergeCell ref="Q680:S680"/>
    <mergeCell ref="B706:L706"/>
    <mergeCell ref="T632:V632"/>
    <mergeCell ref="T653:V653"/>
    <mergeCell ref="AB650:AY650"/>
    <mergeCell ref="B644:L644"/>
    <mergeCell ref="B633:M633"/>
    <mergeCell ref="Q705:S705"/>
    <mergeCell ref="T705:V705"/>
    <mergeCell ref="W630:AY630"/>
    <mergeCell ref="T629:V629"/>
    <mergeCell ref="AB659:AY659"/>
    <mergeCell ref="B650:H650"/>
    <mergeCell ref="T649:V649"/>
    <mergeCell ref="W649:AA649"/>
    <mergeCell ref="J636:P636"/>
    <mergeCell ref="B634:M634"/>
    <mergeCell ref="N634:P634"/>
    <mergeCell ref="Q636:S636"/>
    <mergeCell ref="T636:V636"/>
    <mergeCell ref="W636:AY636"/>
    <mergeCell ref="B637:I637"/>
    <mergeCell ref="J637:P637"/>
    <mergeCell ref="B638:M638"/>
    <mergeCell ref="W642:AA642"/>
    <mergeCell ref="M643:P643"/>
    <mergeCell ref="Q643:S643"/>
    <mergeCell ref="AB657:AY657"/>
    <mergeCell ref="Q640:S640"/>
    <mergeCell ref="B654:J654"/>
    <mergeCell ref="K654:P654"/>
    <mergeCell ref="Q654:S654"/>
    <mergeCell ref="T654:V654"/>
    <mergeCell ref="W654:AA654"/>
    <mergeCell ref="AB654:AY654"/>
    <mergeCell ref="AB649:AY649"/>
    <mergeCell ref="B646:P646"/>
    <mergeCell ref="Q646:S646"/>
    <mergeCell ref="W653:AA653"/>
    <mergeCell ref="W652:AA652"/>
    <mergeCell ref="AB652:AY652"/>
    <mergeCell ref="B630:I630"/>
    <mergeCell ref="AB642:AY642"/>
    <mergeCell ref="Q652:S652"/>
    <mergeCell ref="Q638:S638"/>
    <mergeCell ref="T638:V638"/>
    <mergeCell ref="W638:AY638"/>
    <mergeCell ref="N633:P633"/>
    <mergeCell ref="T630:V630"/>
    <mergeCell ref="B643:L643"/>
    <mergeCell ref="Q632:S632"/>
    <mergeCell ref="B642:P642"/>
    <mergeCell ref="K664:P664"/>
    <mergeCell ref="M722:P722"/>
    <mergeCell ref="Q653:S653"/>
    <mergeCell ref="M690:P690"/>
    <mergeCell ref="B695:L695"/>
    <mergeCell ref="T646:V646"/>
    <mergeCell ref="Q634:S634"/>
    <mergeCell ref="B655:J655"/>
    <mergeCell ref="B656:H656"/>
    <mergeCell ref="K656:P656"/>
    <mergeCell ref="K671:P671"/>
    <mergeCell ref="B666:H666"/>
    <mergeCell ref="B671:J671"/>
    <mergeCell ref="T643:V643"/>
    <mergeCell ref="B685:L685"/>
    <mergeCell ref="B712:L712"/>
    <mergeCell ref="M712:P712"/>
    <mergeCell ref="Q712:S712"/>
    <mergeCell ref="T712:V712"/>
    <mergeCell ref="M710:P710"/>
    <mergeCell ref="Q710:S710"/>
    <mergeCell ref="Q720:S720"/>
    <mergeCell ref="T655:V655"/>
    <mergeCell ref="B653:H653"/>
    <mergeCell ref="B710:L710"/>
    <mergeCell ref="B672:AY672"/>
    <mergeCell ref="B669:H669"/>
    <mergeCell ref="Q635:S635"/>
    <mergeCell ref="T635:V635"/>
    <mergeCell ref="W635:AY635"/>
    <mergeCell ref="B667:H667"/>
    <mergeCell ref="K667:P667"/>
    <mergeCell ref="B722:L722"/>
    <mergeCell ref="B721:L721"/>
    <mergeCell ref="T713:V713"/>
    <mergeCell ref="M706:P706"/>
    <mergeCell ref="Q706:S706"/>
    <mergeCell ref="B700:L700"/>
    <mergeCell ref="M700:P700"/>
    <mergeCell ref="Q700:S700"/>
    <mergeCell ref="T700:V700"/>
    <mergeCell ref="T689:V689"/>
    <mergeCell ref="T648:V648"/>
    <mergeCell ref="AB655:AY655"/>
    <mergeCell ref="Q658:S658"/>
    <mergeCell ref="T658:V658"/>
    <mergeCell ref="AB653:AY653"/>
    <mergeCell ref="T640:V640"/>
    <mergeCell ref="Q664:S664"/>
    <mergeCell ref="T664:V664"/>
    <mergeCell ref="AB646:AY646"/>
    <mergeCell ref="W640:AY640"/>
    <mergeCell ref="B640:M640"/>
    <mergeCell ref="W728:AA728"/>
    <mergeCell ref="AB728:AY728"/>
    <mergeCell ref="B725:H725"/>
    <mergeCell ref="I726:P726"/>
    <mergeCell ref="W674:AY674"/>
    <mergeCell ref="M707:P707"/>
    <mergeCell ref="Q694:S694"/>
    <mergeCell ref="M696:P696"/>
    <mergeCell ref="Q696:S696"/>
    <mergeCell ref="B694:L694"/>
    <mergeCell ref="Q725:S725"/>
    <mergeCell ref="T725:V725"/>
    <mergeCell ref="W725:AA725"/>
    <mergeCell ref="B681:M681"/>
    <mergeCell ref="N681:P681"/>
    <mergeCell ref="Q681:S681"/>
    <mergeCell ref="AB725:AY725"/>
    <mergeCell ref="AB724:AY724"/>
    <mergeCell ref="Q690:S690"/>
    <mergeCell ref="M704:P704"/>
    <mergeCell ref="B701:L701"/>
    <mergeCell ref="T702:V702"/>
    <mergeCell ref="T699:V699"/>
    <mergeCell ref="B684:L684"/>
    <mergeCell ref="B696:L696"/>
    <mergeCell ref="Q702:S702"/>
    <mergeCell ref="Q704:S704"/>
    <mergeCell ref="T704:V704"/>
    <mergeCell ref="B699:L699"/>
    <mergeCell ref="T707:V707"/>
    <mergeCell ref="T706:V706"/>
    <mergeCell ref="Q683:S683"/>
    <mergeCell ref="B729:AY729"/>
    <mergeCell ref="M719:P719"/>
    <mergeCell ref="T716:V716"/>
    <mergeCell ref="W716:AY716"/>
    <mergeCell ref="B718:P718"/>
    <mergeCell ref="Q718:S718"/>
    <mergeCell ref="T718:V718"/>
    <mergeCell ref="K670:P670"/>
    <mergeCell ref="Q670:S670"/>
    <mergeCell ref="T670:V670"/>
    <mergeCell ref="W670:AA670"/>
    <mergeCell ref="AB670:AY670"/>
    <mergeCell ref="AB727:AY727"/>
    <mergeCell ref="B716:L716"/>
    <mergeCell ref="M716:P716"/>
    <mergeCell ref="W718:AA718"/>
    <mergeCell ref="AB718:AY718"/>
    <mergeCell ref="B693:L693"/>
    <mergeCell ref="B713:L713"/>
    <mergeCell ref="M713:P713"/>
    <mergeCell ref="Q713:S713"/>
    <mergeCell ref="W681:AA681"/>
    <mergeCell ref="B723:AY723"/>
    <mergeCell ref="Q716:S716"/>
    <mergeCell ref="N677:P677"/>
    <mergeCell ref="M689:P689"/>
    <mergeCell ref="Q689:S689"/>
    <mergeCell ref="B704:L704"/>
    <mergeCell ref="M691:P691"/>
    <mergeCell ref="B682:AY682"/>
    <mergeCell ref="W679:AA679"/>
    <mergeCell ref="W684:AY713"/>
    <mergeCell ref="J630:P630"/>
    <mergeCell ref="W644:AA644"/>
    <mergeCell ref="W643:AA643"/>
    <mergeCell ref="T633:V633"/>
    <mergeCell ref="B719:L719"/>
    <mergeCell ref="W732:AA732"/>
    <mergeCell ref="AB732:AY732"/>
    <mergeCell ref="B730:P730"/>
    <mergeCell ref="Q730:S730"/>
    <mergeCell ref="AB726:AY726"/>
    <mergeCell ref="M721:P721"/>
    <mergeCell ref="W730:AA730"/>
    <mergeCell ref="AB730:AY730"/>
    <mergeCell ref="Q722:S722"/>
    <mergeCell ref="T722:V722"/>
    <mergeCell ref="AB681:AY681"/>
    <mergeCell ref="B708:L708"/>
    <mergeCell ref="T693:V693"/>
    <mergeCell ref="W722:AY722"/>
    <mergeCell ref="W721:AY721"/>
    <mergeCell ref="W720:AY720"/>
    <mergeCell ref="W719:AY719"/>
    <mergeCell ref="B724:P724"/>
    <mergeCell ref="Q724:S724"/>
    <mergeCell ref="T724:V724"/>
    <mergeCell ref="W724:AA724"/>
    <mergeCell ref="I725:P725"/>
    <mergeCell ref="T708:V708"/>
    <mergeCell ref="T697:V697"/>
    <mergeCell ref="Q719:S719"/>
    <mergeCell ref="T719:V719"/>
    <mergeCell ref="I732:P732"/>
    <mergeCell ref="B726:H726"/>
    <mergeCell ref="Q732:S732"/>
    <mergeCell ref="T732:V732"/>
    <mergeCell ref="Q691:S691"/>
    <mergeCell ref="B670:H670"/>
    <mergeCell ref="M692:P692"/>
    <mergeCell ref="Q692:S692"/>
    <mergeCell ref="T692:V692"/>
    <mergeCell ref="I727:P727"/>
    <mergeCell ref="Q727:S727"/>
    <mergeCell ref="T727:V727"/>
    <mergeCell ref="B728:H728"/>
    <mergeCell ref="I728:P728"/>
    <mergeCell ref="Q728:S728"/>
    <mergeCell ref="T728:V728"/>
    <mergeCell ref="Q676:S676"/>
    <mergeCell ref="M694:P694"/>
    <mergeCell ref="B678:AY678"/>
    <mergeCell ref="Q715:S715"/>
    <mergeCell ref="T715:V715"/>
    <mergeCell ref="W715:AA715"/>
    <mergeCell ref="B715:P715"/>
    <mergeCell ref="Q721:S721"/>
    <mergeCell ref="T721:V721"/>
    <mergeCell ref="AB715:AY715"/>
    <mergeCell ref="B714:AY714"/>
    <mergeCell ref="Q697:S697"/>
    <mergeCell ref="T698:V698"/>
    <mergeCell ref="B702:L702"/>
    <mergeCell ref="Q675:S675"/>
    <mergeCell ref="B680:M680"/>
    <mergeCell ref="T730:V730"/>
    <mergeCell ref="B691:L691"/>
    <mergeCell ref="T686:V686"/>
    <mergeCell ref="B697:L697"/>
    <mergeCell ref="B720:L720"/>
    <mergeCell ref="M720:P720"/>
    <mergeCell ref="T694:V694"/>
    <mergeCell ref="M699:P699"/>
    <mergeCell ref="Q699:S699"/>
    <mergeCell ref="B690:L690"/>
    <mergeCell ref="M684:P684"/>
    <mergeCell ref="T726:V726"/>
    <mergeCell ref="B679:P679"/>
    <mergeCell ref="Q679:S679"/>
    <mergeCell ref="T679:V679"/>
    <mergeCell ref="B683:P683"/>
    <mergeCell ref="B692:L692"/>
    <mergeCell ref="T683:V683"/>
    <mergeCell ref="Q711:S711"/>
    <mergeCell ref="T711:V711"/>
    <mergeCell ref="B707:L707"/>
    <mergeCell ref="Q708:S708"/>
    <mergeCell ref="B689:L689"/>
    <mergeCell ref="Q701:S701"/>
    <mergeCell ref="T701:V701"/>
    <mergeCell ref="B711:L711"/>
    <mergeCell ref="M711:P711"/>
    <mergeCell ref="T695:V695"/>
    <mergeCell ref="M693:P693"/>
    <mergeCell ref="Q726:S726"/>
    <mergeCell ref="T720:V720"/>
    <mergeCell ref="M708:P708"/>
    <mergeCell ref="B688:L688"/>
    <mergeCell ref="N640:P640"/>
    <mergeCell ref="AB643:AY643"/>
    <mergeCell ref="B698:L698"/>
    <mergeCell ref="T681:V681"/>
    <mergeCell ref="M698:P698"/>
    <mergeCell ref="Q698:S698"/>
    <mergeCell ref="AB669:AY669"/>
    <mergeCell ref="AB656:AY656"/>
    <mergeCell ref="AB644:AY644"/>
    <mergeCell ref="Q648:S648"/>
    <mergeCell ref="B727:H727"/>
    <mergeCell ref="Q707:S707"/>
    <mergeCell ref="Q684:S684"/>
    <mergeCell ref="AB679:AY679"/>
    <mergeCell ref="Q693:S693"/>
    <mergeCell ref="M697:P697"/>
    <mergeCell ref="B686:L686"/>
    <mergeCell ref="B705:L705"/>
    <mergeCell ref="M705:P705"/>
    <mergeCell ref="T691:V691"/>
    <mergeCell ref="M701:P701"/>
    <mergeCell ref="M686:P686"/>
    <mergeCell ref="Q686:S686"/>
    <mergeCell ref="T690:V690"/>
    <mergeCell ref="W727:AA727"/>
    <mergeCell ref="W726:AA726"/>
    <mergeCell ref="M695:P695"/>
    <mergeCell ref="Q695:S695"/>
    <mergeCell ref="B709:L709"/>
    <mergeCell ref="M709:P709"/>
    <mergeCell ref="Q709:S709"/>
    <mergeCell ref="T709:V709"/>
    <mergeCell ref="K651:P651"/>
    <mergeCell ref="Q651:S651"/>
    <mergeCell ref="T651:V651"/>
    <mergeCell ref="W651:AA651"/>
    <mergeCell ref="AB651:AY651"/>
    <mergeCell ref="AB658:AY658"/>
    <mergeCell ref="Q677:S677"/>
    <mergeCell ref="T677:V677"/>
    <mergeCell ref="T684:V684"/>
    <mergeCell ref="T652:V652"/>
    <mergeCell ref="AB647:AY647"/>
    <mergeCell ref="AB671:AY671"/>
    <mergeCell ref="B661:P661"/>
    <mergeCell ref="Q661:S661"/>
    <mergeCell ref="Q656:S656"/>
    <mergeCell ref="T656:V656"/>
    <mergeCell ref="W683:AA683"/>
    <mergeCell ref="AB683:AY683"/>
    <mergeCell ref="Q649:S649"/>
    <mergeCell ref="W648:AA648"/>
    <mergeCell ref="AB648:AY648"/>
    <mergeCell ref="Q650:S650"/>
    <mergeCell ref="T650:V650"/>
    <mergeCell ref="W650:AA650"/>
    <mergeCell ref="B648:H648"/>
    <mergeCell ref="B649:H649"/>
    <mergeCell ref="B664:H664"/>
    <mergeCell ref="T657:V657"/>
    <mergeCell ref="W657:AA657"/>
    <mergeCell ref="W680:AA680"/>
    <mergeCell ref="W667:AA667"/>
    <mergeCell ref="B652:H652"/>
    <mergeCell ref="B370:E370"/>
    <mergeCell ref="F363:P363"/>
    <mergeCell ref="AB90:AY90"/>
    <mergeCell ref="B91:M91"/>
    <mergeCell ref="AB89:AY89"/>
    <mergeCell ref="B303:G303"/>
    <mergeCell ref="AB174:AY174"/>
    <mergeCell ref="K174:P174"/>
    <mergeCell ref="B174:J174"/>
    <mergeCell ref="AB247:AY247"/>
    <mergeCell ref="AB356:AY356"/>
    <mergeCell ref="B358:G358"/>
    <mergeCell ref="Q366:S366"/>
    <mergeCell ref="W358:AA358"/>
    <mergeCell ref="Q368:S368"/>
    <mergeCell ref="H325:P325"/>
    <mergeCell ref="B359:G359"/>
    <mergeCell ref="B352:E352"/>
    <mergeCell ref="Q367:S367"/>
    <mergeCell ref="T363:V363"/>
    <mergeCell ref="W366:AA366"/>
    <mergeCell ref="W368:AA368"/>
    <mergeCell ref="Q308:S308"/>
    <mergeCell ref="W317:AA317"/>
    <mergeCell ref="T358:V358"/>
    <mergeCell ref="AB368:AY368"/>
    <mergeCell ref="Q326:S326"/>
    <mergeCell ref="B348:E348"/>
    <mergeCell ref="F348:P348"/>
    <mergeCell ref="Q348:S348"/>
    <mergeCell ref="W310:AA310"/>
    <mergeCell ref="B311:G311"/>
    <mergeCell ref="AB80:AY80"/>
    <mergeCell ref="B83:M83"/>
    <mergeCell ref="N83:P83"/>
    <mergeCell ref="Q83:S83"/>
    <mergeCell ref="T83:V83"/>
    <mergeCell ref="W83:AA83"/>
    <mergeCell ref="AB83:AY83"/>
    <mergeCell ref="B85:M85"/>
    <mergeCell ref="N85:P85"/>
    <mergeCell ref="Q85:S85"/>
    <mergeCell ref="T85:V85"/>
    <mergeCell ref="W85:AA85"/>
    <mergeCell ref="AB85:AY85"/>
    <mergeCell ref="B87:M87"/>
    <mergeCell ref="N87:P87"/>
    <mergeCell ref="Q87:S87"/>
    <mergeCell ref="Q80:S80"/>
    <mergeCell ref="B84:M84"/>
    <mergeCell ref="B86:M86"/>
    <mergeCell ref="W81:AA81"/>
    <mergeCell ref="AB81:AY81"/>
    <mergeCell ref="B80:P80"/>
    <mergeCell ref="T87:V87"/>
    <mergeCell ref="W87:AA87"/>
    <mergeCell ref="AB87:AY87"/>
    <mergeCell ref="N82:P82"/>
    <mergeCell ref="N84:P84"/>
    <mergeCell ref="N86:P86"/>
    <mergeCell ref="AB557:AY557"/>
    <mergeCell ref="M558:P558"/>
    <mergeCell ref="B531:P531"/>
    <mergeCell ref="AB125:AY125"/>
    <mergeCell ref="T152:V152"/>
    <mergeCell ref="W533:AA533"/>
    <mergeCell ref="N539:P539"/>
    <mergeCell ref="B539:M539"/>
    <mergeCell ref="B543:M543"/>
    <mergeCell ref="N547:P547"/>
    <mergeCell ref="AB542:AY542"/>
    <mergeCell ref="Q545:S545"/>
    <mergeCell ref="Q529:S529"/>
    <mergeCell ref="T529:V529"/>
    <mergeCell ref="W529:AA529"/>
    <mergeCell ref="AB529:AY529"/>
    <mergeCell ref="T552:V552"/>
    <mergeCell ref="Q557:S557"/>
    <mergeCell ref="B537:AY537"/>
    <mergeCell ref="Q531:S531"/>
    <mergeCell ref="T531:V531"/>
    <mergeCell ref="B547:M547"/>
    <mergeCell ref="B538:P538"/>
    <mergeCell ref="N554:P554"/>
    <mergeCell ref="W556:AA556"/>
    <mergeCell ref="N548:P548"/>
    <mergeCell ref="Q548:S548"/>
    <mergeCell ref="B530:P530"/>
    <mergeCell ref="Q539:S539"/>
    <mergeCell ref="T539:V539"/>
    <mergeCell ref="N540:P540"/>
    <mergeCell ref="T526:V526"/>
    <mergeCell ref="Q540:S540"/>
    <mergeCell ref="T540:V540"/>
    <mergeCell ref="W538:AA538"/>
    <mergeCell ref="T532:V532"/>
    <mergeCell ref="T538:V538"/>
    <mergeCell ref="AB556:AY556"/>
    <mergeCell ref="W554:AA554"/>
    <mergeCell ref="W540:AA540"/>
    <mergeCell ref="Q534:S534"/>
    <mergeCell ref="AB547:AY547"/>
    <mergeCell ref="N543:P543"/>
    <mergeCell ref="B540:M540"/>
    <mergeCell ref="AB544:AY544"/>
    <mergeCell ref="B546:M546"/>
    <mergeCell ref="N546:P546"/>
    <mergeCell ref="Q546:S546"/>
    <mergeCell ref="T546:V546"/>
    <mergeCell ref="W544:AA544"/>
    <mergeCell ref="T544:V544"/>
    <mergeCell ref="T542:V542"/>
    <mergeCell ref="AB545:AY545"/>
    <mergeCell ref="W543:AA543"/>
    <mergeCell ref="N542:P542"/>
    <mergeCell ref="AB540:AY540"/>
    <mergeCell ref="N545:P545"/>
    <mergeCell ref="N541:P541"/>
    <mergeCell ref="Q516:S516"/>
    <mergeCell ref="T516:V516"/>
    <mergeCell ref="W516:AA516"/>
    <mergeCell ref="AB516:AY516"/>
    <mergeCell ref="B485:I485"/>
    <mergeCell ref="B469:P469"/>
    <mergeCell ref="Q399:S399"/>
    <mergeCell ref="K396:P396"/>
    <mergeCell ref="Q377:S377"/>
    <mergeCell ref="T377:V377"/>
    <mergeCell ref="B464:H464"/>
    <mergeCell ref="B460:H460"/>
    <mergeCell ref="AB475:AY475"/>
    <mergeCell ref="W497:AA497"/>
    <mergeCell ref="L505:P505"/>
    <mergeCell ref="AB504:AY504"/>
    <mergeCell ref="T497:V497"/>
    <mergeCell ref="W492:AA492"/>
    <mergeCell ref="AB492:AY492"/>
    <mergeCell ref="B489:I489"/>
    <mergeCell ref="J489:P489"/>
    <mergeCell ref="Q489:S489"/>
    <mergeCell ref="T489:V489"/>
    <mergeCell ref="W489:AA489"/>
    <mergeCell ref="B503:K503"/>
    <mergeCell ref="T502:V502"/>
    <mergeCell ref="B501:P501"/>
    <mergeCell ref="L509:P509"/>
    <mergeCell ref="W412:AA412"/>
    <mergeCell ref="AB412:AY412"/>
    <mergeCell ref="B508:K508"/>
    <mergeCell ref="Q510:S510"/>
    <mergeCell ref="P9:V9"/>
    <mergeCell ref="AD9:AI9"/>
    <mergeCell ref="AD10:AI10"/>
    <mergeCell ref="AJ9:AN9"/>
    <mergeCell ref="AJ10:AN10"/>
    <mergeCell ref="AB489:AY489"/>
    <mergeCell ref="K182:P182"/>
    <mergeCell ref="B389:P389"/>
    <mergeCell ref="Q389:S389"/>
    <mergeCell ref="T389:V389"/>
    <mergeCell ref="W389:AA389"/>
    <mergeCell ref="AB389:AY389"/>
    <mergeCell ref="B394:P394"/>
    <mergeCell ref="Q394:S394"/>
    <mergeCell ref="T394:V394"/>
    <mergeCell ref="W394:AA394"/>
    <mergeCell ref="AB394:AY394"/>
    <mergeCell ref="B398:J398"/>
    <mergeCell ref="K398:P398"/>
    <mergeCell ref="Q398:S398"/>
    <mergeCell ref="T398:V398"/>
    <mergeCell ref="W398:AA398"/>
    <mergeCell ref="AB398:AY398"/>
    <mergeCell ref="Q359:S359"/>
    <mergeCell ref="W314:AA314"/>
    <mergeCell ref="H319:P319"/>
    <mergeCell ref="H317:P317"/>
    <mergeCell ref="E326:P326"/>
    <mergeCell ref="H359:P359"/>
    <mergeCell ref="Q457:S457"/>
    <mergeCell ref="I470:P470"/>
    <mergeCell ref="J487:P487"/>
    <mergeCell ref="B589:O589"/>
    <mergeCell ref="P589:S589"/>
    <mergeCell ref="T589:V589"/>
    <mergeCell ref="W589:Y589"/>
    <mergeCell ref="AB589:AO589"/>
    <mergeCell ref="AP589:AS589"/>
    <mergeCell ref="AT589:AV589"/>
    <mergeCell ref="AW589:AY589"/>
    <mergeCell ref="B600:O600"/>
    <mergeCell ref="P600:S600"/>
    <mergeCell ref="T600:V600"/>
    <mergeCell ref="W600:Y600"/>
    <mergeCell ref="AB606:AO606"/>
    <mergeCell ref="AP606:AS606"/>
    <mergeCell ref="AT606:AV606"/>
    <mergeCell ref="AW606:AY606"/>
    <mergeCell ref="T591:V591"/>
    <mergeCell ref="W591:Y591"/>
    <mergeCell ref="AT592:AV592"/>
    <mergeCell ref="AW592:AY592"/>
    <mergeCell ref="AT590:AV590"/>
    <mergeCell ref="AB592:AO592"/>
    <mergeCell ref="B596:O596"/>
    <mergeCell ref="T594:V594"/>
    <mergeCell ref="W594:Y594"/>
    <mergeCell ref="B591:S591"/>
    <mergeCell ref="B592:O592"/>
    <mergeCell ref="P592:S592"/>
    <mergeCell ref="T592:V592"/>
    <mergeCell ref="W592:Y592"/>
    <mergeCell ref="B593:O593"/>
    <mergeCell ref="P593:S593"/>
    <mergeCell ref="M688:P688"/>
    <mergeCell ref="Q688:S688"/>
    <mergeCell ref="T688:V688"/>
    <mergeCell ref="B703:L703"/>
    <mergeCell ref="M703:P703"/>
    <mergeCell ref="Q703:S703"/>
    <mergeCell ref="T703:V703"/>
    <mergeCell ref="W662:AA662"/>
    <mergeCell ref="W656:AA656"/>
    <mergeCell ref="W655:AA655"/>
    <mergeCell ref="W634:AY634"/>
    <mergeCell ref="AW593:AY593"/>
    <mergeCell ref="AB609:AO609"/>
    <mergeCell ref="AP609:AS609"/>
    <mergeCell ref="AT609:AV609"/>
    <mergeCell ref="AW609:AY609"/>
    <mergeCell ref="AB612:AO612"/>
    <mergeCell ref="AP612:AS612"/>
    <mergeCell ref="AT612:AV612"/>
    <mergeCell ref="AW612:AY612"/>
    <mergeCell ref="AT594:AV594"/>
    <mergeCell ref="AW594:AY594"/>
    <mergeCell ref="AT596:AV596"/>
    <mergeCell ref="AW596:AY596"/>
    <mergeCell ref="AT602:AV602"/>
    <mergeCell ref="AW602:AY602"/>
    <mergeCell ref="AT607:AV607"/>
    <mergeCell ref="AW607:AY607"/>
    <mergeCell ref="AT608:AV608"/>
    <mergeCell ref="AW608:AY608"/>
    <mergeCell ref="B651:H651"/>
    <mergeCell ref="AB619:AO619"/>
    <mergeCell ref="AP619:AS619"/>
    <mergeCell ref="AT619:AV619"/>
    <mergeCell ref="AW619:AY619"/>
    <mergeCell ref="B599:O599"/>
    <mergeCell ref="P599:S599"/>
    <mergeCell ref="T599:V599"/>
    <mergeCell ref="W599:Y599"/>
    <mergeCell ref="AB599:AO599"/>
    <mergeCell ref="AP599:AS599"/>
    <mergeCell ref="AT599:AV599"/>
    <mergeCell ref="AW599:AY599"/>
    <mergeCell ref="AB600:AO600"/>
    <mergeCell ref="AP600:AS600"/>
    <mergeCell ref="AT600:AV600"/>
    <mergeCell ref="AW600:AY600"/>
    <mergeCell ref="AB601:AO601"/>
    <mergeCell ref="AP601:AS601"/>
    <mergeCell ref="AT601:AV601"/>
    <mergeCell ref="AW601:AY601"/>
    <mergeCell ref="B618:O618"/>
    <mergeCell ref="T610:V610"/>
    <mergeCell ref="W610:Y610"/>
    <mergeCell ref="T614:V614"/>
    <mergeCell ref="B619:O619"/>
    <mergeCell ref="P619:S619"/>
    <mergeCell ref="T619:V619"/>
    <mergeCell ref="W619:Y619"/>
    <mergeCell ref="AB614:AS614"/>
    <mergeCell ref="AT614:AV614"/>
    <mergeCell ref="AB615:AO615"/>
    <mergeCell ref="AB617:AS617"/>
    <mergeCell ref="P596:S596"/>
    <mergeCell ref="T596:V596"/>
    <mergeCell ref="W596:Y596"/>
    <mergeCell ref="B598:S598"/>
    <mergeCell ref="T598:V598"/>
    <mergeCell ref="W598:Y598"/>
    <mergeCell ref="P621:S621"/>
    <mergeCell ref="T621:V621"/>
    <mergeCell ref="W621:Y621"/>
    <mergeCell ref="B601:O601"/>
    <mergeCell ref="P601:S601"/>
    <mergeCell ref="T601:V601"/>
    <mergeCell ref="W601:Y601"/>
    <mergeCell ref="B602:O602"/>
    <mergeCell ref="P602:S602"/>
    <mergeCell ref="W604:Y604"/>
    <mergeCell ref="T605:V605"/>
    <mergeCell ref="W605:Y605"/>
    <mergeCell ref="B605:O605"/>
    <mergeCell ref="P605:S605"/>
    <mergeCell ref="B607:O607"/>
    <mergeCell ref="P607:S607"/>
    <mergeCell ref="T607:V607"/>
    <mergeCell ref="W607:Y607"/>
    <mergeCell ref="B609:O609"/>
    <mergeCell ref="P609:S609"/>
    <mergeCell ref="T609:V609"/>
    <mergeCell ref="W609:Y609"/>
    <mergeCell ref="B624:O624"/>
    <mergeCell ref="P624:S624"/>
    <mergeCell ref="T624:V624"/>
    <mergeCell ref="W624:Y624"/>
    <mergeCell ref="B626:O626"/>
    <mergeCell ref="P626:S626"/>
    <mergeCell ref="T626:V626"/>
    <mergeCell ref="W626:Y626"/>
    <mergeCell ref="AB586:AS586"/>
    <mergeCell ref="AP588:AS588"/>
    <mergeCell ref="AB590:AO590"/>
    <mergeCell ref="AP590:AS590"/>
    <mergeCell ref="AP592:AS592"/>
    <mergeCell ref="AB594:AO594"/>
    <mergeCell ref="AP594:AS594"/>
    <mergeCell ref="AB596:AO596"/>
    <mergeCell ref="AP596:AS596"/>
    <mergeCell ref="AB598:AS598"/>
    <mergeCell ref="AB602:AO602"/>
    <mergeCell ref="AP602:AS602"/>
    <mergeCell ref="AB603:AO603"/>
    <mergeCell ref="AP603:AS603"/>
    <mergeCell ref="AB604:AO604"/>
    <mergeCell ref="AB607:AO607"/>
    <mergeCell ref="AP607:AS607"/>
    <mergeCell ref="AB608:AO608"/>
    <mergeCell ref="AP608:AS608"/>
    <mergeCell ref="AB610:AO610"/>
    <mergeCell ref="B610:O610"/>
    <mergeCell ref="B612:O612"/>
    <mergeCell ref="P612:S612"/>
    <mergeCell ref="T612:V612"/>
    <mergeCell ref="AB622:AO622"/>
    <mergeCell ref="AW614:AY614"/>
    <mergeCell ref="AW615:AY615"/>
    <mergeCell ref="B226:J226"/>
    <mergeCell ref="K226:P226"/>
    <mergeCell ref="B227:J227"/>
    <mergeCell ref="K227:P227"/>
    <mergeCell ref="B228:J228"/>
    <mergeCell ref="K228:P228"/>
    <mergeCell ref="B229:J229"/>
    <mergeCell ref="K229:P229"/>
    <mergeCell ref="B623:O623"/>
    <mergeCell ref="P623:S623"/>
    <mergeCell ref="T623:V623"/>
    <mergeCell ref="W623:Y623"/>
    <mergeCell ref="W612:Y612"/>
    <mergeCell ref="B614:S614"/>
    <mergeCell ref="B615:O615"/>
    <mergeCell ref="P615:S615"/>
    <mergeCell ref="T615:V615"/>
    <mergeCell ref="W615:Y615"/>
    <mergeCell ref="B617:S617"/>
    <mergeCell ref="P618:S618"/>
    <mergeCell ref="T618:V618"/>
    <mergeCell ref="B620:O620"/>
    <mergeCell ref="P620:S620"/>
    <mergeCell ref="T620:V620"/>
    <mergeCell ref="B621:O621"/>
    <mergeCell ref="T593:V593"/>
    <mergeCell ref="W593:Y593"/>
    <mergeCell ref="B594:O594"/>
    <mergeCell ref="P594:S594"/>
  </mergeCells>
  <phoneticPr fontId="64" type="noConversion"/>
  <conditionalFormatting sqref="AV4">
    <cfRule type="expression" dxfId="229" priority="177">
      <formula>AND(J9&lt;&gt;"",AV4="")</formula>
    </cfRule>
  </conditionalFormatting>
  <conditionalFormatting sqref="BA705">
    <cfRule type="duplicateValues" dxfId="228" priority="160"/>
  </conditionalFormatting>
  <conditionalFormatting sqref="BA691">
    <cfRule type="duplicateValues" dxfId="227" priority="159"/>
  </conditionalFormatting>
  <conditionalFormatting sqref="BA690">
    <cfRule type="duplicateValues" dxfId="226" priority="157"/>
  </conditionalFormatting>
  <conditionalFormatting sqref="BA696">
    <cfRule type="duplicateValues" dxfId="225" priority="155"/>
  </conditionalFormatting>
  <conditionalFormatting sqref="BA700:BA701">
    <cfRule type="duplicateValues" dxfId="224" priority="154"/>
  </conditionalFormatting>
  <conditionalFormatting sqref="BA698">
    <cfRule type="duplicateValues" dxfId="223" priority="153"/>
  </conditionalFormatting>
  <conditionalFormatting sqref="BA702:BA703">
    <cfRule type="duplicateValues" dxfId="222" priority="152"/>
  </conditionalFormatting>
  <conditionalFormatting sqref="BA710">
    <cfRule type="duplicateValues" dxfId="221" priority="151"/>
  </conditionalFormatting>
  <conditionalFormatting sqref="BA429">
    <cfRule type="duplicateValues" dxfId="220" priority="146"/>
  </conditionalFormatting>
  <conditionalFormatting sqref="BA565:BA566">
    <cfRule type="duplicateValues" dxfId="219" priority="144"/>
  </conditionalFormatting>
  <conditionalFormatting sqref="BA560">
    <cfRule type="duplicateValues" dxfId="218" priority="143"/>
  </conditionalFormatting>
  <conditionalFormatting sqref="BA574">
    <cfRule type="duplicateValues" dxfId="217" priority="140"/>
  </conditionalFormatting>
  <conditionalFormatting sqref="BA511">
    <cfRule type="duplicateValues" dxfId="216" priority="139"/>
  </conditionalFormatting>
  <conditionalFormatting sqref="BA444">
    <cfRule type="duplicateValues" dxfId="215" priority="138"/>
  </conditionalFormatting>
  <conditionalFormatting sqref="BA428">
    <cfRule type="duplicateValues" dxfId="214" priority="137"/>
  </conditionalFormatting>
  <conditionalFormatting sqref="BA20">
    <cfRule type="duplicateValues" dxfId="213" priority="136"/>
  </conditionalFormatting>
  <conditionalFormatting sqref="BA126">
    <cfRule type="duplicateValues" dxfId="212" priority="135"/>
  </conditionalFormatting>
  <conditionalFormatting sqref="BA154">
    <cfRule type="duplicateValues" dxfId="211" priority="134"/>
  </conditionalFormatting>
  <conditionalFormatting sqref="BA198">
    <cfRule type="duplicateValues" dxfId="210" priority="133"/>
  </conditionalFormatting>
  <conditionalFormatting sqref="BA208">
    <cfRule type="duplicateValues" dxfId="209" priority="132"/>
  </conditionalFormatting>
  <conditionalFormatting sqref="BA218">
    <cfRule type="duplicateValues" dxfId="208" priority="131"/>
  </conditionalFormatting>
  <conditionalFormatting sqref="BA221">
    <cfRule type="duplicateValues" dxfId="207" priority="130"/>
  </conditionalFormatting>
  <conditionalFormatting sqref="BA240">
    <cfRule type="duplicateValues" dxfId="206" priority="129"/>
  </conditionalFormatting>
  <conditionalFormatting sqref="BA256">
    <cfRule type="duplicateValues" dxfId="205" priority="127"/>
  </conditionalFormatting>
  <conditionalFormatting sqref="BA271">
    <cfRule type="duplicateValues" dxfId="204" priority="126"/>
  </conditionalFormatting>
  <conditionalFormatting sqref="BA278">
    <cfRule type="duplicateValues" dxfId="203" priority="125"/>
  </conditionalFormatting>
  <conditionalFormatting sqref="BA292">
    <cfRule type="duplicateValues" dxfId="202" priority="124"/>
  </conditionalFormatting>
  <conditionalFormatting sqref="BA296">
    <cfRule type="duplicateValues" dxfId="201" priority="123"/>
  </conditionalFormatting>
  <conditionalFormatting sqref="BA333">
    <cfRule type="duplicateValues" dxfId="200" priority="122"/>
  </conditionalFormatting>
  <conditionalFormatting sqref="BA340">
    <cfRule type="duplicateValues" dxfId="199" priority="121"/>
  </conditionalFormatting>
  <conditionalFormatting sqref="BA383">
    <cfRule type="duplicateValues" dxfId="198" priority="120"/>
  </conditionalFormatting>
  <conditionalFormatting sqref="BA434">
    <cfRule type="duplicateValues" dxfId="197" priority="119"/>
  </conditionalFormatting>
  <conditionalFormatting sqref="BA482">
    <cfRule type="duplicateValues" dxfId="196" priority="118"/>
  </conditionalFormatting>
  <conditionalFormatting sqref="BA513">
    <cfRule type="duplicateValues" dxfId="195" priority="117"/>
  </conditionalFormatting>
  <conditionalFormatting sqref="BA520">
    <cfRule type="duplicateValues" dxfId="194" priority="116"/>
  </conditionalFormatting>
  <conditionalFormatting sqref="BA527">
    <cfRule type="duplicateValues" dxfId="193" priority="115"/>
  </conditionalFormatting>
  <conditionalFormatting sqref="BA537">
    <cfRule type="duplicateValues" dxfId="192" priority="113"/>
  </conditionalFormatting>
  <conditionalFormatting sqref="BA555">
    <cfRule type="duplicateValues" dxfId="191" priority="112"/>
  </conditionalFormatting>
  <conditionalFormatting sqref="BA568">
    <cfRule type="duplicateValues" dxfId="190" priority="111"/>
  </conditionalFormatting>
  <conditionalFormatting sqref="BA575">
    <cfRule type="duplicateValues" dxfId="189" priority="110"/>
  </conditionalFormatting>
  <conditionalFormatting sqref="BA581">
    <cfRule type="duplicateValues" dxfId="188" priority="109"/>
  </conditionalFormatting>
  <conditionalFormatting sqref="BA583">
    <cfRule type="duplicateValues" dxfId="187" priority="108"/>
  </conditionalFormatting>
  <conditionalFormatting sqref="BA585">
    <cfRule type="duplicateValues" dxfId="186" priority="107"/>
  </conditionalFormatting>
  <conditionalFormatting sqref="BA645">
    <cfRule type="duplicateValues" dxfId="185" priority="103"/>
  </conditionalFormatting>
  <conditionalFormatting sqref="BA672">
    <cfRule type="duplicateValues" dxfId="184" priority="102"/>
  </conditionalFormatting>
  <conditionalFormatting sqref="BA678">
    <cfRule type="duplicateValues" dxfId="183" priority="101"/>
  </conditionalFormatting>
  <conditionalFormatting sqref="BA682">
    <cfRule type="duplicateValues" dxfId="182" priority="100"/>
  </conditionalFormatting>
  <conditionalFormatting sqref="BA714">
    <cfRule type="duplicateValues" dxfId="181" priority="99"/>
  </conditionalFormatting>
  <conditionalFormatting sqref="BA723">
    <cfRule type="duplicateValues" dxfId="180" priority="98"/>
  </conditionalFormatting>
  <conditionalFormatting sqref="BA729">
    <cfRule type="duplicateValues" dxfId="179" priority="97"/>
  </conditionalFormatting>
  <conditionalFormatting sqref="BA133:BA134">
    <cfRule type="duplicateValues" dxfId="178" priority="95"/>
  </conditionalFormatting>
  <conditionalFormatting sqref="BA139">
    <cfRule type="duplicateValues" dxfId="177" priority="94"/>
  </conditionalFormatting>
  <conditionalFormatting sqref="BA169">
    <cfRule type="duplicateValues" dxfId="176" priority="93"/>
  </conditionalFormatting>
  <conditionalFormatting sqref="BA726">
    <cfRule type="duplicateValues" dxfId="175" priority="92"/>
  </conditionalFormatting>
  <conditionalFormatting sqref="BA728">
    <cfRule type="duplicateValues" dxfId="174" priority="91"/>
  </conditionalFormatting>
  <conditionalFormatting sqref="BA119">
    <cfRule type="duplicateValues" dxfId="173" priority="90"/>
  </conditionalFormatting>
  <conditionalFormatting sqref="BA165">
    <cfRule type="duplicateValues" dxfId="172" priority="89"/>
  </conditionalFormatting>
  <conditionalFormatting sqref="BA87:BA88 BA95 BA85 BA83 BA81 BA90:BA93">
    <cfRule type="duplicateValues" dxfId="171" priority="88"/>
  </conditionalFormatting>
  <conditionalFormatting sqref="BA329">
    <cfRule type="duplicateValues" dxfId="170" priority="87"/>
  </conditionalFormatting>
  <conditionalFormatting sqref="BA372">
    <cfRule type="duplicateValues" dxfId="169" priority="86"/>
  </conditionalFormatting>
  <conditionalFormatting sqref="BA378">
    <cfRule type="duplicateValues" dxfId="168" priority="85"/>
  </conditionalFormatting>
  <conditionalFormatting sqref="BA540">
    <cfRule type="duplicateValues" dxfId="167" priority="84"/>
  </conditionalFormatting>
  <conditionalFormatting sqref="BA708">
    <cfRule type="duplicateValues" dxfId="166" priority="83"/>
  </conditionalFormatting>
  <conditionalFormatting sqref="BA684">
    <cfRule type="duplicateValues" dxfId="165" priority="81"/>
  </conditionalFormatting>
  <conditionalFormatting sqref="BA686">
    <cfRule type="duplicateValues" dxfId="164" priority="80"/>
  </conditionalFormatting>
  <conditionalFormatting sqref="BA697">
    <cfRule type="duplicateValues" dxfId="163" priority="79"/>
  </conditionalFormatting>
  <conditionalFormatting sqref="BA709">
    <cfRule type="duplicateValues" dxfId="162" priority="78"/>
  </conditionalFormatting>
  <conditionalFormatting sqref="BA711">
    <cfRule type="duplicateValues" dxfId="161" priority="77"/>
  </conditionalFormatting>
  <conditionalFormatting sqref="BA660">
    <cfRule type="duplicateValues" dxfId="160" priority="75"/>
  </conditionalFormatting>
  <conditionalFormatting sqref="BA661:BA671">
    <cfRule type="duplicateValues" dxfId="159" priority="331"/>
  </conditionalFormatting>
  <conditionalFormatting sqref="BA135">
    <cfRule type="duplicateValues" dxfId="158" priority="67"/>
  </conditionalFormatting>
  <conditionalFormatting sqref="BA135">
    <cfRule type="duplicateValues" dxfId="157" priority="65"/>
    <cfRule type="duplicateValues" dxfId="156" priority="66"/>
  </conditionalFormatting>
  <conditionalFormatting sqref="BA226:BA239">
    <cfRule type="duplicateValues" dxfId="155" priority="64"/>
  </conditionalFormatting>
  <conditionalFormatting sqref="BA226:BA239">
    <cfRule type="duplicateValues" dxfId="154" priority="62"/>
    <cfRule type="duplicateValues" dxfId="153" priority="63"/>
  </conditionalFormatting>
  <conditionalFormatting sqref="BA289:BA291">
    <cfRule type="duplicateValues" dxfId="152" priority="61"/>
  </conditionalFormatting>
  <conditionalFormatting sqref="BA289:BA291">
    <cfRule type="duplicateValues" dxfId="151" priority="59"/>
    <cfRule type="duplicateValues" dxfId="150" priority="60"/>
  </conditionalFormatting>
  <conditionalFormatting sqref="BA375:BA376">
    <cfRule type="duplicateValues" dxfId="149" priority="58"/>
  </conditionalFormatting>
  <conditionalFormatting sqref="BA375:BA376">
    <cfRule type="duplicateValues" dxfId="148" priority="56"/>
    <cfRule type="duplicateValues" dxfId="147" priority="57"/>
  </conditionalFormatting>
  <conditionalFormatting sqref="BA639">
    <cfRule type="duplicateValues" dxfId="146" priority="49"/>
  </conditionalFormatting>
  <conditionalFormatting sqref="BA639">
    <cfRule type="duplicateValues" dxfId="145" priority="47"/>
    <cfRule type="duplicateValues" dxfId="144" priority="48"/>
  </conditionalFormatting>
  <conditionalFormatting sqref="BA681">
    <cfRule type="duplicateValues" dxfId="143" priority="46"/>
  </conditionalFormatting>
  <conditionalFormatting sqref="BA681">
    <cfRule type="duplicateValues" dxfId="142" priority="44"/>
    <cfRule type="duplicateValues" dxfId="141" priority="45"/>
  </conditionalFormatting>
  <conditionalFormatting sqref="BA685">
    <cfRule type="duplicateValues" dxfId="140" priority="43"/>
  </conditionalFormatting>
  <conditionalFormatting sqref="BA685">
    <cfRule type="duplicateValues" dxfId="139" priority="41"/>
    <cfRule type="duplicateValues" dxfId="138" priority="42"/>
  </conditionalFormatting>
  <conditionalFormatting sqref="BA687">
    <cfRule type="duplicateValues" dxfId="137" priority="40"/>
  </conditionalFormatting>
  <conditionalFormatting sqref="BA687">
    <cfRule type="duplicateValues" dxfId="136" priority="38"/>
    <cfRule type="duplicateValues" dxfId="135" priority="39"/>
  </conditionalFormatting>
  <conditionalFormatting sqref="BA692">
    <cfRule type="duplicateValues" dxfId="134" priority="37"/>
  </conditionalFormatting>
  <conditionalFormatting sqref="BA692">
    <cfRule type="duplicateValues" dxfId="133" priority="36"/>
  </conditionalFormatting>
  <conditionalFormatting sqref="BA695">
    <cfRule type="duplicateValues" dxfId="132" priority="35"/>
  </conditionalFormatting>
  <conditionalFormatting sqref="BA695">
    <cfRule type="duplicateValues" dxfId="131" priority="34"/>
  </conditionalFormatting>
  <conditionalFormatting sqref="BA641">
    <cfRule type="duplicateValues" dxfId="130" priority="32"/>
  </conditionalFormatting>
  <conditionalFormatting sqref="BA380">
    <cfRule type="duplicateValues" dxfId="129" priority="31"/>
  </conditionalFormatting>
  <conditionalFormatting sqref="BA380">
    <cfRule type="duplicateValues" dxfId="128" priority="29"/>
    <cfRule type="duplicateValues" dxfId="127" priority="30"/>
  </conditionalFormatting>
  <conditionalFormatting sqref="BA589">
    <cfRule type="duplicateValues" dxfId="126" priority="27"/>
  </conditionalFormatting>
  <conditionalFormatting sqref="BA589">
    <cfRule type="duplicateValues" dxfId="125" priority="26"/>
  </conditionalFormatting>
  <conditionalFormatting sqref="BA589">
    <cfRule type="duplicateValues" dxfId="124" priority="28"/>
  </conditionalFormatting>
  <conditionalFormatting sqref="BA588">
    <cfRule type="duplicateValues" dxfId="123" priority="24"/>
  </conditionalFormatting>
  <conditionalFormatting sqref="BA588">
    <cfRule type="duplicateValues" dxfId="122" priority="23"/>
  </conditionalFormatting>
  <conditionalFormatting sqref="BA588">
    <cfRule type="duplicateValues" dxfId="121" priority="25"/>
  </conditionalFormatting>
  <conditionalFormatting sqref="BA592:BA594">
    <cfRule type="duplicateValues" dxfId="120" priority="21"/>
  </conditionalFormatting>
  <conditionalFormatting sqref="BA592:BA594">
    <cfRule type="duplicateValues" dxfId="119" priority="20"/>
  </conditionalFormatting>
  <conditionalFormatting sqref="BA592:BA594">
    <cfRule type="duplicateValues" dxfId="118" priority="22"/>
  </conditionalFormatting>
  <conditionalFormatting sqref="BA682:BA684 BA377:BA379 BA686 BA693:BA694 BA136:BA225 BA1:BA134 BA640:BA680 BA240:BA288 BA292:BA374 BA688:BA691 BA696:BA1048576 BA590 BA595:BA598 BA604 BA606 BA611 BA613:BA614 BA616:BA617 BA619:BA620 BA628:BA638 BA622 BA625 BA381:BA587">
    <cfRule type="duplicateValues" dxfId="117" priority="364"/>
  </conditionalFormatting>
  <conditionalFormatting sqref="BA704 BA693:BA694 BA699 BA1:BA19 BA430:BA433 BA576:BA580 BA512 BA209:BA217 BA219:BA220 BA293:BA295 BA435:BA443 BA538:BA539 BA582 BA584 BA642:BA644 BA673:BA677 BA683 BA724:BA725 BA727 BA120:BA125 BA330:BA332 BA136:BA138 BA222:BA225 BA373:BA374 BA377 BA379 BA628:BA638 BA640 BA679:BA680 BA89 BA94 BA86 BA84 BA82 BA127:BA132 BA140:BA153 BA166:BA168 BA199:BA207 BA528:BA536 BA334:BA339 BA556:BA567 BA569:BA573 BA715:BA722 BA646:BA659 BA706:BA707 BA712:BA713 BA257:BA270 BA514:BA519 BA241:BA255 BA155:BA164 BA483:BA510 BA21:BA80 BA445:BA481 BA297:BA328 BA521:BA526 BA170:BA197 BA96:BA118 BA730:BA1048576 BA272:BA277 BA279:BA288 BA341:BA371 BA381:BA382 BA384:BA427 BA688:BA689 BA586:BA587 BA590 BA595:BA598 BA604 BA606 BA611 BA613:BA614 BA616:BA617 BA619:BA620 BA622 BA625 BA541:BA554">
    <cfRule type="duplicateValues" dxfId="116" priority="381"/>
  </conditionalFormatting>
  <conditionalFormatting sqref="BA599:BA603">
    <cfRule type="duplicateValues" dxfId="115" priority="18"/>
  </conditionalFormatting>
  <conditionalFormatting sqref="BA599:BA603">
    <cfRule type="duplicateValues" dxfId="114" priority="17"/>
  </conditionalFormatting>
  <conditionalFormatting sqref="BA599:BA603">
    <cfRule type="duplicateValues" dxfId="113" priority="19"/>
  </conditionalFormatting>
  <conditionalFormatting sqref="BA605">
    <cfRule type="duplicateValues" dxfId="112" priority="15"/>
  </conditionalFormatting>
  <conditionalFormatting sqref="BA605">
    <cfRule type="duplicateValues" dxfId="111" priority="14"/>
  </conditionalFormatting>
  <conditionalFormatting sqref="BA605">
    <cfRule type="duplicateValues" dxfId="110" priority="16"/>
  </conditionalFormatting>
  <conditionalFormatting sqref="BA607:BA610">
    <cfRule type="duplicateValues" dxfId="109" priority="12"/>
  </conditionalFormatting>
  <conditionalFormatting sqref="BA607:BA610">
    <cfRule type="duplicateValues" dxfId="108" priority="11"/>
  </conditionalFormatting>
  <conditionalFormatting sqref="BA607:BA610">
    <cfRule type="duplicateValues" dxfId="107" priority="13"/>
  </conditionalFormatting>
  <conditionalFormatting sqref="BA612">
    <cfRule type="duplicateValues" dxfId="106" priority="9"/>
  </conditionalFormatting>
  <conditionalFormatting sqref="BA612">
    <cfRule type="duplicateValues" dxfId="105" priority="8"/>
  </conditionalFormatting>
  <conditionalFormatting sqref="BA612">
    <cfRule type="duplicateValues" dxfId="104" priority="10"/>
  </conditionalFormatting>
  <conditionalFormatting sqref="BA615">
    <cfRule type="duplicateValues" dxfId="103" priority="6"/>
  </conditionalFormatting>
  <conditionalFormatting sqref="BA615">
    <cfRule type="duplicateValues" dxfId="102" priority="5"/>
  </conditionalFormatting>
  <conditionalFormatting sqref="BA615">
    <cfRule type="duplicateValues" dxfId="101" priority="7"/>
  </conditionalFormatting>
  <conditionalFormatting sqref="BA618">
    <cfRule type="duplicateValues" dxfId="100" priority="3"/>
  </conditionalFormatting>
  <conditionalFormatting sqref="BA618">
    <cfRule type="duplicateValues" dxfId="99" priority="2"/>
  </conditionalFormatting>
  <conditionalFormatting sqref="BA618">
    <cfRule type="duplicateValues" dxfId="98" priority="4"/>
  </conditionalFormatting>
  <conditionalFormatting sqref="BA590 BA595:BA598 BA604 BA606 BA611 BA613:BA614 BA616:BA617 BA619:BA620 BA628:BA1048576 BA622 BA625 BA1:BA587">
    <cfRule type="duplicateValues" dxfId="97" priority="404"/>
  </conditionalFormatting>
  <conditionalFormatting sqref="BA1:BA1048576">
    <cfRule type="duplicateValues" dxfId="96" priority="1"/>
  </conditionalFormatting>
  <dataValidations disablePrompts="1" count="2">
    <dataValidation type="list" showInputMessage="1" showErrorMessage="1" sqref="AV4" xr:uid="{16060F96-7250-4B62-BD67-9BA4C2872D84}">
      <formula1>"I agree"</formula1>
    </dataValidation>
    <dataValidation type="list" allowBlank="1" showInputMessage="1" showErrorMessage="1" sqref="AK3:AM3 AV3:AX3" xr:uid="{DD6DD1A5-5C31-4E95-96D0-634FF26597D5}">
      <formula1>"YES, NO"</formula1>
    </dataValidation>
  </dataValidations>
  <pageMargins left="0.7" right="0.7" top="0.75" bottom="0.75" header="0.3" footer="0.3"/>
  <pageSetup paperSize="9" scale="64" fitToHeight="0" orientation="portrait" r:id="rId1"/>
  <headerFooter>
    <oddFooter>&amp;LGreenhill Nursery&amp;CPage &amp;P&amp;R&amp;D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8120D-37E7-4563-A3D6-625D3A03285C}">
  <sheetPr codeName="Sheet2">
    <pageSetUpPr fitToPage="1"/>
  </sheetPr>
  <dimension ref="A1:BO517"/>
  <sheetViews>
    <sheetView showGridLines="0" workbookViewId="0">
      <pane ySplit="12" topLeftCell="A13" activePane="bottomLeft" state="frozen"/>
      <selection pane="bottomLeft"/>
    </sheetView>
  </sheetViews>
  <sheetFormatPr defaultColWidth="9.140625" defaultRowHeight="12.75" outlineLevelRow="1" x14ac:dyDescent="0.2"/>
  <cols>
    <col min="1" max="1" width="1.7109375" style="15" customWidth="1"/>
    <col min="2" max="7" width="2.7109375" style="15" customWidth="1"/>
    <col min="8" max="8" width="2.7109375" style="18" customWidth="1"/>
    <col min="9" max="9" width="2.7109375" style="15" customWidth="1"/>
    <col min="10" max="11" width="2.7109375" style="19" customWidth="1"/>
    <col min="12" max="18" width="2.7109375" style="15" customWidth="1"/>
    <col min="19" max="20" width="2.7109375" style="18" customWidth="1"/>
    <col min="21" max="51" width="2.7109375" style="15" customWidth="1"/>
    <col min="52" max="52" width="2.85546875" style="15" customWidth="1"/>
    <col min="53" max="53" width="10.140625" style="15" hidden="1" customWidth="1"/>
    <col min="54" max="54" width="10.5703125" style="15" hidden="1" customWidth="1"/>
    <col min="55" max="55" width="46" style="15" hidden="1" customWidth="1"/>
    <col min="56" max="56" width="31.140625" style="15" hidden="1" customWidth="1"/>
    <col min="57" max="57" width="13.140625" style="18" hidden="1" customWidth="1"/>
    <col min="58" max="58" width="12.28515625" style="15" hidden="1" customWidth="1"/>
    <col min="59" max="59" width="9.140625" style="15" hidden="1" customWidth="1"/>
    <col min="60" max="60" width="13.42578125" style="16" hidden="1" customWidth="1"/>
    <col min="61" max="61" width="11.140625" style="15" hidden="1" customWidth="1"/>
    <col min="62" max="62" width="14.85546875" style="15" hidden="1" customWidth="1"/>
    <col min="63" max="63" width="9.140625" style="16" hidden="1" customWidth="1"/>
    <col min="64" max="64" width="7.5703125" style="16" hidden="1" customWidth="1"/>
    <col min="65" max="65" width="9.140625" style="15" customWidth="1"/>
    <col min="66" max="16384" width="9.140625" style="15"/>
  </cols>
  <sheetData>
    <row r="1" spans="2:67" ht="30.75" customHeight="1" thickBot="1" x14ac:dyDescent="0.25">
      <c r="B1" s="727" t="s">
        <v>2386</v>
      </c>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9"/>
      <c r="BE1" s="15"/>
      <c r="BH1" s="15"/>
      <c r="BK1" s="15"/>
      <c r="BL1" s="15"/>
    </row>
    <row r="2" spans="2:67" ht="21.95" customHeight="1" thickBot="1" x14ac:dyDescent="0.35">
      <c r="B2" s="265"/>
      <c r="C2" s="266"/>
      <c r="D2" s="266"/>
      <c r="E2" s="266"/>
      <c r="F2" s="266"/>
      <c r="G2" s="266"/>
      <c r="H2" s="266"/>
      <c r="I2" s="266"/>
      <c r="J2" s="266"/>
      <c r="K2" s="266"/>
      <c r="L2" s="266"/>
      <c r="M2" s="266"/>
      <c r="N2" s="266"/>
      <c r="O2" s="954" t="s">
        <v>441</v>
      </c>
      <c r="P2" s="954"/>
      <c r="Q2" s="954"/>
      <c r="R2" s="954"/>
      <c r="S2" s="954"/>
      <c r="T2" s="954"/>
      <c r="U2" s="964"/>
      <c r="V2" s="965"/>
      <c r="W2" s="965"/>
      <c r="X2" s="965"/>
      <c r="Y2" s="965"/>
      <c r="Z2" s="965"/>
      <c r="AA2" s="965"/>
      <c r="AB2" s="965"/>
      <c r="AC2" s="965"/>
      <c r="AD2" s="965"/>
      <c r="AE2" s="965"/>
      <c r="AF2" s="966"/>
      <c r="AG2" s="954" t="s">
        <v>442</v>
      </c>
      <c r="AH2" s="954"/>
      <c r="AI2" s="954"/>
      <c r="AJ2" s="954"/>
      <c r="AK2" s="1018"/>
      <c r="AL2" s="1019"/>
      <c r="AM2" s="1019"/>
      <c r="AN2" s="1019"/>
      <c r="AO2" s="1019"/>
      <c r="AP2" s="1019"/>
      <c r="AQ2" s="1019"/>
      <c r="AR2" s="1019"/>
      <c r="AS2" s="1019"/>
      <c r="AT2" s="1019"/>
      <c r="AU2" s="1019"/>
      <c r="AV2" s="1019"/>
      <c r="AW2" s="1019"/>
      <c r="AX2" s="1020"/>
      <c r="AY2" s="732"/>
      <c r="AZ2" s="39"/>
      <c r="BA2" s="40"/>
      <c r="BB2" s="40"/>
      <c r="BC2" s="40"/>
      <c r="BD2" s="40"/>
      <c r="BE2" s="40"/>
      <c r="BF2" s="68"/>
      <c r="BG2" s="40"/>
      <c r="BH2" s="40"/>
      <c r="BI2" s="39"/>
      <c r="BJ2" s="39"/>
      <c r="BK2" s="39"/>
      <c r="BL2" s="40"/>
      <c r="BM2" s="39"/>
      <c r="BN2" s="39"/>
      <c r="BO2" s="39"/>
    </row>
    <row r="3" spans="2:67" ht="21.95" customHeight="1" thickBot="1" x14ac:dyDescent="0.35">
      <c r="B3" s="265"/>
      <c r="C3" s="266"/>
      <c r="D3" s="266"/>
      <c r="E3" s="266"/>
      <c r="F3" s="266"/>
      <c r="G3" s="266"/>
      <c r="H3" s="266"/>
      <c r="I3" s="266"/>
      <c r="J3" s="266"/>
      <c r="K3" s="266"/>
      <c r="L3" s="266"/>
      <c r="M3" s="266"/>
      <c r="N3" s="266"/>
      <c r="O3" s="954" t="s">
        <v>4</v>
      </c>
      <c r="P3" s="954"/>
      <c r="Q3" s="954"/>
      <c r="R3" s="954"/>
      <c r="S3" s="954"/>
      <c r="T3" s="954"/>
      <c r="U3" s="964"/>
      <c r="V3" s="965"/>
      <c r="W3" s="965"/>
      <c r="X3" s="965"/>
      <c r="Y3" s="965"/>
      <c r="Z3" s="965"/>
      <c r="AA3" s="965"/>
      <c r="AB3" s="965"/>
      <c r="AC3" s="965"/>
      <c r="AD3" s="965"/>
      <c r="AE3" s="965"/>
      <c r="AF3" s="966"/>
      <c r="AG3" s="986" t="s">
        <v>1833</v>
      </c>
      <c r="AH3" s="986"/>
      <c r="AI3" s="986"/>
      <c r="AJ3" s="986"/>
      <c r="AK3" s="989" t="s">
        <v>1841</v>
      </c>
      <c r="AL3" s="990"/>
      <c r="AM3" s="991"/>
      <c r="AN3" s="987" t="s">
        <v>1832</v>
      </c>
      <c r="AO3" s="988"/>
      <c r="AP3" s="988"/>
      <c r="AQ3" s="988"/>
      <c r="AR3" s="988"/>
      <c r="AS3" s="988"/>
      <c r="AT3" s="988"/>
      <c r="AU3" s="988"/>
      <c r="AV3" s="1009" t="s">
        <v>1842</v>
      </c>
      <c r="AW3" s="1010"/>
      <c r="AX3" s="1011"/>
      <c r="AY3" s="732"/>
      <c r="AZ3" s="39"/>
      <c r="BA3" s="40"/>
      <c r="BB3" s="40"/>
      <c r="BC3" s="40"/>
      <c r="BD3" s="40"/>
      <c r="BE3" s="40"/>
      <c r="BF3" s="68"/>
      <c r="BG3" s="40"/>
      <c r="BH3" s="40"/>
      <c r="BI3" s="39"/>
      <c r="BJ3" s="39"/>
      <c r="BK3" s="39"/>
      <c r="BL3" s="40"/>
      <c r="BM3" s="39"/>
      <c r="BN3" s="39"/>
      <c r="BO3" s="39"/>
    </row>
    <row r="4" spans="2:67" ht="21.95" customHeight="1" thickBot="1" x14ac:dyDescent="0.35">
      <c r="B4" s="265"/>
      <c r="C4" s="266"/>
      <c r="D4" s="266"/>
      <c r="E4" s="266"/>
      <c r="F4" s="266"/>
      <c r="G4" s="266"/>
      <c r="H4" s="266"/>
      <c r="I4" s="266"/>
      <c r="J4" s="266"/>
      <c r="K4" s="266"/>
      <c r="L4" s="266"/>
      <c r="M4" s="266"/>
      <c r="N4" s="266"/>
      <c r="O4" s="954" t="s">
        <v>5</v>
      </c>
      <c r="P4" s="954"/>
      <c r="Q4" s="954"/>
      <c r="R4" s="954"/>
      <c r="S4" s="954"/>
      <c r="T4" s="954"/>
      <c r="U4" s="985"/>
      <c r="V4" s="965"/>
      <c r="W4" s="965"/>
      <c r="X4" s="965"/>
      <c r="Y4" s="965"/>
      <c r="Z4" s="965"/>
      <c r="AA4" s="965"/>
      <c r="AB4" s="965"/>
      <c r="AC4" s="965"/>
      <c r="AD4" s="965"/>
      <c r="AE4" s="965"/>
      <c r="AF4" s="965"/>
      <c r="AG4" s="965"/>
      <c r="AH4" s="965"/>
      <c r="AI4" s="965"/>
      <c r="AJ4" s="965"/>
      <c r="AK4" s="965"/>
      <c r="AL4" s="966"/>
      <c r="AM4" s="984" t="s">
        <v>1836</v>
      </c>
      <c r="AN4" s="984"/>
      <c r="AO4" s="984"/>
      <c r="AP4" s="984"/>
      <c r="AQ4" s="984"/>
      <c r="AR4" s="984"/>
      <c r="AS4" s="984"/>
      <c r="AT4" s="984"/>
      <c r="AU4" s="984"/>
      <c r="AV4" s="1012"/>
      <c r="AW4" s="1013"/>
      <c r="AX4" s="1014"/>
      <c r="AY4" s="732"/>
      <c r="AZ4" s="39"/>
      <c r="BA4" s="176"/>
      <c r="BB4" s="176"/>
      <c r="BC4" s="176"/>
      <c r="BD4" s="176"/>
      <c r="BE4" s="176"/>
      <c r="BF4" s="177"/>
      <c r="BG4" s="176"/>
      <c r="BH4" s="176"/>
      <c r="BI4" s="175"/>
      <c r="BJ4" s="175"/>
      <c r="BK4" s="175"/>
      <c r="BL4" s="176"/>
      <c r="BM4" s="39"/>
      <c r="BN4" s="39"/>
      <c r="BO4" s="39"/>
    </row>
    <row r="5" spans="2:67" ht="21.95" customHeight="1" thickBot="1" x14ac:dyDescent="0.35">
      <c r="B5" s="265"/>
      <c r="C5" s="266"/>
      <c r="D5" s="266"/>
      <c r="E5" s="266"/>
      <c r="F5" s="266"/>
      <c r="G5" s="266"/>
      <c r="H5" s="266"/>
      <c r="I5" s="266"/>
      <c r="J5" s="266"/>
      <c r="K5" s="266"/>
      <c r="L5" s="266"/>
      <c r="M5" s="266"/>
      <c r="N5" s="266"/>
      <c r="O5" s="954" t="s">
        <v>6</v>
      </c>
      <c r="P5" s="954"/>
      <c r="Q5" s="954"/>
      <c r="R5" s="954"/>
      <c r="S5" s="954"/>
      <c r="T5" s="954"/>
      <c r="U5" s="964"/>
      <c r="V5" s="965"/>
      <c r="W5" s="965"/>
      <c r="X5" s="965"/>
      <c r="Y5" s="965"/>
      <c r="Z5" s="965"/>
      <c r="AA5" s="965"/>
      <c r="AB5" s="965"/>
      <c r="AC5" s="965"/>
      <c r="AD5" s="965"/>
      <c r="AE5" s="965"/>
      <c r="AF5" s="966"/>
      <c r="AG5" s="992" t="s">
        <v>1834</v>
      </c>
      <c r="AH5" s="992"/>
      <c r="AI5" s="992"/>
      <c r="AJ5" s="992"/>
      <c r="AK5" s="948"/>
      <c r="AL5" s="949"/>
      <c r="AM5" s="950"/>
      <c r="AN5" s="950"/>
      <c r="AO5" s="950"/>
      <c r="AP5" s="950"/>
      <c r="AQ5" s="951"/>
      <c r="AR5" s="993" t="s">
        <v>1835</v>
      </c>
      <c r="AS5" s="993"/>
      <c r="AT5" s="993"/>
      <c r="AU5" s="993"/>
      <c r="AV5" s="1015"/>
      <c r="AW5" s="1016"/>
      <c r="AX5" s="1017"/>
      <c r="AY5" s="732"/>
      <c r="AZ5" s="39"/>
      <c r="BA5" s="40"/>
      <c r="BB5" s="40"/>
      <c r="BC5" s="40"/>
      <c r="BD5" s="40"/>
      <c r="BE5" s="40"/>
      <c r="BF5" s="68"/>
      <c r="BG5" s="40"/>
      <c r="BH5" s="40"/>
      <c r="BI5" s="39"/>
      <c r="BJ5" s="39"/>
      <c r="BK5" s="39"/>
      <c r="BL5" s="40"/>
      <c r="BM5" s="39"/>
      <c r="BN5" s="39"/>
      <c r="BO5" s="39"/>
    </row>
    <row r="6" spans="2:67" ht="21" customHeight="1" thickBot="1" x14ac:dyDescent="0.25">
      <c r="B6" s="945" t="s">
        <v>1518</v>
      </c>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946"/>
      <c r="AL6" s="946"/>
      <c r="AM6" s="946"/>
      <c r="AN6" s="946"/>
      <c r="AO6" s="946"/>
      <c r="AP6" s="946"/>
      <c r="AQ6" s="946"/>
      <c r="AR6" s="946"/>
      <c r="AS6" s="946"/>
      <c r="AT6" s="946"/>
      <c r="AU6" s="946"/>
      <c r="AV6" s="946"/>
      <c r="AW6" s="946"/>
      <c r="AX6" s="946"/>
      <c r="AY6" s="947"/>
      <c r="BE6" s="15"/>
      <c r="BH6" s="15"/>
      <c r="BK6" s="15"/>
      <c r="BL6" s="15"/>
    </row>
    <row r="7" spans="2:67" ht="6.75" customHeight="1" thickBot="1" x14ac:dyDescent="0.25">
      <c r="B7" s="967"/>
      <c r="C7" s="967"/>
      <c r="D7" s="967"/>
      <c r="E7" s="967"/>
      <c r="F7" s="967"/>
      <c r="G7" s="967"/>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7"/>
      <c r="AI7" s="967"/>
      <c r="AJ7" s="967"/>
      <c r="AK7" s="967"/>
      <c r="AL7" s="967"/>
      <c r="AM7" s="967"/>
      <c r="AN7" s="967"/>
      <c r="AO7" s="967"/>
      <c r="AP7" s="967"/>
      <c r="AQ7" s="967"/>
      <c r="AR7" s="967"/>
      <c r="AS7" s="967"/>
      <c r="AT7" s="967"/>
      <c r="AU7" s="967"/>
      <c r="AV7" s="967"/>
      <c r="AW7" s="967"/>
      <c r="AX7" s="967"/>
      <c r="AY7" s="967"/>
      <c r="AZ7" s="116"/>
    </row>
    <row r="8" spans="2:67" ht="4.5" customHeight="1" outlineLevel="1" thickBot="1" x14ac:dyDescent="0.25">
      <c r="B8" s="2"/>
      <c r="C8" s="3"/>
      <c r="D8" s="3"/>
      <c r="E8" s="3"/>
      <c r="F8" s="3"/>
      <c r="G8" s="3"/>
      <c r="H8" s="3"/>
      <c r="I8" s="3"/>
      <c r="J8" s="3"/>
      <c r="K8" s="3"/>
      <c r="L8" s="3"/>
      <c r="M8" s="3"/>
      <c r="N8" s="3"/>
      <c r="O8" s="3"/>
      <c r="P8" s="3"/>
      <c r="Q8" s="8"/>
      <c r="R8" s="8"/>
      <c r="S8" s="8"/>
      <c r="T8" s="41"/>
      <c r="U8" s="41"/>
      <c r="V8" s="41"/>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9"/>
      <c r="AZ8" s="116"/>
    </row>
    <row r="9" spans="2:67" ht="15.75" customHeight="1" outlineLevel="1" thickBot="1" x14ac:dyDescent="0.3">
      <c r="B9" s="6"/>
      <c r="C9" s="998" t="s">
        <v>603</v>
      </c>
      <c r="D9" s="998"/>
      <c r="E9" s="998"/>
      <c r="F9" s="998"/>
      <c r="G9" s="998"/>
      <c r="H9" s="998"/>
      <c r="I9" s="998"/>
      <c r="J9" s="956" t="str">
        <f>IF(SUM(BL21:BL511)=0,"",SUM(BL21:BL511)+W10)</f>
        <v/>
      </c>
      <c r="K9" s="957"/>
      <c r="L9" s="957"/>
      <c r="M9" s="957"/>
      <c r="N9" s="958"/>
      <c r="O9" s="129"/>
      <c r="P9" s="354" t="s">
        <v>2633</v>
      </c>
      <c r="Q9" s="354"/>
      <c r="R9" s="354"/>
      <c r="S9" s="354"/>
      <c r="T9" s="354"/>
      <c r="U9" s="354"/>
      <c r="V9" s="355"/>
      <c r="W9" s="358" t="str">
        <f>IF(J9="","",IF(OR(BG9="Yes",J9&gt;200),J9*0.25,20))</f>
        <v/>
      </c>
      <c r="X9" s="359"/>
      <c r="Y9" s="359"/>
      <c r="Z9" s="359"/>
      <c r="AA9" s="360"/>
      <c r="AB9" s="129"/>
      <c r="AC9" s="129"/>
      <c r="AD9" s="356" t="s">
        <v>604</v>
      </c>
      <c r="AE9" s="356"/>
      <c r="AF9" s="356"/>
      <c r="AG9" s="356"/>
      <c r="AH9" s="356"/>
      <c r="AI9" s="357"/>
      <c r="AJ9" s="358" t="str">
        <f>IF(J9="","",SUM(BK21:BK511))</f>
        <v/>
      </c>
      <c r="AK9" s="359"/>
      <c r="AL9" s="359"/>
      <c r="AM9" s="359"/>
      <c r="AN9" s="360"/>
      <c r="AO9" s="132"/>
      <c r="AP9" s="983" t="s">
        <v>794</v>
      </c>
      <c r="AQ9" s="983"/>
      <c r="AR9" s="983"/>
      <c r="AS9" s="983"/>
      <c r="AT9" s="983"/>
      <c r="AU9" s="977" t="str">
        <f>IF(BG10=0,"",BG10)</f>
        <v/>
      </c>
      <c r="AV9" s="978"/>
      <c r="AW9" s="979"/>
      <c r="AX9" s="10"/>
      <c r="AY9" s="11"/>
      <c r="AZ9" s="116"/>
      <c r="BF9" s="135" t="s">
        <v>1154</v>
      </c>
      <c r="BG9" s="136" t="str">
        <f>IF(COUNTIF(BG23:BG511,"&gt;4")&gt;0,"Yes","No")</f>
        <v>No</v>
      </c>
    </row>
    <row r="10" spans="2:67" ht="15.75" customHeight="1" outlineLevel="1" thickBot="1" x14ac:dyDescent="0.3">
      <c r="B10" s="6"/>
      <c r="C10" s="998"/>
      <c r="D10" s="998"/>
      <c r="E10" s="998"/>
      <c r="F10" s="998"/>
      <c r="G10" s="998"/>
      <c r="H10" s="998"/>
      <c r="I10" s="998"/>
      <c r="J10" s="959"/>
      <c r="K10" s="960"/>
      <c r="L10" s="960"/>
      <c r="M10" s="960"/>
      <c r="N10" s="961"/>
      <c r="O10" s="129"/>
      <c r="P10" s="129"/>
      <c r="Q10" s="354" t="s">
        <v>1818</v>
      </c>
      <c r="R10" s="354"/>
      <c r="S10" s="354"/>
      <c r="T10" s="354"/>
      <c r="U10" s="354"/>
      <c r="V10" s="355"/>
      <c r="W10" s="361" t="str">
        <f>IF(AU9="","",IF(OR(AU9=1,AU9=2),10,0))</f>
        <v/>
      </c>
      <c r="X10" s="362"/>
      <c r="Y10" s="362"/>
      <c r="Z10" s="362"/>
      <c r="AA10" s="363"/>
      <c r="AB10" s="129"/>
      <c r="AC10" s="129"/>
      <c r="AD10" s="356" t="s">
        <v>605</v>
      </c>
      <c r="AE10" s="356"/>
      <c r="AF10" s="356"/>
      <c r="AG10" s="356"/>
      <c r="AH10" s="356"/>
      <c r="AI10" s="357"/>
      <c r="AJ10" s="361" t="str">
        <f>IF(J9="","",IF(OR(J9=AJ9,AU9=1,AU9=2),"NA",J9-AJ9))</f>
        <v/>
      </c>
      <c r="AK10" s="362"/>
      <c r="AL10" s="362"/>
      <c r="AM10" s="362"/>
      <c r="AN10" s="363"/>
      <c r="AO10" s="132"/>
      <c r="AP10" s="983"/>
      <c r="AQ10" s="983"/>
      <c r="AR10" s="983"/>
      <c r="AS10" s="983"/>
      <c r="AT10" s="983"/>
      <c r="AU10" s="980"/>
      <c r="AV10" s="981"/>
      <c r="AW10" s="982"/>
      <c r="AX10" s="10"/>
      <c r="AY10" s="11"/>
      <c r="AZ10" s="116"/>
      <c r="BF10" s="1279" t="s">
        <v>613</v>
      </c>
      <c r="BG10" s="1281">
        <f>SUM(BG21:BG511)</f>
        <v>0</v>
      </c>
      <c r="BH10" s="1281" t="s">
        <v>795</v>
      </c>
      <c r="BI10" s="1277">
        <f>SUM(BI21:BI511)</f>
        <v>0</v>
      </c>
    </row>
    <row r="11" spans="2:67" ht="4.5" customHeight="1" outlineLevel="1" thickBot="1" x14ac:dyDescent="0.25">
      <c r="B11" s="4"/>
      <c r="C11" s="5"/>
      <c r="D11" s="5"/>
      <c r="E11" s="5"/>
      <c r="F11" s="5"/>
      <c r="G11" s="5"/>
      <c r="H11" s="5"/>
      <c r="I11" s="5"/>
      <c r="J11" s="5"/>
      <c r="K11" s="5"/>
      <c r="L11" s="5"/>
      <c r="M11" s="5"/>
      <c r="N11" s="5"/>
      <c r="O11" s="5"/>
      <c r="P11" s="5"/>
      <c r="Q11" s="12"/>
      <c r="R11" s="12"/>
      <c r="S11" s="12"/>
      <c r="T11" s="42"/>
      <c r="U11" s="42"/>
      <c r="V11" s="42"/>
      <c r="W11" s="12"/>
      <c r="X11" s="12"/>
      <c r="Y11" s="12"/>
      <c r="Z11" s="12"/>
      <c r="AA11" s="12"/>
      <c r="AB11" s="12"/>
      <c r="AC11" s="12"/>
      <c r="AD11" s="12"/>
      <c r="AE11" s="12"/>
      <c r="AF11" s="128"/>
      <c r="AG11" s="128"/>
      <c r="AH11" s="128"/>
      <c r="AI11" s="128"/>
      <c r="AJ11" s="12"/>
      <c r="AK11" s="12"/>
      <c r="AL11" s="12"/>
      <c r="AM11" s="12"/>
      <c r="AN11" s="12"/>
      <c r="AO11" s="12"/>
      <c r="AP11" s="12"/>
      <c r="AQ11" s="12"/>
      <c r="AR11" s="12"/>
      <c r="AS11" s="12"/>
      <c r="AT11" s="12"/>
      <c r="AU11" s="12"/>
      <c r="AV11" s="12"/>
      <c r="AW11" s="12"/>
      <c r="AX11" s="12"/>
      <c r="AY11" s="13"/>
      <c r="AZ11" s="116"/>
      <c r="BF11" s="1280"/>
      <c r="BG11" s="1282"/>
      <c r="BH11" s="1282"/>
      <c r="BI11" s="1278"/>
    </row>
    <row r="12" spans="2:67" ht="6.75" customHeight="1" outlineLevel="1" thickBot="1" x14ac:dyDescent="0.25">
      <c r="B12" s="967"/>
      <c r="C12" s="967"/>
      <c r="D12" s="967"/>
      <c r="E12" s="967"/>
      <c r="F12" s="967"/>
      <c r="G12" s="967"/>
      <c r="H12" s="967"/>
      <c r="I12" s="967"/>
      <c r="J12" s="967"/>
      <c r="K12" s="967"/>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7"/>
      <c r="AI12" s="967"/>
      <c r="AJ12" s="967"/>
      <c r="AK12" s="967"/>
      <c r="AL12" s="967"/>
      <c r="AM12" s="967"/>
      <c r="AN12" s="967"/>
      <c r="AO12" s="967"/>
      <c r="AP12" s="967"/>
      <c r="AQ12" s="967"/>
      <c r="AR12" s="967"/>
      <c r="AS12" s="967"/>
      <c r="AT12" s="967"/>
      <c r="AU12" s="967"/>
      <c r="AV12" s="967"/>
      <c r="AW12" s="967"/>
      <c r="AX12" s="967"/>
      <c r="AY12" s="967"/>
      <c r="AZ12" s="116"/>
      <c r="BE12" s="15"/>
      <c r="BH12" s="15"/>
      <c r="BK12" s="15"/>
      <c r="BL12" s="15"/>
    </row>
    <row r="13" spans="2:67" ht="9" customHeight="1" outlineLevel="1" x14ac:dyDescent="0.2">
      <c r="B13" s="1263" t="s">
        <v>1731</v>
      </c>
      <c r="C13" s="1264"/>
      <c r="D13" s="1264"/>
      <c r="E13" s="1264"/>
      <c r="F13" s="1264"/>
      <c r="G13" s="1264"/>
      <c r="H13" s="1264"/>
      <c r="I13" s="1264"/>
      <c r="J13" s="1264"/>
      <c r="K13" s="1264"/>
      <c r="L13" s="1264"/>
      <c r="M13" s="1264"/>
      <c r="N13" s="1264"/>
      <c r="O13" s="1264"/>
      <c r="P13" s="1264"/>
      <c r="Q13" s="1264"/>
      <c r="R13" s="1264"/>
      <c r="S13" s="1264"/>
      <c r="T13" s="1264"/>
      <c r="U13" s="1264"/>
      <c r="V13" s="1264"/>
      <c r="W13" s="1264"/>
      <c r="X13" s="1264"/>
      <c r="Y13" s="1264"/>
      <c r="Z13" s="1264"/>
      <c r="AA13" s="1264"/>
      <c r="AB13" s="1264"/>
      <c r="AC13" s="1264"/>
      <c r="AD13" s="1264"/>
      <c r="AE13" s="1264"/>
      <c r="AF13" s="1264"/>
      <c r="AG13" s="1264"/>
      <c r="AH13" s="1264"/>
      <c r="AI13" s="1264"/>
      <c r="AJ13" s="1264"/>
      <c r="AK13" s="1264"/>
      <c r="AL13" s="1264"/>
      <c r="AM13" s="1264"/>
      <c r="AN13" s="1264"/>
      <c r="AO13" s="1264"/>
      <c r="AP13" s="1264"/>
      <c r="AQ13" s="1264"/>
      <c r="AR13" s="1264"/>
      <c r="AS13" s="1264"/>
      <c r="AT13" s="1264"/>
      <c r="AU13" s="1264"/>
      <c r="AV13" s="1264"/>
      <c r="AW13" s="1264"/>
      <c r="AX13" s="1264"/>
      <c r="AY13" s="1265"/>
      <c r="AZ13" s="116"/>
      <c r="BE13" s="15"/>
      <c r="BH13" s="15"/>
      <c r="BK13" s="15"/>
      <c r="BL13" s="15"/>
    </row>
    <row r="14" spans="2:67" ht="9" customHeight="1" outlineLevel="1" x14ac:dyDescent="0.2">
      <c r="B14" s="1266"/>
      <c r="C14" s="1267"/>
      <c r="D14" s="1267"/>
      <c r="E14" s="1267"/>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8"/>
      <c r="AZ14" s="116"/>
      <c r="BE14" s="15"/>
      <c r="BH14" s="15"/>
      <c r="BK14" s="15"/>
      <c r="BL14" s="15"/>
    </row>
    <row r="15" spans="2:67" ht="8.25" customHeight="1" outlineLevel="1" x14ac:dyDescent="0.2">
      <c r="B15" s="1266"/>
      <c r="C15" s="1267"/>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8"/>
      <c r="AZ15" s="116"/>
      <c r="BE15" s="15"/>
      <c r="BH15" s="15"/>
      <c r="BK15" s="15"/>
      <c r="BL15" s="15"/>
    </row>
    <row r="16" spans="2:67" ht="3.75" customHeight="1" outlineLevel="1" x14ac:dyDescent="0.2">
      <c r="B16" s="1269" t="s">
        <v>1927</v>
      </c>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1"/>
      <c r="AZ16" s="116"/>
      <c r="BE16" s="15"/>
      <c r="BH16" s="15"/>
      <c r="BK16" s="15"/>
      <c r="BL16" s="15"/>
    </row>
    <row r="17" spans="2:64" ht="9" customHeight="1" outlineLevel="1" x14ac:dyDescent="0.2">
      <c r="B17" s="1269"/>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1"/>
      <c r="AZ17" s="116"/>
      <c r="BE17" s="15"/>
      <c r="BH17" s="15"/>
      <c r="BK17" s="15"/>
      <c r="BL17" s="15"/>
    </row>
    <row r="18" spans="2:64" ht="9" customHeight="1" outlineLevel="1" thickBot="1" x14ac:dyDescent="0.25">
      <c r="B18" s="1272"/>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4"/>
      <c r="AZ18" s="116"/>
      <c r="BE18" s="15"/>
      <c r="BH18" s="15"/>
      <c r="BK18" s="15"/>
      <c r="BL18" s="15"/>
    </row>
    <row r="19" spans="2:64" ht="13.5" customHeight="1" outlineLevel="1" thickBot="1" x14ac:dyDescent="0.25">
      <c r="B19" s="741"/>
      <c r="C19" s="741"/>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741"/>
      <c r="AB19" s="741"/>
      <c r="AC19" s="741"/>
      <c r="AD19" s="741"/>
      <c r="AE19" s="741"/>
      <c r="AF19" s="741"/>
      <c r="AG19" s="741"/>
      <c r="AH19" s="741"/>
      <c r="AI19" s="741"/>
      <c r="AJ19" s="741"/>
      <c r="AK19" s="741"/>
      <c r="AL19" s="741"/>
      <c r="AM19" s="741"/>
      <c r="AN19" s="741"/>
      <c r="AO19" s="741"/>
      <c r="AP19" s="741"/>
      <c r="AQ19" s="741"/>
      <c r="AR19" s="741"/>
      <c r="AS19" s="741"/>
      <c r="AT19" s="741"/>
      <c r="AU19" s="741"/>
      <c r="AV19" s="741"/>
      <c r="AW19" s="741"/>
      <c r="AX19" s="741"/>
      <c r="AY19" s="741"/>
      <c r="AZ19" s="116"/>
      <c r="BE19" s="15"/>
      <c r="BH19" s="15"/>
      <c r="BK19" s="15"/>
      <c r="BL19" s="15"/>
    </row>
    <row r="20" spans="2:64" s="39" customFormat="1" ht="18.75" customHeight="1" x14ac:dyDescent="0.3">
      <c r="B20" s="1100" t="s">
        <v>1045</v>
      </c>
      <c r="C20" s="1101"/>
      <c r="D20" s="1101"/>
      <c r="E20" s="1101"/>
      <c r="F20" s="1101"/>
      <c r="G20" s="1101"/>
      <c r="H20" s="1101"/>
      <c r="I20" s="1101"/>
      <c r="J20" s="1101"/>
      <c r="K20" s="1101"/>
      <c r="L20" s="1101"/>
      <c r="M20" s="1101"/>
      <c r="N20" s="1101"/>
      <c r="O20" s="1101"/>
      <c r="P20" s="1101"/>
      <c r="Q20" s="1101"/>
      <c r="R20" s="1101"/>
      <c r="S20" s="1101"/>
      <c r="T20" s="1101"/>
      <c r="U20" s="1101"/>
      <c r="V20" s="1101"/>
      <c r="W20" s="1101"/>
      <c r="X20" s="1101"/>
      <c r="Y20" s="1102" t="s">
        <v>443</v>
      </c>
      <c r="Z20" s="1102"/>
      <c r="AA20" s="1102"/>
      <c r="AB20" s="1102"/>
      <c r="AC20" s="1102"/>
      <c r="AD20" s="1102" t="s">
        <v>1</v>
      </c>
      <c r="AE20" s="1102"/>
      <c r="AF20" s="1102"/>
      <c r="AG20" s="1102" t="s">
        <v>0</v>
      </c>
      <c r="AH20" s="1102"/>
      <c r="AI20" s="1102"/>
      <c r="AJ20" s="1102" t="s">
        <v>444</v>
      </c>
      <c r="AK20" s="1102"/>
      <c r="AL20" s="1102"/>
      <c r="AM20" s="1102"/>
      <c r="AN20" s="1102"/>
      <c r="AO20" s="1102"/>
      <c r="AP20" s="1102"/>
      <c r="AQ20" s="1102"/>
      <c r="AR20" s="1102"/>
      <c r="AS20" s="1102"/>
      <c r="AT20" s="1102"/>
      <c r="AU20" s="1102"/>
      <c r="AV20" s="1102"/>
      <c r="AW20" s="1102"/>
      <c r="AX20" s="1102"/>
      <c r="AY20" s="1103"/>
      <c r="AZ20" s="133"/>
      <c r="BA20" s="79" t="s">
        <v>719</v>
      </c>
      <c r="BB20" s="80" t="s">
        <v>1184</v>
      </c>
      <c r="BC20" s="80" t="s">
        <v>725</v>
      </c>
      <c r="BD20" s="80" t="s">
        <v>726</v>
      </c>
      <c r="BE20" s="81" t="s">
        <v>443</v>
      </c>
      <c r="BF20" s="81" t="s">
        <v>746</v>
      </c>
      <c r="BG20" s="81" t="s">
        <v>0</v>
      </c>
      <c r="BH20" s="130" t="s">
        <v>761</v>
      </c>
      <c r="BI20" s="81" t="s">
        <v>742</v>
      </c>
      <c r="BJ20" s="82" t="s">
        <v>750</v>
      </c>
      <c r="BK20" s="130" t="s">
        <v>741</v>
      </c>
      <c r="BL20" s="131" t="s">
        <v>611</v>
      </c>
    </row>
    <row r="21" spans="2:64" s="39" customFormat="1" ht="18.75" hidden="1" customHeight="1" x14ac:dyDescent="0.25">
      <c r="B21" s="1110" t="s">
        <v>2064</v>
      </c>
      <c r="C21" s="470"/>
      <c r="D21" s="470"/>
      <c r="E21" s="470"/>
      <c r="F21" s="470"/>
      <c r="G21" s="470"/>
      <c r="H21" s="470"/>
      <c r="I21" s="470"/>
      <c r="J21" s="470"/>
      <c r="K21" s="470"/>
      <c r="L21" s="470"/>
      <c r="M21" s="470"/>
      <c r="N21" s="470"/>
      <c r="O21" s="1111" t="s">
        <v>1156</v>
      </c>
      <c r="P21" s="1111"/>
      <c r="Q21" s="1111"/>
      <c r="R21" s="1111"/>
      <c r="S21" s="1111"/>
      <c r="T21" s="1111"/>
      <c r="U21" s="1111"/>
      <c r="V21" s="1111"/>
      <c r="W21" s="1111"/>
      <c r="X21" s="1111"/>
      <c r="Y21" s="1094" t="s">
        <v>445</v>
      </c>
      <c r="Z21" s="1094"/>
      <c r="AA21" s="1094"/>
      <c r="AB21" s="1094"/>
      <c r="AC21" s="1094"/>
      <c r="AD21" s="1112" t="s">
        <v>393</v>
      </c>
      <c r="AE21" s="1112"/>
      <c r="AF21" s="1112"/>
      <c r="AG21" s="1094" t="s">
        <v>2</v>
      </c>
      <c r="AH21" s="1094"/>
      <c r="AI21" s="1094"/>
      <c r="AJ21" s="863"/>
      <c r="AK21" s="864"/>
      <c r="AL21" s="864"/>
      <c r="AM21" s="864"/>
      <c r="AN21" s="864"/>
      <c r="AO21" s="864"/>
      <c r="AP21" s="864"/>
      <c r="AQ21" s="864"/>
      <c r="AR21" s="864"/>
      <c r="AS21" s="864"/>
      <c r="AT21" s="864"/>
      <c r="AU21" s="864"/>
      <c r="AV21" s="864"/>
      <c r="AW21" s="864"/>
      <c r="AX21" s="864"/>
      <c r="AY21" s="1093"/>
      <c r="AZ21" s="133"/>
      <c r="BA21" s="84" t="s">
        <v>1155</v>
      </c>
      <c r="BB21" s="39" t="s">
        <v>1183</v>
      </c>
      <c r="BC21" s="39" t="str">
        <f t="shared" ref="BC21:BC70" si="0">IF(BA21="","",IF(ISNUMBER(SEARCH(BB21,B21)),B21,BB21&amp;" "&amp;RIGHT(B21,LEN(B21)-3)))</f>
        <v>Acer Buergerianum</v>
      </c>
      <c r="BD21" s="39" t="str">
        <f t="shared" ref="BD21:BD75" si="1">IF(O21&lt;&gt;"",O21,"")</f>
        <v>Trident Maple</v>
      </c>
      <c r="BE21" s="40" t="str">
        <f t="shared" ref="BE21:BE70" si="2">IF(AND(Y21&lt;&gt;"Size", Y21&lt;&gt;""),Y21,"")</f>
        <v>Advanced</v>
      </c>
      <c r="BF21" s="85" t="str">
        <f t="shared" ref="BF21:BF75" si="3">IF(ISNUMBER(AD21),"Yes","")</f>
        <v/>
      </c>
      <c r="BG21" s="40" t="str">
        <f t="shared" ref="BG21:BG75" si="4">IF(ISNUMBER(AG21),AG21,"")</f>
        <v/>
      </c>
      <c r="BH21" s="142" t="str">
        <f t="shared" ref="BH21:BH75" si="5">IF(ISNUMBER(AD21),AD21,"")</f>
        <v/>
      </c>
      <c r="BI21" s="40" t="str">
        <f t="shared" ref="BI21:BI70" si="6">IF(AND(ISNUMBER(AG21),BF21="Yes"),AG21,"")</f>
        <v/>
      </c>
      <c r="BJ21" s="139">
        <f>IF(BC21="","",Admin!$F$8)</f>
        <v>0</v>
      </c>
      <c r="BK21" s="142" t="str">
        <f t="shared" ref="BK21:BK70" si="7">IF(AND(ISNUMBER(AG21),AG21&gt;0, ISNUMBER(AD21)),AD21*AG21,"")</f>
        <v/>
      </c>
      <c r="BL21" s="143" t="str">
        <f t="shared" ref="BL21:BL31" si="8">IF(BK21="","",BK21-(BK21*BJ21))</f>
        <v/>
      </c>
    </row>
    <row r="22" spans="2:64" s="39" customFormat="1" ht="18.75" customHeight="1" x14ac:dyDescent="0.25">
      <c r="B22" s="1122" t="s">
        <v>1105</v>
      </c>
      <c r="C22" s="466"/>
      <c r="D22" s="466"/>
      <c r="E22" s="466"/>
      <c r="F22" s="466"/>
      <c r="G22" s="466"/>
      <c r="H22" s="466"/>
      <c r="I22" s="466"/>
      <c r="J22" s="466"/>
      <c r="K22" s="466"/>
      <c r="L22" s="466"/>
      <c r="M22" s="466"/>
      <c r="N22" s="466"/>
      <c r="O22" s="1117" t="s">
        <v>1106</v>
      </c>
      <c r="P22" s="1117"/>
      <c r="Q22" s="1117"/>
      <c r="R22" s="1117"/>
      <c r="S22" s="1117"/>
      <c r="T22" s="1117"/>
      <c r="U22" s="1117"/>
      <c r="V22" s="1117"/>
      <c r="W22" s="1117"/>
      <c r="X22" s="1117"/>
      <c r="Y22" s="1092" t="s">
        <v>445</v>
      </c>
      <c r="Z22" s="1092"/>
      <c r="AA22" s="1092"/>
      <c r="AB22" s="1092"/>
      <c r="AC22" s="1092"/>
      <c r="AD22" s="1113">
        <v>72.95</v>
      </c>
      <c r="AE22" s="1113"/>
      <c r="AF22" s="1113"/>
      <c r="AG22" s="1119"/>
      <c r="AH22" s="1120"/>
      <c r="AI22" s="1136"/>
      <c r="AJ22" s="1095"/>
      <c r="AK22" s="466"/>
      <c r="AL22" s="466"/>
      <c r="AM22" s="466"/>
      <c r="AN22" s="466"/>
      <c r="AO22" s="466"/>
      <c r="AP22" s="466"/>
      <c r="AQ22" s="466"/>
      <c r="AR22" s="466"/>
      <c r="AS22" s="466"/>
      <c r="AT22" s="466"/>
      <c r="AU22" s="466"/>
      <c r="AV22" s="466"/>
      <c r="AW22" s="466"/>
      <c r="AX22" s="466"/>
      <c r="AY22" s="963"/>
      <c r="AZ22" s="133"/>
      <c r="BA22" s="84" t="s">
        <v>1157</v>
      </c>
      <c r="BB22" s="39" t="s">
        <v>1183</v>
      </c>
      <c r="BC22" s="39" t="str">
        <f>IF(BA22="","",IF(ISNUMBER(SEARCH(BB22,B22)),B22,BB22&amp;" "&amp;RIGHT(B22,LEN(B22)-3)))</f>
        <v>Acer Japonicum Vitifolium</v>
      </c>
      <c r="BD22" s="39" t="str">
        <f>IF(O22&lt;&gt;"",O22,"")</f>
        <v>Vine-Leafed Maple</v>
      </c>
      <c r="BE22" s="40" t="str">
        <f>IF(AND(Y22&lt;&gt;"Size", Y22&lt;&gt;""),Y22,"")</f>
        <v>Advanced</v>
      </c>
      <c r="BF22" s="85" t="str">
        <f>IF(ISNUMBER(AD22),"Yes","")</f>
        <v>Yes</v>
      </c>
      <c r="BG22" s="78" t="str">
        <f>IF(ISNUMBER(AG22),AG22,"")</f>
        <v/>
      </c>
      <c r="BH22" s="94">
        <f>IF(ISNUMBER(AD22),AD22,"")</f>
        <v>72.95</v>
      </c>
      <c r="BI22" s="78" t="str">
        <f>IF(AND(ISNUMBER(AG22),BF22="Yes"),AG22,"")</f>
        <v/>
      </c>
      <c r="BJ22" s="86">
        <f>IF(BC22="","",Admin!$F$8)</f>
        <v>0</v>
      </c>
      <c r="BK22" s="94" t="str">
        <f>IF(AND(ISNUMBER(AG22),AG22&gt;0, ISNUMBER(AD22)),AD22*AG22,"")</f>
        <v/>
      </c>
      <c r="BL22" s="95" t="str">
        <f>IF(BK22="","",BK22-(BK22*BJ22))</f>
        <v/>
      </c>
    </row>
    <row r="23" spans="2:64" s="39" customFormat="1" ht="18.75" hidden="1" customHeight="1" x14ac:dyDescent="0.25">
      <c r="B23" s="1110" t="s">
        <v>1105</v>
      </c>
      <c r="C23" s="470"/>
      <c r="D23" s="470"/>
      <c r="E23" s="470"/>
      <c r="F23" s="470"/>
      <c r="G23" s="470"/>
      <c r="H23" s="470"/>
      <c r="I23" s="470"/>
      <c r="J23" s="470"/>
      <c r="K23" s="470"/>
      <c r="L23" s="470"/>
      <c r="M23" s="470"/>
      <c r="N23" s="470"/>
      <c r="O23" s="1111" t="s">
        <v>1106</v>
      </c>
      <c r="P23" s="1111"/>
      <c r="Q23" s="1111"/>
      <c r="R23" s="1111"/>
      <c r="S23" s="1111"/>
      <c r="T23" s="1111"/>
      <c r="U23" s="1111"/>
      <c r="V23" s="1111"/>
      <c r="W23" s="1111"/>
      <c r="X23" s="1111"/>
      <c r="Y23" s="1094" t="s">
        <v>445</v>
      </c>
      <c r="Z23" s="1094"/>
      <c r="AA23" s="1094"/>
      <c r="AB23" s="1094"/>
      <c r="AC23" s="1094"/>
      <c r="AD23" s="1112" t="s">
        <v>393</v>
      </c>
      <c r="AE23" s="1112"/>
      <c r="AF23" s="1112"/>
      <c r="AG23" s="863" t="s">
        <v>2</v>
      </c>
      <c r="AH23" s="864"/>
      <c r="AI23" s="865"/>
      <c r="AJ23" s="1142"/>
      <c r="AK23" s="470"/>
      <c r="AL23" s="470"/>
      <c r="AM23" s="470"/>
      <c r="AN23" s="470"/>
      <c r="AO23" s="470"/>
      <c r="AP23" s="470"/>
      <c r="AQ23" s="470"/>
      <c r="AR23" s="470"/>
      <c r="AS23" s="470"/>
      <c r="AT23" s="470"/>
      <c r="AU23" s="470"/>
      <c r="AV23" s="470"/>
      <c r="AW23" s="470"/>
      <c r="AX23" s="470"/>
      <c r="AY23" s="944"/>
      <c r="AZ23" s="133"/>
      <c r="BA23" s="84" t="s">
        <v>1608</v>
      </c>
      <c r="BB23" s="39" t="s">
        <v>1183</v>
      </c>
      <c r="BC23" s="39" t="str">
        <f t="shared" si="0"/>
        <v>Acer Japonicum Vitifolium</v>
      </c>
      <c r="BD23" s="39" t="str">
        <f t="shared" si="1"/>
        <v>Vine-Leafed Maple</v>
      </c>
      <c r="BE23" s="40" t="str">
        <f t="shared" si="2"/>
        <v>Advanced</v>
      </c>
      <c r="BF23" s="85" t="str">
        <f t="shared" si="3"/>
        <v/>
      </c>
      <c r="BG23" s="78" t="str">
        <f t="shared" si="4"/>
        <v/>
      </c>
      <c r="BH23" s="94" t="str">
        <f t="shared" si="5"/>
        <v/>
      </c>
      <c r="BI23" s="78" t="str">
        <f t="shared" si="6"/>
        <v/>
      </c>
      <c r="BJ23" s="86">
        <f>IF(BC23="","",Admin!$F$8)</f>
        <v>0</v>
      </c>
      <c r="BK23" s="94" t="str">
        <f t="shared" si="7"/>
        <v/>
      </c>
      <c r="BL23" s="95" t="str">
        <f t="shared" si="8"/>
        <v/>
      </c>
    </row>
    <row r="24" spans="2:64" s="39" customFormat="1" ht="18.75" hidden="1" customHeight="1" x14ac:dyDescent="0.25">
      <c r="B24" s="1110" t="s">
        <v>2065</v>
      </c>
      <c r="C24" s="470"/>
      <c r="D24" s="470"/>
      <c r="E24" s="470"/>
      <c r="F24" s="470"/>
      <c r="G24" s="470"/>
      <c r="H24" s="470"/>
      <c r="I24" s="470"/>
      <c r="J24" s="470"/>
      <c r="K24" s="470"/>
      <c r="L24" s="470"/>
      <c r="M24" s="470"/>
      <c r="N24" s="470"/>
      <c r="O24" s="1111" t="s">
        <v>1158</v>
      </c>
      <c r="P24" s="1111"/>
      <c r="Q24" s="1111"/>
      <c r="R24" s="1111"/>
      <c r="S24" s="1111"/>
      <c r="T24" s="1111"/>
      <c r="U24" s="1111"/>
      <c r="V24" s="1111"/>
      <c r="W24" s="1111"/>
      <c r="X24" s="1111"/>
      <c r="Y24" s="1094" t="s">
        <v>445</v>
      </c>
      <c r="Z24" s="1094"/>
      <c r="AA24" s="1094"/>
      <c r="AB24" s="1094"/>
      <c r="AC24" s="1094"/>
      <c r="AD24" s="1112" t="s">
        <v>393</v>
      </c>
      <c r="AE24" s="1112"/>
      <c r="AF24" s="1112"/>
      <c r="AG24" s="863" t="s">
        <v>2</v>
      </c>
      <c r="AH24" s="864"/>
      <c r="AI24" s="865"/>
      <c r="AJ24" s="863"/>
      <c r="AK24" s="864"/>
      <c r="AL24" s="864"/>
      <c r="AM24" s="864"/>
      <c r="AN24" s="864"/>
      <c r="AO24" s="864"/>
      <c r="AP24" s="864"/>
      <c r="AQ24" s="864"/>
      <c r="AR24" s="864"/>
      <c r="AS24" s="864"/>
      <c r="AT24" s="864"/>
      <c r="AU24" s="864"/>
      <c r="AV24" s="864"/>
      <c r="AW24" s="864"/>
      <c r="AX24" s="864"/>
      <c r="AY24" s="1093"/>
      <c r="AZ24" s="133"/>
      <c r="BA24" s="84" t="s">
        <v>1160</v>
      </c>
      <c r="BB24" s="39" t="s">
        <v>1183</v>
      </c>
      <c r="BC24" s="39" t="str">
        <f t="shared" si="0"/>
        <v>Acer Negundo</v>
      </c>
      <c r="BD24" s="39" t="str">
        <f t="shared" si="1"/>
        <v xml:space="preserve">Box Elder Maple </v>
      </c>
      <c r="BE24" s="40" t="str">
        <f t="shared" si="2"/>
        <v>Advanced</v>
      </c>
      <c r="BF24" s="85" t="str">
        <f t="shared" si="3"/>
        <v/>
      </c>
      <c r="BG24" s="40" t="str">
        <f t="shared" si="4"/>
        <v/>
      </c>
      <c r="BH24" s="142" t="str">
        <f t="shared" si="5"/>
        <v/>
      </c>
      <c r="BI24" s="40" t="str">
        <f t="shared" si="6"/>
        <v/>
      </c>
      <c r="BJ24" s="139">
        <f>IF(BC24="","",Admin!$F$8)</f>
        <v>0</v>
      </c>
      <c r="BK24" s="142" t="str">
        <f t="shared" si="7"/>
        <v/>
      </c>
      <c r="BL24" s="143" t="str">
        <f t="shared" si="8"/>
        <v/>
      </c>
    </row>
    <row r="25" spans="2:64" s="39" customFormat="1" ht="18.75" hidden="1" customHeight="1" x14ac:dyDescent="0.25">
      <c r="B25" s="1110" t="s">
        <v>2066</v>
      </c>
      <c r="C25" s="470"/>
      <c r="D25" s="470"/>
      <c r="E25" s="470"/>
      <c r="F25" s="470"/>
      <c r="G25" s="470"/>
      <c r="H25" s="470"/>
      <c r="I25" s="470"/>
      <c r="J25" s="470"/>
      <c r="K25" s="470"/>
      <c r="L25" s="470"/>
      <c r="M25" s="470"/>
      <c r="N25" s="470"/>
      <c r="O25" s="1111" t="s">
        <v>1159</v>
      </c>
      <c r="P25" s="1111"/>
      <c r="Q25" s="1111"/>
      <c r="R25" s="1111"/>
      <c r="S25" s="1111"/>
      <c r="T25" s="1111"/>
      <c r="U25" s="1111"/>
      <c r="V25" s="1111"/>
      <c r="W25" s="1111"/>
      <c r="X25" s="1111"/>
      <c r="Y25" s="1094" t="s">
        <v>445</v>
      </c>
      <c r="Z25" s="1094"/>
      <c r="AA25" s="1094"/>
      <c r="AB25" s="1094"/>
      <c r="AC25" s="1094"/>
      <c r="AD25" s="1112" t="s">
        <v>393</v>
      </c>
      <c r="AE25" s="1112"/>
      <c r="AF25" s="1112"/>
      <c r="AG25" s="863" t="s">
        <v>2</v>
      </c>
      <c r="AH25" s="864"/>
      <c r="AI25" s="865"/>
      <c r="AJ25" s="863"/>
      <c r="AK25" s="864"/>
      <c r="AL25" s="864"/>
      <c r="AM25" s="864"/>
      <c r="AN25" s="864"/>
      <c r="AO25" s="864"/>
      <c r="AP25" s="864"/>
      <c r="AQ25" s="864"/>
      <c r="AR25" s="864"/>
      <c r="AS25" s="864"/>
      <c r="AT25" s="864"/>
      <c r="AU25" s="864"/>
      <c r="AV25" s="864"/>
      <c r="AW25" s="864"/>
      <c r="AX25" s="864"/>
      <c r="AY25" s="1093"/>
      <c r="AZ25" s="133"/>
      <c r="BA25" s="84" t="s">
        <v>1168</v>
      </c>
      <c r="BB25" s="39" t="s">
        <v>1183</v>
      </c>
      <c r="BC25" s="39" t="str">
        <f t="shared" si="0"/>
        <v>Acer Negundo 'Flamingo'</v>
      </c>
      <c r="BD25" s="39" t="str">
        <f t="shared" si="1"/>
        <v xml:space="preserve">Box Elder Flamingo Maple </v>
      </c>
      <c r="BE25" s="40" t="str">
        <f t="shared" si="2"/>
        <v>Advanced</v>
      </c>
      <c r="BF25" s="85" t="str">
        <f t="shared" si="3"/>
        <v/>
      </c>
      <c r="BG25" s="40" t="str">
        <f t="shared" si="4"/>
        <v/>
      </c>
      <c r="BH25" s="142" t="str">
        <f t="shared" si="5"/>
        <v/>
      </c>
      <c r="BI25" s="40" t="str">
        <f t="shared" si="6"/>
        <v/>
      </c>
      <c r="BJ25" s="139">
        <f>IF(BC25="","",Admin!$F$8)</f>
        <v>0</v>
      </c>
      <c r="BK25" s="142" t="str">
        <f t="shared" si="7"/>
        <v/>
      </c>
      <c r="BL25" s="143" t="str">
        <f t="shared" si="8"/>
        <v/>
      </c>
    </row>
    <row r="26" spans="2:64" s="39" customFormat="1" ht="18.75" hidden="1" customHeight="1" x14ac:dyDescent="0.25">
      <c r="B26" s="1110" t="s">
        <v>2067</v>
      </c>
      <c r="C26" s="470"/>
      <c r="D26" s="470"/>
      <c r="E26" s="470"/>
      <c r="F26" s="470"/>
      <c r="G26" s="470"/>
      <c r="H26" s="470"/>
      <c r="I26" s="470"/>
      <c r="J26" s="470"/>
      <c r="K26" s="470"/>
      <c r="L26" s="470"/>
      <c r="M26" s="470"/>
      <c r="N26" s="470"/>
      <c r="O26" s="1111" t="s">
        <v>1161</v>
      </c>
      <c r="P26" s="1111"/>
      <c r="Q26" s="1111"/>
      <c r="R26" s="1111"/>
      <c r="S26" s="1111"/>
      <c r="T26" s="1111"/>
      <c r="U26" s="1111"/>
      <c r="V26" s="1111"/>
      <c r="W26" s="1111"/>
      <c r="X26" s="1111"/>
      <c r="Y26" s="1094" t="s">
        <v>445</v>
      </c>
      <c r="Z26" s="1094"/>
      <c r="AA26" s="1094"/>
      <c r="AB26" s="1094"/>
      <c r="AC26" s="1094"/>
      <c r="AD26" s="1112" t="s">
        <v>393</v>
      </c>
      <c r="AE26" s="1112"/>
      <c r="AF26" s="1112"/>
      <c r="AG26" s="863" t="s">
        <v>2</v>
      </c>
      <c r="AH26" s="864"/>
      <c r="AI26" s="865"/>
      <c r="AJ26" s="863"/>
      <c r="AK26" s="864"/>
      <c r="AL26" s="864"/>
      <c r="AM26" s="864"/>
      <c r="AN26" s="864"/>
      <c r="AO26" s="864"/>
      <c r="AP26" s="864"/>
      <c r="AQ26" s="864"/>
      <c r="AR26" s="864"/>
      <c r="AS26" s="864"/>
      <c r="AT26" s="864"/>
      <c r="AU26" s="864"/>
      <c r="AV26" s="864"/>
      <c r="AW26" s="864"/>
      <c r="AX26" s="864"/>
      <c r="AY26" s="1093"/>
      <c r="AZ26" s="133"/>
      <c r="BA26" s="84" t="s">
        <v>1169</v>
      </c>
      <c r="BB26" s="39" t="s">
        <v>1183</v>
      </c>
      <c r="BC26" s="39" t="str">
        <f t="shared" si="0"/>
        <v>Acer Negundo 'Kelly's Gold'</v>
      </c>
      <c r="BD26" s="39" t="str">
        <f t="shared" si="1"/>
        <v xml:space="preserve">Box Elder Kelly's Gold Maple </v>
      </c>
      <c r="BE26" s="40" t="str">
        <f t="shared" si="2"/>
        <v>Advanced</v>
      </c>
      <c r="BF26" s="85" t="str">
        <f t="shared" si="3"/>
        <v/>
      </c>
      <c r="BG26" s="40" t="str">
        <f t="shared" si="4"/>
        <v/>
      </c>
      <c r="BH26" s="142" t="str">
        <f t="shared" si="5"/>
        <v/>
      </c>
      <c r="BI26" s="40" t="str">
        <f t="shared" si="6"/>
        <v/>
      </c>
      <c r="BJ26" s="139">
        <f>IF(BC26="","",Admin!$F$8)</f>
        <v>0</v>
      </c>
      <c r="BK26" s="142" t="str">
        <f t="shared" si="7"/>
        <v/>
      </c>
      <c r="BL26" s="143" t="str">
        <f t="shared" si="8"/>
        <v/>
      </c>
    </row>
    <row r="27" spans="2:64" s="39" customFormat="1" ht="18.75" customHeight="1" x14ac:dyDescent="0.25">
      <c r="B27" s="1122" t="s">
        <v>2195</v>
      </c>
      <c r="C27" s="466"/>
      <c r="D27" s="466"/>
      <c r="E27" s="466"/>
      <c r="F27" s="466"/>
      <c r="G27" s="466"/>
      <c r="H27" s="466"/>
      <c r="I27" s="466"/>
      <c r="J27" s="466"/>
      <c r="K27" s="466"/>
      <c r="L27" s="466"/>
      <c r="M27" s="466"/>
      <c r="N27" s="466"/>
      <c r="O27" s="1193" t="s">
        <v>2196</v>
      </c>
      <c r="P27" s="1193"/>
      <c r="Q27" s="1193"/>
      <c r="R27" s="1193"/>
      <c r="S27" s="1193"/>
      <c r="T27" s="1193"/>
      <c r="U27" s="1193"/>
      <c r="V27" s="1193"/>
      <c r="W27" s="1193"/>
      <c r="X27" s="1193"/>
      <c r="Y27" s="1092" t="s">
        <v>445</v>
      </c>
      <c r="Z27" s="1092"/>
      <c r="AA27" s="1092"/>
      <c r="AB27" s="1092"/>
      <c r="AC27" s="1092"/>
      <c r="AD27" s="1113">
        <v>59.95</v>
      </c>
      <c r="AE27" s="1113"/>
      <c r="AF27" s="1113"/>
      <c r="AG27" s="1119"/>
      <c r="AH27" s="1120"/>
      <c r="AI27" s="1136"/>
      <c r="AJ27" s="1119"/>
      <c r="AK27" s="1120"/>
      <c r="AL27" s="1120"/>
      <c r="AM27" s="1120"/>
      <c r="AN27" s="1120"/>
      <c r="AO27" s="1120"/>
      <c r="AP27" s="1120"/>
      <c r="AQ27" s="1120"/>
      <c r="AR27" s="1120"/>
      <c r="AS27" s="1120"/>
      <c r="AT27" s="1120"/>
      <c r="AU27" s="1120"/>
      <c r="AV27" s="1120"/>
      <c r="AW27" s="1120"/>
      <c r="AX27" s="1120"/>
      <c r="AY27" s="1121"/>
      <c r="AZ27" s="133"/>
      <c r="BA27" s="84" t="s">
        <v>2197</v>
      </c>
      <c r="BB27" s="39" t="s">
        <v>1183</v>
      </c>
      <c r="BC27" s="39" t="str">
        <f t="shared" ref="BC27" si="9">IF(BA27="","",IF(ISNUMBER(SEARCH(BB27,B27)),B27,BB27&amp;" "&amp;RIGHT(B27,LEN(B27)-3)))</f>
        <v>Acer Negundo 'Pink Flamingo'</v>
      </c>
      <c r="BD27" s="39" t="str">
        <f t="shared" ref="BD27" si="10">IF(O27&lt;&gt;"",O27,"")</f>
        <v xml:space="preserve">Box Elder Pink Flamingo Maple </v>
      </c>
      <c r="BE27" s="40" t="str">
        <f t="shared" ref="BE27" si="11">IF(AND(Y27&lt;&gt;"Size", Y27&lt;&gt;""),Y27,"")</f>
        <v>Advanced</v>
      </c>
      <c r="BF27" s="85" t="str">
        <f t="shared" ref="BF27" si="12">IF(ISNUMBER(AD27),"Yes","")</f>
        <v>Yes</v>
      </c>
      <c r="BG27" s="40" t="str">
        <f t="shared" ref="BG27" si="13">IF(ISNUMBER(AG27),AG27,"")</f>
        <v/>
      </c>
      <c r="BH27" s="142">
        <f t="shared" ref="BH27" si="14">IF(ISNUMBER(AD27),AD27,"")</f>
        <v>59.95</v>
      </c>
      <c r="BI27" s="40" t="str">
        <f t="shared" ref="BI27" si="15">IF(AND(ISNUMBER(AG27),BF27="Yes"),AG27,"")</f>
        <v/>
      </c>
      <c r="BJ27" s="139">
        <f>IF(BC27="","",Admin!$F$8)</f>
        <v>0</v>
      </c>
      <c r="BK27" s="142" t="str">
        <f t="shared" ref="BK27" si="16">IF(AND(ISNUMBER(AG27),AG27&gt;0, ISNUMBER(AD27)),AD27*AG27,"")</f>
        <v/>
      </c>
      <c r="BL27" s="143" t="str">
        <f t="shared" ref="BL27" si="17">IF(BK27="","",BK27-(BK27*BJ27))</f>
        <v/>
      </c>
    </row>
    <row r="28" spans="2:64" s="39" customFormat="1" ht="18.75" hidden="1" customHeight="1" x14ac:dyDescent="0.25">
      <c r="B28" s="1110" t="s">
        <v>1163</v>
      </c>
      <c r="C28" s="470"/>
      <c r="D28" s="470"/>
      <c r="E28" s="470"/>
      <c r="F28" s="470"/>
      <c r="G28" s="470"/>
      <c r="H28" s="470"/>
      <c r="I28" s="470"/>
      <c r="J28" s="470"/>
      <c r="K28" s="470"/>
      <c r="L28" s="470"/>
      <c r="M28" s="470"/>
      <c r="N28" s="470"/>
      <c r="O28" s="1192" t="s">
        <v>1162</v>
      </c>
      <c r="P28" s="1192"/>
      <c r="Q28" s="1192"/>
      <c r="R28" s="1192"/>
      <c r="S28" s="1192"/>
      <c r="T28" s="1192"/>
      <c r="U28" s="1192"/>
      <c r="V28" s="1192"/>
      <c r="W28" s="1192"/>
      <c r="X28" s="1192"/>
      <c r="Y28" s="1094" t="s">
        <v>445</v>
      </c>
      <c r="Z28" s="1094"/>
      <c r="AA28" s="1094"/>
      <c r="AB28" s="1094"/>
      <c r="AC28" s="1094"/>
      <c r="AD28" s="1112" t="s">
        <v>393</v>
      </c>
      <c r="AE28" s="1112"/>
      <c r="AF28" s="1112"/>
      <c r="AG28" s="863"/>
      <c r="AH28" s="864"/>
      <c r="AI28" s="865"/>
      <c r="AJ28" s="863"/>
      <c r="AK28" s="864"/>
      <c r="AL28" s="864"/>
      <c r="AM28" s="864"/>
      <c r="AN28" s="864"/>
      <c r="AO28" s="864"/>
      <c r="AP28" s="864"/>
      <c r="AQ28" s="864"/>
      <c r="AR28" s="864"/>
      <c r="AS28" s="864"/>
      <c r="AT28" s="864"/>
      <c r="AU28" s="864"/>
      <c r="AV28" s="864"/>
      <c r="AW28" s="864"/>
      <c r="AX28" s="864"/>
      <c r="AY28" s="1093"/>
      <c r="AZ28" s="133"/>
      <c r="BA28" s="84" t="s">
        <v>1420</v>
      </c>
      <c r="BB28" s="39" t="s">
        <v>1183</v>
      </c>
      <c r="BC28" s="39" t="str">
        <f>IF(BA28="","",IF(ISNUMBER(SEARCH(BB28,B28)),B28,BB28&amp;" "&amp;RIGHT(B28,LEN(B28)-3)))</f>
        <v>Acer Negundo 'Sensation'</v>
      </c>
      <c r="BD28" s="39" t="str">
        <f>IF(O28&lt;&gt;"",O28,"")</f>
        <v>Box Elder Sensation Maple</v>
      </c>
      <c r="BE28" s="40" t="str">
        <f>IF(AND(Y28&lt;&gt;"Size", Y28&lt;&gt;""),Y28,"")</f>
        <v>Advanced</v>
      </c>
      <c r="BF28" s="85" t="str">
        <f>IF(ISNUMBER(AD28),"Yes","")</f>
        <v/>
      </c>
      <c r="BG28" s="40" t="str">
        <f>IF(ISNUMBER(AG28),AG28,"")</f>
        <v/>
      </c>
      <c r="BH28" s="142" t="str">
        <f>IF(ISNUMBER(AD28),AD28,"")</f>
        <v/>
      </c>
      <c r="BI28" s="40" t="str">
        <f>IF(AND(ISNUMBER(AG28),BF28="Yes"),AG28,"")</f>
        <v/>
      </c>
      <c r="BJ28" s="139">
        <f>IF(BC28="","",Admin!$F$8)</f>
        <v>0</v>
      </c>
      <c r="BK28" s="142" t="str">
        <f>IF(AND(ISNUMBER(AG28),AG28&gt;0, ISNUMBER(AD28)),AD28*AG28,"")</f>
        <v/>
      </c>
      <c r="BL28" s="143" t="str">
        <f>IF(BK28="","",BK28-(BK28*BJ28))</f>
        <v/>
      </c>
    </row>
    <row r="29" spans="2:64" s="39" customFormat="1" ht="18.75" customHeight="1" x14ac:dyDescent="0.25">
      <c r="B29" s="1122" t="s">
        <v>1163</v>
      </c>
      <c r="C29" s="466"/>
      <c r="D29" s="466"/>
      <c r="E29" s="466"/>
      <c r="F29" s="466"/>
      <c r="G29" s="466"/>
      <c r="H29" s="466"/>
      <c r="I29" s="466"/>
      <c r="J29" s="466"/>
      <c r="K29" s="466"/>
      <c r="L29" s="466"/>
      <c r="M29" s="466"/>
      <c r="N29" s="466"/>
      <c r="O29" s="1117" t="s">
        <v>1162</v>
      </c>
      <c r="P29" s="1117"/>
      <c r="Q29" s="1117"/>
      <c r="R29" s="1117"/>
      <c r="S29" s="1117"/>
      <c r="T29" s="1117"/>
      <c r="U29" s="1117"/>
      <c r="V29" s="1117"/>
      <c r="W29" s="1117"/>
      <c r="X29" s="1117"/>
      <c r="Y29" s="1092" t="s">
        <v>445</v>
      </c>
      <c r="Z29" s="1092"/>
      <c r="AA29" s="1092"/>
      <c r="AB29" s="1092"/>
      <c r="AC29" s="1092"/>
      <c r="AD29" s="1113">
        <v>59.95</v>
      </c>
      <c r="AE29" s="1113"/>
      <c r="AF29" s="1113"/>
      <c r="AG29" s="1119"/>
      <c r="AH29" s="1120"/>
      <c r="AI29" s="1136"/>
      <c r="AJ29" s="1119"/>
      <c r="AK29" s="1120"/>
      <c r="AL29" s="1120"/>
      <c r="AM29" s="1120"/>
      <c r="AN29" s="1120"/>
      <c r="AO29" s="1120"/>
      <c r="AP29" s="1120"/>
      <c r="AQ29" s="1120"/>
      <c r="AR29" s="1120"/>
      <c r="AS29" s="1120"/>
      <c r="AT29" s="1120"/>
      <c r="AU29" s="1120"/>
      <c r="AV29" s="1120"/>
      <c r="AW29" s="1120"/>
      <c r="AX29" s="1120"/>
      <c r="AY29" s="1121"/>
      <c r="AZ29" s="133"/>
      <c r="BA29" s="84" t="s">
        <v>1665</v>
      </c>
      <c r="BB29" s="39" t="s">
        <v>1183</v>
      </c>
      <c r="BC29" s="39" t="str">
        <f t="shared" si="0"/>
        <v>Acer Negundo 'Sensation'</v>
      </c>
      <c r="BD29" s="39" t="str">
        <f t="shared" si="1"/>
        <v>Box Elder Sensation Maple</v>
      </c>
      <c r="BE29" s="40" t="str">
        <f t="shared" si="2"/>
        <v>Advanced</v>
      </c>
      <c r="BF29" s="85" t="str">
        <f t="shared" si="3"/>
        <v>Yes</v>
      </c>
      <c r="BG29" s="40" t="str">
        <f t="shared" si="4"/>
        <v/>
      </c>
      <c r="BH29" s="142">
        <f t="shared" si="5"/>
        <v>59.95</v>
      </c>
      <c r="BI29" s="40" t="str">
        <f t="shared" si="6"/>
        <v/>
      </c>
      <c r="BJ29" s="139">
        <f>IF(BC29="","",Admin!$F$8)</f>
        <v>0</v>
      </c>
      <c r="BK29" s="142" t="str">
        <f t="shared" si="7"/>
        <v/>
      </c>
      <c r="BL29" s="143" t="str">
        <f t="shared" si="8"/>
        <v/>
      </c>
    </row>
    <row r="30" spans="2:64" s="39" customFormat="1" ht="18.75" hidden="1" customHeight="1" x14ac:dyDescent="0.25">
      <c r="B30" s="1110" t="s">
        <v>2068</v>
      </c>
      <c r="C30" s="470"/>
      <c r="D30" s="470"/>
      <c r="E30" s="470"/>
      <c r="F30" s="470"/>
      <c r="G30" s="470"/>
      <c r="H30" s="470"/>
      <c r="I30" s="470"/>
      <c r="J30" s="470"/>
      <c r="K30" s="470"/>
      <c r="L30" s="470"/>
      <c r="M30" s="470"/>
      <c r="N30" s="470"/>
      <c r="O30" s="1111" t="s">
        <v>1077</v>
      </c>
      <c r="P30" s="1111"/>
      <c r="Q30" s="1111"/>
      <c r="R30" s="1111"/>
      <c r="S30" s="1111"/>
      <c r="T30" s="1111"/>
      <c r="U30" s="1111"/>
      <c r="V30" s="1111"/>
      <c r="W30" s="1111"/>
      <c r="X30" s="1111"/>
      <c r="Y30" s="1094" t="s">
        <v>445</v>
      </c>
      <c r="Z30" s="1094"/>
      <c r="AA30" s="1094"/>
      <c r="AB30" s="1094"/>
      <c r="AC30" s="1094"/>
      <c r="AD30" s="1112" t="s">
        <v>393</v>
      </c>
      <c r="AE30" s="1112"/>
      <c r="AF30" s="1112"/>
      <c r="AG30" s="863" t="s">
        <v>2</v>
      </c>
      <c r="AH30" s="864"/>
      <c r="AI30" s="865"/>
      <c r="AJ30" s="863"/>
      <c r="AK30" s="864"/>
      <c r="AL30" s="864"/>
      <c r="AM30" s="864"/>
      <c r="AN30" s="864"/>
      <c r="AO30" s="864"/>
      <c r="AP30" s="864"/>
      <c r="AQ30" s="864"/>
      <c r="AR30" s="864"/>
      <c r="AS30" s="864"/>
      <c r="AT30" s="864"/>
      <c r="AU30" s="864"/>
      <c r="AV30" s="864"/>
      <c r="AW30" s="864"/>
      <c r="AX30" s="864"/>
      <c r="AY30" s="1093"/>
      <c r="AZ30" s="133"/>
      <c r="BA30" s="84" t="s">
        <v>1078</v>
      </c>
      <c r="BB30" s="39" t="s">
        <v>1183</v>
      </c>
      <c r="BC30" s="39" t="str">
        <f t="shared" si="0"/>
        <v>Acer Negundo Violaceum</v>
      </c>
      <c r="BD30" s="39" t="str">
        <f t="shared" si="1"/>
        <v>Ash-leaved Maple</v>
      </c>
      <c r="BE30" s="40" t="str">
        <f t="shared" si="2"/>
        <v>Advanced</v>
      </c>
      <c r="BF30" s="85" t="str">
        <f t="shared" si="3"/>
        <v/>
      </c>
      <c r="BG30" s="40" t="str">
        <f t="shared" si="4"/>
        <v/>
      </c>
      <c r="BH30" s="142" t="str">
        <f t="shared" si="5"/>
        <v/>
      </c>
      <c r="BI30" s="40" t="str">
        <f t="shared" si="6"/>
        <v/>
      </c>
      <c r="BJ30" s="139">
        <f>IF(BC30="","",Admin!$F$8)</f>
        <v>0</v>
      </c>
      <c r="BK30" s="142" t="str">
        <f t="shared" si="7"/>
        <v/>
      </c>
      <c r="BL30" s="143" t="str">
        <f t="shared" si="8"/>
        <v/>
      </c>
    </row>
    <row r="31" spans="2:64" s="39" customFormat="1" ht="18.75" customHeight="1" x14ac:dyDescent="0.25">
      <c r="B31" s="1122" t="s">
        <v>2676</v>
      </c>
      <c r="C31" s="466"/>
      <c r="D31" s="466"/>
      <c r="E31" s="466"/>
      <c r="F31" s="466"/>
      <c r="G31" s="466"/>
      <c r="H31" s="466"/>
      <c r="I31" s="466"/>
      <c r="J31" s="466"/>
      <c r="K31" s="466"/>
      <c r="L31" s="466"/>
      <c r="M31" s="466"/>
      <c r="N31" s="466"/>
      <c r="O31" s="1117" t="s">
        <v>2113</v>
      </c>
      <c r="P31" s="1117"/>
      <c r="Q31" s="1117"/>
      <c r="R31" s="1117"/>
      <c r="S31" s="1117"/>
      <c r="T31" s="1117"/>
      <c r="U31" s="1117"/>
      <c r="V31" s="1117"/>
      <c r="W31" s="1117"/>
      <c r="X31" s="1117"/>
      <c r="Y31" s="1119" t="s">
        <v>445</v>
      </c>
      <c r="Z31" s="1120"/>
      <c r="AA31" s="1120"/>
      <c r="AB31" s="1120"/>
      <c r="AC31" s="1136"/>
      <c r="AD31" s="1137">
        <v>59.95</v>
      </c>
      <c r="AE31" s="1138"/>
      <c r="AF31" s="1139"/>
      <c r="AG31" s="1119"/>
      <c r="AH31" s="1120"/>
      <c r="AI31" s="1136"/>
      <c r="AJ31" s="1119"/>
      <c r="AK31" s="1120"/>
      <c r="AL31" s="1120"/>
      <c r="AM31" s="1120"/>
      <c r="AN31" s="1120"/>
      <c r="AO31" s="1120"/>
      <c r="AP31" s="1120"/>
      <c r="AQ31" s="1120"/>
      <c r="AR31" s="1120"/>
      <c r="AS31" s="1120"/>
      <c r="AT31" s="1120"/>
      <c r="AU31" s="1120"/>
      <c r="AV31" s="1120"/>
      <c r="AW31" s="1120"/>
      <c r="AX31" s="1120"/>
      <c r="AY31" s="1121"/>
      <c r="AZ31" s="133"/>
      <c r="BA31" s="84" t="s">
        <v>2114</v>
      </c>
      <c r="BB31" s="39" t="s">
        <v>1183</v>
      </c>
      <c r="BC31" s="39" t="str">
        <f t="shared" ref="BC31" si="18">IF(BA31="","",IF(ISNUMBER(SEARCH(BB31,B31)),B31,BB31&amp;" "&amp;RIGHT(B31,LEN(B31)-3)))</f>
        <v>Acer Platanoides</v>
      </c>
      <c r="BD31" s="39" t="str">
        <f t="shared" ref="BD31" si="19">IF(O31&lt;&gt;"",O31,"")</f>
        <v>Norway Maple</v>
      </c>
      <c r="BE31" s="40" t="str">
        <f t="shared" ref="BE31" si="20">IF(AND(Y31&lt;&gt;"Size", Y31&lt;&gt;""),Y31,"")</f>
        <v>Advanced</v>
      </c>
      <c r="BF31" s="85" t="str">
        <f t="shared" ref="BF31" si="21">IF(ISNUMBER(AD31),"Yes","")</f>
        <v>Yes</v>
      </c>
      <c r="BG31" s="40" t="str">
        <f t="shared" ref="BG31" si="22">IF(ISNUMBER(AG31),AG31,"")</f>
        <v/>
      </c>
      <c r="BH31" s="142">
        <f t="shared" ref="BH31" si="23">IF(ISNUMBER(AD31),AD31,"")</f>
        <v>59.95</v>
      </c>
      <c r="BI31" s="40" t="str">
        <f t="shared" ref="BI31" si="24">IF(AND(ISNUMBER(AG31),BF31="Yes"),AG31,"")</f>
        <v/>
      </c>
      <c r="BJ31" s="139">
        <f>IF(BC31="","",Admin!$F$8)</f>
        <v>0</v>
      </c>
      <c r="BK31" s="142" t="str">
        <f t="shared" ref="BK31" si="25">IF(AND(ISNUMBER(AG31),AG31&gt;0, ISNUMBER(AD31)),AD31*AG31,"")</f>
        <v/>
      </c>
      <c r="BL31" s="143" t="str">
        <f t="shared" si="8"/>
        <v/>
      </c>
    </row>
    <row r="32" spans="2:64" s="39" customFormat="1" ht="18.75" customHeight="1" x14ac:dyDescent="0.25">
      <c r="B32" s="1122" t="s">
        <v>2112</v>
      </c>
      <c r="C32" s="466"/>
      <c r="D32" s="466"/>
      <c r="E32" s="466"/>
      <c r="F32" s="466"/>
      <c r="G32" s="466"/>
      <c r="H32" s="466"/>
      <c r="I32" s="466"/>
      <c r="J32" s="466"/>
      <c r="K32" s="466"/>
      <c r="L32" s="466"/>
      <c r="M32" s="466"/>
      <c r="N32" s="466"/>
      <c r="O32" s="1117" t="s">
        <v>1164</v>
      </c>
      <c r="P32" s="1117"/>
      <c r="Q32" s="1117"/>
      <c r="R32" s="1117"/>
      <c r="S32" s="1117"/>
      <c r="T32" s="1117"/>
      <c r="U32" s="1117"/>
      <c r="V32" s="1117"/>
      <c r="W32" s="1117"/>
      <c r="X32" s="1117"/>
      <c r="Y32" s="1092" t="s">
        <v>445</v>
      </c>
      <c r="Z32" s="1092"/>
      <c r="AA32" s="1092"/>
      <c r="AB32" s="1092"/>
      <c r="AC32" s="1092"/>
      <c r="AD32" s="1113">
        <v>79.95</v>
      </c>
      <c r="AE32" s="1113"/>
      <c r="AF32" s="1113"/>
      <c r="AG32" s="1119"/>
      <c r="AH32" s="1120"/>
      <c r="AI32" s="1136"/>
      <c r="AJ32" s="1119"/>
      <c r="AK32" s="1120"/>
      <c r="AL32" s="1120"/>
      <c r="AM32" s="1120"/>
      <c r="AN32" s="1120"/>
      <c r="AO32" s="1120"/>
      <c r="AP32" s="1120"/>
      <c r="AQ32" s="1120"/>
      <c r="AR32" s="1120"/>
      <c r="AS32" s="1120"/>
      <c r="AT32" s="1120"/>
      <c r="AU32" s="1120"/>
      <c r="AV32" s="1120"/>
      <c r="AW32" s="1120"/>
      <c r="AX32" s="1120"/>
      <c r="AY32" s="1121"/>
      <c r="AZ32" s="133"/>
      <c r="BA32" s="84" t="s">
        <v>1170</v>
      </c>
      <c r="BB32" s="39" t="s">
        <v>1183</v>
      </c>
      <c r="BC32" s="39" t="str">
        <f t="shared" si="0"/>
        <v>Acer Platanoides ‘Columnare’</v>
      </c>
      <c r="BD32" s="39" t="str">
        <f t="shared" si="1"/>
        <v>Columnar Norway Maple</v>
      </c>
      <c r="BE32" s="40" t="str">
        <f t="shared" si="2"/>
        <v>Advanced</v>
      </c>
      <c r="BF32" s="85" t="str">
        <f t="shared" si="3"/>
        <v>Yes</v>
      </c>
      <c r="BG32" s="40" t="str">
        <f t="shared" si="4"/>
        <v/>
      </c>
      <c r="BH32" s="142">
        <f t="shared" si="5"/>
        <v>79.95</v>
      </c>
      <c r="BI32" s="40" t="str">
        <f t="shared" si="6"/>
        <v/>
      </c>
      <c r="BJ32" s="139">
        <f>IF(BC32="","",Admin!$F$8)</f>
        <v>0</v>
      </c>
      <c r="BK32" s="142" t="str">
        <f t="shared" si="7"/>
        <v/>
      </c>
      <c r="BL32" s="143" t="str">
        <f t="shared" ref="BL32:BL45" si="26">IF(BK32="","",BK32-(BK32*BJ32))</f>
        <v/>
      </c>
    </row>
    <row r="33" spans="1:64" s="39" customFormat="1" ht="18.75" hidden="1" customHeight="1" x14ac:dyDescent="0.25">
      <c r="B33" s="1110" t="s">
        <v>2069</v>
      </c>
      <c r="C33" s="470"/>
      <c r="D33" s="470"/>
      <c r="E33" s="470"/>
      <c r="F33" s="470"/>
      <c r="G33" s="470"/>
      <c r="H33" s="470"/>
      <c r="I33" s="470"/>
      <c r="J33" s="470"/>
      <c r="K33" s="470"/>
      <c r="L33" s="470"/>
      <c r="M33" s="470"/>
      <c r="N33" s="470"/>
      <c r="O33" s="1111" t="s">
        <v>1614</v>
      </c>
      <c r="P33" s="1111"/>
      <c r="Q33" s="1111"/>
      <c r="R33" s="1111"/>
      <c r="S33" s="1111"/>
      <c r="T33" s="1111"/>
      <c r="U33" s="1111"/>
      <c r="V33" s="1111"/>
      <c r="W33" s="1111"/>
      <c r="X33" s="1111"/>
      <c r="Y33" s="863" t="s">
        <v>445</v>
      </c>
      <c r="Z33" s="864"/>
      <c r="AA33" s="864"/>
      <c r="AB33" s="864"/>
      <c r="AC33" s="865"/>
      <c r="AD33" s="1133" t="s">
        <v>393</v>
      </c>
      <c r="AE33" s="1134"/>
      <c r="AF33" s="1135"/>
      <c r="AG33" s="863" t="s">
        <v>2</v>
      </c>
      <c r="AH33" s="864"/>
      <c r="AI33" s="865"/>
      <c r="AJ33" s="863"/>
      <c r="AK33" s="864"/>
      <c r="AL33" s="864"/>
      <c r="AM33" s="864"/>
      <c r="AN33" s="864"/>
      <c r="AO33" s="864"/>
      <c r="AP33" s="864"/>
      <c r="AQ33" s="864"/>
      <c r="AR33" s="864"/>
      <c r="AS33" s="864"/>
      <c r="AT33" s="864"/>
      <c r="AU33" s="864"/>
      <c r="AV33" s="864"/>
      <c r="AW33" s="864"/>
      <c r="AX33" s="864"/>
      <c r="AY33" s="1093"/>
      <c r="AZ33" s="133"/>
      <c r="BA33" s="84" t="s">
        <v>1613</v>
      </c>
      <c r="BB33" s="39" t="s">
        <v>1183</v>
      </c>
      <c r="BC33" s="39" t="str">
        <f t="shared" si="0"/>
        <v>Acer Platanoides 'Crimson King'</v>
      </c>
      <c r="BD33" s="39" t="str">
        <f t="shared" si="1"/>
        <v>Crimson King Maple</v>
      </c>
      <c r="BE33" s="40" t="str">
        <f t="shared" si="2"/>
        <v>Advanced</v>
      </c>
      <c r="BF33" s="85" t="str">
        <f t="shared" si="3"/>
        <v/>
      </c>
      <c r="BG33" s="40" t="str">
        <f t="shared" si="4"/>
        <v/>
      </c>
      <c r="BH33" s="142" t="str">
        <f t="shared" si="5"/>
        <v/>
      </c>
      <c r="BI33" s="40" t="str">
        <f t="shared" si="6"/>
        <v/>
      </c>
      <c r="BJ33" s="139">
        <f>IF(BC33="","",Admin!$F$8)</f>
        <v>0</v>
      </c>
      <c r="BK33" s="142" t="str">
        <f t="shared" si="7"/>
        <v/>
      </c>
      <c r="BL33" s="143" t="str">
        <f t="shared" si="26"/>
        <v/>
      </c>
    </row>
    <row r="34" spans="1:64" s="39" customFormat="1" ht="18.75" hidden="1" customHeight="1" x14ac:dyDescent="0.25">
      <c r="B34" s="1110" t="s">
        <v>1166</v>
      </c>
      <c r="C34" s="470"/>
      <c r="D34" s="470"/>
      <c r="E34" s="470"/>
      <c r="F34" s="470"/>
      <c r="G34" s="470"/>
      <c r="H34" s="470"/>
      <c r="I34" s="470"/>
      <c r="J34" s="470"/>
      <c r="K34" s="470"/>
      <c r="L34" s="470"/>
      <c r="M34" s="470"/>
      <c r="N34" s="470"/>
      <c r="O34" s="1111" t="s">
        <v>448</v>
      </c>
      <c r="P34" s="1111"/>
      <c r="Q34" s="1111"/>
      <c r="R34" s="1111"/>
      <c r="S34" s="1111"/>
      <c r="T34" s="1111"/>
      <c r="U34" s="1111"/>
      <c r="V34" s="1111"/>
      <c r="W34" s="1111"/>
      <c r="X34" s="1111"/>
      <c r="Y34" s="863" t="s">
        <v>445</v>
      </c>
      <c r="Z34" s="864"/>
      <c r="AA34" s="864"/>
      <c r="AB34" s="864"/>
      <c r="AC34" s="865"/>
      <c r="AD34" s="1133">
        <v>79.95</v>
      </c>
      <c r="AE34" s="1134"/>
      <c r="AF34" s="1135"/>
      <c r="AG34" s="1094" t="s">
        <v>2</v>
      </c>
      <c r="AH34" s="1094"/>
      <c r="AI34" s="1094"/>
      <c r="AJ34" s="863"/>
      <c r="AK34" s="864"/>
      <c r="AL34" s="864"/>
      <c r="AM34" s="864"/>
      <c r="AN34" s="864"/>
      <c r="AO34" s="864"/>
      <c r="AP34" s="864"/>
      <c r="AQ34" s="864"/>
      <c r="AR34" s="864"/>
      <c r="AS34" s="864"/>
      <c r="AT34" s="864"/>
      <c r="AU34" s="864"/>
      <c r="AV34" s="864"/>
      <c r="AW34" s="864"/>
      <c r="AX34" s="864"/>
      <c r="AY34" s="1093"/>
      <c r="AZ34" s="133"/>
      <c r="BA34" s="84" t="s">
        <v>1612</v>
      </c>
      <c r="BB34" s="39" t="s">
        <v>1183</v>
      </c>
      <c r="BC34" s="39" t="str">
        <f>IF(BA34="","",IF(ISNUMBER(SEARCH(BB34,B34)),B34,BB34&amp;" "&amp;RIGHT(B34,LEN(B34)-3)))</f>
        <v>Acer Platanoides 'Crimson Sentry'</v>
      </c>
      <c r="BD34" s="39" t="str">
        <f>IF(O34&lt;&gt;"",O34,"")</f>
        <v>Crimson Sentry Maple</v>
      </c>
      <c r="BE34" s="40" t="str">
        <f>IF(AND(Y34&lt;&gt;"Size", Y34&lt;&gt;""),Y34,"")</f>
        <v>Advanced</v>
      </c>
      <c r="BF34" s="85" t="str">
        <f>IF(ISNUMBER(AD34),"Yes","")</f>
        <v>Yes</v>
      </c>
      <c r="BG34" s="40" t="str">
        <f>IF(ISNUMBER(AG34),AG34,"")</f>
        <v/>
      </c>
      <c r="BH34" s="142">
        <f>IF(ISNUMBER(AD34),AD34,"")</f>
        <v>79.95</v>
      </c>
      <c r="BI34" s="40" t="str">
        <f>IF(AND(ISNUMBER(AG34),BF34="Yes"),AG34,"")</f>
        <v/>
      </c>
      <c r="BJ34" s="139">
        <f>IF(BC34="","",Admin!$F$8)</f>
        <v>0</v>
      </c>
      <c r="BK34" s="142" t="str">
        <f>IF(AND(ISNUMBER(AG34),AG34&gt;0, ISNUMBER(AD34)),AD34*AG34,"")</f>
        <v/>
      </c>
      <c r="BL34" s="143" t="str">
        <f t="shared" si="26"/>
        <v/>
      </c>
    </row>
    <row r="35" spans="1:64" s="39" customFormat="1" ht="18.75" customHeight="1" x14ac:dyDescent="0.25">
      <c r="B35" s="1122" t="s">
        <v>1166</v>
      </c>
      <c r="C35" s="466"/>
      <c r="D35" s="466"/>
      <c r="E35" s="466"/>
      <c r="F35" s="466"/>
      <c r="G35" s="466"/>
      <c r="H35" s="466"/>
      <c r="I35" s="466"/>
      <c r="J35" s="466"/>
      <c r="K35" s="466"/>
      <c r="L35" s="466"/>
      <c r="M35" s="466"/>
      <c r="N35" s="466"/>
      <c r="O35" s="1117" t="s">
        <v>448</v>
      </c>
      <c r="P35" s="1117"/>
      <c r="Q35" s="1117"/>
      <c r="R35" s="1117"/>
      <c r="S35" s="1117"/>
      <c r="T35" s="1117"/>
      <c r="U35" s="1117"/>
      <c r="V35" s="1117"/>
      <c r="W35" s="1117"/>
      <c r="X35" s="1117"/>
      <c r="Y35" s="1119" t="s">
        <v>445</v>
      </c>
      <c r="Z35" s="1120"/>
      <c r="AA35" s="1120"/>
      <c r="AB35" s="1120"/>
      <c r="AC35" s="1136"/>
      <c r="AD35" s="1137">
        <v>79.95</v>
      </c>
      <c r="AE35" s="1138"/>
      <c r="AF35" s="1139"/>
      <c r="AG35" s="1092"/>
      <c r="AH35" s="1092"/>
      <c r="AI35" s="1092"/>
      <c r="AJ35" s="1119"/>
      <c r="AK35" s="1120"/>
      <c r="AL35" s="1120"/>
      <c r="AM35" s="1120"/>
      <c r="AN35" s="1120"/>
      <c r="AO35" s="1120"/>
      <c r="AP35" s="1120"/>
      <c r="AQ35" s="1120"/>
      <c r="AR35" s="1120"/>
      <c r="AS35" s="1120"/>
      <c r="AT35" s="1120"/>
      <c r="AU35" s="1120"/>
      <c r="AV35" s="1120"/>
      <c r="AW35" s="1120"/>
      <c r="AX35" s="1120"/>
      <c r="AY35" s="1121"/>
      <c r="BA35" s="84" t="s">
        <v>1171</v>
      </c>
      <c r="BB35" s="39" t="s">
        <v>1183</v>
      </c>
      <c r="BC35" s="39" t="str">
        <f t="shared" si="0"/>
        <v>Acer Platanoides 'Crimson Sentry'</v>
      </c>
      <c r="BD35" s="39" t="str">
        <f t="shared" si="1"/>
        <v>Crimson Sentry Maple</v>
      </c>
      <c r="BE35" s="40" t="str">
        <f t="shared" si="2"/>
        <v>Advanced</v>
      </c>
      <c r="BF35" s="85" t="str">
        <f t="shared" si="3"/>
        <v>Yes</v>
      </c>
      <c r="BG35" s="40" t="str">
        <f t="shared" si="4"/>
        <v/>
      </c>
      <c r="BH35" s="142">
        <f t="shared" si="5"/>
        <v>79.95</v>
      </c>
      <c r="BI35" s="40" t="str">
        <f t="shared" si="6"/>
        <v/>
      </c>
      <c r="BJ35" s="139">
        <f>IF(BC35="","",Admin!$F$8)</f>
        <v>0</v>
      </c>
      <c r="BK35" s="142" t="str">
        <f t="shared" si="7"/>
        <v/>
      </c>
      <c r="BL35" s="143" t="str">
        <f t="shared" si="26"/>
        <v/>
      </c>
    </row>
    <row r="36" spans="1:64" s="39" customFormat="1" ht="18.75" hidden="1" customHeight="1" x14ac:dyDescent="0.25">
      <c r="B36" s="1110" t="s">
        <v>2070</v>
      </c>
      <c r="C36" s="470"/>
      <c r="D36" s="470"/>
      <c r="E36" s="470"/>
      <c r="F36" s="470"/>
      <c r="G36" s="470"/>
      <c r="H36" s="470"/>
      <c r="I36" s="470"/>
      <c r="J36" s="470"/>
      <c r="K36" s="470"/>
      <c r="L36" s="470"/>
      <c r="M36" s="470"/>
      <c r="N36" s="470"/>
      <c r="O36" s="1111" t="s">
        <v>449</v>
      </c>
      <c r="P36" s="1111"/>
      <c r="Q36" s="1111"/>
      <c r="R36" s="1111"/>
      <c r="S36" s="1111"/>
      <c r="T36" s="1111"/>
      <c r="U36" s="1111"/>
      <c r="V36" s="1111"/>
      <c r="W36" s="1111"/>
      <c r="X36" s="1111"/>
      <c r="Y36" s="863" t="s">
        <v>445</v>
      </c>
      <c r="Z36" s="864"/>
      <c r="AA36" s="864"/>
      <c r="AB36" s="864"/>
      <c r="AC36" s="865"/>
      <c r="AD36" s="1133" t="s">
        <v>393</v>
      </c>
      <c r="AE36" s="1134"/>
      <c r="AF36" s="1135"/>
      <c r="AG36" s="863" t="s">
        <v>2</v>
      </c>
      <c r="AH36" s="864"/>
      <c r="AI36" s="865"/>
      <c r="AJ36" s="863"/>
      <c r="AK36" s="864"/>
      <c r="AL36" s="864"/>
      <c r="AM36" s="864"/>
      <c r="AN36" s="864"/>
      <c r="AO36" s="864"/>
      <c r="AP36" s="864"/>
      <c r="AQ36" s="864"/>
      <c r="AR36" s="864"/>
      <c r="AS36" s="864"/>
      <c r="AT36" s="864"/>
      <c r="AU36" s="864"/>
      <c r="AV36" s="864"/>
      <c r="AW36" s="864"/>
      <c r="AX36" s="864"/>
      <c r="AY36" s="1093"/>
      <c r="AZ36" s="133"/>
      <c r="BA36" s="84" t="s">
        <v>1172</v>
      </c>
      <c r="BB36" s="39" t="s">
        <v>1183</v>
      </c>
      <c r="BC36" s="39" t="str">
        <f t="shared" si="0"/>
        <v>Acer Platanoides 'Drummondii'</v>
      </c>
      <c r="BD36" s="39" t="str">
        <f t="shared" si="1"/>
        <v>Variegated Norway Maple</v>
      </c>
      <c r="BE36" s="40" t="str">
        <f t="shared" si="2"/>
        <v>Advanced</v>
      </c>
      <c r="BF36" s="85" t="str">
        <f t="shared" si="3"/>
        <v/>
      </c>
      <c r="BG36" s="40" t="str">
        <f t="shared" si="4"/>
        <v/>
      </c>
      <c r="BH36" s="142" t="str">
        <f t="shared" si="5"/>
        <v/>
      </c>
      <c r="BI36" s="40" t="str">
        <f t="shared" si="6"/>
        <v/>
      </c>
      <c r="BJ36" s="139">
        <f>IF(BC36="","",Admin!$F$8)</f>
        <v>0</v>
      </c>
      <c r="BK36" s="142" t="str">
        <f t="shared" si="7"/>
        <v/>
      </c>
      <c r="BL36" s="143" t="str">
        <f t="shared" si="26"/>
        <v/>
      </c>
    </row>
    <row r="37" spans="1:64" s="151" customFormat="1" ht="18.75" hidden="1" customHeight="1" x14ac:dyDescent="0.25">
      <c r="A37" s="39"/>
      <c r="B37" s="1110" t="s">
        <v>1520</v>
      </c>
      <c r="C37" s="470"/>
      <c r="D37" s="470"/>
      <c r="E37" s="470"/>
      <c r="F37" s="470"/>
      <c r="G37" s="470"/>
      <c r="H37" s="470"/>
      <c r="I37" s="470"/>
      <c r="J37" s="470"/>
      <c r="K37" s="470"/>
      <c r="L37" s="470"/>
      <c r="M37" s="470"/>
      <c r="N37" s="470"/>
      <c r="O37" s="1111" t="s">
        <v>1165</v>
      </c>
      <c r="P37" s="1111"/>
      <c r="Q37" s="1111"/>
      <c r="R37" s="1111"/>
      <c r="S37" s="1111"/>
      <c r="T37" s="1111"/>
      <c r="U37" s="1111"/>
      <c r="V37" s="1111"/>
      <c r="W37" s="1111"/>
      <c r="X37" s="1111"/>
      <c r="Y37" s="1094" t="s">
        <v>445</v>
      </c>
      <c r="Z37" s="1094"/>
      <c r="AA37" s="1094"/>
      <c r="AB37" s="1094"/>
      <c r="AC37" s="1094"/>
      <c r="AD37" s="1112" t="s">
        <v>393</v>
      </c>
      <c r="AE37" s="1112"/>
      <c r="AF37" s="1112"/>
      <c r="AG37" s="1094" t="s">
        <v>2</v>
      </c>
      <c r="AH37" s="1094"/>
      <c r="AI37" s="1094"/>
      <c r="AJ37" s="863"/>
      <c r="AK37" s="864"/>
      <c r="AL37" s="864"/>
      <c r="AM37" s="864"/>
      <c r="AN37" s="864"/>
      <c r="AO37" s="864"/>
      <c r="AP37" s="864"/>
      <c r="AQ37" s="864"/>
      <c r="AR37" s="864"/>
      <c r="AS37" s="864"/>
      <c r="AT37" s="864"/>
      <c r="AU37" s="864"/>
      <c r="AV37" s="864"/>
      <c r="AW37" s="864"/>
      <c r="AX37" s="864"/>
      <c r="AY37" s="1093"/>
      <c r="AZ37" s="133"/>
      <c r="BA37" s="150" t="s">
        <v>1173</v>
      </c>
      <c r="BB37" s="151" t="s">
        <v>1183</v>
      </c>
      <c r="BC37" s="151" t="str">
        <f t="shared" si="0"/>
        <v>Acer Platanoides ‘Fairview’*</v>
      </c>
      <c r="BD37" s="151" t="str">
        <f t="shared" si="1"/>
        <v>Fairview Norway Maple</v>
      </c>
      <c r="BE37" s="153" t="str">
        <f t="shared" si="2"/>
        <v>Advanced</v>
      </c>
      <c r="BF37" s="152" t="str">
        <f t="shared" si="3"/>
        <v/>
      </c>
      <c r="BG37" s="153" t="str">
        <f t="shared" si="4"/>
        <v/>
      </c>
      <c r="BH37" s="182" t="str">
        <f t="shared" si="5"/>
        <v/>
      </c>
      <c r="BI37" s="153" t="str">
        <f t="shared" si="6"/>
        <v/>
      </c>
      <c r="BJ37" s="180">
        <f>IF(BC37="","",Admin!$F$8)</f>
        <v>0</v>
      </c>
      <c r="BK37" s="182" t="str">
        <f t="shared" si="7"/>
        <v/>
      </c>
      <c r="BL37" s="183" t="str">
        <f t="shared" si="26"/>
        <v/>
      </c>
    </row>
    <row r="38" spans="1:64" s="39" customFormat="1" ht="18.75" hidden="1" customHeight="1" x14ac:dyDescent="0.25">
      <c r="B38" s="1110" t="s">
        <v>2028</v>
      </c>
      <c r="C38" s="470"/>
      <c r="D38" s="470"/>
      <c r="E38" s="470"/>
      <c r="F38" s="470"/>
      <c r="G38" s="470"/>
      <c r="H38" s="470"/>
      <c r="I38" s="470"/>
      <c r="J38" s="470"/>
      <c r="K38" s="470"/>
      <c r="L38" s="470"/>
      <c r="M38" s="470"/>
      <c r="N38" s="470"/>
      <c r="O38" s="1111" t="s">
        <v>1167</v>
      </c>
      <c r="P38" s="1111"/>
      <c r="Q38" s="1111"/>
      <c r="R38" s="1111"/>
      <c r="S38" s="1111"/>
      <c r="T38" s="1111"/>
      <c r="U38" s="1111"/>
      <c r="V38" s="1111"/>
      <c r="W38" s="1111"/>
      <c r="X38" s="1111"/>
      <c r="Y38" s="1094" t="s">
        <v>445</v>
      </c>
      <c r="Z38" s="1094"/>
      <c r="AA38" s="1094"/>
      <c r="AB38" s="1094"/>
      <c r="AC38" s="1094"/>
      <c r="AD38" s="1112" t="s">
        <v>393</v>
      </c>
      <c r="AE38" s="1112"/>
      <c r="AF38" s="1112"/>
      <c r="AG38" s="1094" t="s">
        <v>2</v>
      </c>
      <c r="AH38" s="1094"/>
      <c r="AI38" s="1094"/>
      <c r="AJ38" s="863"/>
      <c r="AK38" s="864"/>
      <c r="AL38" s="864"/>
      <c r="AM38" s="864"/>
      <c r="AN38" s="864"/>
      <c r="AO38" s="864"/>
      <c r="AP38" s="864"/>
      <c r="AQ38" s="864"/>
      <c r="AR38" s="864"/>
      <c r="AS38" s="864"/>
      <c r="AT38" s="864"/>
      <c r="AU38" s="864"/>
      <c r="AV38" s="864"/>
      <c r="AW38" s="864"/>
      <c r="AX38" s="864"/>
      <c r="AY38" s="1093"/>
      <c r="AZ38" s="133"/>
      <c r="BA38" s="84" t="s">
        <v>1174</v>
      </c>
      <c r="BB38" s="39" t="s">
        <v>1183</v>
      </c>
      <c r="BC38" s="39" t="str">
        <f t="shared" si="0"/>
        <v>Acer Rubrum 'Bowhall'</v>
      </c>
      <c r="BD38" s="39" t="str">
        <f t="shared" si="1"/>
        <v>Bowhall Maple</v>
      </c>
      <c r="BE38" s="40" t="str">
        <f t="shared" si="2"/>
        <v>Advanced</v>
      </c>
      <c r="BF38" s="85" t="str">
        <f t="shared" si="3"/>
        <v/>
      </c>
      <c r="BG38" s="40" t="str">
        <f t="shared" si="4"/>
        <v/>
      </c>
      <c r="BH38" s="142" t="str">
        <f t="shared" si="5"/>
        <v/>
      </c>
      <c r="BI38" s="40" t="str">
        <f t="shared" si="6"/>
        <v/>
      </c>
      <c r="BJ38" s="139">
        <f>IF(BC38="","",Admin!$F$8)</f>
        <v>0</v>
      </c>
      <c r="BK38" s="142" t="str">
        <f t="shared" si="7"/>
        <v/>
      </c>
      <c r="BL38" s="143" t="str">
        <f t="shared" si="26"/>
        <v/>
      </c>
    </row>
    <row r="39" spans="1:64" s="39" customFormat="1" ht="18.75" customHeight="1" x14ac:dyDescent="0.25">
      <c r="B39" s="1227" t="s">
        <v>2278</v>
      </c>
      <c r="C39" s="1000"/>
      <c r="D39" s="1000"/>
      <c r="E39" s="1000"/>
      <c r="F39" s="1000"/>
      <c r="G39" s="1000"/>
      <c r="H39" s="1000"/>
      <c r="I39" s="1000"/>
      <c r="J39" s="1000"/>
      <c r="K39" s="1000"/>
      <c r="L39" s="1000"/>
      <c r="M39" s="1000"/>
      <c r="N39" s="1000"/>
      <c r="O39" s="1117" t="s">
        <v>2279</v>
      </c>
      <c r="P39" s="1117"/>
      <c r="Q39" s="1117"/>
      <c r="R39" s="1117"/>
      <c r="S39" s="1117"/>
      <c r="T39" s="1117"/>
      <c r="U39" s="1117"/>
      <c r="V39" s="1117"/>
      <c r="W39" s="1117"/>
      <c r="X39" s="1117"/>
      <c r="Y39" s="1092" t="s">
        <v>445</v>
      </c>
      <c r="Z39" s="1092"/>
      <c r="AA39" s="1092"/>
      <c r="AB39" s="1092"/>
      <c r="AC39" s="1092"/>
      <c r="AD39" s="1137">
        <v>87.95</v>
      </c>
      <c r="AE39" s="1138"/>
      <c r="AF39" s="1139"/>
      <c r="AG39" s="1119"/>
      <c r="AH39" s="1120"/>
      <c r="AI39" s="1136"/>
      <c r="AJ39" s="1119"/>
      <c r="AK39" s="1120"/>
      <c r="AL39" s="1120"/>
      <c r="AM39" s="1120"/>
      <c r="AN39" s="1120"/>
      <c r="AO39" s="1120"/>
      <c r="AP39" s="1120"/>
      <c r="AQ39" s="1120"/>
      <c r="AR39" s="1120"/>
      <c r="AS39" s="1120"/>
      <c r="AT39" s="1120"/>
      <c r="AU39" s="1120"/>
      <c r="AV39" s="1120"/>
      <c r="AW39" s="1120"/>
      <c r="AX39" s="1120"/>
      <c r="AY39" s="1121"/>
      <c r="AZ39" s="133"/>
      <c r="BA39" s="84" t="s">
        <v>2285</v>
      </c>
      <c r="BB39" s="39" t="s">
        <v>1183</v>
      </c>
      <c r="BC39" s="39" t="str">
        <f t="shared" ref="BC39:BC41" si="27">IF(BA39="","",IF(ISNUMBER(SEARCH(BB39,B39)),B39,BB39&amp;" "&amp;RIGHT(B39,LEN(B39)-3)))</f>
        <v xml:space="preserve">Acer truncatum x platanoides ‘JFS-KW202’ </v>
      </c>
      <c r="BD39" s="39" t="str">
        <f t="shared" ref="BD39:BD41" si="28">IF(O39&lt;&gt;"",O39,"")</f>
        <v>Crimson Sunset Maple</v>
      </c>
      <c r="BE39" s="40" t="str">
        <f t="shared" ref="BE39:BE41" si="29">IF(AND(Y39&lt;&gt;"Size", Y39&lt;&gt;""),Y39,"")</f>
        <v>Advanced</v>
      </c>
      <c r="BF39" s="85" t="str">
        <f t="shared" ref="BF39:BF41" si="30">IF(ISNUMBER(AD39),"Yes","")</f>
        <v>Yes</v>
      </c>
      <c r="BG39" s="40" t="str">
        <f t="shared" ref="BG39:BG41" si="31">IF(ISNUMBER(AG39),AG39,"")</f>
        <v/>
      </c>
      <c r="BH39" s="142">
        <f t="shared" ref="BH39:BH41" si="32">IF(ISNUMBER(AD39),AD39,"")</f>
        <v>87.95</v>
      </c>
      <c r="BI39" s="40" t="str">
        <f t="shared" ref="BI39:BI41" si="33">IF(AND(ISNUMBER(AG39),BF39="Yes"),AG39,"")</f>
        <v/>
      </c>
      <c r="BJ39" s="139">
        <f>IF(BC39="","",Admin!$F$8)</f>
        <v>0</v>
      </c>
      <c r="BK39" s="142" t="str">
        <f t="shared" ref="BK39:BK41" si="34">IF(AND(ISNUMBER(AG39),AG39&gt;0, ISNUMBER(AD39)),AD39*AG39,"")</f>
        <v/>
      </c>
      <c r="BL39" s="143" t="str">
        <f t="shared" ref="BL39:BL41" si="35">IF(BK39="","",BK39-(BK39*BJ39))</f>
        <v/>
      </c>
    </row>
    <row r="40" spans="1:64" s="39" customFormat="1" ht="18.75" customHeight="1" x14ac:dyDescent="0.25">
      <c r="B40" s="1227" t="s">
        <v>2280</v>
      </c>
      <c r="C40" s="1000"/>
      <c r="D40" s="1000"/>
      <c r="E40" s="1000"/>
      <c r="F40" s="1000"/>
      <c r="G40" s="1000"/>
      <c r="H40" s="1000"/>
      <c r="I40" s="1000"/>
      <c r="J40" s="1000"/>
      <c r="K40" s="1000"/>
      <c r="L40" s="1000"/>
      <c r="M40" s="1000"/>
      <c r="N40" s="1000"/>
      <c r="O40" s="1117" t="s">
        <v>2281</v>
      </c>
      <c r="P40" s="1117"/>
      <c r="Q40" s="1117"/>
      <c r="R40" s="1117"/>
      <c r="S40" s="1117"/>
      <c r="T40" s="1117"/>
      <c r="U40" s="1117"/>
      <c r="V40" s="1117"/>
      <c r="W40" s="1117"/>
      <c r="X40" s="1117"/>
      <c r="Y40" s="1092" t="s">
        <v>445</v>
      </c>
      <c r="Z40" s="1092"/>
      <c r="AA40" s="1092"/>
      <c r="AB40" s="1092"/>
      <c r="AC40" s="1092"/>
      <c r="AD40" s="1137">
        <v>87.95</v>
      </c>
      <c r="AE40" s="1138"/>
      <c r="AF40" s="1139"/>
      <c r="AG40" s="1119"/>
      <c r="AH40" s="1120"/>
      <c r="AI40" s="1136"/>
      <c r="AJ40" s="1119"/>
      <c r="AK40" s="1120"/>
      <c r="AL40" s="1120"/>
      <c r="AM40" s="1120"/>
      <c r="AN40" s="1120"/>
      <c r="AO40" s="1120"/>
      <c r="AP40" s="1120"/>
      <c r="AQ40" s="1120"/>
      <c r="AR40" s="1120"/>
      <c r="AS40" s="1120"/>
      <c r="AT40" s="1120"/>
      <c r="AU40" s="1120"/>
      <c r="AV40" s="1120"/>
      <c r="AW40" s="1120"/>
      <c r="AX40" s="1120"/>
      <c r="AY40" s="1121"/>
      <c r="AZ40" s="133"/>
      <c r="BA40" s="84" t="s">
        <v>2286</v>
      </c>
      <c r="BB40" s="39" t="s">
        <v>1183</v>
      </c>
      <c r="BC40" s="39" t="str">
        <f t="shared" si="27"/>
        <v>Acer truncatum x platanoides ‘JFS-KW249’</v>
      </c>
      <c r="BD40" s="39" t="str">
        <f t="shared" si="28"/>
        <v>Ruby Sunset Maple</v>
      </c>
      <c r="BE40" s="40" t="str">
        <f t="shared" si="29"/>
        <v>Advanced</v>
      </c>
      <c r="BF40" s="85" t="str">
        <f t="shared" si="30"/>
        <v>Yes</v>
      </c>
      <c r="BG40" s="40" t="str">
        <f t="shared" si="31"/>
        <v/>
      </c>
      <c r="BH40" s="142">
        <f t="shared" si="32"/>
        <v>87.95</v>
      </c>
      <c r="BI40" s="40" t="str">
        <f t="shared" si="33"/>
        <v/>
      </c>
      <c r="BJ40" s="139">
        <f>IF(BC40="","",Admin!$F$8)</f>
        <v>0</v>
      </c>
      <c r="BK40" s="142" t="str">
        <f t="shared" si="34"/>
        <v/>
      </c>
      <c r="BL40" s="143" t="str">
        <f t="shared" si="35"/>
        <v/>
      </c>
    </row>
    <row r="41" spans="1:64" s="39" customFormat="1" ht="18.75" customHeight="1" x14ac:dyDescent="0.25">
      <c r="B41" s="1227" t="s">
        <v>2282</v>
      </c>
      <c r="C41" s="1000"/>
      <c r="D41" s="1000"/>
      <c r="E41" s="1000"/>
      <c r="F41" s="1000"/>
      <c r="G41" s="1000"/>
      <c r="H41" s="1000"/>
      <c r="I41" s="1000"/>
      <c r="J41" s="1000"/>
      <c r="K41" s="1000"/>
      <c r="L41" s="1000"/>
      <c r="M41" s="1000"/>
      <c r="N41" s="1000"/>
      <c r="O41" s="1117" t="s">
        <v>2283</v>
      </c>
      <c r="P41" s="1117"/>
      <c r="Q41" s="1117"/>
      <c r="R41" s="1117"/>
      <c r="S41" s="1117"/>
      <c r="T41" s="1117"/>
      <c r="U41" s="1117"/>
      <c r="V41" s="1117"/>
      <c r="W41" s="1117"/>
      <c r="X41" s="1117"/>
      <c r="Y41" s="1092" t="s">
        <v>445</v>
      </c>
      <c r="Z41" s="1092"/>
      <c r="AA41" s="1092"/>
      <c r="AB41" s="1092"/>
      <c r="AC41" s="1092"/>
      <c r="AD41" s="1137">
        <v>87.95</v>
      </c>
      <c r="AE41" s="1138"/>
      <c r="AF41" s="1139"/>
      <c r="AG41" s="1119"/>
      <c r="AH41" s="1120"/>
      <c r="AI41" s="1136"/>
      <c r="AJ41" s="1119"/>
      <c r="AK41" s="1120"/>
      <c r="AL41" s="1120"/>
      <c r="AM41" s="1120"/>
      <c r="AN41" s="1120"/>
      <c r="AO41" s="1120"/>
      <c r="AP41" s="1120"/>
      <c r="AQ41" s="1120"/>
      <c r="AR41" s="1120"/>
      <c r="AS41" s="1120"/>
      <c r="AT41" s="1120"/>
      <c r="AU41" s="1120"/>
      <c r="AV41" s="1120"/>
      <c r="AW41" s="1120"/>
      <c r="AX41" s="1120"/>
      <c r="AY41" s="1121"/>
      <c r="AZ41" s="133"/>
      <c r="BA41" s="84" t="s">
        <v>2287</v>
      </c>
      <c r="BB41" s="39" t="s">
        <v>1183</v>
      </c>
      <c r="BC41" s="39" t="str">
        <f t="shared" si="27"/>
        <v xml:space="preserve">Acer truncatum x platanoides ‘JFS-KW187’ </v>
      </c>
      <c r="BD41" s="39" t="str">
        <f t="shared" si="28"/>
        <v>Urban Sunset Maple</v>
      </c>
      <c r="BE41" s="40" t="str">
        <f t="shared" si="29"/>
        <v>Advanced</v>
      </c>
      <c r="BF41" s="85" t="str">
        <f t="shared" si="30"/>
        <v>Yes</v>
      </c>
      <c r="BG41" s="40" t="str">
        <f t="shared" si="31"/>
        <v/>
      </c>
      <c r="BH41" s="142">
        <f t="shared" si="32"/>
        <v>87.95</v>
      </c>
      <c r="BI41" s="40" t="str">
        <f t="shared" si="33"/>
        <v/>
      </c>
      <c r="BJ41" s="139">
        <f>IF(BC41="","",Admin!$F$8)</f>
        <v>0</v>
      </c>
      <c r="BK41" s="142" t="str">
        <f t="shared" si="34"/>
        <v/>
      </c>
      <c r="BL41" s="143" t="str">
        <f t="shared" si="35"/>
        <v/>
      </c>
    </row>
    <row r="42" spans="1:64" s="39" customFormat="1" ht="18.75" customHeight="1" x14ac:dyDescent="0.25">
      <c r="B42" s="1227" t="s">
        <v>2288</v>
      </c>
      <c r="C42" s="1000"/>
      <c r="D42" s="1000"/>
      <c r="E42" s="1000"/>
      <c r="F42" s="1000"/>
      <c r="G42" s="1000"/>
      <c r="H42" s="1000"/>
      <c r="I42" s="1000"/>
      <c r="J42" s="1000"/>
      <c r="K42" s="1000"/>
      <c r="L42" s="1000"/>
      <c r="M42" s="1000"/>
      <c r="N42" s="1000"/>
      <c r="O42" s="1117" t="s">
        <v>2289</v>
      </c>
      <c r="P42" s="1117"/>
      <c r="Q42" s="1117"/>
      <c r="R42" s="1117"/>
      <c r="S42" s="1117"/>
      <c r="T42" s="1117"/>
      <c r="U42" s="1117"/>
      <c r="V42" s="1117"/>
      <c r="W42" s="1117"/>
      <c r="X42" s="1117"/>
      <c r="Y42" s="1092" t="s">
        <v>445</v>
      </c>
      <c r="Z42" s="1092"/>
      <c r="AA42" s="1092"/>
      <c r="AB42" s="1092"/>
      <c r="AC42" s="1092"/>
      <c r="AD42" s="1137">
        <v>79.95</v>
      </c>
      <c r="AE42" s="1138"/>
      <c r="AF42" s="1139"/>
      <c r="AG42" s="1119"/>
      <c r="AH42" s="1120"/>
      <c r="AI42" s="1136"/>
      <c r="AJ42" s="1119"/>
      <c r="AK42" s="1120"/>
      <c r="AL42" s="1120"/>
      <c r="AM42" s="1120"/>
      <c r="AN42" s="1120"/>
      <c r="AO42" s="1120"/>
      <c r="AP42" s="1120"/>
      <c r="AQ42" s="1120"/>
      <c r="AR42" s="1120"/>
      <c r="AS42" s="1120"/>
      <c r="AT42" s="1120"/>
      <c r="AU42" s="1120"/>
      <c r="AV42" s="1120"/>
      <c r="AW42" s="1120"/>
      <c r="AX42" s="1120"/>
      <c r="AY42" s="1121"/>
      <c r="AZ42" s="133"/>
      <c r="BA42" s="84" t="s">
        <v>2309</v>
      </c>
      <c r="BB42" s="39" t="s">
        <v>1183</v>
      </c>
      <c r="BC42" s="39" t="str">
        <f t="shared" ref="BC42" si="36">IF(BA42="","",IF(ISNUMBER(SEARCH(BB42,B42)),B42,BB42&amp;" "&amp;RIGHT(B42,LEN(B42)-3)))</f>
        <v xml:space="preserve">Acer truncatum x platanoides ‘Taggerty Sunset’ </v>
      </c>
      <c r="BD42" s="39" t="str">
        <f t="shared" ref="BD42" si="37">IF(O42&lt;&gt;"",O42,"")</f>
        <v>Taggerty Sunset Maple</v>
      </c>
      <c r="BE42" s="40" t="str">
        <f t="shared" ref="BE42" si="38">IF(AND(Y42&lt;&gt;"Size", Y42&lt;&gt;""),Y42,"")</f>
        <v>Advanced</v>
      </c>
      <c r="BF42" s="85" t="str">
        <f t="shared" ref="BF42" si="39">IF(ISNUMBER(AD42),"Yes","")</f>
        <v>Yes</v>
      </c>
      <c r="BG42" s="40" t="str">
        <f t="shared" ref="BG42" si="40">IF(ISNUMBER(AG42),AG42,"")</f>
        <v/>
      </c>
      <c r="BH42" s="142">
        <f t="shared" ref="BH42" si="41">IF(ISNUMBER(AD42),AD42,"")</f>
        <v>79.95</v>
      </c>
      <c r="BI42" s="40" t="str">
        <f t="shared" ref="BI42" si="42">IF(AND(ISNUMBER(AG42),BF42="Yes"),AG42,"")</f>
        <v/>
      </c>
      <c r="BJ42" s="139">
        <f>IF(BC42="","",Admin!$F$8)</f>
        <v>0</v>
      </c>
      <c r="BK42" s="142" t="str">
        <f t="shared" ref="BK42" si="43">IF(AND(ISNUMBER(AG42),AG42&gt;0, ISNUMBER(AD42)),AD42*AG42,"")</f>
        <v/>
      </c>
      <c r="BL42" s="143" t="str">
        <f t="shared" ref="BL42" si="44">IF(BK42="","",BK42-(BK42*BJ42))</f>
        <v/>
      </c>
    </row>
    <row r="43" spans="1:64" s="39" customFormat="1" ht="18.75" customHeight="1" x14ac:dyDescent="0.25">
      <c r="B43" s="1227" t="s">
        <v>2284</v>
      </c>
      <c r="C43" s="1000"/>
      <c r="D43" s="1000"/>
      <c r="E43" s="1000"/>
      <c r="F43" s="1000"/>
      <c r="G43" s="1000"/>
      <c r="H43" s="1000"/>
      <c r="I43" s="1000"/>
      <c r="J43" s="1000"/>
      <c r="K43" s="1000"/>
      <c r="L43" s="1000"/>
      <c r="M43" s="1000"/>
      <c r="N43" s="1000"/>
      <c r="O43" s="1117" t="s">
        <v>650</v>
      </c>
      <c r="P43" s="1117"/>
      <c r="Q43" s="1117"/>
      <c r="R43" s="1117"/>
      <c r="S43" s="1117"/>
      <c r="T43" s="1117"/>
      <c r="U43" s="1117"/>
      <c r="V43" s="1117"/>
      <c r="W43" s="1117"/>
      <c r="X43" s="1117"/>
      <c r="Y43" s="1092" t="s">
        <v>445</v>
      </c>
      <c r="Z43" s="1092"/>
      <c r="AA43" s="1092"/>
      <c r="AB43" s="1092"/>
      <c r="AC43" s="1092"/>
      <c r="AD43" s="1137">
        <v>79.95</v>
      </c>
      <c r="AE43" s="1138"/>
      <c r="AF43" s="1139"/>
      <c r="AG43" s="1119"/>
      <c r="AH43" s="1120"/>
      <c r="AI43" s="1136"/>
      <c r="AJ43" s="1119"/>
      <c r="AK43" s="1120"/>
      <c r="AL43" s="1120"/>
      <c r="AM43" s="1120"/>
      <c r="AN43" s="1120"/>
      <c r="AO43" s="1120"/>
      <c r="AP43" s="1120"/>
      <c r="AQ43" s="1120"/>
      <c r="AR43" s="1120"/>
      <c r="AS43" s="1120"/>
      <c r="AT43" s="1120"/>
      <c r="AU43" s="1120"/>
      <c r="AV43" s="1120"/>
      <c r="AW43" s="1120"/>
      <c r="AX43" s="1120"/>
      <c r="AY43" s="1121"/>
      <c r="AZ43" s="133"/>
      <c r="BA43" s="84" t="s">
        <v>806</v>
      </c>
      <c r="BB43" s="39" t="s">
        <v>1183</v>
      </c>
      <c r="BC43" s="39" t="str">
        <f t="shared" si="0"/>
        <v>Acer truncatum x platanoides 'Warrenred'</v>
      </c>
      <c r="BD43" s="39" t="str">
        <f t="shared" si="1"/>
        <v>Pacific Sunset Maple</v>
      </c>
      <c r="BE43" s="40" t="str">
        <f t="shared" si="2"/>
        <v>Advanced</v>
      </c>
      <c r="BF43" s="85" t="str">
        <f t="shared" si="3"/>
        <v>Yes</v>
      </c>
      <c r="BG43" s="40" t="str">
        <f t="shared" si="4"/>
        <v/>
      </c>
      <c r="BH43" s="142">
        <f t="shared" si="5"/>
        <v>79.95</v>
      </c>
      <c r="BI43" s="40" t="str">
        <f t="shared" si="6"/>
        <v/>
      </c>
      <c r="BJ43" s="139">
        <f>IF(BC43="","",Admin!$F$8)</f>
        <v>0</v>
      </c>
      <c r="BK43" s="142" t="str">
        <f t="shared" si="7"/>
        <v/>
      </c>
      <c r="BL43" s="143" t="str">
        <f t="shared" si="26"/>
        <v/>
      </c>
    </row>
    <row r="44" spans="1:64" s="39" customFormat="1" ht="18.75" customHeight="1" x14ac:dyDescent="0.25">
      <c r="B44" s="1122" t="s">
        <v>2115</v>
      </c>
      <c r="C44" s="466"/>
      <c r="D44" s="466"/>
      <c r="E44" s="466"/>
      <c r="F44" s="466"/>
      <c r="G44" s="466"/>
      <c r="H44" s="466"/>
      <c r="I44" s="466"/>
      <c r="J44" s="466"/>
      <c r="K44" s="466"/>
      <c r="L44" s="466"/>
      <c r="M44" s="466"/>
      <c r="N44" s="466"/>
      <c r="O44" s="1117" t="s">
        <v>454</v>
      </c>
      <c r="P44" s="1117"/>
      <c r="Q44" s="1117"/>
      <c r="R44" s="1117"/>
      <c r="S44" s="1117"/>
      <c r="T44" s="1117"/>
      <c r="U44" s="1117"/>
      <c r="V44" s="1117"/>
      <c r="W44" s="1117"/>
      <c r="X44" s="1117"/>
      <c r="Y44" s="1119" t="s">
        <v>445</v>
      </c>
      <c r="Z44" s="1120"/>
      <c r="AA44" s="1120"/>
      <c r="AB44" s="1120"/>
      <c r="AC44" s="1136"/>
      <c r="AD44" s="1137">
        <v>49.95</v>
      </c>
      <c r="AE44" s="1138"/>
      <c r="AF44" s="1139"/>
      <c r="AG44" s="1119"/>
      <c r="AH44" s="1120"/>
      <c r="AI44" s="1136"/>
      <c r="AJ44" s="1119"/>
      <c r="AK44" s="1120"/>
      <c r="AL44" s="1120"/>
      <c r="AM44" s="1120"/>
      <c r="AN44" s="1120"/>
      <c r="AO44" s="1120"/>
      <c r="AP44" s="1120"/>
      <c r="AQ44" s="1120"/>
      <c r="AR44" s="1120"/>
      <c r="AS44" s="1120"/>
      <c r="AT44" s="1120"/>
      <c r="AU44" s="1120"/>
      <c r="AV44" s="1120"/>
      <c r="AW44" s="1120"/>
      <c r="AX44" s="1120"/>
      <c r="AY44" s="1121"/>
      <c r="AZ44" s="133"/>
      <c r="BA44" s="84" t="s">
        <v>2116</v>
      </c>
      <c r="BB44" s="39" t="s">
        <v>1183</v>
      </c>
      <c r="BC44" s="39" t="str">
        <f t="shared" si="0"/>
        <v>Acer Saccharum</v>
      </c>
      <c r="BD44" s="39" t="str">
        <f t="shared" si="1"/>
        <v>Sugar Maple</v>
      </c>
      <c r="BE44" s="40" t="str">
        <f t="shared" si="2"/>
        <v>Advanced</v>
      </c>
      <c r="BF44" s="85" t="str">
        <f t="shared" si="3"/>
        <v>Yes</v>
      </c>
      <c r="BG44" s="40" t="str">
        <f t="shared" si="4"/>
        <v/>
      </c>
      <c r="BH44" s="142">
        <f t="shared" si="5"/>
        <v>49.95</v>
      </c>
      <c r="BI44" s="40" t="str">
        <f t="shared" si="6"/>
        <v/>
      </c>
      <c r="BJ44" s="139">
        <f>IF(BC44="","",Admin!$F$8)</f>
        <v>0</v>
      </c>
      <c r="BK44" s="142" t="str">
        <f t="shared" si="7"/>
        <v/>
      </c>
      <c r="BL44" s="143" t="str">
        <f t="shared" si="26"/>
        <v/>
      </c>
    </row>
    <row r="45" spans="1:64" s="39" customFormat="1" ht="18.75" hidden="1" customHeight="1" x14ac:dyDescent="0.25">
      <c r="B45" s="1275" t="s">
        <v>457</v>
      </c>
      <c r="C45" s="1276"/>
      <c r="D45" s="1276"/>
      <c r="E45" s="1276"/>
      <c r="F45" s="1276"/>
      <c r="G45" s="1276"/>
      <c r="H45" s="1276"/>
      <c r="I45" s="1276"/>
      <c r="J45" s="1276"/>
      <c r="K45" s="1276"/>
      <c r="L45" s="1276"/>
      <c r="M45" s="1276"/>
      <c r="N45" s="1276"/>
      <c r="O45" s="1111" t="s">
        <v>458</v>
      </c>
      <c r="P45" s="1111"/>
      <c r="Q45" s="1111"/>
      <c r="R45" s="1111"/>
      <c r="S45" s="1111"/>
      <c r="T45" s="1111"/>
      <c r="U45" s="1111"/>
      <c r="V45" s="1111"/>
      <c r="W45" s="1111"/>
      <c r="X45" s="1111"/>
      <c r="Y45" s="863" t="s">
        <v>445</v>
      </c>
      <c r="Z45" s="864"/>
      <c r="AA45" s="864"/>
      <c r="AB45" s="864"/>
      <c r="AC45" s="865"/>
      <c r="AD45" s="1133" t="s">
        <v>393</v>
      </c>
      <c r="AE45" s="1134"/>
      <c r="AF45" s="1135"/>
      <c r="AG45" s="863" t="s">
        <v>2</v>
      </c>
      <c r="AH45" s="864"/>
      <c r="AI45" s="865"/>
      <c r="AJ45" s="863"/>
      <c r="AK45" s="864"/>
      <c r="AL45" s="864"/>
      <c r="AM45" s="864"/>
      <c r="AN45" s="864"/>
      <c r="AO45" s="864"/>
      <c r="AP45" s="864"/>
      <c r="AQ45" s="864"/>
      <c r="AR45" s="864"/>
      <c r="AS45" s="864"/>
      <c r="AT45" s="864"/>
      <c r="AU45" s="864"/>
      <c r="AV45" s="864"/>
      <c r="AW45" s="864"/>
      <c r="AX45" s="864"/>
      <c r="AY45" s="1093"/>
      <c r="AZ45" s="133"/>
      <c r="BA45" s="84" t="s">
        <v>807</v>
      </c>
      <c r="BB45" s="39" t="s">
        <v>1183</v>
      </c>
      <c r="BC45" s="39" t="str">
        <f t="shared" si="0"/>
        <v>Acer x Freemanii Celebration</v>
      </c>
      <c r="BD45" s="39" t="str">
        <f t="shared" si="1"/>
        <v>Celebration Maple</v>
      </c>
      <c r="BE45" s="40" t="str">
        <f t="shared" si="2"/>
        <v>Advanced</v>
      </c>
      <c r="BF45" s="85" t="str">
        <f t="shared" si="3"/>
        <v/>
      </c>
      <c r="BG45" s="40" t="str">
        <f t="shared" si="4"/>
        <v/>
      </c>
      <c r="BH45" s="142" t="str">
        <f t="shared" si="5"/>
        <v/>
      </c>
      <c r="BI45" s="40" t="str">
        <f t="shared" si="6"/>
        <v/>
      </c>
      <c r="BJ45" s="139">
        <f>IF(BC45="","",Admin!$F$8)</f>
        <v>0</v>
      </c>
      <c r="BK45" s="142" t="str">
        <f t="shared" si="7"/>
        <v/>
      </c>
      <c r="BL45" s="143" t="str">
        <f t="shared" si="26"/>
        <v/>
      </c>
    </row>
    <row r="46" spans="1:64" s="39" customFormat="1" ht="18.75" customHeight="1" x14ac:dyDescent="0.25">
      <c r="B46" s="1157" t="s">
        <v>637</v>
      </c>
      <c r="C46" s="1158"/>
      <c r="D46" s="1158"/>
      <c r="E46" s="1158"/>
      <c r="F46" s="1158"/>
      <c r="G46" s="1158"/>
      <c r="H46" s="1158"/>
      <c r="I46" s="1158"/>
      <c r="J46" s="1158"/>
      <c r="K46" s="1158"/>
      <c r="L46" s="1158"/>
      <c r="M46" s="1158"/>
      <c r="N46" s="1158"/>
      <c r="O46" s="1158"/>
      <c r="P46" s="1158"/>
      <c r="Q46" s="1158"/>
      <c r="R46" s="1158"/>
      <c r="S46" s="1158"/>
      <c r="T46" s="1158"/>
      <c r="U46" s="1158"/>
      <c r="V46" s="1158"/>
      <c r="W46" s="1158"/>
      <c r="X46" s="1158"/>
      <c r="Y46" s="1158"/>
      <c r="Z46" s="1158"/>
      <c r="AA46" s="1158"/>
      <c r="AB46" s="1158"/>
      <c r="AC46" s="1158"/>
      <c r="AD46" s="1158"/>
      <c r="AE46" s="1158"/>
      <c r="AF46" s="1158"/>
      <c r="AG46" s="1158"/>
      <c r="AH46" s="1158"/>
      <c r="AI46" s="1158"/>
      <c r="AJ46" s="1158"/>
      <c r="AK46" s="1158"/>
      <c r="AL46" s="1158"/>
      <c r="AM46" s="1158"/>
      <c r="AN46" s="1158"/>
      <c r="AO46" s="1158"/>
      <c r="AP46" s="1158"/>
      <c r="AQ46" s="1158"/>
      <c r="AR46" s="1158"/>
      <c r="AS46" s="1158"/>
      <c r="AT46" s="1158"/>
      <c r="AU46" s="1158"/>
      <c r="AV46" s="1158"/>
      <c r="AW46" s="1158"/>
      <c r="AX46" s="1158"/>
      <c r="AY46" s="1159"/>
      <c r="AZ46" s="133"/>
      <c r="BA46" s="84" t="s">
        <v>792</v>
      </c>
      <c r="BC46" s="39" t="str">
        <f t="shared" si="0"/>
        <v/>
      </c>
      <c r="BD46" s="39" t="str">
        <f t="shared" si="1"/>
        <v/>
      </c>
      <c r="BE46" s="78" t="str">
        <f t="shared" si="2"/>
        <v/>
      </c>
      <c r="BF46" s="85" t="str">
        <f t="shared" si="3"/>
        <v/>
      </c>
      <c r="BG46" s="78" t="str">
        <f t="shared" si="4"/>
        <v/>
      </c>
      <c r="BH46" s="94" t="str">
        <f t="shared" si="5"/>
        <v/>
      </c>
      <c r="BI46" s="78" t="str">
        <f t="shared" si="6"/>
        <v/>
      </c>
      <c r="BJ46" s="86" t="str">
        <f>IF(BC46="","",Admin!$F$8)</f>
        <v/>
      </c>
      <c r="BK46" s="94" t="str">
        <f t="shared" si="7"/>
        <v/>
      </c>
      <c r="BL46" s="95" t="str">
        <f t="shared" ref="BL46:BL51" si="45">IF(BK46="","",BK46-(BK46*BJ46))</f>
        <v/>
      </c>
    </row>
    <row r="47" spans="1:64" s="39" customFormat="1" ht="18.75" hidden="1" customHeight="1" x14ac:dyDescent="0.25">
      <c r="B47" s="1110" t="s">
        <v>450</v>
      </c>
      <c r="C47" s="470"/>
      <c r="D47" s="470"/>
      <c r="E47" s="470"/>
      <c r="F47" s="470"/>
      <c r="G47" s="470"/>
      <c r="H47" s="470"/>
      <c r="I47" s="470"/>
      <c r="J47" s="470"/>
      <c r="K47" s="470"/>
      <c r="L47" s="470"/>
      <c r="M47" s="470"/>
      <c r="N47" s="470"/>
      <c r="O47" s="1111" t="s">
        <v>451</v>
      </c>
      <c r="P47" s="1111"/>
      <c r="Q47" s="1111"/>
      <c r="R47" s="1111"/>
      <c r="S47" s="1111"/>
      <c r="T47" s="1111"/>
      <c r="U47" s="1111"/>
      <c r="V47" s="1111"/>
      <c r="W47" s="1111"/>
      <c r="X47" s="1111"/>
      <c r="Y47" s="863" t="s">
        <v>481</v>
      </c>
      <c r="Z47" s="864"/>
      <c r="AA47" s="864"/>
      <c r="AB47" s="864"/>
      <c r="AC47" s="865"/>
      <c r="AD47" s="1133">
        <v>79.95</v>
      </c>
      <c r="AE47" s="1134"/>
      <c r="AF47" s="1135"/>
      <c r="AG47" s="863" t="s">
        <v>2</v>
      </c>
      <c r="AH47" s="864"/>
      <c r="AI47" s="865"/>
      <c r="AJ47" s="863" t="s">
        <v>2339</v>
      </c>
      <c r="AK47" s="864"/>
      <c r="AL47" s="864"/>
      <c r="AM47" s="864"/>
      <c r="AN47" s="864"/>
      <c r="AO47" s="864"/>
      <c r="AP47" s="864"/>
      <c r="AQ47" s="864"/>
      <c r="AR47" s="864"/>
      <c r="AS47" s="864"/>
      <c r="AT47" s="864"/>
      <c r="AU47" s="864"/>
      <c r="AV47" s="864"/>
      <c r="AW47" s="864"/>
      <c r="AX47" s="864"/>
      <c r="AY47" s="1093"/>
      <c r="AZ47" s="133"/>
      <c r="BA47" s="84" t="s">
        <v>1349</v>
      </c>
      <c r="BB47" s="39" t="s">
        <v>1183</v>
      </c>
      <c r="BC47" s="39" t="str">
        <f t="shared" si="0"/>
        <v>Acer Rubrum 'Fairview Flame'</v>
      </c>
      <c r="BD47" s="39" t="str">
        <f t="shared" si="1"/>
        <v>Fairview Flame Maple</v>
      </c>
      <c r="BE47" s="78" t="str">
        <f t="shared" si="2"/>
        <v>Regular</v>
      </c>
      <c r="BF47" s="85" t="str">
        <f t="shared" si="3"/>
        <v>Yes</v>
      </c>
      <c r="BG47" s="78" t="str">
        <f t="shared" si="4"/>
        <v/>
      </c>
      <c r="BH47" s="94">
        <f t="shared" si="5"/>
        <v>79.95</v>
      </c>
      <c r="BI47" s="78" t="str">
        <f t="shared" si="6"/>
        <v/>
      </c>
      <c r="BJ47" s="86">
        <f>IF(BC47="","",Admin!$F$8)</f>
        <v>0</v>
      </c>
      <c r="BK47" s="94" t="str">
        <f t="shared" si="7"/>
        <v/>
      </c>
      <c r="BL47" s="95" t="str">
        <f t="shared" si="45"/>
        <v/>
      </c>
    </row>
    <row r="48" spans="1:64" s="39" customFormat="1" ht="18.75" customHeight="1" x14ac:dyDescent="0.25">
      <c r="B48" s="1122" t="s">
        <v>1885</v>
      </c>
      <c r="C48" s="466"/>
      <c r="D48" s="466"/>
      <c r="E48" s="466"/>
      <c r="F48" s="466"/>
      <c r="G48" s="466"/>
      <c r="H48" s="466"/>
      <c r="I48" s="466"/>
      <c r="J48" s="466"/>
      <c r="K48" s="466"/>
      <c r="L48" s="466"/>
      <c r="M48" s="466"/>
      <c r="N48" s="466"/>
      <c r="O48" s="1117" t="s">
        <v>1886</v>
      </c>
      <c r="P48" s="1117"/>
      <c r="Q48" s="1117"/>
      <c r="R48" s="1117"/>
      <c r="S48" s="1117"/>
      <c r="T48" s="1117"/>
      <c r="U48" s="1117"/>
      <c r="V48" s="1117"/>
      <c r="W48" s="1117"/>
      <c r="X48" s="1117"/>
      <c r="Y48" s="1119" t="s">
        <v>445</v>
      </c>
      <c r="Z48" s="1120"/>
      <c r="AA48" s="1120"/>
      <c r="AB48" s="1120"/>
      <c r="AC48" s="1136"/>
      <c r="AD48" s="1137">
        <v>87.95</v>
      </c>
      <c r="AE48" s="1138"/>
      <c r="AF48" s="1139"/>
      <c r="AG48" s="1119"/>
      <c r="AH48" s="1120"/>
      <c r="AI48" s="1136"/>
      <c r="AJ48" s="1119"/>
      <c r="AK48" s="1120"/>
      <c r="AL48" s="1120"/>
      <c r="AM48" s="1120"/>
      <c r="AN48" s="1120"/>
      <c r="AO48" s="1120"/>
      <c r="AP48" s="1120"/>
      <c r="AQ48" s="1120"/>
      <c r="AR48" s="1120"/>
      <c r="AS48" s="1120"/>
      <c r="AT48" s="1120"/>
      <c r="AU48" s="1120"/>
      <c r="AV48" s="1120"/>
      <c r="AW48" s="1120"/>
      <c r="AX48" s="1120"/>
      <c r="AY48" s="1121"/>
      <c r="AZ48" s="133"/>
      <c r="BA48" s="84" t="s">
        <v>1887</v>
      </c>
      <c r="BB48" s="39" t="s">
        <v>1183</v>
      </c>
      <c r="BC48" s="39" t="str">
        <f t="shared" ref="BC48" si="46">IF(BA48="","",IF(ISNUMBER(SEARCH(BB48,B48)),B48,BB48&amp;" "&amp;RIGHT(B48,LEN(B48)-3)))</f>
        <v>Acer Rubrum 'Frank Jr' Redpointe</v>
      </c>
      <c r="BD48" s="39" t="str">
        <f t="shared" ref="BD48" si="47">IF(O48&lt;&gt;"",O48,"")</f>
        <v>Redpointe Maple</v>
      </c>
      <c r="BE48" s="78" t="str">
        <f t="shared" ref="BE48" si="48">IF(AND(Y48&lt;&gt;"Size", Y48&lt;&gt;""),Y48,"")</f>
        <v>Advanced</v>
      </c>
      <c r="BF48" s="85" t="str">
        <f t="shared" ref="BF48" si="49">IF(ISNUMBER(AD48),"Yes","")</f>
        <v>Yes</v>
      </c>
      <c r="BG48" s="78" t="str">
        <f t="shared" ref="BG48" si="50">IF(ISNUMBER(AG48),AG48,"")</f>
        <v/>
      </c>
      <c r="BH48" s="94">
        <f t="shared" ref="BH48" si="51">IF(ISNUMBER(AD48),AD48,"")</f>
        <v>87.95</v>
      </c>
      <c r="BI48" s="78" t="str">
        <f t="shared" ref="BI48" si="52">IF(AND(ISNUMBER(AG48),BF48="Yes"),AG48,"")</f>
        <v/>
      </c>
      <c r="BJ48" s="86">
        <f>IF(BC48="","",Admin!$F$8)</f>
        <v>0</v>
      </c>
      <c r="BK48" s="94" t="str">
        <f t="shared" ref="BK48" si="53">IF(AND(ISNUMBER(AG48),AG48&gt;0, ISNUMBER(AD48)),AD48*AG48,"")</f>
        <v/>
      </c>
      <c r="BL48" s="95" t="str">
        <f t="shared" ref="BL48" si="54">IF(BK48="","",BK48-(BK48*BJ48))</f>
        <v/>
      </c>
    </row>
    <row r="49" spans="2:64" s="39" customFormat="1" ht="18.75" customHeight="1" x14ac:dyDescent="0.25">
      <c r="B49" s="1122" t="s">
        <v>452</v>
      </c>
      <c r="C49" s="466"/>
      <c r="D49" s="466"/>
      <c r="E49" s="466"/>
      <c r="F49" s="466"/>
      <c r="G49" s="466"/>
      <c r="H49" s="466"/>
      <c r="I49" s="466"/>
      <c r="J49" s="466"/>
      <c r="K49" s="466"/>
      <c r="L49" s="466"/>
      <c r="M49" s="466"/>
      <c r="N49" s="466"/>
      <c r="O49" s="1117" t="s">
        <v>453</v>
      </c>
      <c r="P49" s="1117"/>
      <c r="Q49" s="1117"/>
      <c r="R49" s="1117"/>
      <c r="S49" s="1117"/>
      <c r="T49" s="1117"/>
      <c r="U49" s="1117"/>
      <c r="V49" s="1117"/>
      <c r="W49" s="1117"/>
      <c r="X49" s="1117"/>
      <c r="Y49" s="1119" t="s">
        <v>445</v>
      </c>
      <c r="Z49" s="1120"/>
      <c r="AA49" s="1120"/>
      <c r="AB49" s="1120"/>
      <c r="AC49" s="1136"/>
      <c r="AD49" s="1137">
        <v>87.95</v>
      </c>
      <c r="AE49" s="1138"/>
      <c r="AF49" s="1139"/>
      <c r="AG49" s="1119"/>
      <c r="AH49" s="1120"/>
      <c r="AI49" s="1136"/>
      <c r="AJ49" s="1119" t="s">
        <v>2620</v>
      </c>
      <c r="AK49" s="1120"/>
      <c r="AL49" s="1120"/>
      <c r="AM49" s="1120"/>
      <c r="AN49" s="1120"/>
      <c r="AO49" s="1120"/>
      <c r="AP49" s="1120"/>
      <c r="AQ49" s="1120"/>
      <c r="AR49" s="1120"/>
      <c r="AS49" s="1120"/>
      <c r="AT49" s="1120"/>
      <c r="AU49" s="1120"/>
      <c r="AV49" s="1120"/>
      <c r="AW49" s="1120"/>
      <c r="AX49" s="1120"/>
      <c r="AY49" s="1121"/>
      <c r="AZ49" s="133"/>
      <c r="BA49" s="84" t="s">
        <v>1350</v>
      </c>
      <c r="BB49" s="39" t="s">
        <v>1183</v>
      </c>
      <c r="BC49" s="39" t="str">
        <f t="shared" si="0"/>
        <v>Acer Rubrum 'PNI 0268' October Glory</v>
      </c>
      <c r="BD49" s="39" t="str">
        <f t="shared" si="1"/>
        <v>October Glory Maple</v>
      </c>
      <c r="BE49" s="78" t="str">
        <f t="shared" si="2"/>
        <v>Advanced</v>
      </c>
      <c r="BF49" s="85" t="str">
        <f t="shared" si="3"/>
        <v>Yes</v>
      </c>
      <c r="BG49" s="78" t="str">
        <f t="shared" si="4"/>
        <v/>
      </c>
      <c r="BH49" s="94">
        <f t="shared" si="5"/>
        <v>87.95</v>
      </c>
      <c r="BI49" s="78" t="str">
        <f t="shared" si="6"/>
        <v/>
      </c>
      <c r="BJ49" s="86">
        <f>IF(BC49="","",Admin!$F$8)</f>
        <v>0</v>
      </c>
      <c r="BK49" s="94" t="str">
        <f t="shared" si="7"/>
        <v/>
      </c>
      <c r="BL49" s="95" t="str">
        <f t="shared" si="45"/>
        <v/>
      </c>
    </row>
    <row r="50" spans="2:64" s="39" customFormat="1" ht="18.75" customHeight="1" x14ac:dyDescent="0.25">
      <c r="B50" s="1122" t="s">
        <v>455</v>
      </c>
      <c r="C50" s="466"/>
      <c r="D50" s="466"/>
      <c r="E50" s="466"/>
      <c r="F50" s="466"/>
      <c r="G50" s="466"/>
      <c r="H50" s="466"/>
      <c r="I50" s="466"/>
      <c r="J50" s="466"/>
      <c r="K50" s="466"/>
      <c r="L50" s="466"/>
      <c r="M50" s="466"/>
      <c r="N50" s="466"/>
      <c r="O50" s="1117" t="s">
        <v>456</v>
      </c>
      <c r="P50" s="1117"/>
      <c r="Q50" s="1117"/>
      <c r="R50" s="1117"/>
      <c r="S50" s="1117"/>
      <c r="T50" s="1117"/>
      <c r="U50" s="1117"/>
      <c r="V50" s="1117"/>
      <c r="W50" s="1117"/>
      <c r="X50" s="1117"/>
      <c r="Y50" s="1119" t="s">
        <v>445</v>
      </c>
      <c r="Z50" s="1120"/>
      <c r="AA50" s="1120"/>
      <c r="AB50" s="1120"/>
      <c r="AC50" s="1136"/>
      <c r="AD50" s="1137">
        <v>87.95</v>
      </c>
      <c r="AE50" s="1138"/>
      <c r="AF50" s="1139"/>
      <c r="AG50" s="1119"/>
      <c r="AH50" s="1120"/>
      <c r="AI50" s="1136"/>
      <c r="AJ50" s="1119" t="s">
        <v>2340</v>
      </c>
      <c r="AK50" s="1120"/>
      <c r="AL50" s="1120"/>
      <c r="AM50" s="1120"/>
      <c r="AN50" s="1120"/>
      <c r="AO50" s="1120"/>
      <c r="AP50" s="1120"/>
      <c r="AQ50" s="1120"/>
      <c r="AR50" s="1120"/>
      <c r="AS50" s="1120"/>
      <c r="AT50" s="1120"/>
      <c r="AU50" s="1120"/>
      <c r="AV50" s="1120"/>
      <c r="AW50" s="1120"/>
      <c r="AX50" s="1120"/>
      <c r="AY50" s="1121"/>
      <c r="AZ50" s="133"/>
      <c r="BA50" s="84" t="s">
        <v>1351</v>
      </c>
      <c r="BB50" s="39" t="s">
        <v>1183</v>
      </c>
      <c r="BC50" s="39" t="str">
        <f t="shared" si="0"/>
        <v>Acer x Freemanii Jeffersred</v>
      </c>
      <c r="BD50" s="39" t="str">
        <f t="shared" si="1"/>
        <v>Autumn Blaze Maple</v>
      </c>
      <c r="BE50" s="78" t="str">
        <f t="shared" si="2"/>
        <v>Advanced</v>
      </c>
      <c r="BF50" s="85" t="str">
        <f t="shared" si="3"/>
        <v>Yes</v>
      </c>
      <c r="BG50" s="78" t="str">
        <f t="shared" si="4"/>
        <v/>
      </c>
      <c r="BH50" s="94">
        <f t="shared" si="5"/>
        <v>87.95</v>
      </c>
      <c r="BI50" s="78" t="str">
        <f t="shared" si="6"/>
        <v/>
      </c>
      <c r="BJ50" s="86">
        <f>IF(BC50="","",Admin!$F$8)</f>
        <v>0</v>
      </c>
      <c r="BK50" s="94" t="str">
        <f t="shared" si="7"/>
        <v/>
      </c>
      <c r="BL50" s="95" t="str">
        <f t="shared" si="45"/>
        <v/>
      </c>
    </row>
    <row r="51" spans="2:64" s="39" customFormat="1" ht="18.75" hidden="1" customHeight="1" x14ac:dyDescent="0.25">
      <c r="B51" s="1157" t="s">
        <v>1635</v>
      </c>
      <c r="C51" s="1158"/>
      <c r="D51" s="1158"/>
      <c r="E51" s="1158"/>
      <c r="F51" s="1158"/>
      <c r="G51" s="1158"/>
      <c r="H51" s="1158"/>
      <c r="I51" s="1158"/>
      <c r="J51" s="1158"/>
      <c r="K51" s="1158"/>
      <c r="L51" s="1158"/>
      <c r="M51" s="1158"/>
      <c r="N51" s="1158"/>
      <c r="O51" s="1158"/>
      <c r="P51" s="1158"/>
      <c r="Q51" s="1158"/>
      <c r="R51" s="1158"/>
      <c r="S51" s="1158"/>
      <c r="T51" s="1158"/>
      <c r="U51" s="1158"/>
      <c r="V51" s="1158"/>
      <c r="W51" s="1158"/>
      <c r="X51" s="1158"/>
      <c r="Y51" s="1158"/>
      <c r="Z51" s="1158"/>
      <c r="AA51" s="1158"/>
      <c r="AB51" s="1158"/>
      <c r="AC51" s="1158"/>
      <c r="AD51" s="1158"/>
      <c r="AE51" s="1158"/>
      <c r="AF51" s="1158"/>
      <c r="AG51" s="1158"/>
      <c r="AH51" s="1158"/>
      <c r="AI51" s="1158"/>
      <c r="AJ51" s="1158"/>
      <c r="AK51" s="1158"/>
      <c r="AL51" s="1158"/>
      <c r="AM51" s="1158"/>
      <c r="AN51" s="1158"/>
      <c r="AO51" s="1158"/>
      <c r="AP51" s="1158"/>
      <c r="AQ51" s="1158"/>
      <c r="AR51" s="1158"/>
      <c r="AS51" s="1158"/>
      <c r="AT51" s="1158"/>
      <c r="AU51" s="1158"/>
      <c r="AV51" s="1158"/>
      <c r="AW51" s="1158"/>
      <c r="AX51" s="1158"/>
      <c r="AY51" s="1159"/>
      <c r="AZ51" s="133"/>
      <c r="BA51" s="84" t="s">
        <v>792</v>
      </c>
      <c r="BC51" s="39" t="str">
        <f>IF(BA51="","",IF(ISNUMBER(SEARCH(BB51,B51)),B51,BB51&amp;" "&amp;RIGHT(B51,LEN(B51)-3)))</f>
        <v/>
      </c>
      <c r="BD51" s="39" t="str">
        <f>IF(O51&lt;&gt;"",O51,"")</f>
        <v/>
      </c>
      <c r="BE51" s="78" t="str">
        <f>IF(AND(Y51&lt;&gt;"Size", Y51&lt;&gt;""),Y51,"")</f>
        <v/>
      </c>
      <c r="BF51" s="85" t="str">
        <f>IF(ISNUMBER(AD51),"Yes","")</f>
        <v/>
      </c>
      <c r="BG51" s="78" t="str">
        <f>IF(ISNUMBER(AG51),AG51,"")</f>
        <v/>
      </c>
      <c r="BH51" s="94" t="str">
        <f>IF(ISNUMBER(AD51),AD51,"")</f>
        <v/>
      </c>
      <c r="BI51" s="78" t="str">
        <f>IF(AND(ISNUMBER(AG51),BF51="Yes"),AG51,"")</f>
        <v/>
      </c>
      <c r="BJ51" s="86" t="str">
        <f>IF(BC51="","",Admin!$F$8)</f>
        <v/>
      </c>
      <c r="BK51" s="94" t="str">
        <f>IF(AND(ISNUMBER(AG51),AG51&gt;0, ISNUMBER(AD51)),AD51*AG51,"")</f>
        <v/>
      </c>
      <c r="BL51" s="95" t="str">
        <f t="shared" si="45"/>
        <v/>
      </c>
    </row>
    <row r="52" spans="2:64" s="39" customFormat="1" ht="18.75" hidden="1" customHeight="1" x14ac:dyDescent="0.25">
      <c r="B52" s="1110" t="s">
        <v>1636</v>
      </c>
      <c r="C52" s="470"/>
      <c r="D52" s="470"/>
      <c r="E52" s="470"/>
      <c r="F52" s="470"/>
      <c r="G52" s="470"/>
      <c r="H52" s="470"/>
      <c r="I52" s="470"/>
      <c r="J52" s="470"/>
      <c r="K52" s="470"/>
      <c r="L52" s="470"/>
      <c r="M52" s="470"/>
      <c r="N52" s="470"/>
      <c r="O52" s="1111" t="s">
        <v>1637</v>
      </c>
      <c r="P52" s="1111"/>
      <c r="Q52" s="1111"/>
      <c r="R52" s="1111"/>
      <c r="S52" s="1111"/>
      <c r="T52" s="1111"/>
      <c r="U52" s="1111"/>
      <c r="V52" s="1111"/>
      <c r="W52" s="1111"/>
      <c r="X52" s="1111"/>
      <c r="Y52" s="1224" t="s">
        <v>2466</v>
      </c>
      <c r="Z52" s="1225"/>
      <c r="AA52" s="1225"/>
      <c r="AB52" s="1225"/>
      <c r="AC52" s="1226"/>
      <c r="AD52" s="1133">
        <v>129.94999999999999</v>
      </c>
      <c r="AE52" s="1134"/>
      <c r="AF52" s="1135"/>
      <c r="AG52" s="863"/>
      <c r="AH52" s="864"/>
      <c r="AI52" s="865"/>
      <c r="AJ52" s="863" t="s">
        <v>2580</v>
      </c>
      <c r="AK52" s="864"/>
      <c r="AL52" s="864"/>
      <c r="AM52" s="864"/>
      <c r="AN52" s="864"/>
      <c r="AO52" s="864"/>
      <c r="AP52" s="864"/>
      <c r="AQ52" s="864"/>
      <c r="AR52" s="864"/>
      <c r="AS52" s="864"/>
      <c r="AT52" s="864"/>
      <c r="AU52" s="864"/>
      <c r="AV52" s="864"/>
      <c r="AW52" s="864"/>
      <c r="AX52" s="864"/>
      <c r="AY52" s="1093"/>
      <c r="AZ52" s="133"/>
      <c r="BA52" s="84" t="s">
        <v>1638</v>
      </c>
      <c r="BB52" s="39" t="s">
        <v>1183</v>
      </c>
      <c r="BC52" s="39" t="str">
        <f>IF(BA52="","",IF(ISNUMBER(SEARCH(BB52,B52)),B52,BB52&amp;" "&amp;RIGHT(B52,LEN(B52)-3)))</f>
        <v>Acer Platanoides Globosum</v>
      </c>
      <c r="BD52" s="39" t="str">
        <f>IF(O52&lt;&gt;"",O52,"")</f>
        <v>Designer Maple</v>
      </c>
      <c r="BE52" s="40" t="str">
        <f>IF(AND(Y52&lt;&gt;"Size", Y52&lt;&gt;""),Y52,"")</f>
        <v>1.5-1.8m Standard</v>
      </c>
      <c r="BF52" s="85" t="str">
        <f>IF(ISNUMBER(AD52),"Yes","")</f>
        <v>Yes</v>
      </c>
      <c r="BG52" s="40" t="str">
        <f>IF(ISNUMBER(AG52),AG52,"")</f>
        <v/>
      </c>
      <c r="BH52" s="142">
        <f>IF(ISNUMBER(AD52),AD52,"")</f>
        <v>129.94999999999999</v>
      </c>
      <c r="BI52" s="40" t="str">
        <f>IF(AND(ISNUMBER(AG52),BF52="Yes"),AG52,"")</f>
        <v/>
      </c>
      <c r="BJ52" s="139">
        <f>IF(BC52="","",Admin!$F$8)</f>
        <v>0</v>
      </c>
      <c r="BK52" s="142" t="str">
        <f>IF(AND(ISNUMBER(AG52),AG52&gt;0, ISNUMBER(AD52)),AD52*AG52,"")</f>
        <v/>
      </c>
      <c r="BL52" s="143" t="str">
        <f t="shared" ref="BL52" si="55">IF(BK52="","",BK52-(BK52*BJ52))</f>
        <v/>
      </c>
    </row>
    <row r="53" spans="2:64" s="39" customFormat="1" ht="18.75" customHeight="1" x14ac:dyDescent="0.25">
      <c r="B53" s="1157" t="s">
        <v>638</v>
      </c>
      <c r="C53" s="1158"/>
      <c r="D53" s="1158"/>
      <c r="E53" s="1158"/>
      <c r="F53" s="1158"/>
      <c r="G53" s="1158"/>
      <c r="H53" s="1158"/>
      <c r="I53" s="1158"/>
      <c r="J53" s="1158"/>
      <c r="K53" s="1158"/>
      <c r="L53" s="1158"/>
      <c r="M53" s="1158"/>
      <c r="N53" s="1158"/>
      <c r="O53" s="1158"/>
      <c r="P53" s="1158"/>
      <c r="Q53" s="1158"/>
      <c r="R53" s="1158"/>
      <c r="S53" s="1158"/>
      <c r="T53" s="1158"/>
      <c r="U53" s="1158"/>
      <c r="V53" s="1158"/>
      <c r="W53" s="1158"/>
      <c r="X53" s="1158"/>
      <c r="Y53" s="1158"/>
      <c r="Z53" s="1158"/>
      <c r="AA53" s="1158"/>
      <c r="AB53" s="1158"/>
      <c r="AC53" s="1158"/>
      <c r="AD53" s="1158"/>
      <c r="AE53" s="1158"/>
      <c r="AF53" s="1158"/>
      <c r="AG53" s="1158"/>
      <c r="AH53" s="1158"/>
      <c r="AI53" s="1158"/>
      <c r="AJ53" s="1158"/>
      <c r="AK53" s="1158"/>
      <c r="AL53" s="1158"/>
      <c r="AM53" s="1158"/>
      <c r="AN53" s="1158"/>
      <c r="AO53" s="1158"/>
      <c r="AP53" s="1158"/>
      <c r="AQ53" s="1158"/>
      <c r="AR53" s="1158"/>
      <c r="AS53" s="1158"/>
      <c r="AT53" s="1158"/>
      <c r="AU53" s="1158"/>
      <c r="AV53" s="1158"/>
      <c r="AW53" s="1158"/>
      <c r="AX53" s="1158"/>
      <c r="AY53" s="1159"/>
      <c r="AZ53" s="133"/>
      <c r="BA53" s="84" t="s">
        <v>792</v>
      </c>
      <c r="BC53" s="39" t="str">
        <f t="shared" si="0"/>
        <v/>
      </c>
      <c r="BD53" s="39" t="str">
        <f t="shared" si="1"/>
        <v/>
      </c>
      <c r="BE53" s="78" t="str">
        <f t="shared" si="2"/>
        <v/>
      </c>
      <c r="BF53" s="85" t="str">
        <f t="shared" si="3"/>
        <v/>
      </c>
      <c r="BG53" s="78" t="str">
        <f t="shared" si="4"/>
        <v/>
      </c>
      <c r="BH53" s="94" t="str">
        <f t="shared" si="5"/>
        <v/>
      </c>
      <c r="BI53" s="78" t="str">
        <f t="shared" si="6"/>
        <v/>
      </c>
      <c r="BJ53" s="86" t="str">
        <f>IF(BC53="","",Admin!$F$8)</f>
        <v/>
      </c>
      <c r="BK53" s="94" t="str">
        <f t="shared" si="7"/>
        <v/>
      </c>
      <c r="BL53" s="95" t="str">
        <f t="shared" ref="BL53:BL76" si="56">IF(BK53="","",BK53-(BK53*BJ53))</f>
        <v/>
      </c>
    </row>
    <row r="54" spans="2:64" s="39" customFormat="1" ht="18.75" customHeight="1" x14ac:dyDescent="0.25">
      <c r="B54" s="1122" t="s">
        <v>446</v>
      </c>
      <c r="C54" s="466"/>
      <c r="D54" s="466"/>
      <c r="E54" s="466"/>
      <c r="F54" s="466"/>
      <c r="G54" s="466"/>
      <c r="H54" s="466"/>
      <c r="I54" s="466"/>
      <c r="J54" s="466"/>
      <c r="K54" s="466"/>
      <c r="L54" s="466"/>
      <c r="M54" s="466"/>
      <c r="N54" s="466"/>
      <c r="O54" s="1117" t="s">
        <v>447</v>
      </c>
      <c r="P54" s="1117"/>
      <c r="Q54" s="1117"/>
      <c r="R54" s="1117"/>
      <c r="S54" s="1117"/>
      <c r="T54" s="1117"/>
      <c r="U54" s="1117"/>
      <c r="V54" s="1117"/>
      <c r="W54" s="1117"/>
      <c r="X54" s="1117"/>
      <c r="Y54" s="1119" t="s">
        <v>445</v>
      </c>
      <c r="Z54" s="1120"/>
      <c r="AA54" s="1120"/>
      <c r="AB54" s="1120"/>
      <c r="AC54" s="1136"/>
      <c r="AD54" s="1137">
        <v>49.95</v>
      </c>
      <c r="AE54" s="1138"/>
      <c r="AF54" s="1139"/>
      <c r="AG54" s="1119"/>
      <c r="AH54" s="1120"/>
      <c r="AI54" s="1136"/>
      <c r="AJ54" s="1119"/>
      <c r="AK54" s="1120"/>
      <c r="AL54" s="1120"/>
      <c r="AM54" s="1120"/>
      <c r="AN54" s="1120"/>
      <c r="AO54" s="1120"/>
      <c r="AP54" s="1120"/>
      <c r="AQ54" s="1120"/>
      <c r="AR54" s="1120"/>
      <c r="AS54" s="1120"/>
      <c r="AT54" s="1120"/>
      <c r="AU54" s="1120"/>
      <c r="AV54" s="1120"/>
      <c r="AW54" s="1120"/>
      <c r="AX54" s="1120"/>
      <c r="AY54" s="1121"/>
      <c r="AZ54" s="133"/>
      <c r="BA54" s="84" t="s">
        <v>1948</v>
      </c>
      <c r="BB54" s="39" t="s">
        <v>1183</v>
      </c>
      <c r="BC54" s="39" t="str">
        <f t="shared" si="0"/>
        <v>Acer Palmatum</v>
      </c>
      <c r="BD54" s="39" t="str">
        <f t="shared" si="1"/>
        <v>Japanese Maple</v>
      </c>
      <c r="BE54" s="78" t="str">
        <f t="shared" si="2"/>
        <v>Advanced</v>
      </c>
      <c r="BF54" s="85" t="str">
        <f t="shared" si="3"/>
        <v>Yes</v>
      </c>
      <c r="BG54" s="78" t="str">
        <f t="shared" si="4"/>
        <v/>
      </c>
      <c r="BH54" s="94">
        <f t="shared" si="5"/>
        <v>49.95</v>
      </c>
      <c r="BI54" s="78" t="str">
        <f t="shared" si="6"/>
        <v/>
      </c>
      <c r="BJ54" s="86">
        <f>IF(BC54="","",Admin!$F$8)</f>
        <v>0</v>
      </c>
      <c r="BK54" s="94" t="str">
        <f t="shared" si="7"/>
        <v/>
      </c>
      <c r="BL54" s="95" t="str">
        <f t="shared" si="56"/>
        <v/>
      </c>
    </row>
    <row r="55" spans="2:64" s="39" customFormat="1" ht="18.75" customHeight="1" x14ac:dyDescent="0.25">
      <c r="B55" s="1122" t="s">
        <v>446</v>
      </c>
      <c r="C55" s="466"/>
      <c r="D55" s="466"/>
      <c r="E55" s="466"/>
      <c r="F55" s="466"/>
      <c r="G55" s="466"/>
      <c r="H55" s="466"/>
      <c r="I55" s="466"/>
      <c r="J55" s="466"/>
      <c r="K55" s="466"/>
      <c r="L55" s="466"/>
      <c r="M55" s="466"/>
      <c r="N55" s="466"/>
      <c r="O55" s="1117" t="s">
        <v>447</v>
      </c>
      <c r="P55" s="1117"/>
      <c r="Q55" s="1117"/>
      <c r="R55" s="1117"/>
      <c r="S55" s="1117"/>
      <c r="T55" s="1117"/>
      <c r="U55" s="1117"/>
      <c r="V55" s="1117"/>
      <c r="W55" s="1117"/>
      <c r="X55" s="1117"/>
      <c r="Y55" s="1119" t="s">
        <v>445</v>
      </c>
      <c r="Z55" s="1120"/>
      <c r="AA55" s="1120"/>
      <c r="AB55" s="1120"/>
      <c r="AC55" s="1136"/>
      <c r="AD55" s="1137" t="s">
        <v>393</v>
      </c>
      <c r="AE55" s="1138"/>
      <c r="AF55" s="1139"/>
      <c r="AG55" s="1119"/>
      <c r="AH55" s="1120"/>
      <c r="AI55" s="1136"/>
      <c r="AJ55" s="1119"/>
      <c r="AK55" s="1120"/>
      <c r="AL55" s="1120"/>
      <c r="AM55" s="1120"/>
      <c r="AN55" s="1120"/>
      <c r="AO55" s="1120"/>
      <c r="AP55" s="1120"/>
      <c r="AQ55" s="1120"/>
      <c r="AR55" s="1120"/>
      <c r="AS55" s="1120"/>
      <c r="AT55" s="1120"/>
      <c r="AU55" s="1120"/>
      <c r="AV55" s="1120"/>
      <c r="AW55" s="1120"/>
      <c r="AX55" s="1120"/>
      <c r="AY55" s="1121"/>
      <c r="AZ55" s="133"/>
      <c r="BA55" s="84" t="s">
        <v>1418</v>
      </c>
      <c r="BB55" s="39" t="s">
        <v>1183</v>
      </c>
      <c r="BC55" s="39" t="str">
        <f t="shared" si="0"/>
        <v>Acer Palmatum</v>
      </c>
      <c r="BD55" s="39" t="str">
        <f t="shared" si="1"/>
        <v>Japanese Maple</v>
      </c>
      <c r="BE55" s="78" t="str">
        <f t="shared" si="2"/>
        <v>Advanced</v>
      </c>
      <c r="BF55" s="85" t="str">
        <f t="shared" si="3"/>
        <v/>
      </c>
      <c r="BG55" s="78" t="str">
        <f t="shared" si="4"/>
        <v/>
      </c>
      <c r="BH55" s="94" t="str">
        <f t="shared" si="5"/>
        <v/>
      </c>
      <c r="BI55" s="78" t="str">
        <f t="shared" si="6"/>
        <v/>
      </c>
      <c r="BJ55" s="86">
        <f>IF(BC55="","",Admin!$F$8)</f>
        <v>0</v>
      </c>
      <c r="BK55" s="94" t="str">
        <f t="shared" si="7"/>
        <v/>
      </c>
      <c r="BL55" s="95" t="str">
        <f t="shared" si="56"/>
        <v/>
      </c>
    </row>
    <row r="56" spans="2:64" s="39" customFormat="1" ht="18.75" hidden="1" customHeight="1" x14ac:dyDescent="0.25">
      <c r="B56" s="1110" t="s">
        <v>446</v>
      </c>
      <c r="C56" s="470"/>
      <c r="D56" s="470"/>
      <c r="E56" s="470"/>
      <c r="F56" s="470"/>
      <c r="G56" s="470"/>
      <c r="H56" s="470"/>
      <c r="I56" s="470"/>
      <c r="J56" s="470"/>
      <c r="K56" s="470"/>
      <c r="L56" s="470"/>
      <c r="M56" s="470"/>
      <c r="N56" s="470"/>
      <c r="O56" s="1111" t="s">
        <v>447</v>
      </c>
      <c r="P56" s="1111"/>
      <c r="Q56" s="1111"/>
      <c r="R56" s="1111"/>
      <c r="S56" s="1111"/>
      <c r="T56" s="1111"/>
      <c r="U56" s="1111"/>
      <c r="V56" s="1111"/>
      <c r="W56" s="1111"/>
      <c r="X56" s="1111"/>
      <c r="Y56" s="863" t="s">
        <v>445</v>
      </c>
      <c r="Z56" s="864"/>
      <c r="AA56" s="864"/>
      <c r="AB56" s="864"/>
      <c r="AC56" s="865"/>
      <c r="AD56" s="1133">
        <v>49.95</v>
      </c>
      <c r="AE56" s="1134"/>
      <c r="AF56" s="1135"/>
      <c r="AG56" s="863"/>
      <c r="AH56" s="864"/>
      <c r="AI56" s="865"/>
      <c r="AJ56" s="863"/>
      <c r="AK56" s="864"/>
      <c r="AL56" s="864"/>
      <c r="AM56" s="864"/>
      <c r="AN56" s="864"/>
      <c r="AO56" s="864"/>
      <c r="AP56" s="864"/>
      <c r="AQ56" s="864"/>
      <c r="AR56" s="864"/>
      <c r="AS56" s="864"/>
      <c r="AT56" s="864"/>
      <c r="AU56" s="864"/>
      <c r="AV56" s="864"/>
      <c r="AW56" s="864"/>
      <c r="AX56" s="864"/>
      <c r="AY56" s="1093"/>
      <c r="AZ56" s="133"/>
      <c r="BA56" s="84" t="s">
        <v>1947</v>
      </c>
      <c r="BB56" s="39" t="s">
        <v>1183</v>
      </c>
      <c r="BC56" s="39" t="str">
        <f t="shared" ref="BC56" si="57">IF(BA56="","",IF(ISNUMBER(SEARCH(BB56,B56)),B56,BB56&amp;" "&amp;RIGHT(B56,LEN(B56)-3)))</f>
        <v>Acer Palmatum</v>
      </c>
      <c r="BD56" s="39" t="str">
        <f t="shared" ref="BD56" si="58">IF(O56&lt;&gt;"",O56,"")</f>
        <v>Japanese Maple</v>
      </c>
      <c r="BE56" s="78" t="str">
        <f t="shared" ref="BE56" si="59">IF(AND(Y56&lt;&gt;"Size", Y56&lt;&gt;""),Y56,"")</f>
        <v>Advanced</v>
      </c>
      <c r="BF56" s="85" t="str">
        <f t="shared" ref="BF56" si="60">IF(ISNUMBER(AD56),"Yes","")</f>
        <v>Yes</v>
      </c>
      <c r="BG56" s="78" t="str">
        <f t="shared" ref="BG56" si="61">IF(ISNUMBER(AG56),AG56,"")</f>
        <v/>
      </c>
      <c r="BH56" s="94">
        <f t="shared" ref="BH56" si="62">IF(ISNUMBER(AD56),AD56,"")</f>
        <v>49.95</v>
      </c>
      <c r="BI56" s="78" t="str">
        <f t="shared" ref="BI56" si="63">IF(AND(ISNUMBER(AG56),BF56="Yes"),AG56,"")</f>
        <v/>
      </c>
      <c r="BJ56" s="86">
        <f>IF(BC56="","",Admin!$F$8)</f>
        <v>0</v>
      </c>
      <c r="BK56" s="94" t="str">
        <f t="shared" ref="BK56" si="64">IF(AND(ISNUMBER(AG56),AG56&gt;0, ISNUMBER(AD56)),AD56*AG56,"")</f>
        <v/>
      </c>
      <c r="BL56" s="95" t="str">
        <f t="shared" ref="BL56" si="65">IF(BK56="","",BK56-(BK56*BJ56))</f>
        <v/>
      </c>
    </row>
    <row r="57" spans="2:64" s="39" customFormat="1" ht="18.75" hidden="1" customHeight="1" x14ac:dyDescent="0.25">
      <c r="B57" s="1110" t="s">
        <v>446</v>
      </c>
      <c r="C57" s="470"/>
      <c r="D57" s="470"/>
      <c r="E57" s="470"/>
      <c r="F57" s="470"/>
      <c r="G57" s="470"/>
      <c r="H57" s="470"/>
      <c r="I57" s="470"/>
      <c r="J57" s="470"/>
      <c r="K57" s="470"/>
      <c r="L57" s="470"/>
      <c r="M57" s="470"/>
      <c r="N57" s="470"/>
      <c r="O57" s="1111" t="s">
        <v>447</v>
      </c>
      <c r="P57" s="1111"/>
      <c r="Q57" s="1111"/>
      <c r="R57" s="1111"/>
      <c r="S57" s="1111"/>
      <c r="T57" s="1111"/>
      <c r="U57" s="1111"/>
      <c r="V57" s="1111"/>
      <c r="W57" s="1111"/>
      <c r="X57" s="1111"/>
      <c r="Y57" s="863" t="s">
        <v>2439</v>
      </c>
      <c r="Z57" s="864"/>
      <c r="AA57" s="864"/>
      <c r="AB57" s="864"/>
      <c r="AC57" s="865"/>
      <c r="AD57" s="1133">
        <v>139.94999999999999</v>
      </c>
      <c r="AE57" s="1134"/>
      <c r="AF57" s="1135"/>
      <c r="AG57" s="863"/>
      <c r="AH57" s="864"/>
      <c r="AI57" s="865"/>
      <c r="AJ57" s="863"/>
      <c r="AK57" s="864"/>
      <c r="AL57" s="864"/>
      <c r="AM57" s="864"/>
      <c r="AN57" s="864"/>
      <c r="AO57" s="864"/>
      <c r="AP57" s="864"/>
      <c r="AQ57" s="864"/>
      <c r="AR57" s="864"/>
      <c r="AS57" s="864"/>
      <c r="AT57" s="864"/>
      <c r="AU57" s="864"/>
      <c r="AV57" s="864"/>
      <c r="AW57" s="864"/>
      <c r="AX57" s="864"/>
      <c r="AY57" s="1093"/>
      <c r="AZ57" s="133"/>
      <c r="BA57" s="84" t="s">
        <v>2438</v>
      </c>
      <c r="BB57" s="39" t="s">
        <v>1183</v>
      </c>
      <c r="BC57" s="39" t="str">
        <f t="shared" ref="BC57" si="66">IF(BA57="","",IF(ISNUMBER(SEARCH(BB57,B57)),B57,BB57&amp;" "&amp;RIGHT(B57,LEN(B57)-3)))</f>
        <v>Acer Palmatum</v>
      </c>
      <c r="BD57" s="39" t="str">
        <f t="shared" ref="BD57" si="67">IF(O57&lt;&gt;"",O57,"")</f>
        <v>Japanese Maple</v>
      </c>
      <c r="BE57" s="78" t="str">
        <f t="shared" ref="BE57" si="68">IF(AND(Y57&lt;&gt;"Size", Y57&lt;&gt;""),Y57,"")</f>
        <v>Extra Large*</v>
      </c>
      <c r="BF57" s="85" t="str">
        <f t="shared" ref="BF57" si="69">IF(ISNUMBER(AD57),"Yes","")</f>
        <v>Yes</v>
      </c>
      <c r="BG57" s="78" t="str">
        <f t="shared" ref="BG57" si="70">IF(ISNUMBER(AG57),AG57,"")</f>
        <v/>
      </c>
      <c r="BH57" s="94">
        <f t="shared" ref="BH57" si="71">IF(ISNUMBER(AD57),AD57,"")</f>
        <v>139.94999999999999</v>
      </c>
      <c r="BI57" s="78" t="str">
        <f t="shared" ref="BI57" si="72">IF(AND(ISNUMBER(AG57),BF57="Yes"),AG57,"")</f>
        <v/>
      </c>
      <c r="BJ57" s="86">
        <f>IF(BC57="","",Admin!$F$8)</f>
        <v>0</v>
      </c>
      <c r="BK57" s="94" t="str">
        <f t="shared" ref="BK57" si="73">IF(AND(ISNUMBER(AG57),AG57&gt;0, ISNUMBER(AD57)),AD57*AG57,"")</f>
        <v/>
      </c>
      <c r="BL57" s="95" t="str">
        <f t="shared" ref="BL57" si="74">IF(BK57="","",BK57-(BK57*BJ57))</f>
        <v/>
      </c>
    </row>
    <row r="58" spans="2:64" s="39" customFormat="1" ht="18.75" customHeight="1" x14ac:dyDescent="0.25">
      <c r="B58" s="1122" t="s">
        <v>639</v>
      </c>
      <c r="C58" s="466"/>
      <c r="D58" s="466"/>
      <c r="E58" s="466"/>
      <c r="F58" s="466"/>
      <c r="G58" s="466"/>
      <c r="H58" s="466"/>
      <c r="I58" s="466"/>
      <c r="J58" s="466"/>
      <c r="K58" s="466"/>
      <c r="L58" s="466"/>
      <c r="M58" s="466"/>
      <c r="N58" s="466"/>
      <c r="O58" s="1193" t="s">
        <v>640</v>
      </c>
      <c r="P58" s="1193"/>
      <c r="Q58" s="1193"/>
      <c r="R58" s="1193"/>
      <c r="S58" s="1193"/>
      <c r="T58" s="1193"/>
      <c r="U58" s="1193"/>
      <c r="V58" s="1193"/>
      <c r="W58" s="1193"/>
      <c r="X58" s="1217"/>
      <c r="Y58" s="1119" t="s">
        <v>445</v>
      </c>
      <c r="Z58" s="1120"/>
      <c r="AA58" s="1120"/>
      <c r="AB58" s="1120"/>
      <c r="AC58" s="1136"/>
      <c r="AD58" s="1137">
        <v>72.95</v>
      </c>
      <c r="AE58" s="1138"/>
      <c r="AF58" s="1139"/>
      <c r="AG58" s="1119"/>
      <c r="AH58" s="1120"/>
      <c r="AI58" s="1136"/>
      <c r="AJ58" s="1119"/>
      <c r="AK58" s="1120"/>
      <c r="AL58" s="1120"/>
      <c r="AM58" s="1120"/>
      <c r="AN58" s="1120"/>
      <c r="AO58" s="1120"/>
      <c r="AP58" s="1120"/>
      <c r="AQ58" s="1120"/>
      <c r="AR58" s="1120"/>
      <c r="AS58" s="1120"/>
      <c r="AT58" s="1120"/>
      <c r="AU58" s="1120"/>
      <c r="AV58" s="1120"/>
      <c r="AW58" s="1120"/>
      <c r="AX58" s="1120"/>
      <c r="AY58" s="1121"/>
      <c r="AZ58" s="133"/>
      <c r="BA58" s="84" t="s">
        <v>1419</v>
      </c>
      <c r="BB58" s="39" t="s">
        <v>1183</v>
      </c>
      <c r="BC58" s="39" t="str">
        <f>IF(BA58="","",IF(ISNUMBER(SEARCH(BB58,B58)),B58,BB58&amp;" "&amp;RIGHT(B58,LEN(B58)-3)))</f>
        <v>Acer Palmatum 'Atropurpureum'</v>
      </c>
      <c r="BD58" s="39" t="str">
        <f>IF(O58&lt;&gt;"",O58,"")</f>
        <v>Atropurpureum Japanese Maple</v>
      </c>
      <c r="BE58" s="78" t="str">
        <f>IF(AND(Y58&lt;&gt;"Size", Y58&lt;&gt;""),Y58,"")</f>
        <v>Advanced</v>
      </c>
      <c r="BF58" s="85" t="str">
        <f>IF(ISNUMBER(AD58),"Yes","")</f>
        <v>Yes</v>
      </c>
      <c r="BG58" s="78" t="str">
        <f>IF(ISNUMBER(AG58),AG58,"")</f>
        <v/>
      </c>
      <c r="BH58" s="94">
        <f>IF(ISNUMBER(AD58),AD58,"")</f>
        <v>72.95</v>
      </c>
      <c r="BI58" s="78" t="str">
        <f>IF(AND(ISNUMBER(AG58),BF58="Yes"),AG58,"")</f>
        <v/>
      </c>
      <c r="BJ58" s="86">
        <f>IF(BC58="","",Admin!$F$8)</f>
        <v>0</v>
      </c>
      <c r="BK58" s="94" t="str">
        <f>IF(AND(ISNUMBER(AG58),AG58&gt;0, ISNUMBER(AD58)),AD58*AG58,"")</f>
        <v/>
      </c>
      <c r="BL58" s="95" t="str">
        <f t="shared" si="56"/>
        <v/>
      </c>
    </row>
    <row r="59" spans="2:64" s="39" customFormat="1" ht="18.75" hidden="1" customHeight="1" x14ac:dyDescent="0.25">
      <c r="B59" s="1110" t="s">
        <v>639</v>
      </c>
      <c r="C59" s="470"/>
      <c r="D59" s="470"/>
      <c r="E59" s="470"/>
      <c r="F59" s="470"/>
      <c r="G59" s="470"/>
      <c r="H59" s="470"/>
      <c r="I59" s="470"/>
      <c r="J59" s="470"/>
      <c r="K59" s="470"/>
      <c r="L59" s="470"/>
      <c r="M59" s="470"/>
      <c r="N59" s="470"/>
      <c r="O59" s="1192" t="s">
        <v>640</v>
      </c>
      <c r="P59" s="1192"/>
      <c r="Q59" s="1192"/>
      <c r="R59" s="1192"/>
      <c r="S59" s="1192"/>
      <c r="T59" s="1192"/>
      <c r="U59" s="1192"/>
      <c r="V59" s="1192"/>
      <c r="W59" s="1192"/>
      <c r="X59" s="1301"/>
      <c r="Y59" s="863" t="s">
        <v>445</v>
      </c>
      <c r="Z59" s="864"/>
      <c r="AA59" s="864"/>
      <c r="AB59" s="864"/>
      <c r="AC59" s="865"/>
      <c r="AD59" s="1133">
        <v>64.95</v>
      </c>
      <c r="AE59" s="1134"/>
      <c r="AF59" s="1135"/>
      <c r="AG59" s="863" t="s">
        <v>2</v>
      </c>
      <c r="AH59" s="864"/>
      <c r="AI59" s="865"/>
      <c r="AJ59" s="863"/>
      <c r="AK59" s="864"/>
      <c r="AL59" s="864"/>
      <c r="AM59" s="864"/>
      <c r="AN59" s="864"/>
      <c r="AO59" s="864"/>
      <c r="AP59" s="864"/>
      <c r="AQ59" s="864"/>
      <c r="AR59" s="864"/>
      <c r="AS59" s="864"/>
      <c r="AT59" s="864"/>
      <c r="AU59" s="864"/>
      <c r="AV59" s="864"/>
      <c r="AW59" s="864"/>
      <c r="AX59" s="864"/>
      <c r="AY59" s="1093"/>
      <c r="AZ59" s="133"/>
      <c r="BA59" s="84" t="s">
        <v>1609</v>
      </c>
      <c r="BB59" s="39" t="s">
        <v>1183</v>
      </c>
      <c r="BC59" s="39" t="str">
        <f t="shared" si="0"/>
        <v>Acer Palmatum 'Atropurpureum'</v>
      </c>
      <c r="BD59" s="39" t="str">
        <f t="shared" si="1"/>
        <v>Atropurpureum Japanese Maple</v>
      </c>
      <c r="BE59" s="40" t="str">
        <f t="shared" si="2"/>
        <v>Advanced</v>
      </c>
      <c r="BF59" s="85" t="str">
        <f t="shared" si="3"/>
        <v>Yes</v>
      </c>
      <c r="BG59" s="40" t="str">
        <f t="shared" si="4"/>
        <v/>
      </c>
      <c r="BH59" s="142">
        <f t="shared" si="5"/>
        <v>64.95</v>
      </c>
      <c r="BI59" s="40" t="str">
        <f t="shared" si="6"/>
        <v/>
      </c>
      <c r="BJ59" s="139">
        <f>IF(BC59="","",Admin!$F$8)</f>
        <v>0</v>
      </c>
      <c r="BK59" s="142" t="str">
        <f t="shared" si="7"/>
        <v/>
      </c>
      <c r="BL59" s="143" t="str">
        <f t="shared" si="56"/>
        <v/>
      </c>
    </row>
    <row r="60" spans="2:64" s="39" customFormat="1" ht="18.75" customHeight="1" x14ac:dyDescent="0.25">
      <c r="B60" s="1122" t="s">
        <v>789</v>
      </c>
      <c r="C60" s="466"/>
      <c r="D60" s="466"/>
      <c r="E60" s="466"/>
      <c r="F60" s="466"/>
      <c r="G60" s="466"/>
      <c r="H60" s="466"/>
      <c r="I60" s="466"/>
      <c r="J60" s="466"/>
      <c r="K60" s="466"/>
      <c r="L60" s="466"/>
      <c r="M60" s="466"/>
      <c r="N60" s="466"/>
      <c r="O60" s="1117" t="s">
        <v>790</v>
      </c>
      <c r="P60" s="1117"/>
      <c r="Q60" s="1117"/>
      <c r="R60" s="1117"/>
      <c r="S60" s="1117"/>
      <c r="T60" s="1117"/>
      <c r="U60" s="1117"/>
      <c r="V60" s="1117"/>
      <c r="W60" s="1117"/>
      <c r="X60" s="1117"/>
      <c r="Y60" s="1119" t="s">
        <v>445</v>
      </c>
      <c r="Z60" s="1120"/>
      <c r="AA60" s="1120"/>
      <c r="AB60" s="1120"/>
      <c r="AC60" s="1136"/>
      <c r="AD60" s="1137">
        <v>72.95</v>
      </c>
      <c r="AE60" s="1138"/>
      <c r="AF60" s="1139"/>
      <c r="AG60" s="1119"/>
      <c r="AH60" s="1120"/>
      <c r="AI60" s="1136"/>
      <c r="AJ60" s="1119"/>
      <c r="AK60" s="1120"/>
      <c r="AL60" s="1120"/>
      <c r="AM60" s="1120"/>
      <c r="AN60" s="1120"/>
      <c r="AO60" s="1120"/>
      <c r="AP60" s="1120"/>
      <c r="AQ60" s="1120"/>
      <c r="AR60" s="1120"/>
      <c r="AS60" s="1120"/>
      <c r="AT60" s="1120"/>
      <c r="AU60" s="1120"/>
      <c r="AV60" s="1120"/>
      <c r="AW60" s="1120"/>
      <c r="AX60" s="1120"/>
      <c r="AY60" s="1121"/>
      <c r="AZ60" s="133"/>
      <c r="BA60" s="84" t="s">
        <v>1214</v>
      </c>
      <c r="BB60" s="39" t="s">
        <v>1183</v>
      </c>
      <c r="BC60" s="39" t="str">
        <f t="shared" si="0"/>
        <v>Acer Palmatum 'Bloodgood'</v>
      </c>
      <c r="BD60" s="39" t="str">
        <f t="shared" si="1"/>
        <v>Bloodgood Japanese Maple</v>
      </c>
      <c r="BE60" s="40" t="str">
        <f t="shared" si="2"/>
        <v>Advanced</v>
      </c>
      <c r="BF60" s="85" t="str">
        <f t="shared" si="3"/>
        <v>Yes</v>
      </c>
      <c r="BG60" s="40" t="str">
        <f t="shared" si="4"/>
        <v/>
      </c>
      <c r="BH60" s="142">
        <f t="shared" si="5"/>
        <v>72.95</v>
      </c>
      <c r="BI60" s="40" t="str">
        <f t="shared" si="6"/>
        <v/>
      </c>
      <c r="BJ60" s="139">
        <f>IF(BC60="","",Admin!$F$8)</f>
        <v>0</v>
      </c>
      <c r="BK60" s="142" t="str">
        <f t="shared" si="7"/>
        <v/>
      </c>
      <c r="BL60" s="143" t="str">
        <f t="shared" si="56"/>
        <v/>
      </c>
    </row>
    <row r="61" spans="2:64" s="39" customFormat="1" ht="18.75" hidden="1" customHeight="1" x14ac:dyDescent="0.25">
      <c r="B61" s="1110" t="s">
        <v>2625</v>
      </c>
      <c r="C61" s="470"/>
      <c r="D61" s="470"/>
      <c r="E61" s="470"/>
      <c r="F61" s="470"/>
      <c r="G61" s="470"/>
      <c r="H61" s="470"/>
      <c r="I61" s="470"/>
      <c r="J61" s="470"/>
      <c r="K61" s="470"/>
      <c r="L61" s="470"/>
      <c r="M61" s="470"/>
      <c r="N61" s="470"/>
      <c r="O61" s="1111" t="s">
        <v>1175</v>
      </c>
      <c r="P61" s="1111"/>
      <c r="Q61" s="1111"/>
      <c r="R61" s="1111"/>
      <c r="S61" s="1111"/>
      <c r="T61" s="1111"/>
      <c r="U61" s="1111"/>
      <c r="V61" s="1111"/>
      <c r="W61" s="1111"/>
      <c r="X61" s="1111"/>
      <c r="Y61" s="863" t="s">
        <v>445</v>
      </c>
      <c r="Z61" s="864"/>
      <c r="AA61" s="864"/>
      <c r="AB61" s="864"/>
      <c r="AC61" s="865"/>
      <c r="AD61" s="1133" t="s">
        <v>393</v>
      </c>
      <c r="AE61" s="1134"/>
      <c r="AF61" s="1135"/>
      <c r="AG61" s="863" t="s">
        <v>2</v>
      </c>
      <c r="AH61" s="864"/>
      <c r="AI61" s="865"/>
      <c r="AJ61" s="863"/>
      <c r="AK61" s="864"/>
      <c r="AL61" s="864"/>
      <c r="AM61" s="864"/>
      <c r="AN61" s="864"/>
      <c r="AO61" s="864"/>
      <c r="AP61" s="864"/>
      <c r="AQ61" s="864"/>
      <c r="AR61" s="864"/>
      <c r="AS61" s="864"/>
      <c r="AT61" s="864"/>
      <c r="AU61" s="864"/>
      <c r="AV61" s="864"/>
      <c r="AW61" s="864"/>
      <c r="AX61" s="864"/>
      <c r="AY61" s="1093"/>
      <c r="AZ61" s="133"/>
      <c r="BA61" s="84" t="s">
        <v>1215</v>
      </c>
      <c r="BB61" s="39" t="s">
        <v>1183</v>
      </c>
      <c r="BC61" s="39" t="str">
        <f t="shared" si="0"/>
        <v>Acer Palmatum 'Bonfire'</v>
      </c>
      <c r="BD61" s="39" t="str">
        <f t="shared" si="1"/>
        <v>Bonfire Japanese Maple</v>
      </c>
      <c r="BE61" s="40" t="str">
        <f t="shared" si="2"/>
        <v>Advanced</v>
      </c>
      <c r="BF61" s="85" t="str">
        <f t="shared" si="3"/>
        <v/>
      </c>
      <c r="BG61" s="40" t="str">
        <f t="shared" si="4"/>
        <v/>
      </c>
      <c r="BH61" s="142" t="str">
        <f t="shared" si="5"/>
        <v/>
      </c>
      <c r="BI61" s="40" t="str">
        <f t="shared" si="6"/>
        <v/>
      </c>
      <c r="BJ61" s="139">
        <f>IF(BC61="","",Admin!$F$8)</f>
        <v>0</v>
      </c>
      <c r="BK61" s="142" t="str">
        <f t="shared" si="7"/>
        <v/>
      </c>
      <c r="BL61" s="143" t="str">
        <f t="shared" si="56"/>
        <v/>
      </c>
    </row>
    <row r="62" spans="2:64" s="39" customFormat="1" ht="18.75" hidden="1" customHeight="1" x14ac:dyDescent="0.25">
      <c r="B62" s="1110" t="s">
        <v>2626</v>
      </c>
      <c r="C62" s="470"/>
      <c r="D62" s="470"/>
      <c r="E62" s="470"/>
      <c r="F62" s="470"/>
      <c r="G62" s="470"/>
      <c r="H62" s="470"/>
      <c r="I62" s="470"/>
      <c r="J62" s="470"/>
      <c r="K62" s="470"/>
      <c r="L62" s="470"/>
      <c r="M62" s="470"/>
      <c r="N62" s="470"/>
      <c r="O62" s="1111" t="s">
        <v>1176</v>
      </c>
      <c r="P62" s="1111"/>
      <c r="Q62" s="1111"/>
      <c r="R62" s="1111"/>
      <c r="S62" s="1111"/>
      <c r="T62" s="1111"/>
      <c r="U62" s="1111"/>
      <c r="V62" s="1111"/>
      <c r="W62" s="1111"/>
      <c r="X62" s="1111"/>
      <c r="Y62" s="863" t="s">
        <v>445</v>
      </c>
      <c r="Z62" s="864"/>
      <c r="AA62" s="864"/>
      <c r="AB62" s="864"/>
      <c r="AC62" s="865"/>
      <c r="AD62" s="1133" t="s">
        <v>393</v>
      </c>
      <c r="AE62" s="1134"/>
      <c r="AF62" s="1135"/>
      <c r="AG62" s="863" t="s">
        <v>2</v>
      </c>
      <c r="AH62" s="864"/>
      <c r="AI62" s="865"/>
      <c r="AJ62" s="863"/>
      <c r="AK62" s="864"/>
      <c r="AL62" s="864"/>
      <c r="AM62" s="864"/>
      <c r="AN62" s="864"/>
      <c r="AO62" s="864"/>
      <c r="AP62" s="864"/>
      <c r="AQ62" s="864"/>
      <c r="AR62" s="864"/>
      <c r="AS62" s="864"/>
      <c r="AT62" s="864"/>
      <c r="AU62" s="864"/>
      <c r="AV62" s="864"/>
      <c r="AW62" s="864"/>
      <c r="AX62" s="864"/>
      <c r="AY62" s="1093"/>
      <c r="AZ62" s="133"/>
      <c r="BA62" s="84" t="s">
        <v>1177</v>
      </c>
      <c r="BB62" s="39" t="s">
        <v>1183</v>
      </c>
      <c r="BC62" s="39" t="str">
        <f t="shared" si="0"/>
        <v>Acer Palmatum 'Butterfly'</v>
      </c>
      <c r="BD62" s="39" t="str">
        <f t="shared" si="1"/>
        <v>Butterfly Japanese Maple</v>
      </c>
      <c r="BE62" s="40" t="str">
        <f t="shared" si="2"/>
        <v>Advanced</v>
      </c>
      <c r="BF62" s="85" t="str">
        <f t="shared" si="3"/>
        <v/>
      </c>
      <c r="BG62" s="40" t="str">
        <f t="shared" si="4"/>
        <v/>
      </c>
      <c r="BH62" s="142" t="str">
        <f t="shared" si="5"/>
        <v/>
      </c>
      <c r="BI62" s="40" t="str">
        <f t="shared" si="6"/>
        <v/>
      </c>
      <c r="BJ62" s="139">
        <f>IF(BC62="","",Admin!$F$8)</f>
        <v>0</v>
      </c>
      <c r="BK62" s="142" t="str">
        <f t="shared" si="7"/>
        <v/>
      </c>
      <c r="BL62" s="143" t="str">
        <f t="shared" si="56"/>
        <v/>
      </c>
    </row>
    <row r="63" spans="2:64" s="39" customFormat="1" ht="18.75" customHeight="1" x14ac:dyDescent="0.25">
      <c r="B63" s="1122" t="s">
        <v>2621</v>
      </c>
      <c r="C63" s="466"/>
      <c r="D63" s="466"/>
      <c r="E63" s="466"/>
      <c r="F63" s="466"/>
      <c r="G63" s="466"/>
      <c r="H63" s="466"/>
      <c r="I63" s="466"/>
      <c r="J63" s="466"/>
      <c r="K63" s="466"/>
      <c r="L63" s="466"/>
      <c r="M63" s="466"/>
      <c r="N63" s="466"/>
      <c r="O63" s="1193" t="s">
        <v>641</v>
      </c>
      <c r="P63" s="1193"/>
      <c r="Q63" s="1193"/>
      <c r="R63" s="1193"/>
      <c r="S63" s="1193"/>
      <c r="T63" s="1193"/>
      <c r="U63" s="1193"/>
      <c r="V63" s="1193"/>
      <c r="W63" s="1193"/>
      <c r="X63" s="1193"/>
      <c r="Y63" s="1119" t="s">
        <v>445</v>
      </c>
      <c r="Z63" s="1120"/>
      <c r="AA63" s="1120"/>
      <c r="AB63" s="1120"/>
      <c r="AC63" s="1136"/>
      <c r="AD63" s="1137">
        <v>72.95</v>
      </c>
      <c r="AE63" s="1138"/>
      <c r="AF63" s="1139"/>
      <c r="AG63" s="1119"/>
      <c r="AH63" s="1120"/>
      <c r="AI63" s="1136"/>
      <c r="AJ63" s="1119"/>
      <c r="AK63" s="1120"/>
      <c r="AL63" s="1120"/>
      <c r="AM63" s="1120"/>
      <c r="AN63" s="1120"/>
      <c r="AO63" s="1120"/>
      <c r="AP63" s="1120"/>
      <c r="AQ63" s="1120"/>
      <c r="AR63" s="1120"/>
      <c r="AS63" s="1120"/>
      <c r="AT63" s="1120"/>
      <c r="AU63" s="1120"/>
      <c r="AV63" s="1120"/>
      <c r="AW63" s="1120"/>
      <c r="AX63" s="1120"/>
      <c r="AY63" s="1121"/>
      <c r="AZ63" s="133"/>
      <c r="BA63" s="84" t="s">
        <v>1178</v>
      </c>
      <c r="BB63" s="39" t="s">
        <v>1183</v>
      </c>
      <c r="BC63" s="39" t="str">
        <f t="shared" si="0"/>
        <v>Acer Palmatum 'Dissectum Crimsonwave'</v>
      </c>
      <c r="BD63" s="39" t="str">
        <f t="shared" si="1"/>
        <v>Crimson Wave Japanese Maple</v>
      </c>
      <c r="BE63" s="40" t="str">
        <f t="shared" si="2"/>
        <v>Advanced</v>
      </c>
      <c r="BF63" s="85" t="str">
        <f t="shared" si="3"/>
        <v>Yes</v>
      </c>
      <c r="BG63" s="40" t="str">
        <f t="shared" si="4"/>
        <v/>
      </c>
      <c r="BH63" s="142">
        <f t="shared" si="5"/>
        <v>72.95</v>
      </c>
      <c r="BI63" s="40" t="str">
        <f t="shared" si="6"/>
        <v/>
      </c>
      <c r="BJ63" s="139">
        <f>IF(BC63="","",Admin!$F$8)</f>
        <v>0</v>
      </c>
      <c r="BK63" s="142" t="str">
        <f t="shared" si="7"/>
        <v/>
      </c>
      <c r="BL63" s="143" t="str">
        <f t="shared" si="56"/>
        <v/>
      </c>
    </row>
    <row r="64" spans="2:64" s="39" customFormat="1" ht="18.75" hidden="1" customHeight="1" x14ac:dyDescent="0.25">
      <c r="B64" s="1110" t="s">
        <v>646</v>
      </c>
      <c r="C64" s="470"/>
      <c r="D64" s="470"/>
      <c r="E64" s="470"/>
      <c r="F64" s="470"/>
      <c r="G64" s="470"/>
      <c r="H64" s="470"/>
      <c r="I64" s="470"/>
      <c r="J64" s="470"/>
      <c r="K64" s="470"/>
      <c r="L64" s="470"/>
      <c r="M64" s="470"/>
      <c r="N64" s="470"/>
      <c r="O64" s="1111" t="s">
        <v>647</v>
      </c>
      <c r="P64" s="1111"/>
      <c r="Q64" s="1111"/>
      <c r="R64" s="1111"/>
      <c r="S64" s="1111"/>
      <c r="T64" s="1111"/>
      <c r="U64" s="1111"/>
      <c r="V64" s="1111"/>
      <c r="W64" s="1111"/>
      <c r="X64" s="1111"/>
      <c r="Y64" s="863" t="s">
        <v>445</v>
      </c>
      <c r="Z64" s="864"/>
      <c r="AA64" s="864"/>
      <c r="AB64" s="864"/>
      <c r="AC64" s="865"/>
      <c r="AD64" s="1133">
        <v>72.95</v>
      </c>
      <c r="AE64" s="1134"/>
      <c r="AF64" s="1135"/>
      <c r="AG64" s="863" t="s">
        <v>2</v>
      </c>
      <c r="AH64" s="864"/>
      <c r="AI64" s="865"/>
      <c r="AJ64" s="863"/>
      <c r="AK64" s="864"/>
      <c r="AL64" s="864"/>
      <c r="AM64" s="864"/>
      <c r="AN64" s="864"/>
      <c r="AO64" s="864"/>
      <c r="AP64" s="864"/>
      <c r="AQ64" s="864"/>
      <c r="AR64" s="864"/>
      <c r="AS64" s="864"/>
      <c r="AT64" s="864"/>
      <c r="AU64" s="864"/>
      <c r="AV64" s="864"/>
      <c r="AW64" s="864"/>
      <c r="AX64" s="864"/>
      <c r="AY64" s="1093"/>
      <c r="BA64" s="84" t="s">
        <v>1607</v>
      </c>
      <c r="BB64" s="39" t="s">
        <v>1183</v>
      </c>
      <c r="BC64" s="39" t="str">
        <f>IF(BA64="","",IF(ISNUMBER(SEARCH(BB64,B64)),B64,BB64&amp;" "&amp;RIGHT(B64,LEN(B64)-3)))</f>
        <v>Acer Palmatum 'Dissectum Seiryu'</v>
      </c>
      <c r="BD64" s="39" t="str">
        <f>IF(O64&lt;&gt;"",O64,"")</f>
        <v>Dissectum Seiryu Maple</v>
      </c>
      <c r="BE64" s="40" t="str">
        <f>IF(AND(Y64&lt;&gt;"Size", Y64&lt;&gt;""),Y64,"")</f>
        <v>Advanced</v>
      </c>
      <c r="BF64" s="85" t="str">
        <f>IF(ISNUMBER(AD64),"Yes","")</f>
        <v>Yes</v>
      </c>
      <c r="BG64" s="40" t="str">
        <f>IF(ISNUMBER(AG64),AG64,"")</f>
        <v/>
      </c>
      <c r="BH64" s="142">
        <f>IF(ISNUMBER(AD64),AD64,"")</f>
        <v>72.95</v>
      </c>
      <c r="BI64" s="40" t="str">
        <f>IF(AND(ISNUMBER(AG64),BF64="Yes"),AG64,"")</f>
        <v/>
      </c>
      <c r="BJ64" s="139">
        <f>IF(BC64="","",Admin!$F$8)</f>
        <v>0</v>
      </c>
      <c r="BK64" s="142" t="str">
        <f>IF(AND(ISNUMBER(AG64),AG64&gt;0, ISNUMBER(AD64)),AD64*AG64,"")</f>
        <v/>
      </c>
      <c r="BL64" s="143" t="str">
        <f t="shared" si="56"/>
        <v/>
      </c>
    </row>
    <row r="65" spans="2:64" s="39" customFormat="1" ht="18.75" customHeight="1" x14ac:dyDescent="0.25">
      <c r="B65" s="1122" t="s">
        <v>646</v>
      </c>
      <c r="C65" s="466"/>
      <c r="D65" s="466"/>
      <c r="E65" s="466"/>
      <c r="F65" s="466"/>
      <c r="G65" s="466"/>
      <c r="H65" s="466"/>
      <c r="I65" s="466"/>
      <c r="J65" s="466"/>
      <c r="K65" s="466"/>
      <c r="L65" s="466"/>
      <c r="M65" s="466"/>
      <c r="N65" s="466"/>
      <c r="O65" s="1117" t="s">
        <v>647</v>
      </c>
      <c r="P65" s="1117"/>
      <c r="Q65" s="1117"/>
      <c r="R65" s="1117"/>
      <c r="S65" s="1117"/>
      <c r="T65" s="1117"/>
      <c r="U65" s="1117"/>
      <c r="V65" s="1117"/>
      <c r="W65" s="1117"/>
      <c r="X65" s="1117"/>
      <c r="Y65" s="1119" t="s">
        <v>445</v>
      </c>
      <c r="Z65" s="1120"/>
      <c r="AA65" s="1120"/>
      <c r="AB65" s="1120"/>
      <c r="AC65" s="1136"/>
      <c r="AD65" s="1137">
        <v>72.95</v>
      </c>
      <c r="AE65" s="1138"/>
      <c r="AF65" s="1139"/>
      <c r="AG65" s="1119"/>
      <c r="AH65" s="1120"/>
      <c r="AI65" s="1136"/>
      <c r="AJ65" s="1119"/>
      <c r="AK65" s="1120"/>
      <c r="AL65" s="1120"/>
      <c r="AM65" s="1120"/>
      <c r="AN65" s="1120"/>
      <c r="AO65" s="1120"/>
      <c r="AP65" s="1120"/>
      <c r="AQ65" s="1120"/>
      <c r="AR65" s="1120"/>
      <c r="AS65" s="1120"/>
      <c r="AT65" s="1120"/>
      <c r="AU65" s="1120"/>
      <c r="AV65" s="1120"/>
      <c r="AW65" s="1120"/>
      <c r="AX65" s="1120"/>
      <c r="AY65" s="1121"/>
      <c r="BA65" s="84" t="s">
        <v>1216</v>
      </c>
      <c r="BB65" s="39" t="s">
        <v>1183</v>
      </c>
      <c r="BC65" s="39" t="str">
        <f t="shared" si="0"/>
        <v>Acer Palmatum 'Dissectum Seiryu'</v>
      </c>
      <c r="BD65" s="39" t="str">
        <f t="shared" si="1"/>
        <v>Dissectum Seiryu Maple</v>
      </c>
      <c r="BE65" s="40" t="str">
        <f t="shared" si="2"/>
        <v>Advanced</v>
      </c>
      <c r="BF65" s="85" t="str">
        <f t="shared" si="3"/>
        <v>Yes</v>
      </c>
      <c r="BG65" s="40" t="str">
        <f t="shared" si="4"/>
        <v/>
      </c>
      <c r="BH65" s="142">
        <f t="shared" si="5"/>
        <v>72.95</v>
      </c>
      <c r="BI65" s="40" t="str">
        <f t="shared" si="6"/>
        <v/>
      </c>
      <c r="BJ65" s="139">
        <f>IF(BC65="","",Admin!$F$8)</f>
        <v>0</v>
      </c>
      <c r="BK65" s="142" t="str">
        <f t="shared" si="7"/>
        <v/>
      </c>
      <c r="BL65" s="143" t="str">
        <f t="shared" si="56"/>
        <v/>
      </c>
    </row>
    <row r="66" spans="2:64" s="39" customFormat="1" ht="18.75" customHeight="1" x14ac:dyDescent="0.25">
      <c r="B66" s="1122" t="s">
        <v>2056</v>
      </c>
      <c r="C66" s="466"/>
      <c r="D66" s="466"/>
      <c r="E66" s="466"/>
      <c r="F66" s="466"/>
      <c r="G66" s="466"/>
      <c r="H66" s="466"/>
      <c r="I66" s="466"/>
      <c r="J66" s="466"/>
      <c r="K66" s="466"/>
      <c r="L66" s="466"/>
      <c r="M66" s="466"/>
      <c r="N66" s="466"/>
      <c r="O66" s="1117" t="s">
        <v>648</v>
      </c>
      <c r="P66" s="1117"/>
      <c r="Q66" s="1117"/>
      <c r="R66" s="1117"/>
      <c r="S66" s="1117"/>
      <c r="T66" s="1117"/>
      <c r="U66" s="1117"/>
      <c r="V66" s="1117"/>
      <c r="W66" s="1117"/>
      <c r="X66" s="1117"/>
      <c r="Y66" s="1119" t="s">
        <v>445</v>
      </c>
      <c r="Z66" s="1120"/>
      <c r="AA66" s="1120"/>
      <c r="AB66" s="1120"/>
      <c r="AC66" s="1136"/>
      <c r="AD66" s="1137">
        <v>72.95</v>
      </c>
      <c r="AE66" s="1138"/>
      <c r="AF66" s="1139"/>
      <c r="AG66" s="1119"/>
      <c r="AH66" s="1120"/>
      <c r="AI66" s="1136"/>
      <c r="AJ66" s="1119"/>
      <c r="AK66" s="1120"/>
      <c r="AL66" s="1120"/>
      <c r="AM66" s="1120"/>
      <c r="AN66" s="1120"/>
      <c r="AO66" s="1120"/>
      <c r="AP66" s="1120"/>
      <c r="AQ66" s="1120"/>
      <c r="AR66" s="1120"/>
      <c r="AS66" s="1120"/>
      <c r="AT66" s="1120"/>
      <c r="AU66" s="1120"/>
      <c r="AV66" s="1120"/>
      <c r="AW66" s="1120"/>
      <c r="AX66" s="1120"/>
      <c r="AY66" s="1121"/>
      <c r="BA66" s="84" t="s">
        <v>808</v>
      </c>
      <c r="BB66" s="39" t="s">
        <v>1183</v>
      </c>
      <c r="BC66" s="39" t="str">
        <f t="shared" si="0"/>
        <v>Acer Palmatum 'Elegans'</v>
      </c>
      <c r="BD66" s="39" t="str">
        <f t="shared" si="1"/>
        <v>Elegans Maple</v>
      </c>
      <c r="BE66" s="40" t="str">
        <f t="shared" si="2"/>
        <v>Advanced</v>
      </c>
      <c r="BF66" s="85" t="str">
        <f t="shared" si="3"/>
        <v>Yes</v>
      </c>
      <c r="BG66" s="40" t="str">
        <f t="shared" si="4"/>
        <v/>
      </c>
      <c r="BH66" s="142">
        <f t="shared" si="5"/>
        <v>72.95</v>
      </c>
      <c r="BI66" s="40" t="str">
        <f t="shared" si="6"/>
        <v/>
      </c>
      <c r="BJ66" s="139">
        <f>IF(BC66="","",Admin!$F$8)</f>
        <v>0</v>
      </c>
      <c r="BK66" s="142" t="str">
        <f t="shared" si="7"/>
        <v/>
      </c>
      <c r="BL66" s="143" t="str">
        <f t="shared" si="56"/>
        <v/>
      </c>
    </row>
    <row r="67" spans="2:64" s="39" customFormat="1" ht="18.75" customHeight="1" x14ac:dyDescent="0.25">
      <c r="B67" s="1122" t="s">
        <v>642</v>
      </c>
      <c r="C67" s="466"/>
      <c r="D67" s="466"/>
      <c r="E67" s="466"/>
      <c r="F67" s="466"/>
      <c r="G67" s="466"/>
      <c r="H67" s="466"/>
      <c r="I67" s="466"/>
      <c r="J67" s="466"/>
      <c r="K67" s="466"/>
      <c r="L67" s="466"/>
      <c r="M67" s="466"/>
      <c r="N67" s="466"/>
      <c r="O67" s="1117" t="s">
        <v>643</v>
      </c>
      <c r="P67" s="1117"/>
      <c r="Q67" s="1117"/>
      <c r="R67" s="1117"/>
      <c r="S67" s="1117"/>
      <c r="T67" s="1117"/>
      <c r="U67" s="1117"/>
      <c r="V67" s="1117"/>
      <c r="W67" s="1117"/>
      <c r="X67" s="1117"/>
      <c r="Y67" s="1119" t="s">
        <v>445</v>
      </c>
      <c r="Z67" s="1120"/>
      <c r="AA67" s="1120"/>
      <c r="AB67" s="1120"/>
      <c r="AC67" s="1136"/>
      <c r="AD67" s="1137" t="s">
        <v>393</v>
      </c>
      <c r="AE67" s="1138"/>
      <c r="AF67" s="1139"/>
      <c r="AG67" s="1119"/>
      <c r="AH67" s="1120"/>
      <c r="AI67" s="1136"/>
      <c r="AJ67" s="1119"/>
      <c r="AK67" s="1120"/>
      <c r="AL67" s="1120"/>
      <c r="AM67" s="1120"/>
      <c r="AN67" s="1120"/>
      <c r="AO67" s="1120"/>
      <c r="AP67" s="1120"/>
      <c r="AQ67" s="1120"/>
      <c r="AR67" s="1120"/>
      <c r="AS67" s="1120"/>
      <c r="AT67" s="1120"/>
      <c r="AU67" s="1120"/>
      <c r="AV67" s="1120"/>
      <c r="AW67" s="1120"/>
      <c r="AX67" s="1120"/>
      <c r="AY67" s="1121"/>
      <c r="BA67" s="84" t="s">
        <v>1610</v>
      </c>
      <c r="BB67" s="39" t="s">
        <v>1183</v>
      </c>
      <c r="BC67" s="39" t="str">
        <f>IF(BA67="","",IF(ISNUMBER(SEARCH(BB67,B67)),B67,BB67&amp;" "&amp;RIGHT(B67,LEN(B67)-3)))</f>
        <v>Acer Palmatum 'Osakazuki'</v>
      </c>
      <c r="BD67" s="39" t="str">
        <f>IF(O67&lt;&gt;"",O67,"")</f>
        <v>Osakazuki Maple</v>
      </c>
      <c r="BE67" s="40" t="str">
        <f>IF(AND(Y67&lt;&gt;"Size", Y67&lt;&gt;""),Y67,"")</f>
        <v>Advanced</v>
      </c>
      <c r="BF67" s="85" t="str">
        <f>IF(ISNUMBER(AD67),"Yes","")</f>
        <v/>
      </c>
      <c r="BG67" s="40" t="str">
        <f>IF(ISNUMBER(AG67),AG67,"")</f>
        <v/>
      </c>
      <c r="BH67" s="142" t="str">
        <f>IF(ISNUMBER(AD67),AD67,"")</f>
        <v/>
      </c>
      <c r="BI67" s="40" t="str">
        <f>IF(AND(ISNUMBER(AG67),BF67="Yes"),AG67,"")</f>
        <v/>
      </c>
      <c r="BJ67" s="139">
        <f>IF(BC67="","",Admin!$F$8)</f>
        <v>0</v>
      </c>
      <c r="BK67" s="142" t="str">
        <f>IF(AND(ISNUMBER(AG67),AG67&gt;0, ISNUMBER(AD67)),AD67*AG67,"")</f>
        <v/>
      </c>
      <c r="BL67" s="143" t="str">
        <f t="shared" si="56"/>
        <v/>
      </c>
    </row>
    <row r="68" spans="2:64" s="39" customFormat="1" ht="18.75" customHeight="1" x14ac:dyDescent="0.25">
      <c r="B68" s="1122" t="s">
        <v>642</v>
      </c>
      <c r="C68" s="466"/>
      <c r="D68" s="466"/>
      <c r="E68" s="466"/>
      <c r="F68" s="466"/>
      <c r="G68" s="466"/>
      <c r="H68" s="466"/>
      <c r="I68" s="466"/>
      <c r="J68" s="466"/>
      <c r="K68" s="466"/>
      <c r="L68" s="466"/>
      <c r="M68" s="466"/>
      <c r="N68" s="466"/>
      <c r="O68" s="1117" t="s">
        <v>643</v>
      </c>
      <c r="P68" s="1117"/>
      <c r="Q68" s="1117"/>
      <c r="R68" s="1117"/>
      <c r="S68" s="1117"/>
      <c r="T68" s="1117"/>
      <c r="U68" s="1117"/>
      <c r="V68" s="1117"/>
      <c r="W68" s="1117"/>
      <c r="X68" s="1117"/>
      <c r="Y68" s="1119" t="s">
        <v>445</v>
      </c>
      <c r="Z68" s="1120"/>
      <c r="AA68" s="1120"/>
      <c r="AB68" s="1120"/>
      <c r="AC68" s="1136"/>
      <c r="AD68" s="1137">
        <v>72.95</v>
      </c>
      <c r="AE68" s="1138"/>
      <c r="AF68" s="1139"/>
      <c r="AG68" s="1119"/>
      <c r="AH68" s="1120"/>
      <c r="AI68" s="1136"/>
      <c r="AJ68" s="1119"/>
      <c r="AK68" s="1120"/>
      <c r="AL68" s="1120"/>
      <c r="AM68" s="1120"/>
      <c r="AN68" s="1120"/>
      <c r="AO68" s="1120"/>
      <c r="AP68" s="1120"/>
      <c r="AQ68" s="1120"/>
      <c r="AR68" s="1120"/>
      <c r="AS68" s="1120"/>
      <c r="AT68" s="1120"/>
      <c r="AU68" s="1120"/>
      <c r="AV68" s="1120"/>
      <c r="AW68" s="1120"/>
      <c r="AX68" s="1120"/>
      <c r="AY68" s="1121"/>
      <c r="BA68" s="84" t="s">
        <v>1217</v>
      </c>
      <c r="BB68" s="39" t="s">
        <v>1183</v>
      </c>
      <c r="BC68" s="39" t="str">
        <f t="shared" si="0"/>
        <v>Acer Palmatum 'Osakazuki'</v>
      </c>
      <c r="BD68" s="39" t="str">
        <f t="shared" si="1"/>
        <v>Osakazuki Maple</v>
      </c>
      <c r="BE68" s="40" t="str">
        <f t="shared" si="2"/>
        <v>Advanced</v>
      </c>
      <c r="BF68" s="85" t="str">
        <f t="shared" si="3"/>
        <v>Yes</v>
      </c>
      <c r="BG68" s="40" t="str">
        <f t="shared" si="4"/>
        <v/>
      </c>
      <c r="BH68" s="142">
        <f t="shared" si="5"/>
        <v>72.95</v>
      </c>
      <c r="BI68" s="40" t="str">
        <f t="shared" si="6"/>
        <v/>
      </c>
      <c r="BJ68" s="139">
        <f>IF(BC68="","",Admin!$F$8)</f>
        <v>0</v>
      </c>
      <c r="BK68" s="142" t="str">
        <f t="shared" si="7"/>
        <v/>
      </c>
      <c r="BL68" s="143" t="str">
        <f t="shared" si="56"/>
        <v/>
      </c>
    </row>
    <row r="69" spans="2:64" s="39" customFormat="1" ht="18.75" customHeight="1" x14ac:dyDescent="0.25">
      <c r="B69" s="1122" t="s">
        <v>2057</v>
      </c>
      <c r="C69" s="466"/>
      <c r="D69" s="466"/>
      <c r="E69" s="466"/>
      <c r="F69" s="466"/>
      <c r="G69" s="466"/>
      <c r="H69" s="466"/>
      <c r="I69" s="466"/>
      <c r="J69" s="466"/>
      <c r="K69" s="466"/>
      <c r="L69" s="466"/>
      <c r="M69" s="466"/>
      <c r="N69" s="466"/>
      <c r="O69" s="1117" t="s">
        <v>1182</v>
      </c>
      <c r="P69" s="1117"/>
      <c r="Q69" s="1117"/>
      <c r="R69" s="1117"/>
      <c r="S69" s="1117"/>
      <c r="T69" s="1117"/>
      <c r="U69" s="1117"/>
      <c r="V69" s="1117"/>
      <c r="W69" s="1117"/>
      <c r="X69" s="1117"/>
      <c r="Y69" s="1119" t="s">
        <v>445</v>
      </c>
      <c r="Z69" s="1120"/>
      <c r="AA69" s="1120"/>
      <c r="AB69" s="1120"/>
      <c r="AC69" s="1136"/>
      <c r="AD69" s="1137">
        <v>72.95</v>
      </c>
      <c r="AE69" s="1138"/>
      <c r="AF69" s="1139"/>
      <c r="AG69" s="1119"/>
      <c r="AH69" s="1120"/>
      <c r="AI69" s="1136"/>
      <c r="AJ69" s="1119"/>
      <c r="AK69" s="1120"/>
      <c r="AL69" s="1120"/>
      <c r="AM69" s="1120"/>
      <c r="AN69" s="1120"/>
      <c r="AO69" s="1120"/>
      <c r="AP69" s="1120"/>
      <c r="AQ69" s="1120"/>
      <c r="AR69" s="1120"/>
      <c r="AS69" s="1120"/>
      <c r="AT69" s="1120"/>
      <c r="AU69" s="1120"/>
      <c r="AV69" s="1120"/>
      <c r="AW69" s="1120"/>
      <c r="AX69" s="1120"/>
      <c r="AY69" s="1121"/>
      <c r="AZ69" s="133"/>
      <c r="BA69" s="84" t="s">
        <v>1218</v>
      </c>
      <c r="BB69" s="39" t="s">
        <v>1183</v>
      </c>
      <c r="BC69" s="39" t="str">
        <f t="shared" si="0"/>
        <v>Acer Palmatum 'Red Pygmy'</v>
      </c>
      <c r="BD69" s="39" t="str">
        <f t="shared" si="1"/>
        <v>Red Pygmy Maple</v>
      </c>
      <c r="BE69" s="40" t="str">
        <f t="shared" si="2"/>
        <v>Advanced</v>
      </c>
      <c r="BF69" s="85" t="str">
        <f t="shared" si="3"/>
        <v>Yes</v>
      </c>
      <c r="BG69" s="40" t="str">
        <f t="shared" si="4"/>
        <v/>
      </c>
      <c r="BH69" s="142">
        <f t="shared" si="5"/>
        <v>72.95</v>
      </c>
      <c r="BI69" s="40" t="str">
        <f t="shared" si="6"/>
        <v/>
      </c>
      <c r="BJ69" s="139">
        <f>IF(BC69="","",Admin!$F$8)</f>
        <v>0</v>
      </c>
      <c r="BK69" s="142" t="str">
        <f t="shared" si="7"/>
        <v/>
      </c>
      <c r="BL69" s="143" t="str">
        <f t="shared" si="56"/>
        <v/>
      </c>
    </row>
    <row r="70" spans="2:64" s="39" customFormat="1" ht="18.75" customHeight="1" x14ac:dyDescent="0.25">
      <c r="B70" s="1122" t="s">
        <v>644</v>
      </c>
      <c r="C70" s="466"/>
      <c r="D70" s="466"/>
      <c r="E70" s="466"/>
      <c r="F70" s="466"/>
      <c r="G70" s="466"/>
      <c r="H70" s="466"/>
      <c r="I70" s="466"/>
      <c r="J70" s="466"/>
      <c r="K70" s="466"/>
      <c r="L70" s="466"/>
      <c r="M70" s="466"/>
      <c r="N70" s="466"/>
      <c r="O70" s="1117" t="s">
        <v>645</v>
      </c>
      <c r="P70" s="1117"/>
      <c r="Q70" s="1117"/>
      <c r="R70" s="1117"/>
      <c r="S70" s="1117"/>
      <c r="T70" s="1117"/>
      <c r="U70" s="1117"/>
      <c r="V70" s="1117"/>
      <c r="W70" s="1117"/>
      <c r="X70" s="1117"/>
      <c r="Y70" s="1119" t="s">
        <v>445</v>
      </c>
      <c r="Z70" s="1120"/>
      <c r="AA70" s="1120"/>
      <c r="AB70" s="1120"/>
      <c r="AC70" s="1136"/>
      <c r="AD70" s="1137">
        <v>72.95</v>
      </c>
      <c r="AE70" s="1138"/>
      <c r="AF70" s="1139"/>
      <c r="AG70" s="1119"/>
      <c r="AH70" s="1120"/>
      <c r="AI70" s="1136"/>
      <c r="AJ70" s="1119"/>
      <c r="AK70" s="1120"/>
      <c r="AL70" s="1120"/>
      <c r="AM70" s="1120"/>
      <c r="AN70" s="1120"/>
      <c r="AO70" s="1120"/>
      <c r="AP70" s="1120"/>
      <c r="AQ70" s="1120"/>
      <c r="AR70" s="1120"/>
      <c r="AS70" s="1120"/>
      <c r="AT70" s="1120"/>
      <c r="AU70" s="1120"/>
      <c r="AV70" s="1120"/>
      <c r="AW70" s="1120"/>
      <c r="AX70" s="1120"/>
      <c r="AY70" s="1121"/>
      <c r="AZ70" s="133"/>
      <c r="BA70" s="84" t="s">
        <v>809</v>
      </c>
      <c r="BB70" s="39" t="s">
        <v>1183</v>
      </c>
      <c r="BC70" s="39" t="str">
        <f t="shared" si="0"/>
        <v>Acer Palmatum 'Sango Kaku'</v>
      </c>
      <c r="BD70" s="39" t="str">
        <f t="shared" si="1"/>
        <v>Coral Bark Maple</v>
      </c>
      <c r="BE70" s="78" t="str">
        <f t="shared" si="2"/>
        <v>Advanced</v>
      </c>
      <c r="BF70" s="85" t="str">
        <f t="shared" si="3"/>
        <v>Yes</v>
      </c>
      <c r="BG70" s="78" t="str">
        <f t="shared" si="4"/>
        <v/>
      </c>
      <c r="BH70" s="94">
        <f t="shared" si="5"/>
        <v>72.95</v>
      </c>
      <c r="BI70" s="78" t="str">
        <f t="shared" si="6"/>
        <v/>
      </c>
      <c r="BJ70" s="86">
        <f>IF(BC70="","",Admin!$F$8)</f>
        <v>0</v>
      </c>
      <c r="BK70" s="94" t="str">
        <f t="shared" si="7"/>
        <v/>
      </c>
      <c r="BL70" s="95" t="str">
        <f t="shared" si="56"/>
        <v/>
      </c>
    </row>
    <row r="71" spans="2:64" s="39" customFormat="1" ht="18.75" customHeight="1" x14ac:dyDescent="0.25">
      <c r="B71" s="1122" t="s">
        <v>644</v>
      </c>
      <c r="C71" s="466"/>
      <c r="D71" s="466"/>
      <c r="E71" s="466"/>
      <c r="F71" s="466"/>
      <c r="G71" s="466"/>
      <c r="H71" s="466"/>
      <c r="I71" s="466"/>
      <c r="J71" s="466"/>
      <c r="K71" s="466"/>
      <c r="L71" s="466"/>
      <c r="M71" s="466"/>
      <c r="N71" s="466"/>
      <c r="O71" s="1117" t="s">
        <v>645</v>
      </c>
      <c r="P71" s="1117"/>
      <c r="Q71" s="1117"/>
      <c r="R71" s="1117"/>
      <c r="S71" s="1117"/>
      <c r="T71" s="1117"/>
      <c r="U71" s="1117"/>
      <c r="V71" s="1117"/>
      <c r="W71" s="1117"/>
      <c r="X71" s="1117"/>
      <c r="Y71" s="1119" t="s">
        <v>445</v>
      </c>
      <c r="Z71" s="1120"/>
      <c r="AA71" s="1120"/>
      <c r="AB71" s="1120"/>
      <c r="AC71" s="1136"/>
      <c r="AD71" s="1137">
        <v>72.95</v>
      </c>
      <c r="AE71" s="1138"/>
      <c r="AF71" s="1139"/>
      <c r="AG71" s="1119"/>
      <c r="AH71" s="1120"/>
      <c r="AI71" s="1136"/>
      <c r="AJ71" s="1119"/>
      <c r="AK71" s="1120"/>
      <c r="AL71" s="1120"/>
      <c r="AM71" s="1120"/>
      <c r="AN71" s="1120"/>
      <c r="AO71" s="1120"/>
      <c r="AP71" s="1120"/>
      <c r="AQ71" s="1120"/>
      <c r="AR71" s="1120"/>
      <c r="AS71" s="1120"/>
      <c r="AT71" s="1120"/>
      <c r="AU71" s="1120"/>
      <c r="AV71" s="1120"/>
      <c r="AW71" s="1120"/>
      <c r="AX71" s="1120"/>
      <c r="AY71" s="1121"/>
      <c r="AZ71" s="133"/>
      <c r="BA71" s="84" t="s">
        <v>2440</v>
      </c>
      <c r="BB71" s="39" t="s">
        <v>1183</v>
      </c>
      <c r="BC71" s="39" t="str">
        <f t="shared" ref="BC71" si="75">IF(BA71="","",IF(ISNUMBER(SEARCH(BB71,B71)),B71,BB71&amp;" "&amp;RIGHT(B71,LEN(B71)-3)))</f>
        <v>Acer Palmatum 'Sango Kaku'</v>
      </c>
      <c r="BD71" s="39" t="str">
        <f t="shared" ref="BD71" si="76">IF(O71&lt;&gt;"",O71,"")</f>
        <v>Coral Bark Maple</v>
      </c>
      <c r="BE71" s="78" t="str">
        <f t="shared" ref="BE71" si="77">IF(AND(Y71&lt;&gt;"Size", Y71&lt;&gt;""),Y71,"")</f>
        <v>Advanced</v>
      </c>
      <c r="BF71" s="85" t="str">
        <f t="shared" ref="BF71" si="78">IF(ISNUMBER(AD71),"Yes","")</f>
        <v>Yes</v>
      </c>
      <c r="BG71" s="78" t="str">
        <f t="shared" ref="BG71" si="79">IF(ISNUMBER(AG71),AG71,"")</f>
        <v/>
      </c>
      <c r="BH71" s="94">
        <f t="shared" ref="BH71" si="80">IF(ISNUMBER(AD71),AD71,"")</f>
        <v>72.95</v>
      </c>
      <c r="BI71" s="78" t="str">
        <f t="shared" ref="BI71" si="81">IF(AND(ISNUMBER(AG71),BF71="Yes"),AG71,"")</f>
        <v/>
      </c>
      <c r="BJ71" s="86">
        <f>IF(BC71="","",Admin!$F$8)</f>
        <v>0</v>
      </c>
      <c r="BK71" s="94" t="str">
        <f t="shared" ref="BK71" si="82">IF(AND(ISNUMBER(AG71),AG71&gt;0, ISNUMBER(AD71)),AD71*AG71,"")</f>
        <v/>
      </c>
      <c r="BL71" s="95" t="str">
        <f t="shared" ref="BL71" si="83">IF(BK71="","",BK71-(BK71*BJ71))</f>
        <v/>
      </c>
    </row>
    <row r="72" spans="2:64" s="39" customFormat="1" ht="18.75" customHeight="1" thickBot="1" x14ac:dyDescent="0.3">
      <c r="B72" s="1185" t="s">
        <v>1729</v>
      </c>
      <c r="C72" s="1186"/>
      <c r="D72" s="1186"/>
      <c r="E72" s="1186"/>
      <c r="F72" s="1186"/>
      <c r="G72" s="1186"/>
      <c r="H72" s="1186"/>
      <c r="I72" s="1186"/>
      <c r="J72" s="1186"/>
      <c r="K72" s="1186"/>
      <c r="L72" s="1186"/>
      <c r="M72" s="1186"/>
      <c r="N72" s="1186"/>
      <c r="O72" s="1148" t="s">
        <v>1179</v>
      </c>
      <c r="P72" s="1148"/>
      <c r="Q72" s="1148"/>
      <c r="R72" s="1148"/>
      <c r="S72" s="1148"/>
      <c r="T72" s="1148"/>
      <c r="U72" s="1148"/>
      <c r="V72" s="1148"/>
      <c r="W72" s="1148"/>
      <c r="X72" s="1148"/>
      <c r="Y72" s="1218" t="s">
        <v>481</v>
      </c>
      <c r="Z72" s="1219"/>
      <c r="AA72" s="1219"/>
      <c r="AB72" s="1219"/>
      <c r="AC72" s="1290"/>
      <c r="AD72" s="1291">
        <v>72.95</v>
      </c>
      <c r="AE72" s="1292"/>
      <c r="AF72" s="1293"/>
      <c r="AG72" s="1218"/>
      <c r="AH72" s="1219"/>
      <c r="AI72" s="1290"/>
      <c r="AJ72" s="1218"/>
      <c r="AK72" s="1219"/>
      <c r="AL72" s="1219"/>
      <c r="AM72" s="1219"/>
      <c r="AN72" s="1219"/>
      <c r="AO72" s="1219"/>
      <c r="AP72" s="1219"/>
      <c r="AQ72" s="1219"/>
      <c r="AR72" s="1219"/>
      <c r="AS72" s="1219"/>
      <c r="AT72" s="1219"/>
      <c r="AU72" s="1219"/>
      <c r="AV72" s="1219"/>
      <c r="AW72" s="1219"/>
      <c r="AX72" s="1219"/>
      <c r="AY72" s="1220"/>
      <c r="AZ72" s="133"/>
      <c r="BA72" s="84" t="s">
        <v>1219</v>
      </c>
      <c r="BB72" s="39" t="s">
        <v>1183</v>
      </c>
      <c r="BC72" s="39" t="str">
        <f t="shared" ref="BC72:BC99" si="84">IF(BA72="","",IF(ISNUMBER(SEARCH(BB72,B72)),B72,BB72&amp;" "&amp;RIGHT(B72,LEN(B72)-3)))</f>
        <v>Acer Palmatum 'Shaina' Dwarf</v>
      </c>
      <c r="BD72" s="39" t="str">
        <f t="shared" si="1"/>
        <v>Shaina Maple</v>
      </c>
      <c r="BE72" s="78" t="str">
        <f t="shared" ref="BE72:BE99" si="85">IF(AND(Y72&lt;&gt;"Size", Y72&lt;&gt;""),Y72,"")</f>
        <v>Regular</v>
      </c>
      <c r="BF72" s="85" t="str">
        <f t="shared" si="3"/>
        <v>Yes</v>
      </c>
      <c r="BG72" s="78" t="str">
        <f t="shared" si="4"/>
        <v/>
      </c>
      <c r="BH72" s="94">
        <f t="shared" si="5"/>
        <v>72.95</v>
      </c>
      <c r="BI72" s="78" t="str">
        <f t="shared" ref="BI72:BI99" si="86">IF(AND(ISNUMBER(AG72),BF72="Yes"),AG72,"")</f>
        <v/>
      </c>
      <c r="BJ72" s="86">
        <f>IF(BC72="","",Admin!$F$8)</f>
        <v>0</v>
      </c>
      <c r="BK72" s="94" t="str">
        <f t="shared" ref="BK72:BK99" si="87">IF(AND(ISNUMBER(AG72),AG72&gt;0, ISNUMBER(AD72)),AD72*AG72,"")</f>
        <v/>
      </c>
      <c r="BL72" s="95" t="str">
        <f t="shared" si="56"/>
        <v/>
      </c>
    </row>
    <row r="73" spans="2:64" s="39" customFormat="1" ht="18.75" hidden="1" customHeight="1" x14ac:dyDescent="0.25">
      <c r="B73" s="1171" t="s">
        <v>2061</v>
      </c>
      <c r="C73" s="996"/>
      <c r="D73" s="996"/>
      <c r="E73" s="996"/>
      <c r="F73" s="996"/>
      <c r="G73" s="996"/>
      <c r="H73" s="996"/>
      <c r="I73" s="996"/>
      <c r="J73" s="996"/>
      <c r="K73" s="996"/>
      <c r="L73" s="996"/>
      <c r="M73" s="996"/>
      <c r="N73" s="996"/>
      <c r="O73" s="1143" t="s">
        <v>651</v>
      </c>
      <c r="P73" s="1143"/>
      <c r="Q73" s="1143"/>
      <c r="R73" s="1143"/>
      <c r="S73" s="1143"/>
      <c r="T73" s="1143"/>
      <c r="U73" s="1143"/>
      <c r="V73" s="1143"/>
      <c r="W73" s="1143"/>
      <c r="X73" s="1143"/>
      <c r="Y73" s="1175" t="s">
        <v>481</v>
      </c>
      <c r="Z73" s="1176"/>
      <c r="AA73" s="1176"/>
      <c r="AB73" s="1176"/>
      <c r="AC73" s="1294"/>
      <c r="AD73" s="1295" t="s">
        <v>393</v>
      </c>
      <c r="AE73" s="1296"/>
      <c r="AF73" s="1297"/>
      <c r="AG73" s="1175" t="s">
        <v>2</v>
      </c>
      <c r="AH73" s="1176"/>
      <c r="AI73" s="1294"/>
      <c r="AJ73" s="1175"/>
      <c r="AK73" s="1176"/>
      <c r="AL73" s="1176"/>
      <c r="AM73" s="1176"/>
      <c r="AN73" s="1176"/>
      <c r="AO73" s="1176"/>
      <c r="AP73" s="1176"/>
      <c r="AQ73" s="1176"/>
      <c r="AR73" s="1176"/>
      <c r="AS73" s="1176"/>
      <c r="AT73" s="1176"/>
      <c r="AU73" s="1176"/>
      <c r="AV73" s="1176"/>
      <c r="AW73" s="1176"/>
      <c r="AX73" s="1176"/>
      <c r="AY73" s="1177"/>
      <c r="AZ73" s="133"/>
      <c r="BA73" s="84" t="s">
        <v>1611</v>
      </c>
      <c r="BB73" s="39" t="s">
        <v>1183</v>
      </c>
      <c r="BC73" s="39" t="str">
        <f>IF(BA73="","",IF(ISNUMBER(SEARCH(BB73,B73)),B73,BB73&amp;" "&amp;RIGHT(B73,LEN(B73)-3)))</f>
        <v>Acer Palmatum 'Shindeshojo'*</v>
      </c>
      <c r="BD73" s="39" t="str">
        <f>IF(O73&lt;&gt;"",O73,"")</f>
        <v>Shindeshojo Maple</v>
      </c>
      <c r="BE73" s="40" t="str">
        <f>IF(AND(Y73&lt;&gt;"Size", Y73&lt;&gt;""),Y73,"")</f>
        <v>Regular</v>
      </c>
      <c r="BF73" s="85" t="str">
        <f>IF(ISNUMBER(AD73),"Yes","")</f>
        <v/>
      </c>
      <c r="BG73" s="40" t="str">
        <f>IF(ISNUMBER(AG73),AG73,"")</f>
        <v/>
      </c>
      <c r="BH73" s="142" t="str">
        <f>IF(ISNUMBER(AD73),AD73,"")</f>
        <v/>
      </c>
      <c r="BI73" s="40" t="str">
        <f>IF(AND(ISNUMBER(AG73),BF73="Yes"),AG73,"")</f>
        <v/>
      </c>
      <c r="BJ73" s="139">
        <f>IF(BC73="","",Admin!$F$8)</f>
        <v>0</v>
      </c>
      <c r="BK73" s="142" t="str">
        <f>IF(AND(ISNUMBER(AG73),AG73&gt;0, ISNUMBER(AD73)),AD73*AG73,"")</f>
        <v/>
      </c>
      <c r="BL73" s="143" t="str">
        <f t="shared" si="56"/>
        <v/>
      </c>
    </row>
    <row r="74" spans="2:64" s="39" customFormat="1" ht="18.75" hidden="1" customHeight="1" x14ac:dyDescent="0.25">
      <c r="B74" s="1110" t="s">
        <v>2004</v>
      </c>
      <c r="C74" s="470"/>
      <c r="D74" s="470"/>
      <c r="E74" s="470"/>
      <c r="F74" s="470"/>
      <c r="G74" s="470"/>
      <c r="H74" s="470"/>
      <c r="I74" s="470"/>
      <c r="J74" s="470"/>
      <c r="K74" s="470"/>
      <c r="L74" s="470"/>
      <c r="M74" s="470"/>
      <c r="N74" s="470"/>
      <c r="O74" s="1111" t="s">
        <v>1180</v>
      </c>
      <c r="P74" s="1111"/>
      <c r="Q74" s="1111"/>
      <c r="R74" s="1111"/>
      <c r="S74" s="1111"/>
      <c r="T74" s="1111"/>
      <c r="U74" s="1111"/>
      <c r="V74" s="1111"/>
      <c r="W74" s="1111"/>
      <c r="X74" s="1111"/>
      <c r="Y74" s="863" t="s">
        <v>481</v>
      </c>
      <c r="Z74" s="864"/>
      <c r="AA74" s="864"/>
      <c r="AB74" s="864"/>
      <c r="AC74" s="865"/>
      <c r="AD74" s="1133" t="s">
        <v>393</v>
      </c>
      <c r="AE74" s="1134"/>
      <c r="AF74" s="1135"/>
      <c r="AG74" s="863" t="s">
        <v>2</v>
      </c>
      <c r="AH74" s="864"/>
      <c r="AI74" s="865"/>
      <c r="AJ74" s="863"/>
      <c r="AK74" s="864"/>
      <c r="AL74" s="864"/>
      <c r="AM74" s="864"/>
      <c r="AN74" s="864"/>
      <c r="AO74" s="864"/>
      <c r="AP74" s="864"/>
      <c r="AQ74" s="864"/>
      <c r="AR74" s="864"/>
      <c r="AS74" s="864"/>
      <c r="AT74" s="864"/>
      <c r="AU74" s="864"/>
      <c r="AV74" s="864"/>
      <c r="AW74" s="864"/>
      <c r="AX74" s="864"/>
      <c r="AY74" s="1093"/>
      <c r="AZ74" s="133"/>
      <c r="BA74" s="84" t="s">
        <v>1220</v>
      </c>
      <c r="BB74" s="39" t="s">
        <v>1183</v>
      </c>
      <c r="BC74" s="39" t="str">
        <f t="shared" si="84"/>
        <v>Acer Palmatum 'Shishigashira' Dwarf*</v>
      </c>
      <c r="BD74" s="39" t="str">
        <f t="shared" si="1"/>
        <v>Shishigashira Maple</v>
      </c>
      <c r="BE74" s="78" t="str">
        <f t="shared" si="85"/>
        <v>Regular</v>
      </c>
      <c r="BF74" s="85" t="str">
        <f t="shared" si="3"/>
        <v/>
      </c>
      <c r="BG74" s="78" t="str">
        <f t="shared" si="4"/>
        <v/>
      </c>
      <c r="BH74" s="94" t="str">
        <f t="shared" si="5"/>
        <v/>
      </c>
      <c r="BI74" s="78" t="str">
        <f t="shared" si="86"/>
        <v/>
      </c>
      <c r="BJ74" s="86">
        <f>IF(BC74="","",Admin!$F$8)</f>
        <v>0</v>
      </c>
      <c r="BK74" s="94" t="str">
        <f t="shared" si="87"/>
        <v/>
      </c>
      <c r="BL74" s="95" t="str">
        <f t="shared" si="56"/>
        <v/>
      </c>
    </row>
    <row r="75" spans="2:64" s="39" customFormat="1" ht="18.75" hidden="1" customHeight="1" x14ac:dyDescent="0.25">
      <c r="B75" s="1110" t="s">
        <v>1521</v>
      </c>
      <c r="C75" s="470"/>
      <c r="D75" s="470"/>
      <c r="E75" s="470"/>
      <c r="F75" s="470"/>
      <c r="G75" s="470"/>
      <c r="H75" s="470"/>
      <c r="I75" s="470"/>
      <c r="J75" s="470"/>
      <c r="K75" s="470"/>
      <c r="L75" s="470"/>
      <c r="M75" s="470"/>
      <c r="N75" s="470"/>
      <c r="O75" s="1111" t="s">
        <v>1181</v>
      </c>
      <c r="P75" s="1111"/>
      <c r="Q75" s="1111"/>
      <c r="R75" s="1111"/>
      <c r="S75" s="1111"/>
      <c r="T75" s="1111"/>
      <c r="U75" s="1111"/>
      <c r="V75" s="1111"/>
      <c r="W75" s="1111"/>
      <c r="X75" s="1111"/>
      <c r="Y75" s="863" t="s">
        <v>445</v>
      </c>
      <c r="Z75" s="864"/>
      <c r="AA75" s="864"/>
      <c r="AB75" s="864"/>
      <c r="AC75" s="865"/>
      <c r="AD75" s="1133" t="s">
        <v>393</v>
      </c>
      <c r="AE75" s="1134"/>
      <c r="AF75" s="1135"/>
      <c r="AG75" s="863" t="s">
        <v>2</v>
      </c>
      <c r="AH75" s="864"/>
      <c r="AI75" s="865"/>
      <c r="AJ75" s="863"/>
      <c r="AK75" s="864"/>
      <c r="AL75" s="864"/>
      <c r="AM75" s="864"/>
      <c r="AN75" s="864"/>
      <c r="AO75" s="864"/>
      <c r="AP75" s="864"/>
      <c r="AQ75" s="864"/>
      <c r="AR75" s="864"/>
      <c r="AS75" s="864"/>
      <c r="AT75" s="864"/>
      <c r="AU75" s="864"/>
      <c r="AV75" s="864"/>
      <c r="AW75" s="864"/>
      <c r="AX75" s="864"/>
      <c r="AY75" s="1093"/>
      <c r="BA75" s="84" t="s">
        <v>810</v>
      </c>
      <c r="BB75" s="39" t="s">
        <v>1183</v>
      </c>
      <c r="BC75" s="39" t="str">
        <f t="shared" si="84"/>
        <v>Acer Palmatum 'Villa Taranto'*</v>
      </c>
      <c r="BD75" s="39" t="str">
        <f t="shared" si="1"/>
        <v>Villa Taranto Maple</v>
      </c>
      <c r="BE75" s="40" t="str">
        <f t="shared" si="85"/>
        <v>Advanced</v>
      </c>
      <c r="BF75" s="85" t="str">
        <f t="shared" si="3"/>
        <v/>
      </c>
      <c r="BG75" s="40" t="str">
        <f t="shared" si="4"/>
        <v/>
      </c>
      <c r="BH75" s="142" t="str">
        <f t="shared" si="5"/>
        <v/>
      </c>
      <c r="BI75" s="40" t="str">
        <f t="shared" si="86"/>
        <v/>
      </c>
      <c r="BJ75" s="139">
        <f>IF(BC75="","",Admin!$F$8)</f>
        <v>0</v>
      </c>
      <c r="BK75" s="142" t="str">
        <f t="shared" si="87"/>
        <v/>
      </c>
      <c r="BL75" s="143" t="str">
        <f t="shared" si="56"/>
        <v/>
      </c>
    </row>
    <row r="76" spans="2:64" s="39" customFormat="1" ht="18.75" hidden="1" customHeight="1" x14ac:dyDescent="0.25">
      <c r="B76" s="1110" t="s">
        <v>649</v>
      </c>
      <c r="C76" s="470"/>
      <c r="D76" s="470"/>
      <c r="E76" s="470"/>
      <c r="F76" s="470"/>
      <c r="G76" s="470"/>
      <c r="H76" s="470"/>
      <c r="I76" s="470"/>
      <c r="J76" s="470"/>
      <c r="K76" s="470"/>
      <c r="L76" s="470"/>
      <c r="M76" s="470"/>
      <c r="N76" s="470"/>
      <c r="O76" s="1111" t="s">
        <v>651</v>
      </c>
      <c r="P76" s="1111"/>
      <c r="Q76" s="1111"/>
      <c r="R76" s="1111"/>
      <c r="S76" s="1111"/>
      <c r="T76" s="1111"/>
      <c r="U76" s="1111"/>
      <c r="V76" s="1111"/>
      <c r="W76" s="1111"/>
      <c r="X76" s="1111"/>
      <c r="Y76" s="863" t="s">
        <v>445</v>
      </c>
      <c r="Z76" s="864"/>
      <c r="AA76" s="864"/>
      <c r="AB76" s="864"/>
      <c r="AC76" s="865"/>
      <c r="AD76" s="1133" t="s">
        <v>393</v>
      </c>
      <c r="AE76" s="1134"/>
      <c r="AF76" s="1135"/>
      <c r="AG76" s="863" t="s">
        <v>2</v>
      </c>
      <c r="AH76" s="864"/>
      <c r="AI76" s="865"/>
      <c r="AJ76" s="863"/>
      <c r="AK76" s="864"/>
      <c r="AL76" s="864"/>
      <c r="AM76" s="864"/>
      <c r="AN76" s="864"/>
      <c r="AO76" s="864"/>
      <c r="AP76" s="864"/>
      <c r="AQ76" s="864"/>
      <c r="AR76" s="864"/>
      <c r="AS76" s="864"/>
      <c r="AT76" s="864"/>
      <c r="AU76" s="864"/>
      <c r="AV76" s="864"/>
      <c r="AW76" s="864"/>
      <c r="AX76" s="864"/>
      <c r="AY76" s="1093"/>
      <c r="AZ76" s="133"/>
      <c r="BA76" s="84" t="s">
        <v>1221</v>
      </c>
      <c r="BB76" s="39" t="s">
        <v>1183</v>
      </c>
      <c r="BC76" s="39" t="str">
        <f t="shared" si="84"/>
        <v>Acer Palmatum Shindesojo</v>
      </c>
      <c r="BD76" s="39" t="str">
        <f t="shared" ref="BD76:BD99" si="88">IF(O76&lt;&gt;"",O76,"")</f>
        <v>Shindeshojo Maple</v>
      </c>
      <c r="BE76" s="78" t="str">
        <f t="shared" si="85"/>
        <v>Advanced</v>
      </c>
      <c r="BF76" s="85" t="str">
        <f t="shared" ref="BF76:BF99" si="89">IF(ISNUMBER(AD76),"Yes","")</f>
        <v/>
      </c>
      <c r="BG76" s="78" t="str">
        <f t="shared" ref="BG76:BG99" si="90">IF(ISNUMBER(AG76),AG76,"")</f>
        <v/>
      </c>
      <c r="BH76" s="94" t="str">
        <f t="shared" ref="BH76:BH99" si="91">IF(ISNUMBER(AD76),AD76,"")</f>
        <v/>
      </c>
      <c r="BI76" s="78" t="str">
        <f t="shared" si="86"/>
        <v/>
      </c>
      <c r="BJ76" s="86">
        <f>IF(BC76="","",Admin!$F$8)</f>
        <v>0</v>
      </c>
      <c r="BK76" s="94" t="str">
        <f t="shared" si="87"/>
        <v/>
      </c>
      <c r="BL76" s="95" t="str">
        <f t="shared" si="56"/>
        <v/>
      </c>
    </row>
    <row r="77" spans="2:64" s="39" customFormat="1" ht="18.75" hidden="1" customHeight="1" x14ac:dyDescent="0.25">
      <c r="B77" s="1157" t="s">
        <v>1348</v>
      </c>
      <c r="C77" s="1158"/>
      <c r="D77" s="1158"/>
      <c r="E77" s="1158"/>
      <c r="F77" s="1158"/>
      <c r="G77" s="1158"/>
      <c r="H77" s="1158"/>
      <c r="I77" s="1158"/>
      <c r="J77" s="1158"/>
      <c r="K77" s="1158"/>
      <c r="L77" s="1158"/>
      <c r="M77" s="1158"/>
      <c r="N77" s="1158"/>
      <c r="O77" s="1158"/>
      <c r="P77" s="1158"/>
      <c r="Q77" s="1158"/>
      <c r="R77" s="1158"/>
      <c r="S77" s="1158"/>
      <c r="T77" s="1158"/>
      <c r="U77" s="1158"/>
      <c r="V77" s="1158"/>
      <c r="W77" s="1158"/>
      <c r="X77" s="1158"/>
      <c r="Y77" s="1158"/>
      <c r="Z77" s="1158"/>
      <c r="AA77" s="1158"/>
      <c r="AB77" s="1158"/>
      <c r="AC77" s="1158"/>
      <c r="AD77" s="1158"/>
      <c r="AE77" s="1158"/>
      <c r="AF77" s="1158"/>
      <c r="AG77" s="1158"/>
      <c r="AH77" s="1158"/>
      <c r="AI77" s="1158"/>
      <c r="AJ77" s="1158"/>
      <c r="AK77" s="1158"/>
      <c r="AL77" s="1158"/>
      <c r="AM77" s="1158"/>
      <c r="AN77" s="1158"/>
      <c r="AO77" s="1158"/>
      <c r="AP77" s="1158"/>
      <c r="AQ77" s="1158"/>
      <c r="AR77" s="1158"/>
      <c r="AS77" s="1158"/>
      <c r="AT77" s="1158"/>
      <c r="AU77" s="1158"/>
      <c r="AV77" s="1158"/>
      <c r="AW77" s="1158"/>
      <c r="AX77" s="1158"/>
      <c r="AY77" s="1159"/>
      <c r="AZ77" s="133"/>
      <c r="BA77" s="84" t="s">
        <v>792</v>
      </c>
      <c r="BC77" s="39" t="str">
        <f t="shared" si="84"/>
        <v/>
      </c>
      <c r="BD77" s="39" t="str">
        <f t="shared" si="88"/>
        <v/>
      </c>
      <c r="BE77" s="78" t="str">
        <f t="shared" si="85"/>
        <v/>
      </c>
      <c r="BF77" s="85" t="str">
        <f t="shared" si="89"/>
        <v/>
      </c>
      <c r="BG77" s="78" t="str">
        <f t="shared" si="90"/>
        <v/>
      </c>
      <c r="BH77" s="94" t="str">
        <f t="shared" si="91"/>
        <v/>
      </c>
      <c r="BI77" s="78" t="str">
        <f t="shared" si="86"/>
        <v/>
      </c>
      <c r="BJ77" s="86" t="str">
        <f>IF(BC77="","",Admin!$F$8)</f>
        <v/>
      </c>
      <c r="BK77" s="94" t="str">
        <f t="shared" si="87"/>
        <v/>
      </c>
      <c r="BL77" s="95" t="str">
        <f t="shared" ref="BL77:BL99" si="92">IF(BK77="","",BK77-(BK77*BJ77))</f>
        <v/>
      </c>
    </row>
    <row r="78" spans="2:64" s="39" customFormat="1" ht="18.75" hidden="1" customHeight="1" x14ac:dyDescent="0.25">
      <c r="B78" s="1110" t="s">
        <v>1522</v>
      </c>
      <c r="C78" s="470"/>
      <c r="D78" s="470"/>
      <c r="E78" s="470"/>
      <c r="F78" s="470"/>
      <c r="G78" s="470"/>
      <c r="H78" s="470"/>
      <c r="I78" s="470"/>
      <c r="J78" s="470"/>
      <c r="K78" s="470"/>
      <c r="L78" s="470"/>
      <c r="M78" s="470"/>
      <c r="N78" s="470"/>
      <c r="O78" s="1111" t="s">
        <v>1353</v>
      </c>
      <c r="P78" s="1111"/>
      <c r="Q78" s="1111"/>
      <c r="R78" s="1111"/>
      <c r="S78" s="1111"/>
      <c r="T78" s="1111"/>
      <c r="U78" s="1111"/>
      <c r="V78" s="1111"/>
      <c r="W78" s="1111"/>
      <c r="X78" s="1111"/>
      <c r="Y78" s="863" t="s">
        <v>1352</v>
      </c>
      <c r="Z78" s="864"/>
      <c r="AA78" s="864"/>
      <c r="AB78" s="864"/>
      <c r="AC78" s="865"/>
      <c r="AD78" s="1133" t="s">
        <v>393</v>
      </c>
      <c r="AE78" s="1134"/>
      <c r="AF78" s="1135"/>
      <c r="AG78" s="863" t="s">
        <v>2</v>
      </c>
      <c r="AH78" s="864"/>
      <c r="AI78" s="865"/>
      <c r="AJ78" s="863"/>
      <c r="AK78" s="864"/>
      <c r="AL78" s="864"/>
      <c r="AM78" s="864"/>
      <c r="AN78" s="864"/>
      <c r="AO78" s="864"/>
      <c r="AP78" s="864"/>
      <c r="AQ78" s="864"/>
      <c r="AR78" s="864"/>
      <c r="AS78" s="864"/>
      <c r="AT78" s="864"/>
      <c r="AU78" s="864"/>
      <c r="AV78" s="864"/>
      <c r="AW78" s="864"/>
      <c r="AX78" s="864"/>
      <c r="AY78" s="1093"/>
      <c r="BA78" s="84" t="s">
        <v>1355</v>
      </c>
      <c r="BB78" s="39" t="s">
        <v>1183</v>
      </c>
      <c r="BC78" s="39" t="str">
        <f t="shared" si="84"/>
        <v>Acer Palmatum 'Mikawaka-yatsubusa'*</v>
      </c>
      <c r="BD78" s="39" t="str">
        <f t="shared" si="88"/>
        <v>Mikawa Yatsubusa Maple</v>
      </c>
      <c r="BE78" s="40" t="str">
        <f t="shared" si="85"/>
        <v>1.2m Standard</v>
      </c>
      <c r="BF78" s="85" t="str">
        <f t="shared" si="89"/>
        <v/>
      </c>
      <c r="BG78" s="40" t="str">
        <f t="shared" si="90"/>
        <v/>
      </c>
      <c r="BH78" s="142" t="str">
        <f t="shared" si="91"/>
        <v/>
      </c>
      <c r="BI78" s="40" t="str">
        <f t="shared" si="86"/>
        <v/>
      </c>
      <c r="BJ78" s="139">
        <f>IF(BC78="","",Admin!$F$8)</f>
        <v>0</v>
      </c>
      <c r="BK78" s="142" t="str">
        <f t="shared" si="87"/>
        <v/>
      </c>
      <c r="BL78" s="143" t="str">
        <f t="shared" si="92"/>
        <v/>
      </c>
    </row>
    <row r="79" spans="2:64" s="39" customFormat="1" ht="18.75" hidden="1" customHeight="1" x14ac:dyDescent="0.25">
      <c r="B79" s="1110" t="s">
        <v>1631</v>
      </c>
      <c r="C79" s="470"/>
      <c r="D79" s="470"/>
      <c r="E79" s="470"/>
      <c r="F79" s="470"/>
      <c r="G79" s="470"/>
      <c r="H79" s="470"/>
      <c r="I79" s="470"/>
      <c r="J79" s="470"/>
      <c r="K79" s="470"/>
      <c r="L79" s="470"/>
      <c r="M79" s="470"/>
      <c r="N79" s="470"/>
      <c r="O79" s="1111" t="s">
        <v>1632</v>
      </c>
      <c r="P79" s="1111"/>
      <c r="Q79" s="1111"/>
      <c r="R79" s="1111"/>
      <c r="S79" s="1111"/>
      <c r="T79" s="1111"/>
      <c r="U79" s="1111"/>
      <c r="V79" s="1111"/>
      <c r="W79" s="1111"/>
      <c r="X79" s="1111"/>
      <c r="Y79" s="1224" t="s">
        <v>1628</v>
      </c>
      <c r="Z79" s="1225"/>
      <c r="AA79" s="1225"/>
      <c r="AB79" s="1225"/>
      <c r="AC79" s="1226"/>
      <c r="AD79" s="1133" t="s">
        <v>393</v>
      </c>
      <c r="AE79" s="1134"/>
      <c r="AF79" s="1135"/>
      <c r="AG79" s="863" t="s">
        <v>2</v>
      </c>
      <c r="AH79" s="864"/>
      <c r="AI79" s="865"/>
      <c r="AJ79" s="863"/>
      <c r="AK79" s="864"/>
      <c r="AL79" s="864"/>
      <c r="AM79" s="864"/>
      <c r="AN79" s="864"/>
      <c r="AO79" s="864"/>
      <c r="AP79" s="864"/>
      <c r="AQ79" s="864"/>
      <c r="AR79" s="864"/>
      <c r="AS79" s="864"/>
      <c r="AT79" s="864"/>
      <c r="AU79" s="864"/>
      <c r="AV79" s="864"/>
      <c r="AW79" s="864"/>
      <c r="AX79" s="864"/>
      <c r="AY79" s="1093"/>
      <c r="AZ79" s="133"/>
      <c r="BA79" s="84" t="s">
        <v>1633</v>
      </c>
      <c r="BB79" s="39" t="s">
        <v>1183</v>
      </c>
      <c r="BC79" s="39" t="str">
        <f t="shared" si="84"/>
        <v>Acer Palmatum 'Omurayama'</v>
      </c>
      <c r="BD79" s="39" t="str">
        <f t="shared" si="88"/>
        <v>Omurayama Maple</v>
      </c>
      <c r="BE79" s="40" t="str">
        <f t="shared" si="85"/>
        <v>0.5 - 1.0m Standard</v>
      </c>
      <c r="BF79" s="85" t="str">
        <f t="shared" si="89"/>
        <v/>
      </c>
      <c r="BG79" s="40" t="str">
        <f t="shared" si="90"/>
        <v/>
      </c>
      <c r="BH79" s="142" t="str">
        <f t="shared" si="91"/>
        <v/>
      </c>
      <c r="BI79" s="40" t="str">
        <f t="shared" si="86"/>
        <v/>
      </c>
      <c r="BJ79" s="139">
        <f>IF(BC79="","",Admin!$F$8)</f>
        <v>0</v>
      </c>
      <c r="BK79" s="142" t="str">
        <f t="shared" si="87"/>
        <v/>
      </c>
      <c r="BL79" s="143" t="str">
        <f t="shared" si="92"/>
        <v/>
      </c>
    </row>
    <row r="80" spans="2:64" s="39" customFormat="1" ht="18.75" hidden="1" customHeight="1" x14ac:dyDescent="0.25">
      <c r="B80" s="1110" t="s">
        <v>1631</v>
      </c>
      <c r="C80" s="470"/>
      <c r="D80" s="470"/>
      <c r="E80" s="470"/>
      <c r="F80" s="470"/>
      <c r="G80" s="470"/>
      <c r="H80" s="470"/>
      <c r="I80" s="470"/>
      <c r="J80" s="470"/>
      <c r="K80" s="470"/>
      <c r="L80" s="470"/>
      <c r="M80" s="470"/>
      <c r="N80" s="470"/>
      <c r="O80" s="1111" t="s">
        <v>1632</v>
      </c>
      <c r="P80" s="1111"/>
      <c r="Q80" s="1111"/>
      <c r="R80" s="1111"/>
      <c r="S80" s="1111"/>
      <c r="T80" s="1111"/>
      <c r="U80" s="1111"/>
      <c r="V80" s="1111"/>
      <c r="W80" s="1111"/>
      <c r="X80" s="1111"/>
      <c r="Y80" s="863" t="s">
        <v>1352</v>
      </c>
      <c r="Z80" s="864"/>
      <c r="AA80" s="864"/>
      <c r="AB80" s="864"/>
      <c r="AC80" s="865"/>
      <c r="AD80" s="1133" t="s">
        <v>393</v>
      </c>
      <c r="AE80" s="1134"/>
      <c r="AF80" s="1135"/>
      <c r="AG80" s="863" t="s">
        <v>2</v>
      </c>
      <c r="AH80" s="864"/>
      <c r="AI80" s="865"/>
      <c r="AJ80" s="863"/>
      <c r="AK80" s="864"/>
      <c r="AL80" s="864"/>
      <c r="AM80" s="864"/>
      <c r="AN80" s="864"/>
      <c r="AO80" s="864"/>
      <c r="AP80" s="864"/>
      <c r="AQ80" s="864"/>
      <c r="AR80" s="864"/>
      <c r="AS80" s="864"/>
      <c r="AT80" s="864"/>
      <c r="AU80" s="864"/>
      <c r="AV80" s="864"/>
      <c r="AW80" s="864"/>
      <c r="AX80" s="864"/>
      <c r="AY80" s="1093"/>
      <c r="AZ80" s="133"/>
      <c r="BA80" s="84" t="s">
        <v>1634</v>
      </c>
      <c r="BB80" s="39" t="s">
        <v>1183</v>
      </c>
      <c r="BC80" s="39" t="str">
        <f>IF(BA80="","",IF(ISNUMBER(SEARCH(BB80,B80)),B80,BB80&amp;" "&amp;RIGHT(B80,LEN(B80)-3)))</f>
        <v>Acer Palmatum 'Omurayama'</v>
      </c>
      <c r="BD80" s="39" t="str">
        <f>IF(O80&lt;&gt;"",O80,"")</f>
        <v>Omurayama Maple</v>
      </c>
      <c r="BE80" s="40" t="str">
        <f>IF(AND(Y80&lt;&gt;"Size", Y80&lt;&gt;""),Y80,"")</f>
        <v>1.2m Standard</v>
      </c>
      <c r="BF80" s="85" t="str">
        <f>IF(ISNUMBER(AD80),"Yes","")</f>
        <v/>
      </c>
      <c r="BG80" s="40" t="str">
        <f>IF(ISNUMBER(AG80),AG80,"")</f>
        <v/>
      </c>
      <c r="BH80" s="142" t="str">
        <f>IF(ISNUMBER(AD80),AD80,"")</f>
        <v/>
      </c>
      <c r="BI80" s="40" t="str">
        <f>IF(AND(ISNUMBER(AG80),BF80="Yes"),AG80,"")</f>
        <v/>
      </c>
      <c r="BJ80" s="139">
        <f>IF(BC80="","",Admin!$F$8)</f>
        <v>0</v>
      </c>
      <c r="BK80" s="142" t="str">
        <f>IF(AND(ISNUMBER(AG80),AG80&gt;0, ISNUMBER(AD80)),AD80*AG80,"")</f>
        <v/>
      </c>
      <c r="BL80" s="143" t="str">
        <f>IF(BK80="","",BK80-(BK80*BJ80))</f>
        <v/>
      </c>
    </row>
    <row r="81" spans="2:64" s="39" customFormat="1" ht="18.75" hidden="1" customHeight="1" x14ac:dyDescent="0.25">
      <c r="B81" s="1110" t="s">
        <v>2467</v>
      </c>
      <c r="C81" s="470"/>
      <c r="D81" s="470"/>
      <c r="E81" s="470"/>
      <c r="F81" s="470"/>
      <c r="G81" s="470"/>
      <c r="H81" s="470"/>
      <c r="I81" s="470"/>
      <c r="J81" s="470"/>
      <c r="K81" s="470"/>
      <c r="L81" s="470"/>
      <c r="M81" s="470"/>
      <c r="N81" s="470"/>
      <c r="O81" s="1111" t="s">
        <v>2468</v>
      </c>
      <c r="P81" s="1111"/>
      <c r="Q81" s="1111"/>
      <c r="R81" s="1111"/>
      <c r="S81" s="1111"/>
      <c r="T81" s="1111"/>
      <c r="U81" s="1111"/>
      <c r="V81" s="1111"/>
      <c r="W81" s="1111"/>
      <c r="X81" s="1111"/>
      <c r="Y81" s="863" t="s">
        <v>1385</v>
      </c>
      <c r="Z81" s="864"/>
      <c r="AA81" s="864"/>
      <c r="AB81" s="864"/>
      <c r="AC81" s="865"/>
      <c r="AD81" s="1133">
        <v>169.95</v>
      </c>
      <c r="AE81" s="1134"/>
      <c r="AF81" s="1135"/>
      <c r="AG81" s="863"/>
      <c r="AH81" s="864"/>
      <c r="AI81" s="865"/>
      <c r="AJ81" s="863"/>
      <c r="AK81" s="864"/>
      <c r="AL81" s="864"/>
      <c r="AM81" s="864"/>
      <c r="AN81" s="864"/>
      <c r="AO81" s="864"/>
      <c r="AP81" s="864"/>
      <c r="AQ81" s="864"/>
      <c r="AR81" s="864"/>
      <c r="AS81" s="864"/>
      <c r="AT81" s="864"/>
      <c r="AU81" s="864"/>
      <c r="AV81" s="864"/>
      <c r="AW81" s="864"/>
      <c r="AX81" s="864"/>
      <c r="AY81" s="1093"/>
      <c r="BA81" s="84" t="s">
        <v>2469</v>
      </c>
      <c r="BB81" s="39" t="s">
        <v>1183</v>
      </c>
      <c r="BC81" s="39" t="str">
        <f t="shared" ref="BC81" si="93">IF(BA81="","",IF(ISNUMBER(SEARCH(BB81,B81)),B81,BB81&amp;" "&amp;RIGHT(B81,LEN(B81)-3)))</f>
        <v>Acer Palmatum 'Red Globe'</v>
      </c>
      <c r="BD81" s="39" t="str">
        <f t="shared" ref="BD81" si="94">IF(O81&lt;&gt;"",O81,"")</f>
        <v>Red Globe Maple</v>
      </c>
      <c r="BE81" s="40" t="str">
        <f t="shared" ref="BE81" si="95">IF(AND(Y81&lt;&gt;"Size", Y81&lt;&gt;""),Y81,"")</f>
        <v>1.5m Standard</v>
      </c>
      <c r="BF81" s="85" t="str">
        <f t="shared" ref="BF81" si="96">IF(ISNUMBER(AD81),"Yes","")</f>
        <v>Yes</v>
      </c>
      <c r="BG81" s="40" t="str">
        <f t="shared" ref="BG81" si="97">IF(ISNUMBER(AG81),AG81,"")</f>
        <v/>
      </c>
      <c r="BH81" s="142">
        <f t="shared" ref="BH81" si="98">IF(ISNUMBER(AD81),AD81,"")</f>
        <v>169.95</v>
      </c>
      <c r="BI81" s="40" t="str">
        <f t="shared" ref="BI81" si="99">IF(AND(ISNUMBER(AG81),BF81="Yes"),AG81,"")</f>
        <v/>
      </c>
      <c r="BJ81" s="139">
        <f>IF(BC81="","",Admin!$F$8)</f>
        <v>0</v>
      </c>
      <c r="BK81" s="142" t="str">
        <f t="shared" ref="BK81" si="100">IF(AND(ISNUMBER(AG81),AG81&gt;0, ISNUMBER(AD81)),AD81*AG81,"")</f>
        <v/>
      </c>
      <c r="BL81" s="143" t="str">
        <f t="shared" ref="BL81" si="101">IF(BK81="","",BK81-(BK81*BJ81))</f>
        <v/>
      </c>
    </row>
    <row r="82" spans="2:64" s="39" customFormat="1" ht="18.75" hidden="1" customHeight="1" x14ac:dyDescent="0.25">
      <c r="B82" s="1110" t="s">
        <v>1523</v>
      </c>
      <c r="C82" s="470"/>
      <c r="D82" s="470"/>
      <c r="E82" s="470"/>
      <c r="F82" s="470"/>
      <c r="G82" s="470"/>
      <c r="H82" s="470"/>
      <c r="I82" s="470"/>
      <c r="J82" s="470"/>
      <c r="K82" s="470"/>
      <c r="L82" s="470"/>
      <c r="M82" s="470"/>
      <c r="N82" s="470"/>
      <c r="O82" s="1111" t="s">
        <v>1179</v>
      </c>
      <c r="P82" s="1111"/>
      <c r="Q82" s="1111"/>
      <c r="R82" s="1111"/>
      <c r="S82" s="1111"/>
      <c r="T82" s="1111"/>
      <c r="U82" s="1111"/>
      <c r="V82" s="1111"/>
      <c r="W82" s="1111"/>
      <c r="X82" s="1111"/>
      <c r="Y82" s="863" t="s">
        <v>1352</v>
      </c>
      <c r="Z82" s="864"/>
      <c r="AA82" s="864"/>
      <c r="AB82" s="864"/>
      <c r="AC82" s="865"/>
      <c r="AD82" s="1133" t="s">
        <v>393</v>
      </c>
      <c r="AE82" s="1134"/>
      <c r="AF82" s="1135"/>
      <c r="AG82" s="863" t="s">
        <v>2</v>
      </c>
      <c r="AH82" s="864"/>
      <c r="AI82" s="865"/>
      <c r="AJ82" s="863"/>
      <c r="AK82" s="864"/>
      <c r="AL82" s="864"/>
      <c r="AM82" s="864"/>
      <c r="AN82" s="864"/>
      <c r="AO82" s="864"/>
      <c r="AP82" s="864"/>
      <c r="AQ82" s="864"/>
      <c r="AR82" s="864"/>
      <c r="AS82" s="864"/>
      <c r="AT82" s="864"/>
      <c r="AU82" s="864"/>
      <c r="AV82" s="864"/>
      <c r="AW82" s="864"/>
      <c r="AX82" s="864"/>
      <c r="AY82" s="1093"/>
      <c r="BA82" s="84" t="s">
        <v>1356</v>
      </c>
      <c r="BB82" s="39" t="s">
        <v>1183</v>
      </c>
      <c r="BC82" s="39" t="str">
        <f t="shared" si="84"/>
        <v>Acer Palmatum 'Shaina'*</v>
      </c>
      <c r="BD82" s="39" t="str">
        <f t="shared" si="88"/>
        <v>Shaina Maple</v>
      </c>
      <c r="BE82" s="40" t="str">
        <f t="shared" si="85"/>
        <v>1.2m Standard</v>
      </c>
      <c r="BF82" s="85" t="str">
        <f t="shared" si="89"/>
        <v/>
      </c>
      <c r="BG82" s="40" t="str">
        <f t="shared" si="90"/>
        <v/>
      </c>
      <c r="BH82" s="142" t="str">
        <f t="shared" si="91"/>
        <v/>
      </c>
      <c r="BI82" s="40" t="str">
        <f t="shared" si="86"/>
        <v/>
      </c>
      <c r="BJ82" s="139">
        <f>IF(BC82="","",Admin!$F$8)</f>
        <v>0</v>
      </c>
      <c r="BK82" s="142" t="str">
        <f t="shared" si="87"/>
        <v/>
      </c>
      <c r="BL82" s="143" t="str">
        <f t="shared" si="92"/>
        <v/>
      </c>
    </row>
    <row r="83" spans="2:64" s="39" customFormat="1" ht="18.75" hidden="1" customHeight="1" x14ac:dyDescent="0.25">
      <c r="B83" s="1110" t="s">
        <v>1524</v>
      </c>
      <c r="C83" s="470"/>
      <c r="D83" s="470"/>
      <c r="E83" s="470"/>
      <c r="F83" s="470"/>
      <c r="G83" s="470"/>
      <c r="H83" s="470"/>
      <c r="I83" s="470"/>
      <c r="J83" s="470"/>
      <c r="K83" s="470"/>
      <c r="L83" s="470"/>
      <c r="M83" s="470"/>
      <c r="N83" s="470"/>
      <c r="O83" s="1111" t="s">
        <v>1180</v>
      </c>
      <c r="P83" s="1111"/>
      <c r="Q83" s="1111"/>
      <c r="R83" s="1111"/>
      <c r="S83" s="1111"/>
      <c r="T83" s="1111"/>
      <c r="U83" s="1111"/>
      <c r="V83" s="1111"/>
      <c r="W83" s="1111"/>
      <c r="X83" s="1111"/>
      <c r="Y83" s="863" t="s">
        <v>1352</v>
      </c>
      <c r="Z83" s="864"/>
      <c r="AA83" s="864"/>
      <c r="AB83" s="864"/>
      <c r="AC83" s="865"/>
      <c r="AD83" s="1133" t="s">
        <v>393</v>
      </c>
      <c r="AE83" s="1134"/>
      <c r="AF83" s="1135"/>
      <c r="AG83" s="863" t="s">
        <v>2</v>
      </c>
      <c r="AH83" s="864"/>
      <c r="AI83" s="865"/>
      <c r="AJ83" s="863"/>
      <c r="AK83" s="864"/>
      <c r="AL83" s="864"/>
      <c r="AM83" s="864"/>
      <c r="AN83" s="864"/>
      <c r="AO83" s="864"/>
      <c r="AP83" s="864"/>
      <c r="AQ83" s="864"/>
      <c r="AR83" s="864"/>
      <c r="AS83" s="864"/>
      <c r="AT83" s="864"/>
      <c r="AU83" s="864"/>
      <c r="AV83" s="864"/>
      <c r="AW83" s="864"/>
      <c r="AX83" s="864"/>
      <c r="AY83" s="1093"/>
      <c r="BA83" s="84" t="s">
        <v>1357</v>
      </c>
      <c r="BB83" s="39" t="s">
        <v>1183</v>
      </c>
      <c r="BC83" s="39" t="str">
        <f t="shared" si="84"/>
        <v>Acer Palmatum 'Shishigashira'*</v>
      </c>
      <c r="BD83" s="39" t="str">
        <f t="shared" si="88"/>
        <v>Shishigashira Maple</v>
      </c>
      <c r="BE83" s="40" t="str">
        <f t="shared" si="85"/>
        <v>1.2m Standard</v>
      </c>
      <c r="BF83" s="85" t="str">
        <f t="shared" si="89"/>
        <v/>
      </c>
      <c r="BG83" s="40" t="str">
        <f t="shared" si="90"/>
        <v/>
      </c>
      <c r="BH83" s="142" t="str">
        <f t="shared" si="91"/>
        <v/>
      </c>
      <c r="BI83" s="40" t="str">
        <f t="shared" si="86"/>
        <v/>
      </c>
      <c r="BJ83" s="139">
        <f>IF(BC83="","",Admin!$F$8)</f>
        <v>0</v>
      </c>
      <c r="BK83" s="142" t="str">
        <f t="shared" si="87"/>
        <v/>
      </c>
      <c r="BL83" s="143" t="str">
        <f t="shared" si="92"/>
        <v/>
      </c>
    </row>
    <row r="84" spans="2:64" s="39" customFormat="1" ht="18.75" hidden="1" customHeight="1" x14ac:dyDescent="0.25">
      <c r="B84" s="1157" t="s">
        <v>1354</v>
      </c>
      <c r="C84" s="1158"/>
      <c r="D84" s="1158"/>
      <c r="E84" s="1158"/>
      <c r="F84" s="1158"/>
      <c r="G84" s="1158"/>
      <c r="H84" s="1158"/>
      <c r="I84" s="1158"/>
      <c r="J84" s="1158"/>
      <c r="K84" s="1158"/>
      <c r="L84" s="1158"/>
      <c r="M84" s="1158"/>
      <c r="N84" s="1158"/>
      <c r="O84" s="1158"/>
      <c r="P84" s="1158"/>
      <c r="Q84" s="1158"/>
      <c r="R84" s="1158"/>
      <c r="S84" s="1158"/>
      <c r="T84" s="1158"/>
      <c r="U84" s="1158"/>
      <c r="V84" s="1158"/>
      <c r="W84" s="1158"/>
      <c r="X84" s="1158"/>
      <c r="Y84" s="1158"/>
      <c r="Z84" s="1158"/>
      <c r="AA84" s="1158"/>
      <c r="AB84" s="1158"/>
      <c r="AC84" s="1158"/>
      <c r="AD84" s="1158"/>
      <c r="AE84" s="1158"/>
      <c r="AF84" s="1158"/>
      <c r="AG84" s="1158"/>
      <c r="AH84" s="1158"/>
      <c r="AI84" s="1158"/>
      <c r="AJ84" s="1158"/>
      <c r="AK84" s="1158"/>
      <c r="AL84" s="1158"/>
      <c r="AM84" s="1158"/>
      <c r="AN84" s="1158"/>
      <c r="AO84" s="1158"/>
      <c r="AP84" s="1158"/>
      <c r="AQ84" s="1158"/>
      <c r="AR84" s="1158"/>
      <c r="AS84" s="1158"/>
      <c r="AT84" s="1158"/>
      <c r="AU84" s="1158"/>
      <c r="AV84" s="1158"/>
      <c r="AW84" s="1158"/>
      <c r="AX84" s="1158"/>
      <c r="AY84" s="1159"/>
      <c r="AZ84" s="133"/>
      <c r="BA84" s="84" t="s">
        <v>792</v>
      </c>
      <c r="BC84" s="39" t="str">
        <f t="shared" si="84"/>
        <v/>
      </c>
      <c r="BD84" s="39" t="str">
        <f t="shared" si="88"/>
        <v/>
      </c>
      <c r="BE84" s="78" t="str">
        <f t="shared" si="85"/>
        <v/>
      </c>
      <c r="BF84" s="85" t="str">
        <f t="shared" si="89"/>
        <v/>
      </c>
      <c r="BG84" s="78" t="str">
        <f t="shared" si="90"/>
        <v/>
      </c>
      <c r="BH84" s="94" t="str">
        <f t="shared" si="91"/>
        <v/>
      </c>
      <c r="BI84" s="78" t="str">
        <f t="shared" si="86"/>
        <v/>
      </c>
      <c r="BJ84" s="86" t="str">
        <f>IF(BC84="","",Admin!$F$8)</f>
        <v/>
      </c>
      <c r="BK84" s="94" t="str">
        <f t="shared" si="87"/>
        <v/>
      </c>
      <c r="BL84" s="95" t="str">
        <f t="shared" si="92"/>
        <v/>
      </c>
    </row>
    <row r="85" spans="2:64" s="39" customFormat="1" ht="18.75" hidden="1" customHeight="1" x14ac:dyDescent="0.25">
      <c r="B85" s="1110" t="s">
        <v>1627</v>
      </c>
      <c r="C85" s="470"/>
      <c r="D85" s="470"/>
      <c r="E85" s="470"/>
      <c r="F85" s="470"/>
      <c r="G85" s="470"/>
      <c r="H85" s="470"/>
      <c r="I85" s="470"/>
      <c r="J85" s="470"/>
      <c r="K85" s="470"/>
      <c r="L85" s="470"/>
      <c r="M85" s="470"/>
      <c r="N85" s="470"/>
      <c r="O85" s="470"/>
      <c r="P85" s="470"/>
      <c r="Q85" s="470"/>
      <c r="R85" s="470"/>
      <c r="S85" s="470"/>
      <c r="T85" s="470"/>
      <c r="U85" s="470"/>
      <c r="V85" s="470"/>
      <c r="W85" s="470"/>
      <c r="X85" s="933"/>
      <c r="Y85" s="1224" t="s">
        <v>1628</v>
      </c>
      <c r="Z85" s="1225"/>
      <c r="AA85" s="1225"/>
      <c r="AB85" s="1225"/>
      <c r="AC85" s="1226"/>
      <c r="AD85" s="1133" t="s">
        <v>393</v>
      </c>
      <c r="AE85" s="1134"/>
      <c r="AF85" s="1135"/>
      <c r="AG85" s="863" t="s">
        <v>2</v>
      </c>
      <c r="AH85" s="864"/>
      <c r="AI85" s="865"/>
      <c r="AJ85" s="863"/>
      <c r="AK85" s="864"/>
      <c r="AL85" s="864"/>
      <c r="AM85" s="864"/>
      <c r="AN85" s="864"/>
      <c r="AO85" s="864"/>
      <c r="AP85" s="864"/>
      <c r="AQ85" s="864"/>
      <c r="AR85" s="864"/>
      <c r="AS85" s="864"/>
      <c r="AT85" s="864"/>
      <c r="AU85" s="864"/>
      <c r="AV85" s="864"/>
      <c r="AW85" s="864"/>
      <c r="AX85" s="864"/>
      <c r="AY85" s="1093"/>
      <c r="BA85" s="84" t="s">
        <v>1629</v>
      </c>
      <c r="BB85" s="39" t="s">
        <v>1183</v>
      </c>
      <c r="BC85" s="39" t="str">
        <f>IF(BA85="","",IF(ISNUMBER(SEARCH(BB85,B85)),B85,BB85&amp;" "&amp;RIGHT(B85,LEN(B85)-3)))</f>
        <v>Acer Palmatum 'Dissectum'</v>
      </c>
      <c r="BD85" s="39" t="str">
        <f>IF(O85&lt;&gt;"",O85,"")</f>
        <v/>
      </c>
      <c r="BE85" s="40" t="str">
        <f>IF(AND(Y85&lt;&gt;"Size", Y85&lt;&gt;""),Y85,"")</f>
        <v>0.5 - 1.0m Standard</v>
      </c>
      <c r="BF85" s="85" t="str">
        <f>IF(ISNUMBER(AD85),"Yes","")</f>
        <v/>
      </c>
      <c r="BG85" s="40" t="str">
        <f>IF(ISNUMBER(AG85),AG85,"")</f>
        <v/>
      </c>
      <c r="BH85" s="142" t="str">
        <f>IF(ISNUMBER(AD85),AD85,"")</f>
        <v/>
      </c>
      <c r="BI85" s="40" t="str">
        <f>IF(AND(ISNUMBER(AG85),BF85="Yes"),AG85,"")</f>
        <v/>
      </c>
      <c r="BJ85" s="139">
        <f>IF(BC85="","",Admin!$F$8)</f>
        <v>0</v>
      </c>
      <c r="BK85" s="142" t="str">
        <f>IF(AND(ISNUMBER(AG85),AG85&gt;0, ISNUMBER(AD85)),AD85*AG85,"")</f>
        <v/>
      </c>
      <c r="BL85" s="143" t="str">
        <f>IF(BK85="","",BK85-(BK85*BJ85))</f>
        <v/>
      </c>
    </row>
    <row r="86" spans="2:64" s="39" customFormat="1" ht="18.75" hidden="1" customHeight="1" x14ac:dyDescent="0.25">
      <c r="B86" s="1110" t="s">
        <v>1627</v>
      </c>
      <c r="C86" s="470"/>
      <c r="D86" s="470"/>
      <c r="E86" s="470"/>
      <c r="F86" s="470"/>
      <c r="G86" s="470"/>
      <c r="H86" s="470"/>
      <c r="I86" s="470"/>
      <c r="J86" s="470"/>
      <c r="K86" s="470"/>
      <c r="L86" s="470"/>
      <c r="M86" s="470"/>
      <c r="N86" s="470"/>
      <c r="O86" s="470"/>
      <c r="P86" s="470"/>
      <c r="Q86" s="470"/>
      <c r="R86" s="470"/>
      <c r="S86" s="470"/>
      <c r="T86" s="470"/>
      <c r="U86" s="470"/>
      <c r="V86" s="470"/>
      <c r="W86" s="470"/>
      <c r="X86" s="933"/>
      <c r="Y86" s="863" t="s">
        <v>1352</v>
      </c>
      <c r="Z86" s="864"/>
      <c r="AA86" s="864"/>
      <c r="AB86" s="864"/>
      <c r="AC86" s="865"/>
      <c r="AD86" s="1133" t="s">
        <v>393</v>
      </c>
      <c r="AE86" s="1134"/>
      <c r="AF86" s="1135"/>
      <c r="AG86" s="863" t="s">
        <v>2</v>
      </c>
      <c r="AH86" s="864"/>
      <c r="AI86" s="865"/>
      <c r="AJ86" s="863"/>
      <c r="AK86" s="864"/>
      <c r="AL86" s="864"/>
      <c r="AM86" s="864"/>
      <c r="AN86" s="864"/>
      <c r="AO86" s="864"/>
      <c r="AP86" s="864"/>
      <c r="AQ86" s="864"/>
      <c r="AR86" s="864"/>
      <c r="AS86" s="864"/>
      <c r="AT86" s="864"/>
      <c r="AU86" s="864"/>
      <c r="AV86" s="864"/>
      <c r="AW86" s="864"/>
      <c r="AX86" s="864"/>
      <c r="AY86" s="1093"/>
      <c r="BA86" s="84" t="s">
        <v>1630</v>
      </c>
      <c r="BB86" s="39" t="s">
        <v>1183</v>
      </c>
      <c r="BC86" s="39" t="str">
        <f>IF(BA86="","",IF(ISNUMBER(SEARCH(BB86,B86)),B86,BB86&amp;" "&amp;RIGHT(B86,LEN(B86)-3)))</f>
        <v>Acer Palmatum 'Dissectum'</v>
      </c>
      <c r="BD86" s="39" t="str">
        <f>IF(O86&lt;&gt;"",O86,"")</f>
        <v/>
      </c>
      <c r="BE86" s="40" t="str">
        <f>IF(AND(Y86&lt;&gt;"Size", Y86&lt;&gt;""),Y86,"")</f>
        <v>1.2m Standard</v>
      </c>
      <c r="BF86" s="85" t="str">
        <f>IF(ISNUMBER(AD86),"Yes","")</f>
        <v/>
      </c>
      <c r="BG86" s="40" t="str">
        <f>IF(ISNUMBER(AG86),AG86,"")</f>
        <v/>
      </c>
      <c r="BH86" s="142" t="str">
        <f>IF(ISNUMBER(AD86),AD86,"")</f>
        <v/>
      </c>
      <c r="BI86" s="40" t="str">
        <f>IF(AND(ISNUMBER(AG86),BF86="Yes"),AG86,"")</f>
        <v/>
      </c>
      <c r="BJ86" s="139">
        <f>IF(BC86="","",Admin!$F$8)</f>
        <v>0</v>
      </c>
      <c r="BK86" s="142" t="str">
        <f>IF(AND(ISNUMBER(AG86),AG86&gt;0, ISNUMBER(AD86)),AD86*AG86,"")</f>
        <v/>
      </c>
      <c r="BL86" s="143" t="str">
        <f>IF(BK86="","",BK86-(BK86*BJ86))</f>
        <v/>
      </c>
    </row>
    <row r="87" spans="2:64" s="39" customFormat="1" ht="18.75" hidden="1" customHeight="1" x14ac:dyDescent="0.25">
      <c r="B87" s="1110" t="s">
        <v>1627</v>
      </c>
      <c r="C87" s="470"/>
      <c r="D87" s="470"/>
      <c r="E87" s="470"/>
      <c r="F87" s="470"/>
      <c r="G87" s="470"/>
      <c r="H87" s="470"/>
      <c r="I87" s="470"/>
      <c r="J87" s="470"/>
      <c r="K87" s="470"/>
      <c r="L87" s="470"/>
      <c r="M87" s="470"/>
      <c r="N87" s="470"/>
      <c r="O87" s="470"/>
      <c r="P87" s="470"/>
      <c r="Q87" s="470"/>
      <c r="R87" s="470"/>
      <c r="S87" s="470"/>
      <c r="T87" s="470"/>
      <c r="U87" s="470"/>
      <c r="V87" s="470"/>
      <c r="W87" s="470"/>
      <c r="X87" s="933"/>
      <c r="Y87" s="1224" t="s">
        <v>1628</v>
      </c>
      <c r="Z87" s="1225"/>
      <c r="AA87" s="1225"/>
      <c r="AB87" s="1225"/>
      <c r="AC87" s="1226"/>
      <c r="AD87" s="1133" t="s">
        <v>393</v>
      </c>
      <c r="AE87" s="1134"/>
      <c r="AF87" s="1135"/>
      <c r="AG87" s="863"/>
      <c r="AH87" s="864"/>
      <c r="AI87" s="865"/>
      <c r="AJ87" s="863"/>
      <c r="AK87" s="864"/>
      <c r="AL87" s="864"/>
      <c r="AM87" s="864"/>
      <c r="AN87" s="864"/>
      <c r="AO87" s="864"/>
      <c r="AP87" s="864"/>
      <c r="AQ87" s="864"/>
      <c r="AR87" s="864"/>
      <c r="AS87" s="864"/>
      <c r="AT87" s="864"/>
      <c r="AU87" s="864"/>
      <c r="AV87" s="864"/>
      <c r="AW87" s="864"/>
      <c r="AX87" s="864"/>
      <c r="AY87" s="1093"/>
      <c r="AZ87" s="133"/>
      <c r="BA87" s="84" t="s">
        <v>1629</v>
      </c>
      <c r="BB87" s="39" t="s">
        <v>1183</v>
      </c>
      <c r="BC87" s="39" t="str">
        <f t="shared" ref="BC87:BC88" si="102">IF(BA87="","",IF(ISNUMBER(SEARCH(BB87,B87)),B87,BB87&amp;" "&amp;RIGHT(B87,LEN(B87)-3)))</f>
        <v>Acer Palmatum 'Dissectum'</v>
      </c>
      <c r="BD87" s="39" t="str">
        <f t="shared" ref="BD87:BD88" si="103">IF(O87&lt;&gt;"",O87,"")</f>
        <v/>
      </c>
      <c r="BE87" s="40" t="str">
        <f t="shared" ref="BE87:BE88" si="104">IF(AND(Y87&lt;&gt;"Size", Y87&lt;&gt;""),Y87,"")</f>
        <v>0.5 - 1.0m Standard</v>
      </c>
      <c r="BF87" s="85" t="str">
        <f t="shared" ref="BF87:BF88" si="105">IF(ISNUMBER(AD87),"Yes","")</f>
        <v/>
      </c>
      <c r="BG87" s="40" t="str">
        <f t="shared" ref="BG87:BG88" si="106">IF(ISNUMBER(AG87),AG87,"")</f>
        <v/>
      </c>
      <c r="BH87" s="142" t="str">
        <f t="shared" ref="BH87:BH88" si="107">IF(ISNUMBER(AD87),AD87,"")</f>
        <v/>
      </c>
      <c r="BI87" s="40" t="str">
        <f t="shared" ref="BI87:BI88" si="108">IF(AND(ISNUMBER(AG87),BF87="Yes"),AG87,"")</f>
        <v/>
      </c>
      <c r="BJ87" s="139">
        <f>IF(BC87="","",Admin!$F$8)</f>
        <v>0</v>
      </c>
      <c r="BK87" s="142" t="str">
        <f t="shared" ref="BK87:BK88" si="109">IF(AND(ISNUMBER(AG87),AG87&gt;0, ISNUMBER(AD87)),AD87*AG87,"")</f>
        <v/>
      </c>
      <c r="BL87" s="143" t="str">
        <f t="shared" ref="BL87:BL88" si="110">IF(BK87="","",BK87-(BK87*BJ87))</f>
        <v/>
      </c>
    </row>
    <row r="88" spans="2:64" s="39" customFormat="1" ht="18.75" hidden="1" customHeight="1" x14ac:dyDescent="0.25">
      <c r="B88" s="1110" t="s">
        <v>1627</v>
      </c>
      <c r="C88" s="470"/>
      <c r="D88" s="470"/>
      <c r="E88" s="470"/>
      <c r="F88" s="470"/>
      <c r="G88" s="470"/>
      <c r="H88" s="470"/>
      <c r="I88" s="470"/>
      <c r="J88" s="470"/>
      <c r="K88" s="470"/>
      <c r="L88" s="470"/>
      <c r="M88" s="470"/>
      <c r="N88" s="470"/>
      <c r="O88" s="470"/>
      <c r="P88" s="470"/>
      <c r="Q88" s="470"/>
      <c r="R88" s="470"/>
      <c r="S88" s="470"/>
      <c r="T88" s="470"/>
      <c r="U88" s="470"/>
      <c r="V88" s="470"/>
      <c r="W88" s="470"/>
      <c r="X88" s="933"/>
      <c r="Y88" s="863" t="s">
        <v>1352</v>
      </c>
      <c r="Z88" s="864"/>
      <c r="AA88" s="864"/>
      <c r="AB88" s="864"/>
      <c r="AC88" s="865"/>
      <c r="AD88" s="1133" t="s">
        <v>393</v>
      </c>
      <c r="AE88" s="1134"/>
      <c r="AF88" s="1135"/>
      <c r="AG88" s="863" t="s">
        <v>2</v>
      </c>
      <c r="AH88" s="864"/>
      <c r="AI88" s="865"/>
      <c r="AJ88" s="863"/>
      <c r="AK88" s="864"/>
      <c r="AL88" s="864"/>
      <c r="AM88" s="864"/>
      <c r="AN88" s="864"/>
      <c r="AO88" s="864"/>
      <c r="AP88" s="864"/>
      <c r="AQ88" s="864"/>
      <c r="AR88" s="864"/>
      <c r="AS88" s="864"/>
      <c r="AT88" s="864"/>
      <c r="AU88" s="864"/>
      <c r="AV88" s="864"/>
      <c r="AW88" s="864"/>
      <c r="AX88" s="864"/>
      <c r="AY88" s="1093"/>
      <c r="AZ88" s="133"/>
      <c r="BA88" s="84" t="s">
        <v>1630</v>
      </c>
      <c r="BB88" s="39" t="s">
        <v>1183</v>
      </c>
      <c r="BC88" s="39" t="str">
        <f t="shared" si="102"/>
        <v>Acer Palmatum 'Dissectum'</v>
      </c>
      <c r="BD88" s="39" t="str">
        <f t="shared" si="103"/>
        <v/>
      </c>
      <c r="BE88" s="40" t="str">
        <f t="shared" si="104"/>
        <v>1.2m Standard</v>
      </c>
      <c r="BF88" s="85" t="str">
        <f t="shared" si="105"/>
        <v/>
      </c>
      <c r="BG88" s="40" t="str">
        <f t="shared" si="106"/>
        <v/>
      </c>
      <c r="BH88" s="142" t="str">
        <f t="shared" si="107"/>
        <v/>
      </c>
      <c r="BI88" s="40" t="str">
        <f t="shared" si="108"/>
        <v/>
      </c>
      <c r="BJ88" s="139">
        <f>IF(BC88="","",Admin!$F$8)</f>
        <v>0</v>
      </c>
      <c r="BK88" s="142" t="str">
        <f t="shared" si="109"/>
        <v/>
      </c>
      <c r="BL88" s="143" t="str">
        <f t="shared" si="110"/>
        <v/>
      </c>
    </row>
    <row r="89" spans="2:64" s="39" customFormat="1" ht="18.75" hidden="1" customHeight="1" x14ac:dyDescent="0.25">
      <c r="B89" s="1110" t="s">
        <v>1358</v>
      </c>
      <c r="C89" s="470"/>
      <c r="D89" s="470"/>
      <c r="E89" s="470"/>
      <c r="F89" s="470"/>
      <c r="G89" s="470"/>
      <c r="H89" s="470"/>
      <c r="I89" s="470"/>
      <c r="J89" s="470"/>
      <c r="K89" s="470"/>
      <c r="L89" s="470"/>
      <c r="M89" s="470"/>
      <c r="N89" s="470"/>
      <c r="O89" s="470"/>
      <c r="P89" s="470"/>
      <c r="Q89" s="470"/>
      <c r="R89" s="470"/>
      <c r="S89" s="470"/>
      <c r="T89" s="470"/>
      <c r="U89" s="470"/>
      <c r="V89" s="470"/>
      <c r="W89" s="470"/>
      <c r="X89" s="933"/>
      <c r="Y89" s="863" t="s">
        <v>1352</v>
      </c>
      <c r="Z89" s="864"/>
      <c r="AA89" s="864"/>
      <c r="AB89" s="864"/>
      <c r="AC89" s="865"/>
      <c r="AD89" s="1133" t="s">
        <v>393</v>
      </c>
      <c r="AE89" s="1134"/>
      <c r="AF89" s="1135"/>
      <c r="AG89" s="863"/>
      <c r="AH89" s="864"/>
      <c r="AI89" s="865"/>
      <c r="AJ89" s="863"/>
      <c r="AK89" s="864"/>
      <c r="AL89" s="864"/>
      <c r="AM89" s="864"/>
      <c r="AN89" s="864"/>
      <c r="AO89" s="864"/>
      <c r="AP89" s="864"/>
      <c r="AQ89" s="864"/>
      <c r="AR89" s="864"/>
      <c r="AS89" s="864"/>
      <c r="AT89" s="864"/>
      <c r="AU89" s="864"/>
      <c r="AV89" s="864"/>
      <c r="AW89" s="864"/>
      <c r="AX89" s="864"/>
      <c r="AY89" s="1093"/>
      <c r="AZ89" s="133"/>
      <c r="BA89" s="84" t="s">
        <v>1361</v>
      </c>
      <c r="BB89" s="39" t="s">
        <v>1183</v>
      </c>
      <c r="BC89" s="39" t="str">
        <f t="shared" si="84"/>
        <v>Acer Palmatum 'Dissectum Atropurpureum'</v>
      </c>
      <c r="BD89" s="39" t="str">
        <f t="shared" si="88"/>
        <v/>
      </c>
      <c r="BE89" s="40" t="str">
        <f t="shared" si="85"/>
        <v>1.2m Standard</v>
      </c>
      <c r="BF89" s="85" t="str">
        <f t="shared" si="89"/>
        <v/>
      </c>
      <c r="BG89" s="40" t="str">
        <f t="shared" si="90"/>
        <v/>
      </c>
      <c r="BH89" s="142" t="str">
        <f t="shared" si="91"/>
        <v/>
      </c>
      <c r="BI89" s="40" t="str">
        <f t="shared" si="86"/>
        <v/>
      </c>
      <c r="BJ89" s="139">
        <f>IF(BC89="","",Admin!$F$8)</f>
        <v>0</v>
      </c>
      <c r="BK89" s="142" t="str">
        <f t="shared" si="87"/>
        <v/>
      </c>
      <c r="BL89" s="143" t="str">
        <f t="shared" si="92"/>
        <v/>
      </c>
    </row>
    <row r="90" spans="2:64" s="39" customFormat="1" ht="18.75" hidden="1" customHeight="1" x14ac:dyDescent="0.25">
      <c r="B90" s="1110" t="s">
        <v>1525</v>
      </c>
      <c r="C90" s="470"/>
      <c r="D90" s="470"/>
      <c r="E90" s="470"/>
      <c r="F90" s="470"/>
      <c r="G90" s="470"/>
      <c r="H90" s="470"/>
      <c r="I90" s="470"/>
      <c r="J90" s="470"/>
      <c r="K90" s="470"/>
      <c r="L90" s="470"/>
      <c r="M90" s="470"/>
      <c r="N90" s="470"/>
      <c r="O90" s="470"/>
      <c r="P90" s="470"/>
      <c r="Q90" s="470"/>
      <c r="R90" s="470"/>
      <c r="S90" s="470"/>
      <c r="T90" s="470"/>
      <c r="U90" s="470"/>
      <c r="V90" s="470"/>
      <c r="W90" s="470"/>
      <c r="X90" s="933"/>
      <c r="Y90" s="863" t="s">
        <v>1352</v>
      </c>
      <c r="Z90" s="864"/>
      <c r="AA90" s="864"/>
      <c r="AB90" s="864"/>
      <c r="AC90" s="865"/>
      <c r="AD90" s="1133" t="s">
        <v>393</v>
      </c>
      <c r="AE90" s="1134"/>
      <c r="AF90" s="1135"/>
      <c r="AG90" s="863" t="s">
        <v>2</v>
      </c>
      <c r="AH90" s="864"/>
      <c r="AI90" s="865"/>
      <c r="AJ90" s="863"/>
      <c r="AK90" s="864"/>
      <c r="AL90" s="864"/>
      <c r="AM90" s="864"/>
      <c r="AN90" s="864"/>
      <c r="AO90" s="864"/>
      <c r="AP90" s="864"/>
      <c r="AQ90" s="864"/>
      <c r="AR90" s="864"/>
      <c r="AS90" s="864"/>
      <c r="AT90" s="864"/>
      <c r="AU90" s="864"/>
      <c r="AV90" s="864"/>
      <c r="AW90" s="864"/>
      <c r="AX90" s="864"/>
      <c r="AY90" s="1093"/>
      <c r="BA90" s="84" t="s">
        <v>811</v>
      </c>
      <c r="BB90" s="39" t="s">
        <v>1183</v>
      </c>
      <c r="BC90" s="39" t="str">
        <f t="shared" si="84"/>
        <v>Acer Palmatum 'Dissectum Bronze'*</v>
      </c>
      <c r="BD90" s="39" t="str">
        <f t="shared" si="88"/>
        <v/>
      </c>
      <c r="BE90" s="40" t="str">
        <f t="shared" si="85"/>
        <v>1.2m Standard</v>
      </c>
      <c r="BF90" s="85" t="str">
        <f t="shared" si="89"/>
        <v/>
      </c>
      <c r="BG90" s="40" t="str">
        <f t="shared" si="90"/>
        <v/>
      </c>
      <c r="BH90" s="142" t="str">
        <f t="shared" si="91"/>
        <v/>
      </c>
      <c r="BI90" s="40" t="str">
        <f t="shared" si="86"/>
        <v/>
      </c>
      <c r="BJ90" s="139">
        <f>IF(BC90="","",Admin!$F$8)</f>
        <v>0</v>
      </c>
      <c r="BK90" s="142" t="str">
        <f t="shared" si="87"/>
        <v/>
      </c>
      <c r="BL90" s="143" t="str">
        <f t="shared" si="92"/>
        <v/>
      </c>
    </row>
    <row r="91" spans="2:64" s="39" customFormat="1" ht="18.75" hidden="1" customHeight="1" x14ac:dyDescent="0.25">
      <c r="B91" s="1110" t="s">
        <v>2006</v>
      </c>
      <c r="C91" s="470"/>
      <c r="D91" s="470"/>
      <c r="E91" s="470"/>
      <c r="F91" s="470"/>
      <c r="G91" s="470"/>
      <c r="H91" s="470"/>
      <c r="I91" s="470"/>
      <c r="J91" s="470"/>
      <c r="K91" s="470"/>
      <c r="L91" s="470"/>
      <c r="M91" s="470"/>
      <c r="N91" s="470"/>
      <c r="O91" s="470"/>
      <c r="P91" s="470"/>
      <c r="Q91" s="470"/>
      <c r="R91" s="470"/>
      <c r="S91" s="470"/>
      <c r="T91" s="470"/>
      <c r="U91" s="470"/>
      <c r="V91" s="470"/>
      <c r="W91" s="470"/>
      <c r="X91" s="933"/>
      <c r="Y91" s="863" t="s">
        <v>1352</v>
      </c>
      <c r="Z91" s="864"/>
      <c r="AA91" s="864"/>
      <c r="AB91" s="864"/>
      <c r="AC91" s="865"/>
      <c r="AD91" s="1133" t="s">
        <v>393</v>
      </c>
      <c r="AE91" s="1134"/>
      <c r="AF91" s="1135"/>
      <c r="AG91" s="863" t="s">
        <v>2</v>
      </c>
      <c r="AH91" s="864"/>
      <c r="AI91" s="865"/>
      <c r="AJ91" s="863"/>
      <c r="AK91" s="864"/>
      <c r="AL91" s="864"/>
      <c r="AM91" s="864"/>
      <c r="AN91" s="864"/>
      <c r="AO91" s="864"/>
      <c r="AP91" s="864"/>
      <c r="AQ91" s="864"/>
      <c r="AR91" s="864"/>
      <c r="AS91" s="864"/>
      <c r="AT91" s="864"/>
      <c r="AU91" s="864"/>
      <c r="AV91" s="864"/>
      <c r="AW91" s="864"/>
      <c r="AX91" s="864"/>
      <c r="AY91" s="1093"/>
      <c r="AZ91" s="133"/>
      <c r="BA91" s="84" t="s">
        <v>1364</v>
      </c>
      <c r="BB91" s="39" t="s">
        <v>1183</v>
      </c>
      <c r="BC91" s="39" t="str">
        <f>IF(BA91="","",IF(ISNUMBER(SEARCH(BB91,B91)),B91,BB91&amp;" "&amp;RIGHT(B91,LEN(B91)-3)))</f>
        <v>Acer Palmatum 'Dissectum Atropurpureum Ornatum'</v>
      </c>
      <c r="BD91" s="39" t="str">
        <f>IF(O91&lt;&gt;"",O91,"")</f>
        <v/>
      </c>
      <c r="BE91" s="40" t="str">
        <f>IF(AND(Y91&lt;&gt;"Size", Y91&lt;&gt;""),Y91,"")</f>
        <v>1.2m Standard</v>
      </c>
      <c r="BF91" s="85" t="str">
        <f>IF(ISNUMBER(AD91),"Yes","")</f>
        <v/>
      </c>
      <c r="BG91" s="40" t="str">
        <f>IF(ISNUMBER(AG91),AG91,"")</f>
        <v/>
      </c>
      <c r="BH91" s="142" t="str">
        <f>IF(ISNUMBER(AD91),AD91,"")</f>
        <v/>
      </c>
      <c r="BI91" s="40" t="str">
        <f>IF(AND(ISNUMBER(AG91),BF91="Yes"),AG91,"")</f>
        <v/>
      </c>
      <c r="BJ91" s="139">
        <f>IF(BC91="","",Admin!$F$8)</f>
        <v>0</v>
      </c>
      <c r="BK91" s="142" t="str">
        <f>IF(AND(ISNUMBER(AG91),AG91&gt;0, ISNUMBER(AD91)),AD91*AG91,"")</f>
        <v/>
      </c>
      <c r="BL91" s="143" t="str">
        <f>IF(BK91="","",BK91-(BK91*BJ91))</f>
        <v/>
      </c>
    </row>
    <row r="92" spans="2:64" s="39" customFormat="1" ht="18.75" hidden="1" customHeight="1" x14ac:dyDescent="0.25">
      <c r="B92" s="1110" t="s">
        <v>2005</v>
      </c>
      <c r="C92" s="470"/>
      <c r="D92" s="470"/>
      <c r="E92" s="470"/>
      <c r="F92" s="470"/>
      <c r="G92" s="470"/>
      <c r="H92" s="470"/>
      <c r="I92" s="470"/>
      <c r="J92" s="470"/>
      <c r="K92" s="470"/>
      <c r="L92" s="470"/>
      <c r="M92" s="470"/>
      <c r="N92" s="470"/>
      <c r="O92" s="470"/>
      <c r="P92" s="470"/>
      <c r="Q92" s="470"/>
      <c r="R92" s="470"/>
      <c r="S92" s="470"/>
      <c r="T92" s="470"/>
      <c r="U92" s="470"/>
      <c r="V92" s="470"/>
      <c r="W92" s="470"/>
      <c r="X92" s="933"/>
      <c r="Y92" s="863" t="s">
        <v>1352</v>
      </c>
      <c r="Z92" s="864"/>
      <c r="AA92" s="864"/>
      <c r="AB92" s="864"/>
      <c r="AC92" s="865"/>
      <c r="AD92" s="1133" t="s">
        <v>393</v>
      </c>
      <c r="AE92" s="1134"/>
      <c r="AF92" s="1135"/>
      <c r="AG92" s="863"/>
      <c r="AH92" s="864"/>
      <c r="AI92" s="865"/>
      <c r="AJ92" s="863"/>
      <c r="AK92" s="864"/>
      <c r="AL92" s="864"/>
      <c r="AM92" s="864"/>
      <c r="AN92" s="864"/>
      <c r="AO92" s="864"/>
      <c r="AP92" s="864"/>
      <c r="AQ92" s="864"/>
      <c r="AR92" s="864"/>
      <c r="AS92" s="864"/>
      <c r="AT92" s="864"/>
      <c r="AU92" s="864"/>
      <c r="AV92" s="864"/>
      <c r="AW92" s="864"/>
      <c r="AX92" s="864"/>
      <c r="AY92" s="1093"/>
      <c r="AZ92" s="133"/>
      <c r="BA92" s="84" t="s">
        <v>1362</v>
      </c>
      <c r="BB92" s="39" t="s">
        <v>1183</v>
      </c>
      <c r="BC92" s="39" t="str">
        <f t="shared" si="84"/>
        <v>Acer Palmatum 'Dissectum Emerald Lace'</v>
      </c>
      <c r="BD92" s="39" t="str">
        <f t="shared" si="88"/>
        <v/>
      </c>
      <c r="BE92" s="78" t="str">
        <f t="shared" si="85"/>
        <v>1.2m Standard</v>
      </c>
      <c r="BF92" s="85" t="str">
        <f t="shared" si="89"/>
        <v/>
      </c>
      <c r="BG92" s="78" t="str">
        <f t="shared" si="90"/>
        <v/>
      </c>
      <c r="BH92" s="94" t="str">
        <f t="shared" si="91"/>
        <v/>
      </c>
      <c r="BI92" s="78" t="str">
        <f t="shared" si="86"/>
        <v/>
      </c>
      <c r="BJ92" s="86">
        <f>IF(BC92="","",Admin!$F$8)</f>
        <v>0</v>
      </c>
      <c r="BK92" s="94" t="str">
        <f t="shared" si="87"/>
        <v/>
      </c>
      <c r="BL92" s="95" t="str">
        <f t="shared" si="92"/>
        <v/>
      </c>
    </row>
    <row r="93" spans="2:64" s="39" customFormat="1" ht="18.75" hidden="1" customHeight="1" x14ac:dyDescent="0.25">
      <c r="B93" s="1110" t="s">
        <v>1359</v>
      </c>
      <c r="C93" s="470"/>
      <c r="D93" s="470"/>
      <c r="E93" s="470"/>
      <c r="F93" s="470"/>
      <c r="G93" s="470"/>
      <c r="H93" s="470"/>
      <c r="I93" s="470"/>
      <c r="J93" s="470"/>
      <c r="K93" s="470"/>
      <c r="L93" s="470"/>
      <c r="M93" s="470"/>
      <c r="N93" s="470"/>
      <c r="O93" s="470"/>
      <c r="P93" s="470"/>
      <c r="Q93" s="470"/>
      <c r="R93" s="470"/>
      <c r="S93" s="470"/>
      <c r="T93" s="470"/>
      <c r="U93" s="470"/>
      <c r="V93" s="470"/>
      <c r="W93" s="470"/>
      <c r="X93" s="933"/>
      <c r="Y93" s="863" t="s">
        <v>1352</v>
      </c>
      <c r="Z93" s="864"/>
      <c r="AA93" s="864"/>
      <c r="AB93" s="864"/>
      <c r="AC93" s="865"/>
      <c r="AD93" s="1133" t="s">
        <v>393</v>
      </c>
      <c r="AE93" s="1134"/>
      <c r="AF93" s="1135"/>
      <c r="AG93" s="863"/>
      <c r="AH93" s="864"/>
      <c r="AI93" s="865"/>
      <c r="AJ93" s="863"/>
      <c r="AK93" s="864"/>
      <c r="AL93" s="864"/>
      <c r="AM93" s="864"/>
      <c r="AN93" s="864"/>
      <c r="AO93" s="864"/>
      <c r="AP93" s="864"/>
      <c r="AQ93" s="864"/>
      <c r="AR93" s="864"/>
      <c r="AS93" s="864"/>
      <c r="AT93" s="864"/>
      <c r="AU93" s="864"/>
      <c r="AV93" s="864"/>
      <c r="AW93" s="864"/>
      <c r="AX93" s="864"/>
      <c r="AY93" s="1093"/>
      <c r="AZ93" s="133"/>
      <c r="BA93" s="84" t="s">
        <v>1363</v>
      </c>
      <c r="BB93" s="39" t="s">
        <v>1183</v>
      </c>
      <c r="BC93" s="39" t="str">
        <f t="shared" si="84"/>
        <v>Acer Palmatum 'Dissectum Inaba Shidare'</v>
      </c>
      <c r="BD93" s="39" t="str">
        <f t="shared" si="88"/>
        <v/>
      </c>
      <c r="BE93" s="78" t="str">
        <f t="shared" si="85"/>
        <v>1.2m Standard</v>
      </c>
      <c r="BF93" s="85" t="str">
        <f t="shared" si="89"/>
        <v/>
      </c>
      <c r="BG93" s="78" t="str">
        <f t="shared" si="90"/>
        <v/>
      </c>
      <c r="BH93" s="94" t="str">
        <f t="shared" si="91"/>
        <v/>
      </c>
      <c r="BI93" s="78" t="str">
        <f t="shared" si="86"/>
        <v/>
      </c>
      <c r="BJ93" s="86">
        <f>IF(BC93="","",Admin!$F$8)</f>
        <v>0</v>
      </c>
      <c r="BK93" s="94" t="str">
        <f t="shared" si="87"/>
        <v/>
      </c>
      <c r="BL93" s="95" t="str">
        <f t="shared" si="92"/>
        <v/>
      </c>
    </row>
    <row r="94" spans="2:64" s="39" customFormat="1" ht="18.75" hidden="1" customHeight="1" x14ac:dyDescent="0.25">
      <c r="B94" s="1110" t="s">
        <v>1360</v>
      </c>
      <c r="C94" s="470"/>
      <c r="D94" s="470"/>
      <c r="E94" s="470"/>
      <c r="F94" s="470"/>
      <c r="G94" s="470"/>
      <c r="H94" s="470"/>
      <c r="I94" s="470"/>
      <c r="J94" s="470"/>
      <c r="K94" s="470"/>
      <c r="L94" s="470"/>
      <c r="M94" s="470"/>
      <c r="N94" s="470"/>
      <c r="O94" s="470"/>
      <c r="P94" s="470"/>
      <c r="Q94" s="470"/>
      <c r="R94" s="470"/>
      <c r="S94" s="470"/>
      <c r="T94" s="470"/>
      <c r="U94" s="470"/>
      <c r="V94" s="470"/>
      <c r="W94" s="470"/>
      <c r="X94" s="933"/>
      <c r="Y94" s="863" t="s">
        <v>1352</v>
      </c>
      <c r="Z94" s="864"/>
      <c r="AA94" s="864"/>
      <c r="AB94" s="864"/>
      <c r="AC94" s="865"/>
      <c r="AD94" s="1133" t="s">
        <v>393</v>
      </c>
      <c r="AE94" s="1134"/>
      <c r="AF94" s="1135"/>
      <c r="AG94" s="863"/>
      <c r="AH94" s="864"/>
      <c r="AI94" s="865"/>
      <c r="AJ94" s="863"/>
      <c r="AK94" s="864"/>
      <c r="AL94" s="864"/>
      <c r="AM94" s="864"/>
      <c r="AN94" s="864"/>
      <c r="AO94" s="864"/>
      <c r="AP94" s="864"/>
      <c r="AQ94" s="864"/>
      <c r="AR94" s="864"/>
      <c r="AS94" s="864"/>
      <c r="AT94" s="864"/>
      <c r="AU94" s="864"/>
      <c r="AV94" s="864"/>
      <c r="AW94" s="864"/>
      <c r="AX94" s="864"/>
      <c r="AY94" s="1093"/>
      <c r="AZ94" s="133"/>
      <c r="BA94" s="84" t="s">
        <v>958</v>
      </c>
      <c r="BB94" s="39" t="s">
        <v>1183</v>
      </c>
      <c r="BC94" s="39" t="str">
        <f t="shared" si="84"/>
        <v>Acer Palmatum 'Dissectum Orangeola'</v>
      </c>
      <c r="BD94" s="39" t="str">
        <f t="shared" si="88"/>
        <v/>
      </c>
      <c r="BE94" s="78" t="str">
        <f t="shared" si="85"/>
        <v>1.2m Standard</v>
      </c>
      <c r="BF94" s="85" t="str">
        <f t="shared" si="89"/>
        <v/>
      </c>
      <c r="BG94" s="78" t="str">
        <f t="shared" si="90"/>
        <v/>
      </c>
      <c r="BH94" s="94" t="str">
        <f t="shared" si="91"/>
        <v/>
      </c>
      <c r="BI94" s="78" t="str">
        <f t="shared" si="86"/>
        <v/>
      </c>
      <c r="BJ94" s="86">
        <f>IF(BC94="","",Admin!$F$8)</f>
        <v>0</v>
      </c>
      <c r="BK94" s="94" t="str">
        <f t="shared" si="87"/>
        <v/>
      </c>
      <c r="BL94" s="95" t="str">
        <f t="shared" si="92"/>
        <v/>
      </c>
    </row>
    <row r="95" spans="2:64" s="39" customFormat="1" ht="18.75" hidden="1" customHeight="1" x14ac:dyDescent="0.25">
      <c r="B95" s="1110" t="s">
        <v>1526</v>
      </c>
      <c r="C95" s="470"/>
      <c r="D95" s="470"/>
      <c r="E95" s="470"/>
      <c r="F95" s="470"/>
      <c r="G95" s="470"/>
      <c r="H95" s="470"/>
      <c r="I95" s="470"/>
      <c r="J95" s="470"/>
      <c r="K95" s="470"/>
      <c r="L95" s="470"/>
      <c r="M95" s="470"/>
      <c r="N95" s="470"/>
      <c r="O95" s="470"/>
      <c r="P95" s="470"/>
      <c r="Q95" s="470"/>
      <c r="R95" s="470"/>
      <c r="S95" s="470"/>
      <c r="T95" s="470"/>
      <c r="U95" s="470"/>
      <c r="V95" s="470"/>
      <c r="W95" s="470"/>
      <c r="X95" s="933"/>
      <c r="Y95" s="863" t="s">
        <v>1352</v>
      </c>
      <c r="Z95" s="864"/>
      <c r="AA95" s="864"/>
      <c r="AB95" s="864"/>
      <c r="AC95" s="865"/>
      <c r="AD95" s="1133" t="s">
        <v>393</v>
      </c>
      <c r="AE95" s="1134"/>
      <c r="AF95" s="1135"/>
      <c r="AG95" s="863" t="s">
        <v>2</v>
      </c>
      <c r="AH95" s="864"/>
      <c r="AI95" s="865"/>
      <c r="AJ95" s="863"/>
      <c r="AK95" s="864"/>
      <c r="AL95" s="864"/>
      <c r="AM95" s="864"/>
      <c r="AN95" s="864"/>
      <c r="AO95" s="864"/>
      <c r="AP95" s="864"/>
      <c r="AQ95" s="864"/>
      <c r="AR95" s="864"/>
      <c r="AS95" s="864"/>
      <c r="AT95" s="864"/>
      <c r="AU95" s="864"/>
      <c r="AV95" s="864"/>
      <c r="AW95" s="864"/>
      <c r="AX95" s="864"/>
      <c r="AY95" s="1093"/>
      <c r="BA95" s="84" t="s">
        <v>1365</v>
      </c>
      <c r="BB95" s="39" t="s">
        <v>1183</v>
      </c>
      <c r="BC95" s="39" t="str">
        <f t="shared" si="84"/>
        <v>Acer Palmatum 'Dissectum Red Filigree Lace'*</v>
      </c>
      <c r="BD95" s="39" t="str">
        <f t="shared" si="88"/>
        <v/>
      </c>
      <c r="BE95" s="40" t="str">
        <f t="shared" si="85"/>
        <v>1.2m Standard</v>
      </c>
      <c r="BF95" s="85" t="str">
        <f t="shared" si="89"/>
        <v/>
      </c>
      <c r="BG95" s="40" t="str">
        <f t="shared" si="90"/>
        <v/>
      </c>
      <c r="BH95" s="142" t="str">
        <f t="shared" si="91"/>
        <v/>
      </c>
      <c r="BI95" s="40" t="str">
        <f t="shared" si="86"/>
        <v/>
      </c>
      <c r="BJ95" s="139">
        <f>IF(BC95="","",Admin!$F$8)</f>
        <v>0</v>
      </c>
      <c r="BK95" s="142" t="str">
        <f t="shared" si="87"/>
        <v/>
      </c>
      <c r="BL95" s="143" t="str">
        <f t="shared" si="92"/>
        <v/>
      </c>
    </row>
    <row r="96" spans="2:64" s="39" customFormat="1" ht="18.75" hidden="1" customHeight="1" x14ac:dyDescent="0.25">
      <c r="B96" s="1110" t="s">
        <v>2058</v>
      </c>
      <c r="C96" s="470"/>
      <c r="D96" s="470"/>
      <c r="E96" s="470"/>
      <c r="F96" s="470"/>
      <c r="G96" s="470"/>
      <c r="H96" s="470"/>
      <c r="I96" s="470"/>
      <c r="J96" s="470"/>
      <c r="K96" s="470"/>
      <c r="L96" s="470"/>
      <c r="M96" s="470"/>
      <c r="N96" s="470"/>
      <c r="O96" s="470"/>
      <c r="P96" s="470"/>
      <c r="Q96" s="470"/>
      <c r="R96" s="470"/>
      <c r="S96" s="470"/>
      <c r="T96" s="470"/>
      <c r="U96" s="470"/>
      <c r="V96" s="470"/>
      <c r="W96" s="470"/>
      <c r="X96" s="933"/>
      <c r="Y96" s="863" t="s">
        <v>1352</v>
      </c>
      <c r="Z96" s="864"/>
      <c r="AA96" s="864"/>
      <c r="AB96" s="864"/>
      <c r="AC96" s="865"/>
      <c r="AD96" s="1133" t="s">
        <v>393</v>
      </c>
      <c r="AE96" s="1134"/>
      <c r="AF96" s="1135"/>
      <c r="AG96" s="863" t="s">
        <v>2</v>
      </c>
      <c r="AH96" s="864"/>
      <c r="AI96" s="865"/>
      <c r="AJ96" s="863"/>
      <c r="AK96" s="864"/>
      <c r="AL96" s="864"/>
      <c r="AM96" s="864"/>
      <c r="AN96" s="864"/>
      <c r="AO96" s="864"/>
      <c r="AP96" s="864"/>
      <c r="AQ96" s="864"/>
      <c r="AR96" s="864"/>
      <c r="AS96" s="864"/>
      <c r="AT96" s="864"/>
      <c r="AU96" s="864"/>
      <c r="AV96" s="864"/>
      <c r="AW96" s="864"/>
      <c r="AX96" s="864"/>
      <c r="AY96" s="1093"/>
      <c r="AZ96" s="133"/>
      <c r="BA96" s="84" t="s">
        <v>959</v>
      </c>
      <c r="BB96" s="39" t="s">
        <v>1183</v>
      </c>
      <c r="BC96" s="39" t="str">
        <f t="shared" si="84"/>
        <v>Acer Palmatum 'Dissectum Sekimori'</v>
      </c>
      <c r="BD96" s="39" t="str">
        <f t="shared" si="88"/>
        <v/>
      </c>
      <c r="BE96" s="78" t="str">
        <f t="shared" si="85"/>
        <v>1.2m Standard</v>
      </c>
      <c r="BF96" s="85" t="str">
        <f t="shared" si="89"/>
        <v/>
      </c>
      <c r="BG96" s="78" t="str">
        <f t="shared" si="90"/>
        <v/>
      </c>
      <c r="BH96" s="94" t="str">
        <f t="shared" si="91"/>
        <v/>
      </c>
      <c r="BI96" s="78" t="str">
        <f t="shared" si="86"/>
        <v/>
      </c>
      <c r="BJ96" s="86">
        <f>IF(BC96="","",Admin!$F$8)</f>
        <v>0</v>
      </c>
      <c r="BK96" s="94" t="str">
        <f t="shared" si="87"/>
        <v/>
      </c>
      <c r="BL96" s="95" t="str">
        <f t="shared" si="92"/>
        <v/>
      </c>
    </row>
    <row r="97" spans="2:64" s="39" customFormat="1" ht="18.75" hidden="1" customHeight="1" x14ac:dyDescent="0.25">
      <c r="B97" s="1110" t="s">
        <v>2007</v>
      </c>
      <c r="C97" s="470"/>
      <c r="D97" s="470"/>
      <c r="E97" s="470"/>
      <c r="F97" s="470"/>
      <c r="G97" s="470"/>
      <c r="H97" s="470"/>
      <c r="I97" s="470"/>
      <c r="J97" s="470"/>
      <c r="K97" s="470"/>
      <c r="L97" s="470"/>
      <c r="M97" s="470"/>
      <c r="N97" s="470"/>
      <c r="O97" s="470"/>
      <c r="P97" s="470"/>
      <c r="Q97" s="470"/>
      <c r="R97" s="470"/>
      <c r="S97" s="470"/>
      <c r="T97" s="470"/>
      <c r="U97" s="470"/>
      <c r="V97" s="470"/>
      <c r="W97" s="470"/>
      <c r="X97" s="933"/>
      <c r="Y97" s="863" t="s">
        <v>1352</v>
      </c>
      <c r="Z97" s="864"/>
      <c r="AA97" s="864"/>
      <c r="AB97" s="864"/>
      <c r="AC97" s="865"/>
      <c r="AD97" s="1133" t="s">
        <v>393</v>
      </c>
      <c r="AE97" s="1134"/>
      <c r="AF97" s="1135"/>
      <c r="AG97" s="863" t="s">
        <v>2</v>
      </c>
      <c r="AH97" s="864"/>
      <c r="AI97" s="865"/>
      <c r="AJ97" s="863"/>
      <c r="AK97" s="864"/>
      <c r="AL97" s="864"/>
      <c r="AM97" s="864"/>
      <c r="AN97" s="864"/>
      <c r="AO97" s="864"/>
      <c r="AP97" s="864"/>
      <c r="AQ97" s="864"/>
      <c r="AR97" s="864"/>
      <c r="AS97" s="864"/>
      <c r="AT97" s="864"/>
      <c r="AU97" s="864"/>
      <c r="AV97" s="864"/>
      <c r="AW97" s="864"/>
      <c r="AX97" s="864"/>
      <c r="AY97" s="1093"/>
      <c r="AZ97" s="133"/>
      <c r="BA97" s="84" t="s">
        <v>1366</v>
      </c>
      <c r="BB97" s="39" t="s">
        <v>1183</v>
      </c>
      <c r="BC97" s="39" t="str">
        <f t="shared" si="84"/>
        <v>Acer Palmatum 'Dissectum Shojo Shidare'</v>
      </c>
      <c r="BD97" s="39" t="str">
        <f t="shared" si="88"/>
        <v/>
      </c>
      <c r="BE97" s="78" t="str">
        <f t="shared" si="85"/>
        <v>1.2m Standard</v>
      </c>
      <c r="BF97" s="85" t="str">
        <f t="shared" si="89"/>
        <v/>
      </c>
      <c r="BG97" s="78" t="str">
        <f t="shared" si="90"/>
        <v/>
      </c>
      <c r="BH97" s="94" t="str">
        <f t="shared" si="91"/>
        <v/>
      </c>
      <c r="BI97" s="78" t="str">
        <f t="shared" si="86"/>
        <v/>
      </c>
      <c r="BJ97" s="86">
        <f>IF(BC97="","",Admin!$F$8)</f>
        <v>0</v>
      </c>
      <c r="BK97" s="94" t="str">
        <f t="shared" si="87"/>
        <v/>
      </c>
      <c r="BL97" s="95" t="str">
        <f t="shared" si="92"/>
        <v/>
      </c>
    </row>
    <row r="98" spans="2:64" s="39" customFormat="1" ht="18.75" hidden="1" customHeight="1" x14ac:dyDescent="0.25">
      <c r="B98" s="1110" t="s">
        <v>1527</v>
      </c>
      <c r="C98" s="470"/>
      <c r="D98" s="470"/>
      <c r="E98" s="470"/>
      <c r="F98" s="470"/>
      <c r="G98" s="470"/>
      <c r="H98" s="470"/>
      <c r="I98" s="470"/>
      <c r="J98" s="470"/>
      <c r="K98" s="470"/>
      <c r="L98" s="470"/>
      <c r="M98" s="470"/>
      <c r="N98" s="470"/>
      <c r="O98" s="470"/>
      <c r="P98" s="470"/>
      <c r="Q98" s="470"/>
      <c r="R98" s="470"/>
      <c r="S98" s="470"/>
      <c r="T98" s="470"/>
      <c r="U98" s="470"/>
      <c r="V98" s="470"/>
      <c r="W98" s="470"/>
      <c r="X98" s="933"/>
      <c r="Y98" s="863" t="s">
        <v>1352</v>
      </c>
      <c r="Z98" s="864"/>
      <c r="AA98" s="864"/>
      <c r="AB98" s="864"/>
      <c r="AC98" s="865"/>
      <c r="AD98" s="1133" t="s">
        <v>393</v>
      </c>
      <c r="AE98" s="1134"/>
      <c r="AF98" s="1135"/>
      <c r="AG98" s="863" t="s">
        <v>2</v>
      </c>
      <c r="AH98" s="864"/>
      <c r="AI98" s="865"/>
      <c r="AJ98" s="863"/>
      <c r="AK98" s="864"/>
      <c r="AL98" s="864"/>
      <c r="AM98" s="864"/>
      <c r="AN98" s="864"/>
      <c r="AO98" s="864"/>
      <c r="AP98" s="864"/>
      <c r="AQ98" s="864"/>
      <c r="AR98" s="864"/>
      <c r="AS98" s="864"/>
      <c r="AT98" s="864"/>
      <c r="AU98" s="864"/>
      <c r="AV98" s="864"/>
      <c r="AW98" s="864"/>
      <c r="AX98" s="864"/>
      <c r="AY98" s="1093"/>
      <c r="BA98" s="84" t="s">
        <v>1368</v>
      </c>
      <c r="BB98" s="39" t="s">
        <v>1183</v>
      </c>
      <c r="BC98" s="39" t="str">
        <f t="shared" si="84"/>
        <v>Acer Palmatum 'Dissectum Variegatum'*</v>
      </c>
      <c r="BD98" s="39" t="str">
        <f t="shared" si="88"/>
        <v/>
      </c>
      <c r="BE98" s="40" t="str">
        <f t="shared" si="85"/>
        <v>1.2m Standard</v>
      </c>
      <c r="BF98" s="85" t="str">
        <f t="shared" si="89"/>
        <v/>
      </c>
      <c r="BG98" s="40" t="str">
        <f t="shared" si="90"/>
        <v/>
      </c>
      <c r="BH98" s="142" t="str">
        <f t="shared" si="91"/>
        <v/>
      </c>
      <c r="BI98" s="40" t="str">
        <f t="shared" si="86"/>
        <v/>
      </c>
      <c r="BJ98" s="139">
        <f>IF(BC98="","",Admin!$F$8)</f>
        <v>0</v>
      </c>
      <c r="BK98" s="142" t="str">
        <f t="shared" si="87"/>
        <v/>
      </c>
      <c r="BL98" s="143" t="str">
        <f t="shared" si="92"/>
        <v/>
      </c>
    </row>
    <row r="99" spans="2:64" s="39" customFormat="1" ht="18.75" hidden="1" customHeight="1" thickBot="1" x14ac:dyDescent="0.3">
      <c r="B99" s="1151" t="s">
        <v>2059</v>
      </c>
      <c r="C99" s="1152"/>
      <c r="D99" s="1152"/>
      <c r="E99" s="1152"/>
      <c r="F99" s="1152"/>
      <c r="G99" s="1152"/>
      <c r="H99" s="1152"/>
      <c r="I99" s="1152"/>
      <c r="J99" s="1152"/>
      <c r="K99" s="1152"/>
      <c r="L99" s="1152"/>
      <c r="M99" s="1152"/>
      <c r="N99" s="1152"/>
      <c r="O99" s="1152"/>
      <c r="P99" s="1152"/>
      <c r="Q99" s="1152"/>
      <c r="R99" s="1152"/>
      <c r="S99" s="1152"/>
      <c r="T99" s="1152"/>
      <c r="U99" s="1152"/>
      <c r="V99" s="1152"/>
      <c r="W99" s="1152"/>
      <c r="X99" s="1289"/>
      <c r="Y99" s="1107" t="s">
        <v>1352</v>
      </c>
      <c r="Z99" s="1108"/>
      <c r="AA99" s="1108"/>
      <c r="AB99" s="1108"/>
      <c r="AC99" s="1166"/>
      <c r="AD99" s="1238" t="s">
        <v>393</v>
      </c>
      <c r="AE99" s="1239"/>
      <c r="AF99" s="1240"/>
      <c r="AG99" s="1107" t="s">
        <v>2</v>
      </c>
      <c r="AH99" s="1108"/>
      <c r="AI99" s="1166"/>
      <c r="AJ99" s="1107"/>
      <c r="AK99" s="1108"/>
      <c r="AL99" s="1108"/>
      <c r="AM99" s="1108"/>
      <c r="AN99" s="1108"/>
      <c r="AO99" s="1108"/>
      <c r="AP99" s="1108"/>
      <c r="AQ99" s="1108"/>
      <c r="AR99" s="1108"/>
      <c r="AS99" s="1108"/>
      <c r="AT99" s="1108"/>
      <c r="AU99" s="1108"/>
      <c r="AV99" s="1108"/>
      <c r="AW99" s="1108"/>
      <c r="AX99" s="1108"/>
      <c r="AY99" s="1109"/>
      <c r="AZ99" s="133"/>
      <c r="BA99" s="84" t="s">
        <v>1369</v>
      </c>
      <c r="BB99" s="39" t="s">
        <v>1183</v>
      </c>
      <c r="BC99" s="39" t="str">
        <f t="shared" si="84"/>
        <v>Acer Palmatum 'Dissectum Viridis'</v>
      </c>
      <c r="BD99" s="39" t="str">
        <f t="shared" si="88"/>
        <v/>
      </c>
      <c r="BE99" s="78" t="str">
        <f t="shared" si="85"/>
        <v>1.2m Standard</v>
      </c>
      <c r="BF99" s="85" t="str">
        <f t="shared" si="89"/>
        <v/>
      </c>
      <c r="BG99" s="78" t="str">
        <f t="shared" si="90"/>
        <v/>
      </c>
      <c r="BH99" s="94" t="str">
        <f t="shared" si="91"/>
        <v/>
      </c>
      <c r="BI99" s="78" t="str">
        <f t="shared" si="86"/>
        <v/>
      </c>
      <c r="BJ99" s="86">
        <f>IF(BC99="","",Admin!$F$8)</f>
        <v>0</v>
      </c>
      <c r="BK99" s="94" t="str">
        <f t="shared" si="87"/>
        <v/>
      </c>
      <c r="BL99" s="95" t="str">
        <f t="shared" si="92"/>
        <v/>
      </c>
    </row>
    <row r="100" spans="2:64" s="39" customFormat="1" ht="18.75" hidden="1" customHeight="1" thickBot="1" x14ac:dyDescent="0.3">
      <c r="Y100" s="40"/>
      <c r="Z100" s="40"/>
      <c r="AA100" s="40"/>
      <c r="AB100" s="40"/>
      <c r="AC100" s="40"/>
      <c r="AD100" s="55"/>
      <c r="AE100" s="55"/>
      <c r="AF100" s="55"/>
      <c r="AG100" s="40"/>
      <c r="AH100" s="40"/>
      <c r="AI100" s="40"/>
      <c r="AJ100" s="40"/>
      <c r="AK100" s="40"/>
      <c r="AL100" s="40"/>
      <c r="AM100" s="40"/>
      <c r="AN100" s="40"/>
      <c r="AO100" s="40"/>
      <c r="AP100" s="40"/>
      <c r="AQ100" s="40"/>
      <c r="AR100" s="40"/>
      <c r="AS100" s="40"/>
      <c r="AT100" s="40"/>
      <c r="AU100" s="40"/>
      <c r="AV100" s="40"/>
      <c r="AW100" s="40"/>
      <c r="AX100" s="40"/>
      <c r="AY100" s="40"/>
      <c r="AZ100" s="133"/>
      <c r="BA100" s="84"/>
      <c r="BE100" s="78"/>
      <c r="BF100" s="85"/>
      <c r="BG100" s="78"/>
      <c r="BH100" s="94"/>
      <c r="BI100" s="78"/>
      <c r="BJ100" s="86" t="str">
        <f>IF(BC100="","",Admin!$F$8)</f>
        <v/>
      </c>
      <c r="BK100" s="94"/>
      <c r="BL100" s="95"/>
    </row>
    <row r="101" spans="2:64" s="39" customFormat="1" ht="18.75" hidden="1" customHeight="1" x14ac:dyDescent="0.3">
      <c r="B101" s="1100" t="s">
        <v>1615</v>
      </c>
      <c r="C101" s="1101"/>
      <c r="D101" s="1101"/>
      <c r="E101" s="1101"/>
      <c r="F101" s="1101"/>
      <c r="G101" s="1101"/>
      <c r="H101" s="1101"/>
      <c r="I101" s="1101"/>
      <c r="J101" s="1101"/>
      <c r="K101" s="1101"/>
      <c r="L101" s="1101"/>
      <c r="M101" s="1101"/>
      <c r="N101" s="1101"/>
      <c r="O101" s="1101"/>
      <c r="P101" s="1101"/>
      <c r="Q101" s="1101"/>
      <c r="R101" s="1101"/>
      <c r="S101" s="1101"/>
      <c r="T101" s="1101"/>
      <c r="U101" s="1101"/>
      <c r="V101" s="1101"/>
      <c r="W101" s="1101"/>
      <c r="X101" s="1101"/>
      <c r="Y101" s="1102" t="s">
        <v>443</v>
      </c>
      <c r="Z101" s="1102"/>
      <c r="AA101" s="1102"/>
      <c r="AB101" s="1102"/>
      <c r="AC101" s="1102"/>
      <c r="AD101" s="1102" t="s">
        <v>1</v>
      </c>
      <c r="AE101" s="1102"/>
      <c r="AF101" s="1102"/>
      <c r="AG101" s="1102" t="s">
        <v>0</v>
      </c>
      <c r="AH101" s="1102"/>
      <c r="AI101" s="1102"/>
      <c r="AJ101" s="1102" t="s">
        <v>444</v>
      </c>
      <c r="AK101" s="1102"/>
      <c r="AL101" s="1102"/>
      <c r="AM101" s="1102"/>
      <c r="AN101" s="1102"/>
      <c r="AO101" s="1102"/>
      <c r="AP101" s="1102"/>
      <c r="AQ101" s="1102"/>
      <c r="AR101" s="1102"/>
      <c r="AS101" s="1102"/>
      <c r="AT101" s="1102"/>
      <c r="AU101" s="1102"/>
      <c r="AV101" s="1102"/>
      <c r="AW101" s="1102"/>
      <c r="AX101" s="1102"/>
      <c r="AY101" s="1103"/>
      <c r="AZ101" s="133"/>
      <c r="BA101" s="84" t="s">
        <v>792</v>
      </c>
      <c r="BC101" s="39" t="str">
        <f>IF(BA101="","",IF(ISNUMBER(SEARCH(BB101,B101)),B101,BB101&amp;" "&amp;RIGHT(B101,LEN(B101)-3)))</f>
        <v/>
      </c>
      <c r="BD101" s="39" t="str">
        <f>IF(O101&lt;&gt;"",O101,"")</f>
        <v/>
      </c>
      <c r="BE101" s="78" t="str">
        <f>IF(AND(Y101&lt;&gt;"Size", Y101&lt;&gt;""),Y101,"")</f>
        <v/>
      </c>
      <c r="BF101" s="85" t="str">
        <f>IF(ISNUMBER(AD101),"Yes","")</f>
        <v/>
      </c>
      <c r="BG101" s="78" t="str">
        <f>IF(ISNUMBER(AG101),AG101,"")</f>
        <v/>
      </c>
      <c r="BH101" s="94" t="str">
        <f>IF(ISNUMBER(AD101),AD101,"")</f>
        <v/>
      </c>
      <c r="BI101" s="78" t="str">
        <f>IF(AND(ISNUMBER(AG101),BF101="Yes"),AG101,"")</f>
        <v/>
      </c>
      <c r="BJ101" s="86" t="str">
        <f>IF(BC101="","",Admin!$F$8)</f>
        <v/>
      </c>
      <c r="BK101" s="94" t="str">
        <f>IF(AND(ISNUMBER(AG101),AG101&gt;0, ISNUMBER(AD101)),AD101*AG101,"")</f>
        <v/>
      </c>
      <c r="BL101" s="95" t="str">
        <f>IF(BK101="","",BK101-(BK101*BJ101))</f>
        <v/>
      </c>
    </row>
    <row r="102" spans="2:64" s="39" customFormat="1" ht="18.75" hidden="1" customHeight="1" thickBot="1" x14ac:dyDescent="0.3">
      <c r="B102" s="1151" t="s">
        <v>1618</v>
      </c>
      <c r="C102" s="1152"/>
      <c r="D102" s="1152"/>
      <c r="E102" s="1152"/>
      <c r="F102" s="1152"/>
      <c r="G102" s="1152"/>
      <c r="H102" s="1152"/>
      <c r="I102" s="1152"/>
      <c r="J102" s="1152"/>
      <c r="K102" s="1152"/>
      <c r="L102" s="1152"/>
      <c r="M102" s="1152"/>
      <c r="N102" s="1152"/>
      <c r="O102" s="1169" t="s">
        <v>1619</v>
      </c>
      <c r="P102" s="1169"/>
      <c r="Q102" s="1169"/>
      <c r="R102" s="1169"/>
      <c r="S102" s="1169"/>
      <c r="T102" s="1169"/>
      <c r="U102" s="1169"/>
      <c r="V102" s="1169"/>
      <c r="W102" s="1169"/>
      <c r="X102" s="1169"/>
      <c r="Y102" s="1144" t="s">
        <v>445</v>
      </c>
      <c r="Z102" s="1144"/>
      <c r="AA102" s="1144"/>
      <c r="AB102" s="1144"/>
      <c r="AC102" s="1144"/>
      <c r="AD102" s="1105" t="s">
        <v>393</v>
      </c>
      <c r="AE102" s="1105"/>
      <c r="AF102" s="1105"/>
      <c r="AG102" s="1144" t="s">
        <v>2</v>
      </c>
      <c r="AH102" s="1144"/>
      <c r="AI102" s="1144"/>
      <c r="AJ102" s="1221"/>
      <c r="AK102" s="1222"/>
      <c r="AL102" s="1222"/>
      <c r="AM102" s="1222"/>
      <c r="AN102" s="1222"/>
      <c r="AO102" s="1222"/>
      <c r="AP102" s="1222"/>
      <c r="AQ102" s="1222"/>
      <c r="AR102" s="1222"/>
      <c r="AS102" s="1222"/>
      <c r="AT102" s="1222"/>
      <c r="AU102" s="1222"/>
      <c r="AV102" s="1222"/>
      <c r="AW102" s="1222"/>
      <c r="AX102" s="1222"/>
      <c r="AY102" s="1223"/>
      <c r="AZ102" s="133"/>
      <c r="BA102" s="84" t="s">
        <v>1617</v>
      </c>
      <c r="BB102" s="39" t="s">
        <v>1616</v>
      </c>
      <c r="BC102" s="39" t="str">
        <f>IF(BA102="","",IF(ISNUMBER(SEARCH(BB102,B102)),B102,BB102&amp;" "&amp;RIGHT(B102,LEN(B102)-3)))</f>
        <v>Aesculus Hippocastanum</v>
      </c>
      <c r="BD102" s="39" t="str">
        <f>IF(O102&lt;&gt;"",O102,"")</f>
        <v>White Horse Chestnut</v>
      </c>
      <c r="BE102" s="40" t="str">
        <f>IF(AND(Y102&lt;&gt;"Size", Y102&lt;&gt;""),Y102,"")</f>
        <v>Advanced</v>
      </c>
      <c r="BF102" s="85" t="str">
        <f>IF(ISNUMBER(AD102),"Yes","")</f>
        <v/>
      </c>
      <c r="BG102" s="40" t="str">
        <f>IF(ISNUMBER(AG102),AG102,"")</f>
        <v/>
      </c>
      <c r="BH102" s="142" t="str">
        <f>IF(ISNUMBER(AD102),AD102,"")</f>
        <v/>
      </c>
      <c r="BI102" s="40" t="str">
        <f>IF(AND(ISNUMBER(AG102),BF102="Yes"),AG102,"")</f>
        <v/>
      </c>
      <c r="BJ102" s="139">
        <f>IF(BC102="","",Admin!$F$8)</f>
        <v>0</v>
      </c>
      <c r="BK102" s="142" t="str">
        <f>IF(AND(ISNUMBER(AG102),AG102&gt;0, ISNUMBER(AD102)),AD102*AG102,"")</f>
        <v/>
      </c>
      <c r="BL102" s="143" t="str">
        <f>IF(BK102="","",BK102-(BK102*BJ102))</f>
        <v/>
      </c>
    </row>
    <row r="103" spans="2:64" s="39" customFormat="1" ht="18.75" hidden="1" customHeight="1" thickBot="1" x14ac:dyDescent="0.3">
      <c r="O103" s="54"/>
      <c r="P103" s="54"/>
      <c r="Q103" s="54"/>
      <c r="R103" s="54"/>
      <c r="S103" s="54"/>
      <c r="T103" s="54"/>
      <c r="U103" s="54"/>
      <c r="V103" s="54"/>
      <c r="W103" s="54"/>
      <c r="X103" s="54"/>
      <c r="Y103" s="40"/>
      <c r="Z103" s="40"/>
      <c r="AA103" s="40"/>
      <c r="AB103" s="40"/>
      <c r="AC103" s="40"/>
      <c r="AD103" s="55"/>
      <c r="AE103" s="55"/>
      <c r="AF103" s="55"/>
      <c r="AG103" s="40"/>
      <c r="AH103" s="40"/>
      <c r="AI103" s="40"/>
      <c r="AJ103" s="40"/>
      <c r="AK103" s="40"/>
      <c r="AL103" s="40"/>
      <c r="AM103" s="40"/>
      <c r="AN103" s="40"/>
      <c r="AO103" s="40"/>
      <c r="AP103" s="40"/>
      <c r="AQ103" s="40"/>
      <c r="AR103" s="40"/>
      <c r="AS103" s="40"/>
      <c r="AT103" s="40"/>
      <c r="AU103" s="40"/>
      <c r="AV103" s="40"/>
      <c r="AW103" s="40"/>
      <c r="AX103" s="40"/>
      <c r="AY103" s="40"/>
      <c r="AZ103" s="133"/>
      <c r="BA103" s="84"/>
      <c r="BE103" s="78"/>
      <c r="BF103" s="85"/>
      <c r="BG103" s="78"/>
      <c r="BH103" s="94"/>
      <c r="BI103" s="78"/>
      <c r="BJ103" s="86" t="str">
        <f>IF(BC103="","",Admin!$F$8)</f>
        <v/>
      </c>
      <c r="BK103" s="94"/>
      <c r="BL103" s="95"/>
    </row>
    <row r="104" spans="2:64" s="39" customFormat="1" ht="18.75" hidden="1" customHeight="1" x14ac:dyDescent="0.3">
      <c r="B104" s="1100" t="s">
        <v>1079</v>
      </c>
      <c r="C104" s="1101"/>
      <c r="D104" s="1101"/>
      <c r="E104" s="1101"/>
      <c r="F104" s="1101"/>
      <c r="G104" s="1101"/>
      <c r="H104" s="1101"/>
      <c r="I104" s="1101"/>
      <c r="J104" s="1101"/>
      <c r="K104" s="1101"/>
      <c r="L104" s="1101"/>
      <c r="M104" s="1101"/>
      <c r="N104" s="1101"/>
      <c r="O104" s="1101"/>
      <c r="P104" s="1101"/>
      <c r="Q104" s="1101"/>
      <c r="R104" s="1101"/>
      <c r="S104" s="1101"/>
      <c r="T104" s="1101"/>
      <c r="U104" s="1101"/>
      <c r="V104" s="1101"/>
      <c r="W104" s="1101"/>
      <c r="X104" s="1101"/>
      <c r="Y104" s="1102" t="s">
        <v>443</v>
      </c>
      <c r="Z104" s="1102"/>
      <c r="AA104" s="1102"/>
      <c r="AB104" s="1102"/>
      <c r="AC104" s="1102"/>
      <c r="AD104" s="1102" t="s">
        <v>1</v>
      </c>
      <c r="AE104" s="1102"/>
      <c r="AF104" s="1102"/>
      <c r="AG104" s="1102" t="s">
        <v>0</v>
      </c>
      <c r="AH104" s="1102"/>
      <c r="AI104" s="1102"/>
      <c r="AJ104" s="1102" t="s">
        <v>444</v>
      </c>
      <c r="AK104" s="1102"/>
      <c r="AL104" s="1102"/>
      <c r="AM104" s="1102"/>
      <c r="AN104" s="1102"/>
      <c r="AO104" s="1102"/>
      <c r="AP104" s="1102"/>
      <c r="AQ104" s="1102"/>
      <c r="AR104" s="1102"/>
      <c r="AS104" s="1102"/>
      <c r="AT104" s="1102"/>
      <c r="AU104" s="1102"/>
      <c r="AV104" s="1102"/>
      <c r="AW104" s="1102"/>
      <c r="AX104" s="1102"/>
      <c r="AY104" s="1103"/>
      <c r="AZ104" s="133"/>
      <c r="BA104" s="84" t="s">
        <v>792</v>
      </c>
      <c r="BC104" s="39" t="str">
        <f t="shared" ref="BC104:BC199" si="111">IF(BA104="","",IF(ISNUMBER(SEARCH(BB104,B104)),B104,BB104&amp;" "&amp;RIGHT(B104,LEN(B104)-3)))</f>
        <v/>
      </c>
      <c r="BD104" s="39" t="str">
        <f t="shared" ref="BD104:BD199" si="112">IF(O104&lt;&gt;"",O104,"")</f>
        <v/>
      </c>
      <c r="BE104" s="78" t="str">
        <f t="shared" ref="BE104:BE199" si="113">IF(AND(Y104&lt;&gt;"Size", Y104&lt;&gt;""),Y104,"")</f>
        <v/>
      </c>
      <c r="BF104" s="85" t="str">
        <f t="shared" ref="BF104:BF199" si="114">IF(ISNUMBER(AD104),"Yes","")</f>
        <v/>
      </c>
      <c r="BG104" s="78" t="str">
        <f t="shared" ref="BG104:BG199" si="115">IF(ISNUMBER(AG104),AG104,"")</f>
        <v/>
      </c>
      <c r="BH104" s="94" t="str">
        <f t="shared" ref="BH104:BH199" si="116">IF(ISNUMBER(AD104),AD104,"")</f>
        <v/>
      </c>
      <c r="BI104" s="78" t="str">
        <f t="shared" ref="BI104:BI199" si="117">IF(AND(ISNUMBER(AG104),BF104="Yes"),AG104,"")</f>
        <v/>
      </c>
      <c r="BJ104" s="86" t="str">
        <f>IF(BC104="","",Admin!$F$8)</f>
        <v/>
      </c>
      <c r="BK104" s="94" t="str">
        <f t="shared" ref="BK104:BK199" si="118">IF(AND(ISNUMBER(AG104),AG104&gt;0, ISNUMBER(AD104)),AD104*AG104,"")</f>
        <v/>
      </c>
      <c r="BL104" s="95" t="str">
        <f>IF(BK104="","",BK104-(BK104*BJ104))</f>
        <v/>
      </c>
    </row>
    <row r="105" spans="2:64" s="39" customFormat="1" ht="18.75" hidden="1" customHeight="1" thickBot="1" x14ac:dyDescent="0.3">
      <c r="B105" s="1151" t="s">
        <v>1080</v>
      </c>
      <c r="C105" s="1152"/>
      <c r="D105" s="1152"/>
      <c r="E105" s="1152"/>
      <c r="F105" s="1152"/>
      <c r="G105" s="1152"/>
      <c r="H105" s="1152"/>
      <c r="I105" s="1152"/>
      <c r="J105" s="1152"/>
      <c r="K105" s="1152"/>
      <c r="L105" s="1152"/>
      <c r="M105" s="1152"/>
      <c r="N105" s="1152"/>
      <c r="O105" s="1169" t="s">
        <v>1081</v>
      </c>
      <c r="P105" s="1169"/>
      <c r="Q105" s="1169"/>
      <c r="R105" s="1169"/>
      <c r="S105" s="1169"/>
      <c r="T105" s="1169"/>
      <c r="U105" s="1169"/>
      <c r="V105" s="1169"/>
      <c r="W105" s="1169"/>
      <c r="X105" s="1169"/>
      <c r="Y105" s="1144" t="s">
        <v>445</v>
      </c>
      <c r="Z105" s="1144"/>
      <c r="AA105" s="1144"/>
      <c r="AB105" s="1144"/>
      <c r="AC105" s="1144"/>
      <c r="AD105" s="1105" t="s">
        <v>393</v>
      </c>
      <c r="AE105" s="1105"/>
      <c r="AF105" s="1105"/>
      <c r="AG105" s="1144" t="s">
        <v>2</v>
      </c>
      <c r="AH105" s="1144"/>
      <c r="AI105" s="1144"/>
      <c r="AJ105" s="1221"/>
      <c r="AK105" s="1222"/>
      <c r="AL105" s="1222"/>
      <c r="AM105" s="1222"/>
      <c r="AN105" s="1222"/>
      <c r="AO105" s="1222"/>
      <c r="AP105" s="1222"/>
      <c r="AQ105" s="1222"/>
      <c r="AR105" s="1222"/>
      <c r="AS105" s="1222"/>
      <c r="AT105" s="1222"/>
      <c r="AU105" s="1222"/>
      <c r="AV105" s="1222"/>
      <c r="AW105" s="1222"/>
      <c r="AX105" s="1222"/>
      <c r="AY105" s="1223"/>
      <c r="AZ105" s="133"/>
      <c r="BA105" s="84" t="s">
        <v>1367</v>
      </c>
      <c r="BB105" s="39" t="s">
        <v>1185</v>
      </c>
      <c r="BC105" s="39" t="str">
        <f t="shared" si="111"/>
        <v>Amelanchier Canadensis</v>
      </c>
      <c r="BD105" s="39" t="str">
        <f t="shared" si="112"/>
        <v>Canadian Service Berry</v>
      </c>
      <c r="BE105" s="40" t="str">
        <f t="shared" si="113"/>
        <v>Advanced</v>
      </c>
      <c r="BF105" s="85" t="str">
        <f t="shared" si="114"/>
        <v/>
      </c>
      <c r="BG105" s="40" t="str">
        <f t="shared" si="115"/>
        <v/>
      </c>
      <c r="BH105" s="142" t="str">
        <f t="shared" si="116"/>
        <v/>
      </c>
      <c r="BI105" s="40" t="str">
        <f t="shared" si="117"/>
        <v/>
      </c>
      <c r="BJ105" s="139">
        <f>IF(BC105="","",Admin!$F$8)</f>
        <v>0</v>
      </c>
      <c r="BK105" s="142" t="str">
        <f t="shared" si="118"/>
        <v/>
      </c>
      <c r="BL105" s="143" t="str">
        <f>IF(BK105="","",BK105-(BK105*BJ105))</f>
        <v/>
      </c>
    </row>
    <row r="106" spans="2:64" s="39" customFormat="1" ht="18.75" customHeight="1" thickBot="1" x14ac:dyDescent="0.3">
      <c r="O106" s="54"/>
      <c r="P106" s="54"/>
      <c r="Q106" s="54"/>
      <c r="R106" s="54"/>
      <c r="S106" s="54"/>
      <c r="T106" s="54"/>
      <c r="U106" s="54"/>
      <c r="V106" s="54"/>
      <c r="W106" s="54"/>
      <c r="X106" s="54"/>
      <c r="Y106" s="40"/>
      <c r="Z106" s="40"/>
      <c r="AA106" s="40"/>
      <c r="AB106" s="40"/>
      <c r="AC106" s="40"/>
      <c r="AD106" s="55"/>
      <c r="AE106" s="55"/>
      <c r="AF106" s="55"/>
      <c r="AG106" s="40"/>
      <c r="AH106" s="40"/>
      <c r="AI106" s="40"/>
      <c r="AJ106" s="40"/>
      <c r="AK106" s="40"/>
      <c r="AL106" s="40"/>
      <c r="AM106" s="40"/>
      <c r="AN106" s="40"/>
      <c r="AO106" s="40"/>
      <c r="AP106" s="40"/>
      <c r="AQ106" s="40"/>
      <c r="AR106" s="40"/>
      <c r="AS106" s="40"/>
      <c r="AT106" s="40"/>
      <c r="AU106" s="40"/>
      <c r="AV106" s="40"/>
      <c r="AW106" s="40"/>
      <c r="AX106" s="40"/>
      <c r="AY106" s="40"/>
      <c r="AZ106" s="133"/>
      <c r="BA106" s="84" t="s">
        <v>792</v>
      </c>
      <c r="BC106" s="39" t="str">
        <f t="shared" si="111"/>
        <v/>
      </c>
      <c r="BD106" s="39" t="str">
        <f t="shared" si="112"/>
        <v/>
      </c>
      <c r="BE106" s="78" t="str">
        <f t="shared" si="113"/>
        <v/>
      </c>
      <c r="BF106" s="85" t="str">
        <f t="shared" si="114"/>
        <v/>
      </c>
      <c r="BG106" s="78" t="str">
        <f t="shared" si="115"/>
        <v/>
      </c>
      <c r="BH106" s="94" t="str">
        <f t="shared" si="116"/>
        <v/>
      </c>
      <c r="BI106" s="78" t="str">
        <f t="shared" si="117"/>
        <v/>
      </c>
      <c r="BJ106" s="86" t="str">
        <f>IF(BC106="","",Admin!$F$8)</f>
        <v/>
      </c>
      <c r="BK106" s="94" t="str">
        <f t="shared" si="118"/>
        <v/>
      </c>
      <c r="BL106" s="95" t="str">
        <f>IF(BK106="","",BK106-(BK106*BJ106))</f>
        <v/>
      </c>
    </row>
    <row r="107" spans="2:64" s="39" customFormat="1" ht="18.75" customHeight="1" x14ac:dyDescent="0.3">
      <c r="B107" s="1100" t="s">
        <v>459</v>
      </c>
      <c r="C107" s="1101"/>
      <c r="D107" s="1101"/>
      <c r="E107" s="1101"/>
      <c r="F107" s="1101"/>
      <c r="G107" s="1101"/>
      <c r="H107" s="1101"/>
      <c r="I107" s="1101"/>
      <c r="J107" s="1101"/>
      <c r="K107" s="1101"/>
      <c r="L107" s="1101"/>
      <c r="M107" s="1101"/>
      <c r="N107" s="1101"/>
      <c r="O107" s="1101"/>
      <c r="P107" s="1101"/>
      <c r="Q107" s="1101"/>
      <c r="R107" s="1101"/>
      <c r="S107" s="1101"/>
      <c r="T107" s="1101"/>
      <c r="U107" s="1101"/>
      <c r="V107" s="1101"/>
      <c r="W107" s="1101"/>
      <c r="X107" s="1101"/>
      <c r="Y107" s="1102" t="s">
        <v>443</v>
      </c>
      <c r="Z107" s="1102"/>
      <c r="AA107" s="1102"/>
      <c r="AB107" s="1102"/>
      <c r="AC107" s="1102"/>
      <c r="AD107" s="1102" t="s">
        <v>1</v>
      </c>
      <c r="AE107" s="1102"/>
      <c r="AF107" s="1102"/>
      <c r="AG107" s="1102" t="s">
        <v>0</v>
      </c>
      <c r="AH107" s="1102"/>
      <c r="AI107" s="1102"/>
      <c r="AJ107" s="1102" t="s">
        <v>444</v>
      </c>
      <c r="AK107" s="1102"/>
      <c r="AL107" s="1102"/>
      <c r="AM107" s="1102"/>
      <c r="AN107" s="1102"/>
      <c r="AO107" s="1102"/>
      <c r="AP107" s="1102"/>
      <c r="AQ107" s="1102"/>
      <c r="AR107" s="1102"/>
      <c r="AS107" s="1102"/>
      <c r="AT107" s="1102"/>
      <c r="AU107" s="1102"/>
      <c r="AV107" s="1102"/>
      <c r="AW107" s="1102"/>
      <c r="AX107" s="1102"/>
      <c r="AY107" s="1103"/>
      <c r="AZ107" s="133"/>
      <c r="BA107" s="84" t="s">
        <v>792</v>
      </c>
      <c r="BC107" s="39" t="str">
        <f t="shared" si="111"/>
        <v/>
      </c>
      <c r="BD107" s="39" t="str">
        <f t="shared" si="112"/>
        <v/>
      </c>
      <c r="BE107" s="78" t="str">
        <f t="shared" si="113"/>
        <v/>
      </c>
      <c r="BF107" s="85" t="str">
        <f t="shared" si="114"/>
        <v/>
      </c>
      <c r="BG107" s="78" t="str">
        <f t="shared" si="115"/>
        <v/>
      </c>
      <c r="BH107" s="94" t="str">
        <f t="shared" si="116"/>
        <v/>
      </c>
      <c r="BI107" s="78" t="str">
        <f t="shared" si="117"/>
        <v/>
      </c>
      <c r="BJ107" s="86" t="str">
        <f>IF(BC107="","",Admin!$F$8)</f>
        <v/>
      </c>
      <c r="BK107" s="94" t="str">
        <f t="shared" si="118"/>
        <v/>
      </c>
      <c r="BL107" s="95" t="str">
        <f>IF(BK107="","",BK107-(BK107*BJ107))</f>
        <v/>
      </c>
    </row>
    <row r="108" spans="2:64" s="39" customFormat="1" ht="18.75" hidden="1" customHeight="1" x14ac:dyDescent="0.25">
      <c r="B108" s="1110" t="s">
        <v>460</v>
      </c>
      <c r="C108" s="470"/>
      <c r="D108" s="470"/>
      <c r="E108" s="470"/>
      <c r="F108" s="470"/>
      <c r="G108" s="470"/>
      <c r="H108" s="470"/>
      <c r="I108" s="470"/>
      <c r="J108" s="470"/>
      <c r="K108" s="470"/>
      <c r="L108" s="470"/>
      <c r="M108" s="470"/>
      <c r="N108" s="470"/>
      <c r="O108" s="1111" t="s">
        <v>461</v>
      </c>
      <c r="P108" s="1111"/>
      <c r="Q108" s="1111"/>
      <c r="R108" s="1111"/>
      <c r="S108" s="1111"/>
      <c r="T108" s="1111"/>
      <c r="U108" s="1111"/>
      <c r="V108" s="1111"/>
      <c r="W108" s="1111"/>
      <c r="X108" s="1111"/>
      <c r="Y108" s="1094" t="s">
        <v>2117</v>
      </c>
      <c r="Z108" s="1094"/>
      <c r="AA108" s="1094"/>
      <c r="AB108" s="1094"/>
      <c r="AC108" s="1094"/>
      <c r="AD108" s="1112" t="s">
        <v>393</v>
      </c>
      <c r="AE108" s="1112"/>
      <c r="AF108" s="1112"/>
      <c r="AG108" s="1094" t="s">
        <v>2</v>
      </c>
      <c r="AH108" s="1094"/>
      <c r="AI108" s="1094"/>
      <c r="AJ108" s="1187"/>
      <c r="AK108" s="1188"/>
      <c r="AL108" s="1188"/>
      <c r="AM108" s="1188"/>
      <c r="AN108" s="1188"/>
      <c r="AO108" s="1188"/>
      <c r="AP108" s="1188"/>
      <c r="AQ108" s="1188"/>
      <c r="AR108" s="1188"/>
      <c r="AS108" s="1188"/>
      <c r="AT108" s="1188"/>
      <c r="AU108" s="1188"/>
      <c r="AV108" s="1188"/>
      <c r="AW108" s="1188"/>
      <c r="AX108" s="1188"/>
      <c r="AY108" s="1189"/>
      <c r="AZ108" s="133"/>
      <c r="BA108" s="84" t="s">
        <v>2118</v>
      </c>
      <c r="BB108" s="39" t="s">
        <v>1186</v>
      </c>
      <c r="BC108" s="39" t="str">
        <f t="shared" ref="BC108" si="119">IF(BA108="","",IF(ISNUMBER(SEARCH(BB108,B108)),B108,BB108&amp;" "&amp;RIGHT(B108,LEN(B108)-3)))</f>
        <v>Betula Pendula</v>
      </c>
      <c r="BD108" s="39" t="str">
        <f t="shared" ref="BD108" si="120">IF(O108&lt;&gt;"",O108,"")</f>
        <v>Silver Birch Pendula</v>
      </c>
      <c r="BE108" s="40" t="str">
        <f t="shared" ref="BE108" si="121">IF(AND(Y108&lt;&gt;"Size", Y108&lt;&gt;""),Y108,"")</f>
        <v>Small</v>
      </c>
      <c r="BF108" s="85" t="str">
        <f t="shared" ref="BF108" si="122">IF(ISNUMBER(AD108),"Yes","")</f>
        <v/>
      </c>
      <c r="BG108" s="40" t="str">
        <f t="shared" ref="BG108" si="123">IF(ISNUMBER(AG108),AG108,"")</f>
        <v/>
      </c>
      <c r="BH108" s="142" t="str">
        <f t="shared" ref="BH108" si="124">IF(ISNUMBER(AD108),AD108,"")</f>
        <v/>
      </c>
      <c r="BI108" s="40" t="str">
        <f t="shared" ref="BI108" si="125">IF(AND(ISNUMBER(AG108),BF108="Yes"),AG108,"")</f>
        <v/>
      </c>
      <c r="BJ108" s="139">
        <f>IF(BC108="","",Admin!$F$8)</f>
        <v>0</v>
      </c>
      <c r="BK108" s="142" t="str">
        <f t="shared" ref="BK108" si="126">IF(AND(ISNUMBER(AG108),AG108&gt;0, ISNUMBER(AD108)),AD108*AG108,"")</f>
        <v/>
      </c>
      <c r="BL108" s="143" t="str">
        <f t="shared" ref="BL108" si="127">IF(BK108="","",BK108-(BK108*BJ108))</f>
        <v/>
      </c>
    </row>
    <row r="109" spans="2:64" s="39" customFormat="1" ht="18.75" customHeight="1" x14ac:dyDescent="0.25">
      <c r="B109" s="1122" t="s">
        <v>460</v>
      </c>
      <c r="C109" s="466"/>
      <c r="D109" s="466"/>
      <c r="E109" s="466"/>
      <c r="F109" s="466"/>
      <c r="G109" s="466"/>
      <c r="H109" s="466"/>
      <c r="I109" s="466"/>
      <c r="J109" s="466"/>
      <c r="K109" s="466"/>
      <c r="L109" s="466"/>
      <c r="M109" s="466"/>
      <c r="N109" s="466"/>
      <c r="O109" s="1117" t="s">
        <v>461</v>
      </c>
      <c r="P109" s="1117"/>
      <c r="Q109" s="1117"/>
      <c r="R109" s="1117"/>
      <c r="S109" s="1117"/>
      <c r="T109" s="1117"/>
      <c r="U109" s="1117"/>
      <c r="V109" s="1117"/>
      <c r="W109" s="1117"/>
      <c r="X109" s="1117"/>
      <c r="Y109" s="1092" t="s">
        <v>445</v>
      </c>
      <c r="Z109" s="1092"/>
      <c r="AA109" s="1092"/>
      <c r="AB109" s="1092"/>
      <c r="AC109" s="1092"/>
      <c r="AD109" s="1113">
        <v>36.950000000000003</v>
      </c>
      <c r="AE109" s="1113"/>
      <c r="AF109" s="1113"/>
      <c r="AG109" s="1092"/>
      <c r="AH109" s="1092"/>
      <c r="AI109" s="1092"/>
      <c r="AJ109" s="1172" t="s">
        <v>2341</v>
      </c>
      <c r="AK109" s="1173"/>
      <c r="AL109" s="1173"/>
      <c r="AM109" s="1173"/>
      <c r="AN109" s="1173"/>
      <c r="AO109" s="1173"/>
      <c r="AP109" s="1173"/>
      <c r="AQ109" s="1173"/>
      <c r="AR109" s="1173"/>
      <c r="AS109" s="1173"/>
      <c r="AT109" s="1173"/>
      <c r="AU109" s="1173"/>
      <c r="AV109" s="1173"/>
      <c r="AW109" s="1173"/>
      <c r="AX109" s="1173"/>
      <c r="AY109" s="1174"/>
      <c r="AZ109" s="133"/>
      <c r="BA109" s="84" t="s">
        <v>960</v>
      </c>
      <c r="BB109" s="39" t="s">
        <v>1186</v>
      </c>
      <c r="BC109" s="39" t="str">
        <f t="shared" ref="BC109" si="128">IF(BA109="","",IF(ISNUMBER(SEARCH(BB109,B109)),B109,BB109&amp;" "&amp;RIGHT(B109,LEN(B109)-3)))</f>
        <v>Betula Pendula</v>
      </c>
      <c r="BD109" s="39" t="str">
        <f t="shared" ref="BD109" si="129">IF(O109&lt;&gt;"",O109,"")</f>
        <v>Silver Birch Pendula</v>
      </c>
      <c r="BE109" s="40" t="str">
        <f t="shared" ref="BE109" si="130">IF(AND(Y109&lt;&gt;"Size", Y109&lt;&gt;""),Y109,"")</f>
        <v>Advanced</v>
      </c>
      <c r="BF109" s="85" t="str">
        <f t="shared" ref="BF109" si="131">IF(ISNUMBER(AD109),"Yes","")</f>
        <v>Yes</v>
      </c>
      <c r="BG109" s="40" t="str">
        <f t="shared" ref="BG109:BG110" si="132">IF(ISNUMBER(AG109),AG109,"")</f>
        <v/>
      </c>
      <c r="BH109" s="142">
        <f t="shared" ref="BH109:BH110" si="133">IF(ISNUMBER(AD109),AD109,"")</f>
        <v>36.950000000000003</v>
      </c>
      <c r="BI109" s="40" t="str">
        <f t="shared" ref="BI109:BI110" si="134">IF(AND(ISNUMBER(AG109),BF109="Yes"),AG109,"")</f>
        <v/>
      </c>
      <c r="BJ109" s="139" t="str">
        <f>IF(AG109="","",IF(BI109&gt;9,(BK109-BL109)/BK109,Admin!$F$8))</f>
        <v/>
      </c>
      <c r="BK109" s="142" t="str">
        <f t="shared" ref="BK109:BK110" si="135">IF(AND(ISNUMBER(AG109),AG109&gt;0, ISNUMBER(AD109)),AD109*AG109,"")</f>
        <v/>
      </c>
      <c r="BL109" s="235" t="str">
        <f>IF(BK109="","",IF(BG109&gt;9,BG109*31,(BK109-(BK109*BJ109))))</f>
        <v/>
      </c>
    </row>
    <row r="110" spans="2:64" s="39" customFormat="1" ht="18.75" hidden="1" customHeight="1" x14ac:dyDescent="0.25">
      <c r="B110" s="1110" t="s">
        <v>460</v>
      </c>
      <c r="C110" s="470"/>
      <c r="D110" s="470"/>
      <c r="E110" s="470"/>
      <c r="F110" s="470"/>
      <c r="G110" s="470"/>
      <c r="H110" s="470"/>
      <c r="I110" s="470"/>
      <c r="J110" s="470"/>
      <c r="K110" s="470"/>
      <c r="L110" s="470"/>
      <c r="M110" s="470"/>
      <c r="N110" s="470"/>
      <c r="O110" s="1111" t="s">
        <v>461</v>
      </c>
      <c r="P110" s="1111"/>
      <c r="Q110" s="1111"/>
      <c r="R110" s="1111"/>
      <c r="S110" s="1111"/>
      <c r="T110" s="1111"/>
      <c r="U110" s="1111"/>
      <c r="V110" s="1111"/>
      <c r="W110" s="1111"/>
      <c r="X110" s="1111"/>
      <c r="Y110" s="1094" t="s">
        <v>1727</v>
      </c>
      <c r="Z110" s="1094"/>
      <c r="AA110" s="1094"/>
      <c r="AB110" s="1094"/>
      <c r="AC110" s="1094"/>
      <c r="AD110" s="1112" t="s">
        <v>393</v>
      </c>
      <c r="AE110" s="1112"/>
      <c r="AF110" s="1112"/>
      <c r="AG110" s="1094" t="s">
        <v>2</v>
      </c>
      <c r="AH110" s="1094"/>
      <c r="AI110" s="1094"/>
      <c r="AJ110" s="1187" t="s">
        <v>2134</v>
      </c>
      <c r="AK110" s="1188"/>
      <c r="AL110" s="1188"/>
      <c r="AM110" s="1188"/>
      <c r="AN110" s="1188"/>
      <c r="AO110" s="1188"/>
      <c r="AP110" s="1188"/>
      <c r="AQ110" s="1188"/>
      <c r="AR110" s="1188"/>
      <c r="AS110" s="1188"/>
      <c r="AT110" s="1188"/>
      <c r="AU110" s="1188"/>
      <c r="AV110" s="1188"/>
      <c r="AW110" s="1188"/>
      <c r="AX110" s="1188"/>
      <c r="AY110" s="1189"/>
      <c r="AZ110" s="133"/>
      <c r="BA110" s="84" t="s">
        <v>2119</v>
      </c>
      <c r="BB110" s="39" t="s">
        <v>1186</v>
      </c>
      <c r="BC110" s="39" t="str">
        <f t="shared" si="111"/>
        <v>Betula Pendula</v>
      </c>
      <c r="BD110" s="39" t="str">
        <f t="shared" si="112"/>
        <v>Silver Birch Pendula</v>
      </c>
      <c r="BE110" s="40" t="str">
        <f t="shared" si="113"/>
        <v>Extra Large</v>
      </c>
      <c r="BF110" s="85" t="str">
        <f t="shared" si="114"/>
        <v/>
      </c>
      <c r="BG110" s="40" t="str">
        <f t="shared" si="132"/>
        <v/>
      </c>
      <c r="BH110" s="142" t="str">
        <f t="shared" si="133"/>
        <v/>
      </c>
      <c r="BI110" s="40" t="str">
        <f t="shared" si="134"/>
        <v/>
      </c>
      <c r="BJ110" s="139">
        <f>IF(BC110="","",Admin!$F$8)</f>
        <v>0</v>
      </c>
      <c r="BK110" s="142" t="str">
        <f t="shared" si="135"/>
        <v/>
      </c>
      <c r="BL110" s="235" t="str">
        <f>IF(BK110="","",IF(BG110&gt;4,BG110*40,(BK110-(BK110*BJ110))))</f>
        <v/>
      </c>
    </row>
    <row r="111" spans="2:64" s="39" customFormat="1" ht="18.75" hidden="1" customHeight="1" x14ac:dyDescent="0.25">
      <c r="B111" s="1110" t="s">
        <v>460</v>
      </c>
      <c r="C111" s="470"/>
      <c r="D111" s="470"/>
      <c r="E111" s="470"/>
      <c r="F111" s="470"/>
      <c r="G111" s="470"/>
      <c r="H111" s="470"/>
      <c r="I111" s="470"/>
      <c r="J111" s="470"/>
      <c r="K111" s="470"/>
      <c r="L111" s="470"/>
      <c r="M111" s="470"/>
      <c r="N111" s="470"/>
      <c r="O111" s="1111" t="s">
        <v>461</v>
      </c>
      <c r="P111" s="1111"/>
      <c r="Q111" s="1111"/>
      <c r="R111" s="1111"/>
      <c r="S111" s="1111"/>
      <c r="T111" s="1111"/>
      <c r="U111" s="1111"/>
      <c r="V111" s="1111"/>
      <c r="W111" s="1111"/>
      <c r="X111" s="1111"/>
      <c r="Y111" s="1094" t="s">
        <v>445</v>
      </c>
      <c r="Z111" s="1094"/>
      <c r="AA111" s="1094"/>
      <c r="AB111" s="1094"/>
      <c r="AC111" s="1094"/>
      <c r="AD111" s="1112" t="s">
        <v>393</v>
      </c>
      <c r="AE111" s="1112"/>
      <c r="AF111" s="1112"/>
      <c r="AG111" s="1094" t="s">
        <v>2</v>
      </c>
      <c r="AH111" s="1094"/>
      <c r="AI111" s="1094"/>
      <c r="AJ111" s="1187" t="s">
        <v>1800</v>
      </c>
      <c r="AK111" s="1188"/>
      <c r="AL111" s="1188"/>
      <c r="AM111" s="1188"/>
      <c r="AN111" s="1188"/>
      <c r="AO111" s="1188"/>
      <c r="AP111" s="1188"/>
      <c r="AQ111" s="1188"/>
      <c r="AR111" s="1188"/>
      <c r="AS111" s="1188"/>
      <c r="AT111" s="1188"/>
      <c r="AU111" s="1188"/>
      <c r="AV111" s="1188"/>
      <c r="AW111" s="1188"/>
      <c r="AX111" s="1188"/>
      <c r="AY111" s="1189"/>
      <c r="AZ111" s="133"/>
      <c r="BA111" s="84" t="s">
        <v>1801</v>
      </c>
      <c r="BB111" s="39" t="s">
        <v>1186</v>
      </c>
      <c r="BC111" s="39" t="str">
        <f>IF(BA111="","",IF(ISNUMBER(SEARCH(BB111,B111)),B111,BB111&amp;" "&amp;RIGHT(B111,LEN(B111)-3)))</f>
        <v>Betula Pendula</v>
      </c>
      <c r="BD111" s="39" t="str">
        <f>IF(O111&lt;&gt;"",O111,"")</f>
        <v>Silver Birch Pendula</v>
      </c>
      <c r="BE111" s="78" t="str">
        <f>IF(AND(Y111&lt;&gt;"Size", Y111&lt;&gt;""),Y111,"")</f>
        <v>Advanced</v>
      </c>
      <c r="BF111" s="85" t="str">
        <f>IF(ISNUMBER(AD111),"Yes","")</f>
        <v/>
      </c>
      <c r="BG111" s="78" t="str">
        <f>IF(ISNUMBER(AG111),AG111,"")</f>
        <v/>
      </c>
      <c r="BH111" s="94" t="str">
        <f>IF(ISNUMBER(AD111),AD111,"")</f>
        <v/>
      </c>
      <c r="BI111" s="78" t="str">
        <f>IF(AND(ISNUMBER(AG111),BF111="Yes"),AG111,"")</f>
        <v/>
      </c>
      <c r="BJ111" s="86" t="str">
        <f>IF(OR(AG111="",AG111="NA"),"",IF(BI111&gt;9,(BK111-BL111)/BK111,Admin!$F$8))</f>
        <v/>
      </c>
      <c r="BK111" s="94" t="str">
        <f>IF(AND(ISNUMBER(AG111),AG111&gt;0, ISNUMBER(AD111)),AD111*AG111,"")</f>
        <v/>
      </c>
      <c r="BL111" s="185" t="str">
        <f>IF(BK111="","",IF(BG111&gt;9,BG111*29,(BK111-(BK111*BJ111))))</f>
        <v/>
      </c>
    </row>
    <row r="112" spans="2:64" s="39" customFormat="1" ht="18.75" hidden="1" customHeight="1" x14ac:dyDescent="0.25">
      <c r="B112" s="1110" t="s">
        <v>462</v>
      </c>
      <c r="C112" s="470"/>
      <c r="D112" s="470"/>
      <c r="E112" s="470"/>
      <c r="F112" s="470"/>
      <c r="G112" s="470"/>
      <c r="H112" s="470"/>
      <c r="I112" s="470"/>
      <c r="J112" s="470"/>
      <c r="K112" s="470"/>
      <c r="L112" s="470"/>
      <c r="M112" s="470"/>
      <c r="N112" s="470"/>
      <c r="O112" s="1111" t="s">
        <v>463</v>
      </c>
      <c r="P112" s="1111"/>
      <c r="Q112" s="1111"/>
      <c r="R112" s="1111"/>
      <c r="S112" s="1111"/>
      <c r="T112" s="1111"/>
      <c r="U112" s="1111"/>
      <c r="V112" s="1111"/>
      <c r="W112" s="1111"/>
      <c r="X112" s="1111"/>
      <c r="Y112" s="1094" t="s">
        <v>445</v>
      </c>
      <c r="Z112" s="1094"/>
      <c r="AA112" s="1094"/>
      <c r="AB112" s="1094"/>
      <c r="AC112" s="1094"/>
      <c r="AD112" s="1112" t="s">
        <v>393</v>
      </c>
      <c r="AE112" s="1112"/>
      <c r="AF112" s="1112"/>
      <c r="AG112" s="1094" t="s">
        <v>2</v>
      </c>
      <c r="AH112" s="1094"/>
      <c r="AI112" s="1094"/>
      <c r="AJ112" s="863"/>
      <c r="AK112" s="864"/>
      <c r="AL112" s="864"/>
      <c r="AM112" s="864"/>
      <c r="AN112" s="864"/>
      <c r="AO112" s="864"/>
      <c r="AP112" s="864"/>
      <c r="AQ112" s="864"/>
      <c r="AR112" s="864"/>
      <c r="AS112" s="864"/>
      <c r="AT112" s="864"/>
      <c r="AU112" s="864"/>
      <c r="AV112" s="864"/>
      <c r="AW112" s="864"/>
      <c r="AX112" s="864"/>
      <c r="AY112" s="1093"/>
      <c r="AZ112" s="133"/>
      <c r="BA112" s="84" t="s">
        <v>961</v>
      </c>
      <c r="BB112" s="39" t="s">
        <v>1186</v>
      </c>
      <c r="BC112" s="39" t="str">
        <f t="shared" si="111"/>
        <v>Betula Pendula Alba Moss White</v>
      </c>
      <c r="BD112" s="39" t="str">
        <f t="shared" si="112"/>
        <v>Moss White Silver Birch</v>
      </c>
      <c r="BE112" s="78" t="str">
        <f t="shared" si="113"/>
        <v>Advanced</v>
      </c>
      <c r="BF112" s="85" t="str">
        <f t="shared" si="114"/>
        <v/>
      </c>
      <c r="BG112" s="78" t="str">
        <f t="shared" si="115"/>
        <v/>
      </c>
      <c r="BH112" s="94" t="str">
        <f t="shared" si="116"/>
        <v/>
      </c>
      <c r="BI112" s="78" t="str">
        <f t="shared" si="117"/>
        <v/>
      </c>
      <c r="BJ112" s="86">
        <f>IF(BC112="","",Admin!$F$8)</f>
        <v>0</v>
      </c>
      <c r="BK112" s="94" t="str">
        <f t="shared" si="118"/>
        <v/>
      </c>
      <c r="BL112" s="95" t="str">
        <f t="shared" ref="BL112:BL154" si="136">IF(BK112="","",BK112-(BK112*BJ112))</f>
        <v/>
      </c>
    </row>
    <row r="113" spans="2:64" s="39" customFormat="1" ht="18.75" customHeight="1" x14ac:dyDescent="0.25">
      <c r="B113" s="1122" t="s">
        <v>464</v>
      </c>
      <c r="C113" s="466"/>
      <c r="D113" s="466"/>
      <c r="E113" s="466"/>
      <c r="F113" s="466"/>
      <c r="G113" s="466"/>
      <c r="H113" s="466"/>
      <c r="I113" s="466"/>
      <c r="J113" s="466"/>
      <c r="K113" s="466"/>
      <c r="L113" s="466"/>
      <c r="M113" s="466"/>
      <c r="N113" s="466"/>
      <c r="O113" s="1117" t="s">
        <v>465</v>
      </c>
      <c r="P113" s="1117"/>
      <c r="Q113" s="1117"/>
      <c r="R113" s="1117"/>
      <c r="S113" s="1117"/>
      <c r="T113" s="1117"/>
      <c r="U113" s="1117"/>
      <c r="V113" s="1117"/>
      <c r="W113" s="1117"/>
      <c r="X113" s="1117"/>
      <c r="Y113" s="1092" t="s">
        <v>445</v>
      </c>
      <c r="Z113" s="1092"/>
      <c r="AA113" s="1092"/>
      <c r="AB113" s="1092"/>
      <c r="AC113" s="1092"/>
      <c r="AD113" s="1113">
        <v>62.95</v>
      </c>
      <c r="AE113" s="1113"/>
      <c r="AF113" s="1113"/>
      <c r="AG113" s="1092"/>
      <c r="AH113" s="1092"/>
      <c r="AI113" s="1092"/>
      <c r="AJ113" s="1119"/>
      <c r="AK113" s="1120"/>
      <c r="AL113" s="1120"/>
      <c r="AM113" s="1120"/>
      <c r="AN113" s="1120"/>
      <c r="AO113" s="1120"/>
      <c r="AP113" s="1120"/>
      <c r="AQ113" s="1120"/>
      <c r="AR113" s="1120"/>
      <c r="AS113" s="1120"/>
      <c r="AT113" s="1120"/>
      <c r="AU113" s="1120"/>
      <c r="AV113" s="1120"/>
      <c r="AW113" s="1120"/>
      <c r="AX113" s="1120"/>
      <c r="AY113" s="1121"/>
      <c r="AZ113" s="133"/>
      <c r="BA113" s="84" t="s">
        <v>2290</v>
      </c>
      <c r="BB113" s="39" t="s">
        <v>1186</v>
      </c>
      <c r="BC113" s="39" t="str">
        <f t="shared" si="111"/>
        <v>Betula Pendula Dalecarlica</v>
      </c>
      <c r="BD113" s="39" t="str">
        <f t="shared" si="112"/>
        <v>Cut Leaf Birch</v>
      </c>
      <c r="BE113" s="40" t="str">
        <f t="shared" si="113"/>
        <v>Advanced</v>
      </c>
      <c r="BF113" s="85" t="str">
        <f t="shared" si="114"/>
        <v>Yes</v>
      </c>
      <c r="BG113" s="40" t="str">
        <f t="shared" si="115"/>
        <v/>
      </c>
      <c r="BH113" s="142">
        <f t="shared" si="116"/>
        <v>62.95</v>
      </c>
      <c r="BI113" s="40" t="str">
        <f t="shared" si="117"/>
        <v/>
      </c>
      <c r="BJ113" s="139">
        <f>IF(BC113="","",Admin!$F$8)</f>
        <v>0</v>
      </c>
      <c r="BK113" s="142" t="str">
        <f t="shared" si="118"/>
        <v/>
      </c>
      <c r="BL113" s="143" t="str">
        <f t="shared" si="136"/>
        <v/>
      </c>
    </row>
    <row r="114" spans="2:64" s="39" customFormat="1" ht="18.75" customHeight="1" x14ac:dyDescent="0.25">
      <c r="B114" s="1122" t="s">
        <v>2592</v>
      </c>
      <c r="C114" s="466"/>
      <c r="D114" s="466"/>
      <c r="E114" s="466"/>
      <c r="F114" s="466"/>
      <c r="G114" s="466"/>
      <c r="H114" s="466"/>
      <c r="I114" s="466"/>
      <c r="J114" s="466"/>
      <c r="K114" s="466"/>
      <c r="L114" s="466"/>
      <c r="M114" s="466"/>
      <c r="N114" s="466"/>
      <c r="O114" s="1117" t="s">
        <v>466</v>
      </c>
      <c r="P114" s="1117"/>
      <c r="Q114" s="1117"/>
      <c r="R114" s="1117"/>
      <c r="S114" s="1117"/>
      <c r="T114" s="1117"/>
      <c r="U114" s="1117"/>
      <c r="V114" s="1117"/>
      <c r="W114" s="1117"/>
      <c r="X114" s="1117"/>
      <c r="Y114" s="1092" t="s">
        <v>445</v>
      </c>
      <c r="Z114" s="1092"/>
      <c r="AA114" s="1092"/>
      <c r="AB114" s="1092"/>
      <c r="AC114" s="1092"/>
      <c r="AD114" s="1113">
        <v>69.95</v>
      </c>
      <c r="AE114" s="1113"/>
      <c r="AF114" s="1113"/>
      <c r="AG114" s="1092"/>
      <c r="AH114" s="1092"/>
      <c r="AI114" s="1092"/>
      <c r="AJ114" s="1119"/>
      <c r="AK114" s="1120"/>
      <c r="AL114" s="1120"/>
      <c r="AM114" s="1120"/>
      <c r="AN114" s="1120"/>
      <c r="AO114" s="1120"/>
      <c r="AP114" s="1120"/>
      <c r="AQ114" s="1120"/>
      <c r="AR114" s="1120"/>
      <c r="AS114" s="1120"/>
      <c r="AT114" s="1120"/>
      <c r="AU114" s="1120"/>
      <c r="AV114" s="1120"/>
      <c r="AW114" s="1120"/>
      <c r="AX114" s="1120"/>
      <c r="AY114" s="1121"/>
      <c r="AZ114" s="133"/>
      <c r="BA114" s="84" t="s">
        <v>1430</v>
      </c>
      <c r="BB114" s="39" t="s">
        <v>1186</v>
      </c>
      <c r="BC114" s="39" t="str">
        <f t="shared" si="111"/>
        <v>Betula Pendula Fastigiata</v>
      </c>
      <c r="BD114" s="39" t="str">
        <f t="shared" si="112"/>
        <v>Fastigiata Birch</v>
      </c>
      <c r="BE114" s="78" t="str">
        <f t="shared" si="113"/>
        <v>Advanced</v>
      </c>
      <c r="BF114" s="85" t="str">
        <f t="shared" si="114"/>
        <v>Yes</v>
      </c>
      <c r="BG114" s="78" t="str">
        <f t="shared" si="115"/>
        <v/>
      </c>
      <c r="BH114" s="94">
        <f t="shared" si="116"/>
        <v>69.95</v>
      </c>
      <c r="BI114" s="78" t="str">
        <f t="shared" si="117"/>
        <v/>
      </c>
      <c r="BJ114" s="86">
        <f>IF(BC114="","",Admin!$F$8)</f>
        <v>0</v>
      </c>
      <c r="BK114" s="94" t="str">
        <f t="shared" si="118"/>
        <v/>
      </c>
      <c r="BL114" s="95" t="str">
        <f t="shared" si="136"/>
        <v/>
      </c>
    </row>
    <row r="115" spans="2:64" s="39" customFormat="1" ht="18.75" hidden="1" customHeight="1" x14ac:dyDescent="0.25">
      <c r="B115" s="1110" t="s">
        <v>2441</v>
      </c>
      <c r="C115" s="470"/>
      <c r="D115" s="470"/>
      <c r="E115" s="470"/>
      <c r="F115" s="470"/>
      <c r="G115" s="470"/>
      <c r="H115" s="470"/>
      <c r="I115" s="470"/>
      <c r="J115" s="470"/>
      <c r="K115" s="470"/>
      <c r="L115" s="470"/>
      <c r="M115" s="470"/>
      <c r="N115" s="470"/>
      <c r="O115" s="1111" t="s">
        <v>652</v>
      </c>
      <c r="P115" s="1111"/>
      <c r="Q115" s="1111"/>
      <c r="R115" s="1111"/>
      <c r="S115" s="1111"/>
      <c r="T115" s="1111"/>
      <c r="U115" s="1111"/>
      <c r="V115" s="1111"/>
      <c r="W115" s="1111"/>
      <c r="X115" s="1111"/>
      <c r="Y115" s="1094" t="s">
        <v>445</v>
      </c>
      <c r="Z115" s="1094"/>
      <c r="AA115" s="1094"/>
      <c r="AB115" s="1094"/>
      <c r="AC115" s="1094"/>
      <c r="AD115" s="1112">
        <v>69.95</v>
      </c>
      <c r="AE115" s="1112"/>
      <c r="AF115" s="1112"/>
      <c r="AG115" s="1094"/>
      <c r="AH115" s="1094"/>
      <c r="AI115" s="1094"/>
      <c r="AJ115" s="863"/>
      <c r="AK115" s="864"/>
      <c r="AL115" s="864"/>
      <c r="AM115" s="864"/>
      <c r="AN115" s="864"/>
      <c r="AO115" s="864"/>
      <c r="AP115" s="864"/>
      <c r="AQ115" s="864"/>
      <c r="AR115" s="864"/>
      <c r="AS115" s="864"/>
      <c r="AT115" s="864"/>
      <c r="AU115" s="864"/>
      <c r="AV115" s="864"/>
      <c r="AW115" s="864"/>
      <c r="AX115" s="864"/>
      <c r="AY115" s="1093"/>
      <c r="BA115" s="84" t="s">
        <v>962</v>
      </c>
      <c r="BB115" s="39" t="s">
        <v>1186</v>
      </c>
      <c r="BC115" s="39" t="str">
        <f t="shared" si="111"/>
        <v>Betula Pendula Wades Golden</v>
      </c>
      <c r="BD115" s="39" t="str">
        <f t="shared" si="112"/>
        <v>Wades Golden Birch</v>
      </c>
      <c r="BE115" s="40" t="str">
        <f t="shared" si="113"/>
        <v>Advanced</v>
      </c>
      <c r="BF115" s="85" t="str">
        <f t="shared" si="114"/>
        <v>Yes</v>
      </c>
      <c r="BG115" s="40" t="str">
        <f t="shared" si="115"/>
        <v/>
      </c>
      <c r="BH115" s="142">
        <f t="shared" si="116"/>
        <v>69.95</v>
      </c>
      <c r="BI115" s="40" t="str">
        <f t="shared" si="117"/>
        <v/>
      </c>
      <c r="BJ115" s="139">
        <f>IF(BC115="","",Admin!$F$8)</f>
        <v>0</v>
      </c>
      <c r="BK115" s="142" t="str">
        <f t="shared" si="118"/>
        <v/>
      </c>
      <c r="BL115" s="143" t="str">
        <f t="shared" si="136"/>
        <v/>
      </c>
    </row>
    <row r="116" spans="2:64" s="39" customFormat="1" ht="18.75" hidden="1" customHeight="1" x14ac:dyDescent="0.25">
      <c r="B116" s="1110" t="s">
        <v>467</v>
      </c>
      <c r="C116" s="470"/>
      <c r="D116" s="470"/>
      <c r="E116" s="470"/>
      <c r="F116" s="470"/>
      <c r="G116" s="470"/>
      <c r="H116" s="470"/>
      <c r="I116" s="470"/>
      <c r="J116" s="470"/>
      <c r="K116" s="470"/>
      <c r="L116" s="470"/>
      <c r="M116" s="470"/>
      <c r="N116" s="470"/>
      <c r="O116" s="1111" t="s">
        <v>468</v>
      </c>
      <c r="P116" s="1111"/>
      <c r="Q116" s="1111"/>
      <c r="R116" s="1111"/>
      <c r="S116" s="1111"/>
      <c r="T116" s="1111"/>
      <c r="U116" s="1111"/>
      <c r="V116" s="1111"/>
      <c r="W116" s="1111"/>
      <c r="X116" s="1111"/>
      <c r="Y116" s="1094" t="s">
        <v>445</v>
      </c>
      <c r="Z116" s="1094"/>
      <c r="AA116" s="1094"/>
      <c r="AB116" s="1094"/>
      <c r="AC116" s="1094"/>
      <c r="AD116" s="1112" t="s">
        <v>393</v>
      </c>
      <c r="AE116" s="1112"/>
      <c r="AF116" s="1112"/>
      <c r="AG116" s="1094" t="s">
        <v>2</v>
      </c>
      <c r="AH116" s="1094"/>
      <c r="AI116" s="1094"/>
      <c r="AJ116" s="863"/>
      <c r="AK116" s="864"/>
      <c r="AL116" s="864"/>
      <c r="AM116" s="864"/>
      <c r="AN116" s="864"/>
      <c r="AO116" s="864"/>
      <c r="AP116" s="864"/>
      <c r="AQ116" s="864"/>
      <c r="AR116" s="864"/>
      <c r="AS116" s="864"/>
      <c r="AT116" s="864"/>
      <c r="AU116" s="864"/>
      <c r="AV116" s="864"/>
      <c r="AW116" s="864"/>
      <c r="AX116" s="864"/>
      <c r="AY116" s="1093"/>
      <c r="AZ116" s="133"/>
      <c r="BA116" s="84" t="s">
        <v>812</v>
      </c>
      <c r="BB116" s="39" t="s">
        <v>1186</v>
      </c>
      <c r="BC116" s="39" t="str">
        <f t="shared" si="111"/>
        <v>Betula Platyphylla Fargo</v>
      </c>
      <c r="BD116" s="39" t="str">
        <f t="shared" si="112"/>
        <v>Dakota Pinnacle Birch</v>
      </c>
      <c r="BE116" s="78" t="str">
        <f t="shared" si="113"/>
        <v>Advanced</v>
      </c>
      <c r="BF116" s="85" t="str">
        <f t="shared" si="114"/>
        <v/>
      </c>
      <c r="BG116" s="78" t="str">
        <f t="shared" si="115"/>
        <v/>
      </c>
      <c r="BH116" s="94" t="str">
        <f t="shared" si="116"/>
        <v/>
      </c>
      <c r="BI116" s="78" t="str">
        <f t="shared" si="117"/>
        <v/>
      </c>
      <c r="BJ116" s="86">
        <f>IF(BC116="","",Admin!$F$8)</f>
        <v>0</v>
      </c>
      <c r="BK116" s="94" t="str">
        <f t="shared" si="118"/>
        <v/>
      </c>
      <c r="BL116" s="95" t="str">
        <f t="shared" si="136"/>
        <v/>
      </c>
    </row>
    <row r="117" spans="2:64" s="39" customFormat="1" ht="18.75" hidden="1" customHeight="1" x14ac:dyDescent="0.25">
      <c r="B117" s="1110" t="s">
        <v>1083</v>
      </c>
      <c r="C117" s="470"/>
      <c r="D117" s="470"/>
      <c r="E117" s="470"/>
      <c r="F117" s="470"/>
      <c r="G117" s="470"/>
      <c r="H117" s="470"/>
      <c r="I117" s="470"/>
      <c r="J117" s="470"/>
      <c r="K117" s="470"/>
      <c r="L117" s="470"/>
      <c r="M117" s="470"/>
      <c r="N117" s="470"/>
      <c r="O117" s="1111" t="s">
        <v>1084</v>
      </c>
      <c r="P117" s="1111"/>
      <c r="Q117" s="1111"/>
      <c r="R117" s="1111"/>
      <c r="S117" s="1111"/>
      <c r="T117" s="1111"/>
      <c r="U117" s="1111"/>
      <c r="V117" s="1111"/>
      <c r="W117" s="1111"/>
      <c r="X117" s="1111"/>
      <c r="Y117" s="1094" t="s">
        <v>445</v>
      </c>
      <c r="Z117" s="1094"/>
      <c r="AA117" s="1094"/>
      <c r="AB117" s="1094"/>
      <c r="AC117" s="1094"/>
      <c r="AD117" s="1112" t="s">
        <v>393</v>
      </c>
      <c r="AE117" s="1112"/>
      <c r="AF117" s="1112"/>
      <c r="AG117" s="1094" t="s">
        <v>2</v>
      </c>
      <c r="AH117" s="1094"/>
      <c r="AI117" s="1094"/>
      <c r="AJ117" s="1142"/>
      <c r="AK117" s="470"/>
      <c r="AL117" s="470"/>
      <c r="AM117" s="470"/>
      <c r="AN117" s="470"/>
      <c r="AO117" s="470"/>
      <c r="AP117" s="470"/>
      <c r="AQ117" s="470"/>
      <c r="AR117" s="470"/>
      <c r="AS117" s="470"/>
      <c r="AT117" s="470"/>
      <c r="AU117" s="470"/>
      <c r="AV117" s="470"/>
      <c r="AW117" s="470"/>
      <c r="AX117" s="470"/>
      <c r="AY117" s="944"/>
      <c r="AZ117" s="133"/>
      <c r="BA117" s="84" t="s">
        <v>1082</v>
      </c>
      <c r="BB117" s="39" t="s">
        <v>1186</v>
      </c>
      <c r="BC117" s="39" t="str">
        <f t="shared" si="111"/>
        <v>Betula Platyphylla Japonica</v>
      </c>
      <c r="BD117" s="39" t="str">
        <f t="shared" si="112"/>
        <v>Japanese White Birch</v>
      </c>
      <c r="BE117" s="78" t="str">
        <f t="shared" si="113"/>
        <v>Advanced</v>
      </c>
      <c r="BF117" s="85" t="str">
        <f t="shared" si="114"/>
        <v/>
      </c>
      <c r="BG117" s="78" t="str">
        <f t="shared" si="115"/>
        <v/>
      </c>
      <c r="BH117" s="94" t="str">
        <f t="shared" si="116"/>
        <v/>
      </c>
      <c r="BI117" s="78" t="str">
        <f t="shared" si="117"/>
        <v/>
      </c>
      <c r="BJ117" s="86">
        <f>IF(BC117="","",Admin!$F$8)</f>
        <v>0</v>
      </c>
      <c r="BK117" s="94" t="str">
        <f t="shared" si="118"/>
        <v/>
      </c>
      <c r="BL117" s="95" t="str">
        <f t="shared" si="136"/>
        <v/>
      </c>
    </row>
    <row r="118" spans="2:64" s="39" customFormat="1" ht="18.75" customHeight="1" x14ac:dyDescent="0.25">
      <c r="B118" s="1122" t="s">
        <v>469</v>
      </c>
      <c r="C118" s="466"/>
      <c r="D118" s="466"/>
      <c r="E118" s="466"/>
      <c r="F118" s="466"/>
      <c r="G118" s="466"/>
      <c r="H118" s="466"/>
      <c r="I118" s="466"/>
      <c r="J118" s="466"/>
      <c r="K118" s="466"/>
      <c r="L118" s="466"/>
      <c r="M118" s="466"/>
      <c r="N118" s="466"/>
      <c r="O118" s="1117" t="s">
        <v>470</v>
      </c>
      <c r="P118" s="1117"/>
      <c r="Q118" s="1117"/>
      <c r="R118" s="1117"/>
      <c r="S118" s="1117"/>
      <c r="T118" s="1117"/>
      <c r="U118" s="1117"/>
      <c r="V118" s="1117"/>
      <c r="W118" s="1117"/>
      <c r="X118" s="1117"/>
      <c r="Y118" s="1092" t="s">
        <v>445</v>
      </c>
      <c r="Z118" s="1092"/>
      <c r="AA118" s="1092"/>
      <c r="AB118" s="1092"/>
      <c r="AC118" s="1092"/>
      <c r="AD118" s="1113">
        <v>69.95</v>
      </c>
      <c r="AE118" s="1113"/>
      <c r="AF118" s="1113"/>
      <c r="AG118" s="1092"/>
      <c r="AH118" s="1092"/>
      <c r="AI118" s="1092"/>
      <c r="AJ118" s="1119"/>
      <c r="AK118" s="1120"/>
      <c r="AL118" s="1120"/>
      <c r="AM118" s="1120"/>
      <c r="AN118" s="1120"/>
      <c r="AO118" s="1120"/>
      <c r="AP118" s="1120"/>
      <c r="AQ118" s="1120"/>
      <c r="AR118" s="1120"/>
      <c r="AS118" s="1120"/>
      <c r="AT118" s="1120"/>
      <c r="AU118" s="1120"/>
      <c r="AV118" s="1120"/>
      <c r="AW118" s="1120"/>
      <c r="AX118" s="1120"/>
      <c r="AY118" s="1121"/>
      <c r="AZ118" s="133"/>
      <c r="BA118" s="84" t="s">
        <v>963</v>
      </c>
      <c r="BB118" s="39" t="s">
        <v>1186</v>
      </c>
      <c r="BC118" s="39" t="str">
        <f t="shared" si="111"/>
        <v>Betula Utilis Var. Jacquemontii</v>
      </c>
      <c r="BD118" s="39" t="str">
        <f t="shared" si="112"/>
        <v>White Barked Himalayan Birch</v>
      </c>
      <c r="BE118" s="78" t="str">
        <f t="shared" si="113"/>
        <v>Advanced</v>
      </c>
      <c r="BF118" s="85" t="str">
        <f t="shared" si="114"/>
        <v>Yes</v>
      </c>
      <c r="BG118" s="78" t="str">
        <f t="shared" si="115"/>
        <v/>
      </c>
      <c r="BH118" s="94">
        <f t="shared" si="116"/>
        <v>69.95</v>
      </c>
      <c r="BI118" s="78" t="str">
        <f t="shared" si="117"/>
        <v/>
      </c>
      <c r="BJ118" s="86">
        <f>IF(BC118="","",Admin!$F$8)</f>
        <v>0</v>
      </c>
      <c r="BK118" s="94" t="str">
        <f t="shared" si="118"/>
        <v/>
      </c>
      <c r="BL118" s="95" t="str">
        <f t="shared" si="136"/>
        <v/>
      </c>
    </row>
    <row r="119" spans="2:64" s="39" customFormat="1" ht="18.75" customHeight="1" x14ac:dyDescent="0.25">
      <c r="B119" s="1157" t="s">
        <v>471</v>
      </c>
      <c r="C119" s="1158"/>
      <c r="D119" s="1158"/>
      <c r="E119" s="1158"/>
      <c r="F119" s="1158"/>
      <c r="G119" s="1158"/>
      <c r="H119" s="1158"/>
      <c r="I119" s="1158"/>
      <c r="J119" s="1158"/>
      <c r="K119" s="1158"/>
      <c r="L119" s="1158"/>
      <c r="M119" s="1158"/>
      <c r="N119" s="1158"/>
      <c r="O119" s="1158"/>
      <c r="P119" s="1158"/>
      <c r="Q119" s="1158"/>
      <c r="R119" s="1158"/>
      <c r="S119" s="1158"/>
      <c r="T119" s="1158"/>
      <c r="U119" s="1158"/>
      <c r="V119" s="1158"/>
      <c r="W119" s="1158"/>
      <c r="X119" s="1158"/>
      <c r="Y119" s="1158"/>
      <c r="Z119" s="1158"/>
      <c r="AA119" s="1158"/>
      <c r="AB119" s="1158"/>
      <c r="AC119" s="1158"/>
      <c r="AD119" s="1158"/>
      <c r="AE119" s="1158"/>
      <c r="AF119" s="1158"/>
      <c r="AG119" s="1158"/>
      <c r="AH119" s="1158"/>
      <c r="AI119" s="1158"/>
      <c r="AJ119" s="1158"/>
      <c r="AK119" s="1158"/>
      <c r="AL119" s="1158"/>
      <c r="AM119" s="1158"/>
      <c r="AN119" s="1158"/>
      <c r="AO119" s="1158"/>
      <c r="AP119" s="1158"/>
      <c r="AQ119" s="1158"/>
      <c r="AR119" s="1158"/>
      <c r="AS119" s="1158"/>
      <c r="AT119" s="1158"/>
      <c r="AU119" s="1158"/>
      <c r="AV119" s="1158"/>
      <c r="AW119" s="1158"/>
      <c r="AX119" s="1158"/>
      <c r="AY119" s="1159"/>
      <c r="AZ119" s="133"/>
      <c r="BA119" s="84" t="s">
        <v>792</v>
      </c>
      <c r="BC119" s="39" t="str">
        <f t="shared" si="111"/>
        <v/>
      </c>
      <c r="BD119" s="39" t="str">
        <f t="shared" si="112"/>
        <v/>
      </c>
      <c r="BE119" s="78" t="str">
        <f t="shared" si="113"/>
        <v/>
      </c>
      <c r="BF119" s="85" t="str">
        <f t="shared" si="114"/>
        <v/>
      </c>
      <c r="BG119" s="78" t="str">
        <f t="shared" si="115"/>
        <v/>
      </c>
      <c r="BH119" s="94" t="str">
        <f t="shared" si="116"/>
        <v/>
      </c>
      <c r="BI119" s="78" t="str">
        <f t="shared" si="117"/>
        <v/>
      </c>
      <c r="BJ119" s="86" t="str">
        <f>IF(BC119="","",Admin!$F$8)</f>
        <v/>
      </c>
      <c r="BK119" s="94" t="str">
        <f t="shared" si="118"/>
        <v/>
      </c>
      <c r="BL119" s="95" t="str">
        <f t="shared" si="136"/>
        <v/>
      </c>
    </row>
    <row r="120" spans="2:64" s="39" customFormat="1" ht="18.75" hidden="1" customHeight="1" x14ac:dyDescent="0.25">
      <c r="B120" s="1110" t="s">
        <v>2627</v>
      </c>
      <c r="C120" s="470"/>
      <c r="D120" s="470"/>
      <c r="E120" s="470"/>
      <c r="F120" s="470"/>
      <c r="G120" s="470"/>
      <c r="H120" s="470"/>
      <c r="I120" s="470"/>
      <c r="J120" s="470"/>
      <c r="K120" s="470"/>
      <c r="L120" s="470"/>
      <c r="M120" s="470"/>
      <c r="N120" s="470"/>
      <c r="O120" s="1111" t="s">
        <v>1390</v>
      </c>
      <c r="P120" s="1111"/>
      <c r="Q120" s="1111"/>
      <c r="R120" s="1111"/>
      <c r="S120" s="1111"/>
      <c r="T120" s="1111"/>
      <c r="U120" s="1111"/>
      <c r="V120" s="1111"/>
      <c r="W120" s="1111"/>
      <c r="X120" s="1111"/>
      <c r="Y120" s="1094" t="s">
        <v>1389</v>
      </c>
      <c r="Z120" s="1094"/>
      <c r="AA120" s="1094"/>
      <c r="AB120" s="1094"/>
      <c r="AC120" s="1094"/>
      <c r="AD120" s="1112" t="s">
        <v>393</v>
      </c>
      <c r="AE120" s="1112"/>
      <c r="AF120" s="1112"/>
      <c r="AG120" s="1094" t="s">
        <v>2</v>
      </c>
      <c r="AH120" s="1094"/>
      <c r="AI120" s="1094"/>
      <c r="AJ120" s="1285"/>
      <c r="AK120" s="1286"/>
      <c r="AL120" s="1286"/>
      <c r="AM120" s="1286"/>
      <c r="AN120" s="1286"/>
      <c r="AO120" s="1286"/>
      <c r="AP120" s="1286"/>
      <c r="AQ120" s="1286"/>
      <c r="AR120" s="1286"/>
      <c r="AS120" s="1286"/>
      <c r="AT120" s="1286"/>
      <c r="AU120" s="1286"/>
      <c r="AV120" s="1286"/>
      <c r="AW120" s="1286"/>
      <c r="AX120" s="1286"/>
      <c r="AY120" s="1287"/>
      <c r="BA120" s="84" t="s">
        <v>1391</v>
      </c>
      <c r="BB120" s="39" t="s">
        <v>1186</v>
      </c>
      <c r="BC120" s="39" t="str">
        <f t="shared" si="111"/>
        <v>Betula Nigra 'Summer Cascade'</v>
      </c>
      <c r="BD120" s="39" t="str">
        <f t="shared" si="112"/>
        <v>Weeping River Birch</v>
      </c>
      <c r="BE120" s="40" t="str">
        <f t="shared" si="113"/>
        <v>Cascading</v>
      </c>
      <c r="BF120" s="85" t="str">
        <f t="shared" si="114"/>
        <v/>
      </c>
      <c r="BG120" s="40" t="str">
        <f t="shared" si="115"/>
        <v/>
      </c>
      <c r="BH120" s="142" t="str">
        <f t="shared" si="116"/>
        <v/>
      </c>
      <c r="BI120" s="40" t="str">
        <f t="shared" si="117"/>
        <v/>
      </c>
      <c r="BJ120" s="139">
        <f>IF(BC120="","",Admin!$F$8)</f>
        <v>0</v>
      </c>
      <c r="BK120" s="142" t="str">
        <f t="shared" si="118"/>
        <v/>
      </c>
      <c r="BL120" s="143" t="str">
        <f t="shared" si="136"/>
        <v/>
      </c>
    </row>
    <row r="121" spans="2:64" s="39" customFormat="1" ht="18.75" hidden="1" customHeight="1" x14ac:dyDescent="0.25">
      <c r="B121" s="1110" t="s">
        <v>472</v>
      </c>
      <c r="C121" s="470"/>
      <c r="D121" s="470"/>
      <c r="E121" s="470"/>
      <c r="F121" s="470"/>
      <c r="G121" s="470"/>
      <c r="H121" s="470"/>
      <c r="I121" s="470"/>
      <c r="J121" s="470"/>
      <c r="K121" s="470"/>
      <c r="L121" s="470"/>
      <c r="M121" s="470"/>
      <c r="N121" s="470"/>
      <c r="O121" s="1111" t="s">
        <v>473</v>
      </c>
      <c r="P121" s="1111"/>
      <c r="Q121" s="1111"/>
      <c r="R121" s="1111"/>
      <c r="S121" s="1111"/>
      <c r="T121" s="1111"/>
      <c r="U121" s="1111"/>
      <c r="V121" s="1111"/>
      <c r="W121" s="1111"/>
      <c r="X121" s="1111"/>
      <c r="Y121" s="1094" t="s">
        <v>1352</v>
      </c>
      <c r="Z121" s="1094"/>
      <c r="AA121" s="1094"/>
      <c r="AB121" s="1094"/>
      <c r="AC121" s="1094"/>
      <c r="AD121" s="1112" t="s">
        <v>393</v>
      </c>
      <c r="AE121" s="1112"/>
      <c r="AF121" s="1112"/>
      <c r="AG121" s="1094" t="s">
        <v>2</v>
      </c>
      <c r="AH121" s="1094"/>
      <c r="AI121" s="1094"/>
      <c r="AJ121" s="863"/>
      <c r="AK121" s="864"/>
      <c r="AL121" s="864"/>
      <c r="AM121" s="864"/>
      <c r="AN121" s="864"/>
      <c r="AO121" s="864"/>
      <c r="AP121" s="864"/>
      <c r="AQ121" s="864"/>
      <c r="AR121" s="864"/>
      <c r="AS121" s="864"/>
      <c r="AT121" s="864"/>
      <c r="AU121" s="864"/>
      <c r="AV121" s="864"/>
      <c r="AW121" s="864"/>
      <c r="AX121" s="864"/>
      <c r="AY121" s="1093"/>
      <c r="AZ121" s="133"/>
      <c r="BA121" s="84" t="s">
        <v>2120</v>
      </c>
      <c r="BB121" s="39" t="s">
        <v>1186</v>
      </c>
      <c r="BC121" s="39" t="str">
        <f t="shared" si="111"/>
        <v>Betula Pendula Youngii</v>
      </c>
      <c r="BD121" s="39" t="str">
        <f t="shared" si="112"/>
        <v>Weeping Birch</v>
      </c>
      <c r="BE121" s="40" t="str">
        <f t="shared" si="113"/>
        <v>1.2m Standard</v>
      </c>
      <c r="BF121" s="85" t="str">
        <f t="shared" si="114"/>
        <v/>
      </c>
      <c r="BG121" s="40" t="str">
        <f t="shared" si="115"/>
        <v/>
      </c>
      <c r="BH121" s="142" t="str">
        <f t="shared" si="116"/>
        <v/>
      </c>
      <c r="BI121" s="40" t="str">
        <f t="shared" si="117"/>
        <v/>
      </c>
      <c r="BJ121" s="139">
        <f>IF(BC121="","",Admin!$F$8)</f>
        <v>0</v>
      </c>
      <c r="BK121" s="142" t="str">
        <f t="shared" si="118"/>
        <v/>
      </c>
      <c r="BL121" s="143" t="str">
        <f t="shared" si="136"/>
        <v/>
      </c>
    </row>
    <row r="122" spans="2:64" s="39" customFormat="1" ht="18.75" hidden="1" customHeight="1" x14ac:dyDescent="0.25">
      <c r="B122" s="1110" t="s">
        <v>472</v>
      </c>
      <c r="C122" s="470"/>
      <c r="D122" s="470"/>
      <c r="E122" s="470"/>
      <c r="F122" s="470"/>
      <c r="G122" s="470"/>
      <c r="H122" s="470"/>
      <c r="I122" s="470"/>
      <c r="J122" s="470"/>
      <c r="K122" s="470"/>
      <c r="L122" s="470"/>
      <c r="M122" s="470"/>
      <c r="N122" s="470"/>
      <c r="O122" s="1111" t="s">
        <v>473</v>
      </c>
      <c r="P122" s="1111"/>
      <c r="Q122" s="1111"/>
      <c r="R122" s="1111"/>
      <c r="S122" s="1111"/>
      <c r="T122" s="1111"/>
      <c r="U122" s="1111"/>
      <c r="V122" s="1111"/>
      <c r="W122" s="1111"/>
      <c r="X122" s="1111"/>
      <c r="Y122" s="1094" t="s">
        <v>1378</v>
      </c>
      <c r="Z122" s="1094"/>
      <c r="AA122" s="1094"/>
      <c r="AB122" s="1094"/>
      <c r="AC122" s="1094"/>
      <c r="AD122" s="1112">
        <v>114.95</v>
      </c>
      <c r="AE122" s="1112"/>
      <c r="AF122" s="1112"/>
      <c r="AG122" s="1094"/>
      <c r="AH122" s="1094"/>
      <c r="AI122" s="1094"/>
      <c r="AJ122" s="863"/>
      <c r="AK122" s="864"/>
      <c r="AL122" s="864"/>
      <c r="AM122" s="864"/>
      <c r="AN122" s="864"/>
      <c r="AO122" s="864"/>
      <c r="AP122" s="864"/>
      <c r="AQ122" s="864"/>
      <c r="AR122" s="864"/>
      <c r="AS122" s="864"/>
      <c r="AT122" s="864"/>
      <c r="AU122" s="864"/>
      <c r="AV122" s="864"/>
      <c r="AW122" s="864"/>
      <c r="AX122" s="864"/>
      <c r="AY122" s="1093"/>
      <c r="AZ122" s="133"/>
      <c r="BA122" s="84" t="s">
        <v>2308</v>
      </c>
      <c r="BB122" s="39" t="s">
        <v>1186</v>
      </c>
      <c r="BC122" s="39" t="str">
        <f>IF(BA122="","",IF(ISNUMBER(SEARCH(BB122,B122)),B122,BB122&amp;" "&amp;RIGHT(B122,LEN(B122)-3)))</f>
        <v>Betula Pendula Youngii</v>
      </c>
      <c r="BD122" s="39" t="str">
        <f>IF(O122&lt;&gt;"",O122,"")</f>
        <v>Weeping Birch</v>
      </c>
      <c r="BE122" s="40" t="str">
        <f>IF(AND(Y122&lt;&gt;"Size", Y122&lt;&gt;""),Y122,"")</f>
        <v>1.8m Standard</v>
      </c>
      <c r="BF122" s="85" t="str">
        <f>IF(ISNUMBER(AD122),"Yes","")</f>
        <v>Yes</v>
      </c>
      <c r="BG122" s="40" t="str">
        <f>IF(ISNUMBER(AG122),AG122,"")</f>
        <v/>
      </c>
      <c r="BH122" s="142">
        <f>IF(ISNUMBER(AD122),AD122,"")</f>
        <v>114.95</v>
      </c>
      <c r="BI122" s="40" t="str">
        <f>IF(AND(ISNUMBER(AG122),BF122="Yes"),AG122,"")</f>
        <v/>
      </c>
      <c r="BJ122" s="139">
        <f>IF(BC122="","",Admin!$F$8)</f>
        <v>0</v>
      </c>
      <c r="BK122" s="142" t="str">
        <f>IF(AND(ISNUMBER(AG122),AG122&gt;0, ISNUMBER(AD122)),AD122*AG122,"")</f>
        <v/>
      </c>
      <c r="BL122" s="143" t="str">
        <f t="shared" ref="BL122" si="137">IF(BK122="","",BK122-(BK122*BJ122))</f>
        <v/>
      </c>
    </row>
    <row r="123" spans="2:64" s="39" customFormat="1" ht="18.75" customHeight="1" x14ac:dyDescent="0.25">
      <c r="B123" s="1261" t="s">
        <v>472</v>
      </c>
      <c r="C123" s="1262"/>
      <c r="D123" s="1262"/>
      <c r="E123" s="1262"/>
      <c r="F123" s="1262"/>
      <c r="G123" s="1262"/>
      <c r="H123" s="1262"/>
      <c r="I123" s="1262"/>
      <c r="J123" s="1262"/>
      <c r="K123" s="1262"/>
      <c r="L123" s="1262"/>
      <c r="M123" s="1262"/>
      <c r="N123" s="1262"/>
      <c r="O123" s="1235" t="s">
        <v>473</v>
      </c>
      <c r="P123" s="1235"/>
      <c r="Q123" s="1235"/>
      <c r="R123" s="1235"/>
      <c r="S123" s="1235"/>
      <c r="T123" s="1235"/>
      <c r="U123" s="1235"/>
      <c r="V123" s="1235"/>
      <c r="W123" s="1235"/>
      <c r="X123" s="1235"/>
      <c r="Y123" s="1236" t="s">
        <v>1378</v>
      </c>
      <c r="Z123" s="1236"/>
      <c r="AA123" s="1236"/>
      <c r="AB123" s="1236"/>
      <c r="AC123" s="1236"/>
      <c r="AD123" s="1237">
        <v>114.95</v>
      </c>
      <c r="AE123" s="1237"/>
      <c r="AF123" s="1237"/>
      <c r="AG123" s="1236"/>
      <c r="AH123" s="1236"/>
      <c r="AI123" s="1236"/>
      <c r="AJ123" s="1298"/>
      <c r="AK123" s="1299"/>
      <c r="AL123" s="1299"/>
      <c r="AM123" s="1299"/>
      <c r="AN123" s="1299"/>
      <c r="AO123" s="1299"/>
      <c r="AP123" s="1299"/>
      <c r="AQ123" s="1299"/>
      <c r="AR123" s="1299"/>
      <c r="AS123" s="1299"/>
      <c r="AT123" s="1299"/>
      <c r="AU123" s="1299"/>
      <c r="AV123" s="1299"/>
      <c r="AW123" s="1299"/>
      <c r="AX123" s="1299"/>
      <c r="AY123" s="1300"/>
      <c r="AZ123" s="133"/>
      <c r="BA123" s="84" t="s">
        <v>964</v>
      </c>
      <c r="BB123" s="39" t="s">
        <v>1186</v>
      </c>
      <c r="BC123" s="39" t="str">
        <f>IF(BA123="","",IF(ISNUMBER(SEARCH(BB123,B123)),B123,BB123&amp;" "&amp;RIGHT(B123,LEN(B123)-3)))</f>
        <v>Betula Pendula Youngii</v>
      </c>
      <c r="BD123" s="39" t="str">
        <f>IF(O123&lt;&gt;"",O123,"")</f>
        <v>Weeping Birch</v>
      </c>
      <c r="BE123" s="40" t="str">
        <f>IF(AND(Y123&lt;&gt;"Size", Y123&lt;&gt;""),Y123,"")</f>
        <v>1.8m Standard</v>
      </c>
      <c r="BF123" s="85" t="str">
        <f>IF(ISNUMBER(AD123),"Yes","")</f>
        <v>Yes</v>
      </c>
      <c r="BG123" s="40" t="str">
        <f>IF(ISNUMBER(AG123),AG123,"")</f>
        <v/>
      </c>
      <c r="BH123" s="142">
        <f>IF(ISNUMBER(AD123),AD123,"")</f>
        <v>114.95</v>
      </c>
      <c r="BI123" s="40" t="str">
        <f>IF(AND(ISNUMBER(AG123),BF123="Yes"),AG123,"")</f>
        <v/>
      </c>
      <c r="BJ123" s="139">
        <f>IF(BC123="","",Admin!$F$8)</f>
        <v>0</v>
      </c>
      <c r="BK123" s="142" t="str">
        <f>IF(AND(ISNUMBER(AG123),AG123&gt;0, ISNUMBER(AD123)),AD123*AG123,"")</f>
        <v/>
      </c>
      <c r="BL123" s="143" t="str">
        <f t="shared" si="136"/>
        <v/>
      </c>
    </row>
    <row r="124" spans="2:64" s="39" customFormat="1" ht="18.75" customHeight="1" x14ac:dyDescent="0.25">
      <c r="B124" s="1157" t="s">
        <v>1949</v>
      </c>
      <c r="C124" s="1158"/>
      <c r="D124" s="1158"/>
      <c r="E124" s="1158"/>
      <c r="F124" s="1158"/>
      <c r="G124" s="1158"/>
      <c r="H124" s="1158"/>
      <c r="I124" s="1158"/>
      <c r="J124" s="1158"/>
      <c r="K124" s="1158"/>
      <c r="L124" s="1158"/>
      <c r="M124" s="1158"/>
      <c r="N124" s="1158"/>
      <c r="O124" s="1158"/>
      <c r="P124" s="1158"/>
      <c r="Q124" s="1158"/>
      <c r="R124" s="1158"/>
      <c r="S124" s="1158"/>
      <c r="T124" s="1158"/>
      <c r="U124" s="1158"/>
      <c r="V124" s="1158"/>
      <c r="W124" s="1158"/>
      <c r="X124" s="1158"/>
      <c r="Y124" s="1158"/>
      <c r="Z124" s="1158"/>
      <c r="AA124" s="1158"/>
      <c r="AB124" s="1158"/>
      <c r="AC124" s="1158"/>
      <c r="AD124" s="1158"/>
      <c r="AE124" s="1158"/>
      <c r="AF124" s="1158"/>
      <c r="AG124" s="1158"/>
      <c r="AH124" s="1158"/>
      <c r="AI124" s="1158"/>
      <c r="AJ124" s="1158"/>
      <c r="AK124" s="1158"/>
      <c r="AL124" s="1158"/>
      <c r="AM124" s="1158"/>
      <c r="AN124" s="1158"/>
      <c r="AO124" s="1158"/>
      <c r="AP124" s="1158"/>
      <c r="AQ124" s="1158"/>
      <c r="AR124" s="1158"/>
      <c r="AS124" s="1158"/>
      <c r="AT124" s="1158"/>
      <c r="AU124" s="1158"/>
      <c r="AV124" s="1158"/>
      <c r="AW124" s="1158"/>
      <c r="AX124" s="1158"/>
      <c r="AY124" s="1159"/>
      <c r="AZ124" s="133"/>
      <c r="BA124" s="84" t="s">
        <v>792</v>
      </c>
      <c r="BC124" s="39" t="str">
        <f t="shared" ref="BC124:BC126" si="138">IF(BA124="","",IF(ISNUMBER(SEARCH(BB124,B124)),B124,BB124&amp;" "&amp;RIGHT(B124,LEN(B124)-3)))</f>
        <v/>
      </c>
      <c r="BD124" s="39" t="str">
        <f t="shared" ref="BD124:BD126" si="139">IF(O124&lt;&gt;"",O124,"")</f>
        <v/>
      </c>
      <c r="BE124" s="78" t="str">
        <f t="shared" ref="BE124:BE126" si="140">IF(AND(Y124&lt;&gt;"Size", Y124&lt;&gt;""),Y124,"")</f>
        <v/>
      </c>
      <c r="BF124" s="85" t="str">
        <f t="shared" ref="BF124:BF126" si="141">IF(ISNUMBER(AD124),"Yes","")</f>
        <v/>
      </c>
      <c r="BG124" s="78" t="str">
        <f t="shared" ref="BG124:BG126" si="142">IF(ISNUMBER(AG124),AG124,"")</f>
        <v/>
      </c>
      <c r="BH124" s="94" t="str">
        <f t="shared" ref="BH124:BH126" si="143">IF(ISNUMBER(AD124),AD124,"")</f>
        <v/>
      </c>
      <c r="BI124" s="78" t="str">
        <f t="shared" ref="BI124:BI126" si="144">IF(AND(ISNUMBER(AG124),BF124="Yes"),AG124,"")</f>
        <v/>
      </c>
      <c r="BJ124" s="86" t="str">
        <f>IF(BC124="","",Admin!$F$8)</f>
        <v/>
      </c>
      <c r="BK124" s="94" t="str">
        <f t="shared" ref="BK124:BK126" si="145">IF(AND(ISNUMBER(AG124),AG124&gt;0, ISNUMBER(AD124)),AD124*AG124,"")</f>
        <v/>
      </c>
      <c r="BL124" s="95" t="str">
        <f t="shared" ref="BL124:BL128" si="146">IF(BK124="","",BK124-(BK124*BJ124))</f>
        <v/>
      </c>
    </row>
    <row r="125" spans="2:64" s="39" customFormat="1" ht="18.75" hidden="1" customHeight="1" x14ac:dyDescent="0.25">
      <c r="B125" s="1110" t="s">
        <v>1519</v>
      </c>
      <c r="C125" s="470"/>
      <c r="D125" s="470"/>
      <c r="E125" s="470"/>
      <c r="F125" s="470"/>
      <c r="G125" s="470"/>
      <c r="H125" s="470"/>
      <c r="I125" s="470"/>
      <c r="J125" s="470"/>
      <c r="K125" s="470"/>
      <c r="L125" s="470"/>
      <c r="M125" s="470"/>
      <c r="N125" s="470"/>
      <c r="O125" s="1111" t="s">
        <v>1390</v>
      </c>
      <c r="P125" s="1111"/>
      <c r="Q125" s="1111"/>
      <c r="R125" s="1111"/>
      <c r="S125" s="1111"/>
      <c r="T125" s="1111"/>
      <c r="U125" s="1111"/>
      <c r="V125" s="1111"/>
      <c r="W125" s="1111"/>
      <c r="X125" s="1111"/>
      <c r="Y125" s="1094" t="s">
        <v>1389</v>
      </c>
      <c r="Z125" s="1094"/>
      <c r="AA125" s="1094"/>
      <c r="AB125" s="1094"/>
      <c r="AC125" s="1094"/>
      <c r="AD125" s="1112" t="s">
        <v>393</v>
      </c>
      <c r="AE125" s="1112"/>
      <c r="AF125" s="1112"/>
      <c r="AG125" s="1094" t="s">
        <v>2</v>
      </c>
      <c r="AH125" s="1094"/>
      <c r="AI125" s="1094"/>
      <c r="AJ125" s="1285"/>
      <c r="AK125" s="1286"/>
      <c r="AL125" s="1286"/>
      <c r="AM125" s="1286"/>
      <c r="AN125" s="1286"/>
      <c r="AO125" s="1286"/>
      <c r="AP125" s="1286"/>
      <c r="AQ125" s="1286"/>
      <c r="AR125" s="1286"/>
      <c r="AS125" s="1286"/>
      <c r="AT125" s="1286"/>
      <c r="AU125" s="1286"/>
      <c r="AV125" s="1286"/>
      <c r="AW125" s="1286"/>
      <c r="AX125" s="1286"/>
      <c r="AY125" s="1287"/>
      <c r="BA125" s="84" t="s">
        <v>1391</v>
      </c>
      <c r="BB125" s="39" t="s">
        <v>1186</v>
      </c>
      <c r="BC125" s="39" t="str">
        <f t="shared" si="138"/>
        <v>Betula Nigra 'Summer Cascade'*</v>
      </c>
      <c r="BD125" s="39" t="str">
        <f t="shared" si="139"/>
        <v>Weeping River Birch</v>
      </c>
      <c r="BE125" s="40" t="str">
        <f t="shared" si="140"/>
        <v>Cascading</v>
      </c>
      <c r="BF125" s="85" t="str">
        <f t="shared" si="141"/>
        <v/>
      </c>
      <c r="BG125" s="40" t="str">
        <f t="shared" si="142"/>
        <v/>
      </c>
      <c r="BH125" s="142" t="str">
        <f t="shared" si="143"/>
        <v/>
      </c>
      <c r="BI125" s="40" t="str">
        <f t="shared" si="144"/>
        <v/>
      </c>
      <c r="BJ125" s="139">
        <f>IF(BC125="","",Admin!$F$8)</f>
        <v>0</v>
      </c>
      <c r="BK125" s="142" t="str">
        <f t="shared" si="145"/>
        <v/>
      </c>
      <c r="BL125" s="143" t="str">
        <f t="shared" si="146"/>
        <v/>
      </c>
    </row>
    <row r="126" spans="2:64" s="39" customFormat="1" ht="18.75" customHeight="1" x14ac:dyDescent="0.25">
      <c r="B126" s="1122" t="s">
        <v>2071</v>
      </c>
      <c r="C126" s="466"/>
      <c r="D126" s="466"/>
      <c r="E126" s="466"/>
      <c r="F126" s="466"/>
      <c r="G126" s="466"/>
      <c r="H126" s="466"/>
      <c r="I126" s="466"/>
      <c r="J126" s="466"/>
      <c r="K126" s="466"/>
      <c r="L126" s="466"/>
      <c r="M126" s="466"/>
      <c r="N126" s="466"/>
      <c r="O126" s="1117" t="s">
        <v>1956</v>
      </c>
      <c r="P126" s="1117"/>
      <c r="Q126" s="1117"/>
      <c r="R126" s="1117"/>
      <c r="S126" s="1117"/>
      <c r="T126" s="1117"/>
      <c r="U126" s="1117"/>
      <c r="V126" s="1117"/>
      <c r="W126" s="1117"/>
      <c r="X126" s="1117"/>
      <c r="Y126" s="1092" t="s">
        <v>1950</v>
      </c>
      <c r="Z126" s="1092"/>
      <c r="AA126" s="1092"/>
      <c r="AB126" s="1092"/>
      <c r="AC126" s="1092"/>
      <c r="AD126" s="1113">
        <v>109.95</v>
      </c>
      <c r="AE126" s="1113"/>
      <c r="AF126" s="1113"/>
      <c r="AG126" s="1092"/>
      <c r="AH126" s="1092"/>
      <c r="AI126" s="1092"/>
      <c r="AJ126" s="1119"/>
      <c r="AK126" s="1120"/>
      <c r="AL126" s="1120"/>
      <c r="AM126" s="1120"/>
      <c r="AN126" s="1120"/>
      <c r="AO126" s="1120"/>
      <c r="AP126" s="1120"/>
      <c r="AQ126" s="1120"/>
      <c r="AR126" s="1120"/>
      <c r="AS126" s="1120"/>
      <c r="AT126" s="1120"/>
      <c r="AU126" s="1120"/>
      <c r="AV126" s="1120"/>
      <c r="AW126" s="1120"/>
      <c r="AX126" s="1120"/>
      <c r="AY126" s="1121"/>
      <c r="AZ126" s="133"/>
      <c r="BA126" s="84" t="s">
        <v>1954</v>
      </c>
      <c r="BB126" s="39" t="s">
        <v>1186</v>
      </c>
      <c r="BC126" s="39" t="str">
        <f t="shared" si="138"/>
        <v>Betula Pendula Globe</v>
      </c>
      <c r="BD126" s="39" t="str">
        <f t="shared" si="139"/>
        <v>Lollipop Birch</v>
      </c>
      <c r="BE126" s="40" t="str">
        <f t="shared" si="140"/>
        <v>Tall</v>
      </c>
      <c r="BF126" s="85" t="str">
        <f t="shared" si="141"/>
        <v>Yes</v>
      </c>
      <c r="BG126" s="40" t="str">
        <f t="shared" si="142"/>
        <v/>
      </c>
      <c r="BH126" s="142">
        <f t="shared" si="143"/>
        <v>109.95</v>
      </c>
      <c r="BI126" s="40" t="str">
        <f t="shared" si="144"/>
        <v/>
      </c>
      <c r="BJ126" s="139">
        <f>IF(BC126="","",Admin!$F$8)</f>
        <v>0</v>
      </c>
      <c r="BK126" s="142" t="str">
        <f t="shared" si="145"/>
        <v/>
      </c>
      <c r="BL126" s="143" t="str">
        <f t="shared" si="146"/>
        <v/>
      </c>
    </row>
    <row r="127" spans="2:64" s="39" customFormat="1" ht="18.75" customHeight="1" x14ac:dyDescent="0.25">
      <c r="B127" s="1122" t="s">
        <v>2071</v>
      </c>
      <c r="C127" s="466"/>
      <c r="D127" s="466"/>
      <c r="E127" s="466"/>
      <c r="F127" s="466"/>
      <c r="G127" s="466"/>
      <c r="H127" s="466"/>
      <c r="I127" s="466"/>
      <c r="J127" s="466"/>
      <c r="K127" s="466"/>
      <c r="L127" s="466"/>
      <c r="M127" s="466"/>
      <c r="N127" s="466"/>
      <c r="O127" s="1117" t="s">
        <v>1956</v>
      </c>
      <c r="P127" s="1117"/>
      <c r="Q127" s="1117"/>
      <c r="R127" s="1117"/>
      <c r="S127" s="1117"/>
      <c r="T127" s="1117"/>
      <c r="U127" s="1117"/>
      <c r="V127" s="1117"/>
      <c r="W127" s="1117"/>
      <c r="X127" s="1117"/>
      <c r="Y127" s="1092" t="s">
        <v>1951</v>
      </c>
      <c r="Z127" s="1092"/>
      <c r="AA127" s="1092"/>
      <c r="AB127" s="1092"/>
      <c r="AC127" s="1092"/>
      <c r="AD127" s="1113">
        <v>99.95</v>
      </c>
      <c r="AE127" s="1113"/>
      <c r="AF127" s="1113"/>
      <c r="AG127" s="1092"/>
      <c r="AH127" s="1092"/>
      <c r="AI127" s="1092"/>
      <c r="AJ127" s="1119"/>
      <c r="AK127" s="1120"/>
      <c r="AL127" s="1120"/>
      <c r="AM127" s="1120"/>
      <c r="AN127" s="1120"/>
      <c r="AO127" s="1120"/>
      <c r="AP127" s="1120"/>
      <c r="AQ127" s="1120"/>
      <c r="AR127" s="1120"/>
      <c r="AS127" s="1120"/>
      <c r="AT127" s="1120"/>
      <c r="AU127" s="1120"/>
      <c r="AV127" s="1120"/>
      <c r="AW127" s="1120"/>
      <c r="AX127" s="1120"/>
      <c r="AY127" s="1121"/>
      <c r="AZ127" s="133"/>
      <c r="BA127" s="84" t="s">
        <v>1955</v>
      </c>
      <c r="BB127" s="39" t="s">
        <v>1186</v>
      </c>
      <c r="BC127" s="39" t="str">
        <f>IF(BA127="","",IF(ISNUMBER(SEARCH(BB127,B127)),B127,BB127&amp;" "&amp;RIGHT(B127,LEN(B127)-3)))</f>
        <v>Betula Pendula Globe</v>
      </c>
      <c r="BD127" s="39" t="str">
        <f>IF(O127&lt;&gt;"",O127,"")</f>
        <v>Lollipop Birch</v>
      </c>
      <c r="BE127" s="40" t="str">
        <f>IF(AND(Y127&lt;&gt;"Size", Y127&lt;&gt;""),Y127,"")</f>
        <v>Medium</v>
      </c>
      <c r="BF127" s="85" t="str">
        <f>IF(ISNUMBER(AD127),"Yes","")</f>
        <v>Yes</v>
      </c>
      <c r="BG127" s="40" t="str">
        <f>IF(ISNUMBER(AG127),AG127,"")</f>
        <v/>
      </c>
      <c r="BH127" s="142">
        <f>IF(ISNUMBER(AD127),AD127,"")</f>
        <v>99.95</v>
      </c>
      <c r="BI127" s="40" t="str">
        <f>IF(AND(ISNUMBER(AG127),BF127="Yes"),AG127,"")</f>
        <v/>
      </c>
      <c r="BJ127" s="139">
        <f>IF(BC127="","",Admin!$F$8)</f>
        <v>0</v>
      </c>
      <c r="BK127" s="142" t="str">
        <f>IF(AND(ISNUMBER(AG127),AG127&gt;0, ISNUMBER(AD127)),AD127*AG127,"")</f>
        <v/>
      </c>
      <c r="BL127" s="143" t="str">
        <f t="shared" si="146"/>
        <v/>
      </c>
    </row>
    <row r="128" spans="2:64" s="39" customFormat="1" ht="18.75" customHeight="1" thickBot="1" x14ac:dyDescent="0.3">
      <c r="B128" s="1185" t="s">
        <v>2071</v>
      </c>
      <c r="C128" s="1186"/>
      <c r="D128" s="1186"/>
      <c r="E128" s="1186"/>
      <c r="F128" s="1186"/>
      <c r="G128" s="1186"/>
      <c r="H128" s="1186"/>
      <c r="I128" s="1186"/>
      <c r="J128" s="1186"/>
      <c r="K128" s="1186"/>
      <c r="L128" s="1186"/>
      <c r="M128" s="1186"/>
      <c r="N128" s="1186"/>
      <c r="O128" s="1246" t="s">
        <v>1956</v>
      </c>
      <c r="P128" s="1246"/>
      <c r="Q128" s="1246"/>
      <c r="R128" s="1246"/>
      <c r="S128" s="1246"/>
      <c r="T128" s="1246"/>
      <c r="U128" s="1246"/>
      <c r="V128" s="1246"/>
      <c r="W128" s="1246"/>
      <c r="X128" s="1246"/>
      <c r="Y128" s="1247" t="s">
        <v>1952</v>
      </c>
      <c r="Z128" s="1247"/>
      <c r="AA128" s="1247"/>
      <c r="AB128" s="1247"/>
      <c r="AC128" s="1247"/>
      <c r="AD128" s="1248">
        <v>92.95</v>
      </c>
      <c r="AE128" s="1248"/>
      <c r="AF128" s="1248"/>
      <c r="AG128" s="1247"/>
      <c r="AH128" s="1247"/>
      <c r="AI128" s="1247"/>
      <c r="AJ128" s="1218"/>
      <c r="AK128" s="1219"/>
      <c r="AL128" s="1219"/>
      <c r="AM128" s="1219"/>
      <c r="AN128" s="1219"/>
      <c r="AO128" s="1219"/>
      <c r="AP128" s="1219"/>
      <c r="AQ128" s="1219"/>
      <c r="AR128" s="1219"/>
      <c r="AS128" s="1219"/>
      <c r="AT128" s="1219"/>
      <c r="AU128" s="1219"/>
      <c r="AV128" s="1219"/>
      <c r="AW128" s="1219"/>
      <c r="AX128" s="1219"/>
      <c r="AY128" s="1220"/>
      <c r="AZ128" s="133"/>
      <c r="BA128" s="84" t="s">
        <v>1953</v>
      </c>
      <c r="BB128" s="39" t="s">
        <v>1186</v>
      </c>
      <c r="BC128" s="39" t="str">
        <f t="shared" ref="BC128" si="147">IF(BA128="","",IF(ISNUMBER(SEARCH(BB128,B128)),B128,BB128&amp;" "&amp;RIGHT(B128,LEN(B128)-3)))</f>
        <v>Betula Pendula Globe</v>
      </c>
      <c r="BD128" s="39" t="str">
        <f t="shared" ref="BD128" si="148">IF(O128&lt;&gt;"",O128,"")</f>
        <v>Lollipop Birch</v>
      </c>
      <c r="BE128" s="40" t="str">
        <f t="shared" ref="BE128" si="149">IF(AND(Y128&lt;&gt;"Size", Y128&lt;&gt;""),Y128,"")</f>
        <v>Short</v>
      </c>
      <c r="BF128" s="85" t="str">
        <f t="shared" ref="BF128" si="150">IF(ISNUMBER(AD128),"Yes","")</f>
        <v>Yes</v>
      </c>
      <c r="BG128" s="40" t="str">
        <f t="shared" ref="BG128" si="151">IF(ISNUMBER(AG128),AG128,"")</f>
        <v/>
      </c>
      <c r="BH128" s="142">
        <f t="shared" ref="BH128" si="152">IF(ISNUMBER(AD128),AD128,"")</f>
        <v>92.95</v>
      </c>
      <c r="BI128" s="40" t="str">
        <f t="shared" ref="BI128" si="153">IF(AND(ISNUMBER(AG128),BF128="Yes"),AG128,"")</f>
        <v/>
      </c>
      <c r="BJ128" s="139">
        <f>IF(BC128="","",Admin!$F$8)</f>
        <v>0</v>
      </c>
      <c r="BK128" s="142" t="str">
        <f t="shared" ref="BK128" si="154">IF(AND(ISNUMBER(AG128),AG128&gt;0, ISNUMBER(AD128)),AD128*AG128,"")</f>
        <v/>
      </c>
      <c r="BL128" s="143" t="str">
        <f t="shared" si="146"/>
        <v/>
      </c>
    </row>
    <row r="129" spans="2:64" s="39" customFormat="1" ht="18.75" customHeight="1" thickBot="1" x14ac:dyDescent="0.3">
      <c r="B129" s="45"/>
      <c r="C129" s="45"/>
      <c r="D129" s="45"/>
      <c r="E129" s="45"/>
      <c r="F129" s="45"/>
      <c r="G129" s="45"/>
      <c r="H129" s="45"/>
      <c r="I129" s="45"/>
      <c r="J129" s="45"/>
      <c r="K129" s="45"/>
      <c r="L129" s="45"/>
      <c r="M129" s="45"/>
      <c r="N129" s="45"/>
      <c r="O129" s="46"/>
      <c r="P129" s="46"/>
      <c r="Q129" s="46"/>
      <c r="R129" s="46"/>
      <c r="S129" s="46"/>
      <c r="T129" s="46"/>
      <c r="U129" s="46"/>
      <c r="V129" s="46"/>
      <c r="W129" s="46"/>
      <c r="X129" s="46"/>
      <c r="Y129" s="47"/>
      <c r="Z129" s="47"/>
      <c r="AA129" s="47"/>
      <c r="AB129" s="47"/>
      <c r="AC129" s="47"/>
      <c r="AD129" s="48"/>
      <c r="AE129" s="48"/>
      <c r="AF129" s="48"/>
      <c r="AG129" s="47"/>
      <c r="AH129" s="47"/>
      <c r="AI129" s="47"/>
      <c r="AJ129" s="45"/>
      <c r="AK129" s="45"/>
      <c r="AL129" s="45"/>
      <c r="AM129" s="45"/>
      <c r="AN129" s="45"/>
      <c r="AO129" s="45"/>
      <c r="AP129" s="45"/>
      <c r="AQ129" s="45"/>
      <c r="AR129" s="45"/>
      <c r="AS129" s="45"/>
      <c r="AT129" s="45"/>
      <c r="AU129" s="45"/>
      <c r="AV129" s="45"/>
      <c r="AW129" s="45"/>
      <c r="AX129" s="45"/>
      <c r="AY129" s="45"/>
      <c r="AZ129" s="133"/>
      <c r="BA129" s="84" t="s">
        <v>792</v>
      </c>
      <c r="BC129" s="39" t="str">
        <f t="shared" si="111"/>
        <v/>
      </c>
      <c r="BD129" s="39" t="str">
        <f t="shared" si="112"/>
        <v/>
      </c>
      <c r="BE129" s="40" t="str">
        <f t="shared" si="113"/>
        <v/>
      </c>
      <c r="BF129" s="85" t="str">
        <f t="shared" si="114"/>
        <v/>
      </c>
      <c r="BG129" s="40" t="str">
        <f t="shared" si="115"/>
        <v/>
      </c>
      <c r="BH129" s="142" t="str">
        <f t="shared" si="116"/>
        <v/>
      </c>
      <c r="BI129" s="40" t="str">
        <f t="shared" si="117"/>
        <v/>
      </c>
      <c r="BJ129" s="139" t="str">
        <f>IF(BC129="","",Admin!$F$8)</f>
        <v/>
      </c>
      <c r="BK129" s="142" t="str">
        <f t="shared" si="118"/>
        <v/>
      </c>
      <c r="BL129" s="143" t="str">
        <f t="shared" si="136"/>
        <v/>
      </c>
    </row>
    <row r="130" spans="2:64" s="39" customFormat="1" ht="18.75" customHeight="1" x14ac:dyDescent="0.3">
      <c r="B130" s="1100" t="s">
        <v>1222</v>
      </c>
      <c r="C130" s="1101"/>
      <c r="D130" s="1101"/>
      <c r="E130" s="1101"/>
      <c r="F130" s="1101"/>
      <c r="G130" s="1101"/>
      <c r="H130" s="1101"/>
      <c r="I130" s="1101"/>
      <c r="J130" s="1101"/>
      <c r="K130" s="1101"/>
      <c r="L130" s="1101"/>
      <c r="M130" s="1101"/>
      <c r="N130" s="1101"/>
      <c r="O130" s="1101"/>
      <c r="P130" s="1101"/>
      <c r="Q130" s="1101"/>
      <c r="R130" s="1101"/>
      <c r="S130" s="1101"/>
      <c r="T130" s="1101"/>
      <c r="U130" s="1101"/>
      <c r="V130" s="1101"/>
      <c r="W130" s="1101"/>
      <c r="X130" s="1101"/>
      <c r="Y130" s="1102" t="s">
        <v>443</v>
      </c>
      <c r="Z130" s="1102"/>
      <c r="AA130" s="1102"/>
      <c r="AB130" s="1102"/>
      <c r="AC130" s="1102"/>
      <c r="AD130" s="1102" t="s">
        <v>1</v>
      </c>
      <c r="AE130" s="1102"/>
      <c r="AF130" s="1102"/>
      <c r="AG130" s="1102" t="s">
        <v>0</v>
      </c>
      <c r="AH130" s="1102"/>
      <c r="AI130" s="1102"/>
      <c r="AJ130" s="1102" t="s">
        <v>444</v>
      </c>
      <c r="AK130" s="1102"/>
      <c r="AL130" s="1102"/>
      <c r="AM130" s="1102"/>
      <c r="AN130" s="1102"/>
      <c r="AO130" s="1102"/>
      <c r="AP130" s="1102"/>
      <c r="AQ130" s="1102"/>
      <c r="AR130" s="1102"/>
      <c r="AS130" s="1102"/>
      <c r="AT130" s="1102"/>
      <c r="AU130" s="1102"/>
      <c r="AV130" s="1102"/>
      <c r="AW130" s="1102"/>
      <c r="AX130" s="1102"/>
      <c r="AY130" s="1103"/>
      <c r="AZ130" s="133"/>
      <c r="BA130" s="84" t="s">
        <v>792</v>
      </c>
      <c r="BC130" s="39" t="str">
        <f t="shared" si="111"/>
        <v/>
      </c>
      <c r="BD130" s="39" t="str">
        <f t="shared" si="112"/>
        <v/>
      </c>
      <c r="BE130" s="78" t="str">
        <f t="shared" si="113"/>
        <v/>
      </c>
      <c r="BF130" s="85" t="str">
        <f t="shared" si="114"/>
        <v/>
      </c>
      <c r="BG130" s="78" t="str">
        <f t="shared" si="115"/>
        <v/>
      </c>
      <c r="BH130" s="94" t="str">
        <f t="shared" si="116"/>
        <v/>
      </c>
      <c r="BI130" s="78" t="str">
        <f t="shared" si="117"/>
        <v/>
      </c>
      <c r="BJ130" s="86" t="str">
        <f>IF(BC130="","",Admin!$F$8)</f>
        <v/>
      </c>
      <c r="BK130" s="94" t="str">
        <f t="shared" si="118"/>
        <v/>
      </c>
      <c r="BL130" s="95" t="str">
        <f t="shared" si="136"/>
        <v/>
      </c>
    </row>
    <row r="131" spans="2:64" s="39" customFormat="1" ht="18.75" customHeight="1" thickBot="1" x14ac:dyDescent="0.3">
      <c r="B131" s="1185" t="s">
        <v>1461</v>
      </c>
      <c r="C131" s="1186"/>
      <c r="D131" s="1186"/>
      <c r="E131" s="1186"/>
      <c r="F131" s="1186"/>
      <c r="G131" s="1186"/>
      <c r="H131" s="1186"/>
      <c r="I131" s="1186"/>
      <c r="J131" s="1186"/>
      <c r="K131" s="1186"/>
      <c r="L131" s="1186"/>
      <c r="M131" s="1186"/>
      <c r="N131" s="1186"/>
      <c r="O131" s="1148" t="s">
        <v>1223</v>
      </c>
      <c r="P131" s="1148"/>
      <c r="Q131" s="1148"/>
      <c r="R131" s="1148"/>
      <c r="S131" s="1148"/>
      <c r="T131" s="1148"/>
      <c r="U131" s="1148"/>
      <c r="V131" s="1148"/>
      <c r="W131" s="1148"/>
      <c r="X131" s="1148"/>
      <c r="Y131" s="1218" t="s">
        <v>445</v>
      </c>
      <c r="Z131" s="1219"/>
      <c r="AA131" s="1219"/>
      <c r="AB131" s="1219"/>
      <c r="AC131" s="1290"/>
      <c r="AD131" s="1291">
        <v>69.95</v>
      </c>
      <c r="AE131" s="1292"/>
      <c r="AF131" s="1293"/>
      <c r="AG131" s="1218"/>
      <c r="AH131" s="1219"/>
      <c r="AI131" s="1290"/>
      <c r="AJ131" s="1218"/>
      <c r="AK131" s="1219"/>
      <c r="AL131" s="1219"/>
      <c r="AM131" s="1219"/>
      <c r="AN131" s="1219"/>
      <c r="AO131" s="1219"/>
      <c r="AP131" s="1219"/>
      <c r="AQ131" s="1219"/>
      <c r="AR131" s="1219"/>
      <c r="AS131" s="1219"/>
      <c r="AT131" s="1219"/>
      <c r="AU131" s="1219"/>
      <c r="AV131" s="1219"/>
      <c r="AW131" s="1219"/>
      <c r="AX131" s="1219"/>
      <c r="AY131" s="1220"/>
      <c r="AZ131" s="133"/>
      <c r="BA131" s="84" t="s">
        <v>2396</v>
      </c>
      <c r="BB131" s="39" t="s">
        <v>1224</v>
      </c>
      <c r="BC131" s="39" t="str">
        <f t="shared" si="111"/>
        <v>Carpinus Betulus Fastigiata</v>
      </c>
      <c r="BD131" s="39" t="str">
        <f t="shared" si="112"/>
        <v>Horn Beam</v>
      </c>
      <c r="BE131" s="40" t="str">
        <f t="shared" si="113"/>
        <v>Advanced</v>
      </c>
      <c r="BF131" s="85" t="str">
        <f t="shared" si="114"/>
        <v>Yes</v>
      </c>
      <c r="BG131" s="40" t="str">
        <f t="shared" si="115"/>
        <v/>
      </c>
      <c r="BH131" s="142">
        <f t="shared" si="116"/>
        <v>69.95</v>
      </c>
      <c r="BI131" s="40" t="str">
        <f t="shared" si="117"/>
        <v/>
      </c>
      <c r="BJ131" s="139">
        <f>IF(BC131="","",Admin!$F$8)</f>
        <v>0</v>
      </c>
      <c r="BK131" s="142" t="str">
        <f t="shared" si="118"/>
        <v/>
      </c>
      <c r="BL131" s="143" t="str">
        <f t="shared" si="136"/>
        <v/>
      </c>
    </row>
    <row r="132" spans="2:64" s="39" customFormat="1" ht="18.75" customHeight="1" thickBot="1" x14ac:dyDescent="0.3">
      <c r="B132" s="45"/>
      <c r="C132" s="45"/>
      <c r="D132" s="45"/>
      <c r="E132" s="45"/>
      <c r="F132" s="45"/>
      <c r="G132" s="45"/>
      <c r="H132" s="45"/>
      <c r="I132" s="45"/>
      <c r="J132" s="45"/>
      <c r="K132" s="45"/>
      <c r="L132" s="45"/>
      <c r="M132" s="45"/>
      <c r="N132" s="45"/>
      <c r="O132" s="46"/>
      <c r="P132" s="46"/>
      <c r="Q132" s="46"/>
      <c r="R132" s="46"/>
      <c r="S132" s="46"/>
      <c r="T132" s="46"/>
      <c r="U132" s="46"/>
      <c r="V132" s="46"/>
      <c r="W132" s="46"/>
      <c r="X132" s="46"/>
      <c r="Y132" s="47"/>
      <c r="Z132" s="47"/>
      <c r="AA132" s="47"/>
      <c r="AB132" s="47"/>
      <c r="AC132" s="47"/>
      <c r="AD132" s="48"/>
      <c r="AE132" s="48"/>
      <c r="AF132" s="48"/>
      <c r="AG132" s="47"/>
      <c r="AH132" s="47"/>
      <c r="AI132" s="47"/>
      <c r="AJ132" s="45"/>
      <c r="AK132" s="45"/>
      <c r="AL132" s="45"/>
      <c r="AM132" s="45"/>
      <c r="AN132" s="45"/>
      <c r="AO132" s="45"/>
      <c r="AP132" s="45"/>
      <c r="AQ132" s="45"/>
      <c r="AR132" s="45"/>
      <c r="AS132" s="45"/>
      <c r="AT132" s="45"/>
      <c r="AU132" s="45"/>
      <c r="AV132" s="45"/>
      <c r="AW132" s="45"/>
      <c r="AX132" s="45"/>
      <c r="AY132" s="45"/>
      <c r="AZ132" s="133"/>
      <c r="BA132" s="84" t="s">
        <v>792</v>
      </c>
      <c r="BC132" s="39" t="str">
        <f t="shared" si="111"/>
        <v/>
      </c>
      <c r="BD132" s="39" t="str">
        <f t="shared" si="112"/>
        <v/>
      </c>
      <c r="BE132" s="78" t="str">
        <f t="shared" si="113"/>
        <v/>
      </c>
      <c r="BF132" s="85" t="str">
        <f t="shared" si="114"/>
        <v/>
      </c>
      <c r="BG132" s="78" t="str">
        <f t="shared" si="115"/>
        <v/>
      </c>
      <c r="BH132" s="94" t="str">
        <f t="shared" si="116"/>
        <v/>
      </c>
      <c r="BI132" s="78" t="str">
        <f t="shared" si="117"/>
        <v/>
      </c>
      <c r="BJ132" s="86" t="str">
        <f>IF(BC132="","",Admin!$F$8)</f>
        <v/>
      </c>
      <c r="BK132" s="94" t="str">
        <f t="shared" si="118"/>
        <v/>
      </c>
      <c r="BL132" s="95" t="str">
        <f t="shared" si="136"/>
        <v/>
      </c>
    </row>
    <row r="133" spans="2:64" s="39" customFormat="1" ht="18.75" hidden="1" customHeight="1" x14ac:dyDescent="0.3">
      <c r="B133" s="1100" t="s">
        <v>1085</v>
      </c>
      <c r="C133" s="1101"/>
      <c r="D133" s="1101"/>
      <c r="E133" s="1101"/>
      <c r="F133" s="1101"/>
      <c r="G133" s="1101"/>
      <c r="H133" s="1101"/>
      <c r="I133" s="1101"/>
      <c r="J133" s="1101"/>
      <c r="K133" s="1101"/>
      <c r="L133" s="1101"/>
      <c r="M133" s="1101"/>
      <c r="N133" s="1101"/>
      <c r="O133" s="1101"/>
      <c r="P133" s="1101"/>
      <c r="Q133" s="1101"/>
      <c r="R133" s="1101"/>
      <c r="S133" s="1101"/>
      <c r="T133" s="1101"/>
      <c r="U133" s="1101"/>
      <c r="V133" s="1101"/>
      <c r="W133" s="1101"/>
      <c r="X133" s="1101"/>
      <c r="Y133" s="1102" t="s">
        <v>443</v>
      </c>
      <c r="Z133" s="1102"/>
      <c r="AA133" s="1102"/>
      <c r="AB133" s="1102"/>
      <c r="AC133" s="1102"/>
      <c r="AD133" s="1102" t="s">
        <v>1</v>
      </c>
      <c r="AE133" s="1102"/>
      <c r="AF133" s="1102"/>
      <c r="AG133" s="1102" t="s">
        <v>0</v>
      </c>
      <c r="AH133" s="1102"/>
      <c r="AI133" s="1102"/>
      <c r="AJ133" s="1102" t="s">
        <v>444</v>
      </c>
      <c r="AK133" s="1102"/>
      <c r="AL133" s="1102"/>
      <c r="AM133" s="1102"/>
      <c r="AN133" s="1102"/>
      <c r="AO133" s="1102"/>
      <c r="AP133" s="1102"/>
      <c r="AQ133" s="1102"/>
      <c r="AR133" s="1102"/>
      <c r="AS133" s="1102"/>
      <c r="AT133" s="1102"/>
      <c r="AU133" s="1102"/>
      <c r="AV133" s="1102"/>
      <c r="AW133" s="1102"/>
      <c r="AX133" s="1102"/>
      <c r="AY133" s="1103"/>
      <c r="AZ133" s="133"/>
      <c r="BA133" s="84" t="s">
        <v>792</v>
      </c>
      <c r="BC133" s="39" t="str">
        <f t="shared" si="111"/>
        <v/>
      </c>
      <c r="BD133" s="39" t="str">
        <f t="shared" si="112"/>
        <v/>
      </c>
      <c r="BE133" s="78" t="str">
        <f t="shared" si="113"/>
        <v/>
      </c>
      <c r="BF133" s="85" t="str">
        <f t="shared" si="114"/>
        <v/>
      </c>
      <c r="BG133" s="78" t="str">
        <f t="shared" si="115"/>
        <v/>
      </c>
      <c r="BH133" s="94" t="str">
        <f t="shared" si="116"/>
        <v/>
      </c>
      <c r="BI133" s="78" t="str">
        <f t="shared" si="117"/>
        <v/>
      </c>
      <c r="BJ133" s="86" t="str">
        <f>IF(BC133="","",Admin!$F$8)</f>
        <v/>
      </c>
      <c r="BK133" s="94" t="str">
        <f t="shared" si="118"/>
        <v/>
      </c>
      <c r="BL133" s="95" t="str">
        <f t="shared" si="136"/>
        <v/>
      </c>
    </row>
    <row r="134" spans="2:64" s="39" customFormat="1" ht="18.75" hidden="1" customHeight="1" thickBot="1" x14ac:dyDescent="0.3">
      <c r="B134" s="1151" t="s">
        <v>1087</v>
      </c>
      <c r="C134" s="1152"/>
      <c r="D134" s="1152"/>
      <c r="E134" s="1152"/>
      <c r="F134" s="1152"/>
      <c r="G134" s="1152"/>
      <c r="H134" s="1152"/>
      <c r="I134" s="1152"/>
      <c r="J134" s="1152"/>
      <c r="K134" s="1152"/>
      <c r="L134" s="1152"/>
      <c r="M134" s="1152"/>
      <c r="N134" s="1152"/>
      <c r="O134" s="1169" t="s">
        <v>1086</v>
      </c>
      <c r="P134" s="1169"/>
      <c r="Q134" s="1169"/>
      <c r="R134" s="1169"/>
      <c r="S134" s="1169"/>
      <c r="T134" s="1169"/>
      <c r="U134" s="1169"/>
      <c r="V134" s="1169"/>
      <c r="W134" s="1169"/>
      <c r="X134" s="1169"/>
      <c r="Y134" s="1107" t="s">
        <v>445</v>
      </c>
      <c r="Z134" s="1108"/>
      <c r="AA134" s="1108"/>
      <c r="AB134" s="1108"/>
      <c r="AC134" s="1166"/>
      <c r="AD134" s="1105" t="s">
        <v>393</v>
      </c>
      <c r="AE134" s="1105"/>
      <c r="AF134" s="1105"/>
      <c r="AG134" s="1144" t="s">
        <v>2</v>
      </c>
      <c r="AH134" s="1144"/>
      <c r="AI134" s="1144"/>
      <c r="AJ134" s="1167"/>
      <c r="AK134" s="1152"/>
      <c r="AL134" s="1152"/>
      <c r="AM134" s="1152"/>
      <c r="AN134" s="1152"/>
      <c r="AO134" s="1152"/>
      <c r="AP134" s="1152"/>
      <c r="AQ134" s="1152"/>
      <c r="AR134" s="1152"/>
      <c r="AS134" s="1152"/>
      <c r="AT134" s="1152"/>
      <c r="AU134" s="1152"/>
      <c r="AV134" s="1152"/>
      <c r="AW134" s="1152"/>
      <c r="AX134" s="1152"/>
      <c r="AY134" s="1168"/>
      <c r="BA134" s="84" t="s">
        <v>1462</v>
      </c>
      <c r="BB134" s="39" t="s">
        <v>1187</v>
      </c>
      <c r="BC134" s="39" t="str">
        <f t="shared" si="111"/>
        <v>Catalpa Bignonioides</v>
      </c>
      <c r="BD134" s="39" t="str">
        <f t="shared" si="112"/>
        <v>Indian Bean Tree</v>
      </c>
      <c r="BE134" s="40" t="str">
        <f t="shared" si="113"/>
        <v>Advanced</v>
      </c>
      <c r="BF134" s="85" t="str">
        <f t="shared" si="114"/>
        <v/>
      </c>
      <c r="BG134" s="40" t="str">
        <f t="shared" si="115"/>
        <v/>
      </c>
      <c r="BH134" s="142" t="str">
        <f t="shared" si="116"/>
        <v/>
      </c>
      <c r="BI134" s="40" t="str">
        <f t="shared" si="117"/>
        <v/>
      </c>
      <c r="BJ134" s="139">
        <f>IF(BC134="","",Admin!$F$8)</f>
        <v>0</v>
      </c>
      <c r="BK134" s="142" t="str">
        <f t="shared" si="118"/>
        <v/>
      </c>
      <c r="BL134" s="143" t="str">
        <f t="shared" si="136"/>
        <v/>
      </c>
    </row>
    <row r="135" spans="2:64" s="39" customFormat="1" ht="18.75" hidden="1" customHeight="1" x14ac:dyDescent="0.25">
      <c r="B135" s="1157" t="s">
        <v>1659</v>
      </c>
      <c r="C135" s="1158"/>
      <c r="D135" s="1158"/>
      <c r="E135" s="1158"/>
      <c r="F135" s="1158"/>
      <c r="G135" s="1158"/>
      <c r="H135" s="1158"/>
      <c r="I135" s="1158"/>
      <c r="J135" s="1158"/>
      <c r="K135" s="1158"/>
      <c r="L135" s="1158"/>
      <c r="M135" s="1158"/>
      <c r="N135" s="1158"/>
      <c r="O135" s="1158"/>
      <c r="P135" s="1158"/>
      <c r="Q135" s="1158"/>
      <c r="R135" s="1158"/>
      <c r="S135" s="1158"/>
      <c r="T135" s="1158"/>
      <c r="U135" s="1158"/>
      <c r="V135" s="1158"/>
      <c r="W135" s="1158"/>
      <c r="X135" s="1158"/>
      <c r="Y135" s="1158"/>
      <c r="Z135" s="1158"/>
      <c r="AA135" s="1158"/>
      <c r="AB135" s="1158"/>
      <c r="AC135" s="1158"/>
      <c r="AD135" s="1158"/>
      <c r="AE135" s="1158"/>
      <c r="AF135" s="1158"/>
      <c r="AG135" s="1158"/>
      <c r="AH135" s="1158"/>
      <c r="AI135" s="1158"/>
      <c r="AJ135" s="1158"/>
      <c r="AK135" s="1158"/>
      <c r="AL135" s="1158"/>
      <c r="AM135" s="1158"/>
      <c r="AN135" s="1158"/>
      <c r="AO135" s="1158"/>
      <c r="AP135" s="1158"/>
      <c r="AQ135" s="1158"/>
      <c r="AR135" s="1158"/>
      <c r="AS135" s="1158"/>
      <c r="AT135" s="1158"/>
      <c r="AU135" s="1158"/>
      <c r="AV135" s="1158"/>
      <c r="AW135" s="1158"/>
      <c r="AX135" s="1158"/>
      <c r="AY135" s="1159"/>
      <c r="AZ135" s="133"/>
      <c r="BA135" s="84" t="s">
        <v>792</v>
      </c>
      <c r="BC135" s="39" t="str">
        <f>IF(BA135="","",IF(ISNUMBER(SEARCH(BB135,B135)),B135,BB135&amp;" "&amp;RIGHT(B135,LEN(B135)-3)))</f>
        <v/>
      </c>
      <c r="BD135" s="39" t="str">
        <f>IF(O135&lt;&gt;"",O135,"")</f>
        <v/>
      </c>
      <c r="BE135" s="78" t="str">
        <f>IF(AND(Y135&lt;&gt;"Size", Y135&lt;&gt;""),Y135,"")</f>
        <v/>
      </c>
      <c r="BF135" s="85" t="str">
        <f>IF(ISNUMBER(AD135),"Yes","")</f>
        <v/>
      </c>
      <c r="BG135" s="78" t="str">
        <f>IF(ISNUMBER(AG135),AG135,"")</f>
        <v/>
      </c>
      <c r="BH135" s="94" t="str">
        <f>IF(ISNUMBER(AD135),AD135,"")</f>
        <v/>
      </c>
      <c r="BI135" s="78" t="str">
        <f>IF(AND(ISNUMBER(AG135),BF135="Yes"),AG135,"")</f>
        <v/>
      </c>
      <c r="BJ135" s="86" t="str">
        <f>IF(BC135="","",Admin!$F$8)</f>
        <v/>
      </c>
      <c r="BK135" s="94" t="str">
        <f>IF(AND(ISNUMBER(AG135),AG135&gt;0, ISNUMBER(AD135)),AD135*AG135,"")</f>
        <v/>
      </c>
      <c r="BL135" s="95" t="str">
        <f t="shared" si="136"/>
        <v/>
      </c>
    </row>
    <row r="136" spans="2:64" s="39" customFormat="1" ht="18.75" hidden="1" customHeight="1" thickBot="1" x14ac:dyDescent="0.3">
      <c r="B136" s="1151" t="s">
        <v>2060</v>
      </c>
      <c r="C136" s="1152"/>
      <c r="D136" s="1152"/>
      <c r="E136" s="1152"/>
      <c r="F136" s="1152"/>
      <c r="G136" s="1152"/>
      <c r="H136" s="1152"/>
      <c r="I136" s="1152"/>
      <c r="J136" s="1152"/>
      <c r="K136" s="1152"/>
      <c r="L136" s="1152"/>
      <c r="M136" s="1152"/>
      <c r="N136" s="1152"/>
      <c r="O136" s="1169" t="s">
        <v>1086</v>
      </c>
      <c r="P136" s="1169"/>
      <c r="Q136" s="1169"/>
      <c r="R136" s="1169"/>
      <c r="S136" s="1169"/>
      <c r="T136" s="1169"/>
      <c r="U136" s="1169"/>
      <c r="V136" s="1169"/>
      <c r="W136" s="1169"/>
      <c r="X136" s="1169"/>
      <c r="Y136" s="1107" t="s">
        <v>1378</v>
      </c>
      <c r="Z136" s="1108"/>
      <c r="AA136" s="1108"/>
      <c r="AB136" s="1108"/>
      <c r="AC136" s="1166"/>
      <c r="AD136" s="1105" t="s">
        <v>393</v>
      </c>
      <c r="AE136" s="1105"/>
      <c r="AF136" s="1105"/>
      <c r="AG136" s="1144" t="s">
        <v>2</v>
      </c>
      <c r="AH136" s="1144"/>
      <c r="AI136" s="1144"/>
      <c r="AJ136" s="1107"/>
      <c r="AK136" s="1108"/>
      <c r="AL136" s="1108"/>
      <c r="AM136" s="1108"/>
      <c r="AN136" s="1108"/>
      <c r="AO136" s="1108"/>
      <c r="AP136" s="1108"/>
      <c r="AQ136" s="1108"/>
      <c r="AR136" s="1108"/>
      <c r="AS136" s="1108"/>
      <c r="AT136" s="1108"/>
      <c r="AU136" s="1108"/>
      <c r="AV136" s="1108"/>
      <c r="AW136" s="1108"/>
      <c r="AX136" s="1108"/>
      <c r="AY136" s="1109"/>
      <c r="AZ136" s="133"/>
      <c r="BA136" s="84" t="s">
        <v>1660</v>
      </c>
      <c r="BB136" s="39" t="s">
        <v>1187</v>
      </c>
      <c r="BC136" s="39" t="str">
        <f>IF(BA136="","",IF(ISNUMBER(SEARCH(BB136,B136)),B136,BB136&amp;" "&amp;RIGHT(B136,LEN(B136)-3)))</f>
        <v>Catalpa Bignonioides 'Nana'</v>
      </c>
      <c r="BD136" s="39" t="str">
        <f>IF(O136&lt;&gt;"",O136,"")</f>
        <v>Indian Bean Tree</v>
      </c>
      <c r="BE136" s="40" t="str">
        <f>IF(AND(Y136&lt;&gt;"Size", Y136&lt;&gt;""),Y136,"")</f>
        <v>1.8m Standard</v>
      </c>
      <c r="BF136" s="85" t="str">
        <f>IF(ISNUMBER(AD136),"Yes","")</f>
        <v/>
      </c>
      <c r="BG136" s="40" t="str">
        <f>IF(ISNUMBER(AG136),AG136,"")</f>
        <v/>
      </c>
      <c r="BH136" s="142" t="str">
        <f>IF(ISNUMBER(AD136),AD136,"")</f>
        <v/>
      </c>
      <c r="BI136" s="40" t="str">
        <f>IF(AND(ISNUMBER(AG136),BF136="Yes"),AG136,"")</f>
        <v/>
      </c>
      <c r="BJ136" s="139">
        <f>IF(BC136="","",Admin!$F$8)</f>
        <v>0</v>
      </c>
      <c r="BK136" s="142" t="str">
        <f>IF(AND(ISNUMBER(AG136),AG136&gt;0, ISNUMBER(AD136)),AD136*AG136,"")</f>
        <v/>
      </c>
      <c r="BL136" s="143" t="str">
        <f t="shared" si="136"/>
        <v/>
      </c>
    </row>
    <row r="137" spans="2:64" s="39" customFormat="1" ht="18.75" hidden="1" customHeight="1" thickBot="1" x14ac:dyDescent="0.3">
      <c r="B137" s="45"/>
      <c r="C137" s="45"/>
      <c r="D137" s="45"/>
      <c r="E137" s="45"/>
      <c r="F137" s="45"/>
      <c r="G137" s="45"/>
      <c r="H137" s="45"/>
      <c r="I137" s="45"/>
      <c r="J137" s="45"/>
      <c r="K137" s="45"/>
      <c r="L137" s="45"/>
      <c r="M137" s="45"/>
      <c r="N137" s="45"/>
      <c r="O137" s="46"/>
      <c r="P137" s="46"/>
      <c r="Q137" s="46"/>
      <c r="R137" s="46"/>
      <c r="S137" s="46"/>
      <c r="T137" s="46"/>
      <c r="U137" s="46"/>
      <c r="V137" s="46"/>
      <c r="W137" s="46"/>
      <c r="X137" s="46"/>
      <c r="Y137" s="47"/>
      <c r="Z137" s="47"/>
      <c r="AA137" s="47"/>
      <c r="AB137" s="47"/>
      <c r="AC137" s="47"/>
      <c r="AD137" s="48"/>
      <c r="AE137" s="48"/>
      <c r="AF137" s="48"/>
      <c r="AG137" s="47"/>
      <c r="AH137" s="47"/>
      <c r="AI137" s="47"/>
      <c r="AJ137" s="45"/>
      <c r="AK137" s="45"/>
      <c r="AL137" s="45"/>
      <c r="AM137" s="45"/>
      <c r="AN137" s="45"/>
      <c r="AO137" s="45"/>
      <c r="AP137" s="45"/>
      <c r="AQ137" s="45"/>
      <c r="AR137" s="45"/>
      <c r="AS137" s="45"/>
      <c r="AT137" s="45"/>
      <c r="AU137" s="45"/>
      <c r="AV137" s="45"/>
      <c r="AW137" s="45"/>
      <c r="AX137" s="45"/>
      <c r="AY137" s="45"/>
      <c r="AZ137" s="133"/>
      <c r="BA137" s="84" t="s">
        <v>792</v>
      </c>
      <c r="BC137" s="39" t="str">
        <f t="shared" si="111"/>
        <v/>
      </c>
      <c r="BD137" s="39" t="str">
        <f t="shared" si="112"/>
        <v/>
      </c>
      <c r="BE137" s="78" t="str">
        <f t="shared" si="113"/>
        <v/>
      </c>
      <c r="BF137" s="85" t="str">
        <f t="shared" si="114"/>
        <v/>
      </c>
      <c r="BG137" s="78" t="str">
        <f t="shared" si="115"/>
        <v/>
      </c>
      <c r="BH137" s="94" t="str">
        <f t="shared" si="116"/>
        <v/>
      </c>
      <c r="BI137" s="78" t="str">
        <f t="shared" si="117"/>
        <v/>
      </c>
      <c r="BJ137" s="86" t="str">
        <f>IF(BC137="","",Admin!$F$8)</f>
        <v/>
      </c>
      <c r="BK137" s="94" t="str">
        <f t="shared" si="118"/>
        <v/>
      </c>
      <c r="BL137" s="95" t="str">
        <f t="shared" si="136"/>
        <v/>
      </c>
    </row>
    <row r="138" spans="2:64" s="39" customFormat="1" ht="18.75" hidden="1" customHeight="1" x14ac:dyDescent="0.3">
      <c r="B138" s="1100" t="s">
        <v>1957</v>
      </c>
      <c r="C138" s="1101"/>
      <c r="D138" s="1101"/>
      <c r="E138" s="1101"/>
      <c r="F138" s="1101"/>
      <c r="G138" s="1101"/>
      <c r="H138" s="1101"/>
      <c r="I138" s="1101"/>
      <c r="J138" s="1101"/>
      <c r="K138" s="1101"/>
      <c r="L138" s="1101"/>
      <c r="M138" s="1101"/>
      <c r="N138" s="1101"/>
      <c r="O138" s="1101"/>
      <c r="P138" s="1101"/>
      <c r="Q138" s="1101"/>
      <c r="R138" s="1101"/>
      <c r="S138" s="1101"/>
      <c r="T138" s="1101"/>
      <c r="U138" s="1101"/>
      <c r="V138" s="1101"/>
      <c r="W138" s="1101"/>
      <c r="X138" s="1101"/>
      <c r="Y138" s="1102" t="s">
        <v>443</v>
      </c>
      <c r="Z138" s="1102"/>
      <c r="AA138" s="1102"/>
      <c r="AB138" s="1102"/>
      <c r="AC138" s="1102"/>
      <c r="AD138" s="1102" t="s">
        <v>1</v>
      </c>
      <c r="AE138" s="1102"/>
      <c r="AF138" s="1102"/>
      <c r="AG138" s="1102" t="s">
        <v>0</v>
      </c>
      <c r="AH138" s="1102"/>
      <c r="AI138" s="1102"/>
      <c r="AJ138" s="1102" t="s">
        <v>444</v>
      </c>
      <c r="AK138" s="1102"/>
      <c r="AL138" s="1102"/>
      <c r="AM138" s="1102"/>
      <c r="AN138" s="1102"/>
      <c r="AO138" s="1102"/>
      <c r="AP138" s="1102"/>
      <c r="AQ138" s="1102"/>
      <c r="AR138" s="1102"/>
      <c r="AS138" s="1102"/>
      <c r="AT138" s="1102"/>
      <c r="AU138" s="1102"/>
      <c r="AV138" s="1102"/>
      <c r="AW138" s="1102"/>
      <c r="AX138" s="1102"/>
      <c r="AY138" s="1103"/>
      <c r="AZ138" s="133"/>
      <c r="BA138" s="84" t="s">
        <v>792</v>
      </c>
      <c r="BC138" s="39" t="str">
        <f t="shared" si="111"/>
        <v/>
      </c>
      <c r="BD138" s="39" t="str">
        <f t="shared" si="112"/>
        <v/>
      </c>
      <c r="BE138" s="78" t="str">
        <f t="shared" si="113"/>
        <v/>
      </c>
      <c r="BF138" s="85" t="str">
        <f t="shared" si="114"/>
        <v/>
      </c>
      <c r="BG138" s="78" t="str">
        <f t="shared" si="115"/>
        <v/>
      </c>
      <c r="BH138" s="94" t="str">
        <f t="shared" si="116"/>
        <v/>
      </c>
      <c r="BI138" s="78" t="str">
        <f t="shared" si="117"/>
        <v/>
      </c>
      <c r="BJ138" s="86" t="str">
        <f>IF(BC138="","",Admin!$F$8)</f>
        <v/>
      </c>
      <c r="BK138" s="94" t="str">
        <f t="shared" si="118"/>
        <v/>
      </c>
      <c r="BL138" s="95" t="str">
        <f t="shared" si="136"/>
        <v/>
      </c>
    </row>
    <row r="139" spans="2:64" s="39" customFormat="1" ht="18.75" hidden="1" customHeight="1" thickBot="1" x14ac:dyDescent="0.3">
      <c r="B139" s="1151" t="s">
        <v>1958</v>
      </c>
      <c r="C139" s="1152"/>
      <c r="D139" s="1152"/>
      <c r="E139" s="1152"/>
      <c r="F139" s="1152"/>
      <c r="G139" s="1152"/>
      <c r="H139" s="1152"/>
      <c r="I139" s="1152"/>
      <c r="J139" s="1152"/>
      <c r="K139" s="1152"/>
      <c r="L139" s="1152"/>
      <c r="M139" s="1152"/>
      <c r="N139" s="1152"/>
      <c r="O139" s="1169" t="s">
        <v>1959</v>
      </c>
      <c r="P139" s="1169"/>
      <c r="Q139" s="1169"/>
      <c r="R139" s="1169"/>
      <c r="S139" s="1169"/>
      <c r="T139" s="1169"/>
      <c r="U139" s="1169"/>
      <c r="V139" s="1169"/>
      <c r="W139" s="1169"/>
      <c r="X139" s="1169"/>
      <c r="Y139" s="1144" t="s">
        <v>445</v>
      </c>
      <c r="Z139" s="1144"/>
      <c r="AA139" s="1144"/>
      <c r="AB139" s="1144"/>
      <c r="AC139" s="1144"/>
      <c r="AD139" s="1288">
        <v>49.95</v>
      </c>
      <c r="AE139" s="1288"/>
      <c r="AF139" s="1288"/>
      <c r="AG139" s="1144"/>
      <c r="AH139" s="1144"/>
      <c r="AI139" s="1144"/>
      <c r="AJ139" s="1167"/>
      <c r="AK139" s="1152"/>
      <c r="AL139" s="1152"/>
      <c r="AM139" s="1152"/>
      <c r="AN139" s="1152"/>
      <c r="AO139" s="1152"/>
      <c r="AP139" s="1152"/>
      <c r="AQ139" s="1152"/>
      <c r="AR139" s="1152"/>
      <c r="AS139" s="1152"/>
      <c r="AT139" s="1152"/>
      <c r="AU139" s="1152"/>
      <c r="AV139" s="1152"/>
      <c r="AW139" s="1152"/>
      <c r="AX139" s="1152"/>
      <c r="AY139" s="1168"/>
      <c r="AZ139" s="133"/>
      <c r="BA139" s="84" t="s">
        <v>1960</v>
      </c>
      <c r="BB139" s="39" t="s">
        <v>1961</v>
      </c>
      <c r="BC139" s="39" t="str">
        <f t="shared" si="111"/>
        <v>Cedrela sinensis</v>
      </c>
      <c r="BD139" s="39" t="str">
        <f t="shared" si="112"/>
        <v>Chinese Cedar</v>
      </c>
      <c r="BE139" s="40" t="str">
        <f t="shared" si="113"/>
        <v>Advanced</v>
      </c>
      <c r="BF139" s="85" t="str">
        <f t="shared" si="114"/>
        <v>Yes</v>
      </c>
      <c r="BG139" s="40" t="str">
        <f t="shared" si="115"/>
        <v/>
      </c>
      <c r="BH139" s="142">
        <f t="shared" si="116"/>
        <v>49.95</v>
      </c>
      <c r="BI139" s="40" t="str">
        <f t="shared" si="117"/>
        <v/>
      </c>
      <c r="BJ139" s="139">
        <f>IF(BC139="","",Admin!$F$8)</f>
        <v>0</v>
      </c>
      <c r="BK139" s="142" t="str">
        <f t="shared" si="118"/>
        <v/>
      </c>
      <c r="BL139" s="143" t="str">
        <f t="shared" si="136"/>
        <v/>
      </c>
    </row>
    <row r="140" spans="2:64" s="39" customFormat="1" ht="18.75" hidden="1" customHeight="1" thickBot="1" x14ac:dyDescent="0.3">
      <c r="B140" s="45"/>
      <c r="C140" s="45"/>
      <c r="D140" s="45"/>
      <c r="E140" s="45"/>
      <c r="F140" s="45"/>
      <c r="G140" s="45"/>
      <c r="H140" s="45"/>
      <c r="I140" s="45"/>
      <c r="J140" s="45"/>
      <c r="K140" s="45"/>
      <c r="L140" s="45"/>
      <c r="M140" s="45"/>
      <c r="N140" s="45"/>
      <c r="O140" s="46"/>
      <c r="P140" s="46"/>
      <c r="Q140" s="46"/>
      <c r="R140" s="46"/>
      <c r="S140" s="46"/>
      <c r="T140" s="46"/>
      <c r="U140" s="46"/>
      <c r="V140" s="46"/>
      <c r="W140" s="46"/>
      <c r="X140" s="46"/>
      <c r="Y140" s="47"/>
      <c r="Z140" s="47"/>
      <c r="AA140" s="47"/>
      <c r="AB140" s="47"/>
      <c r="AC140" s="47"/>
      <c r="AD140" s="48"/>
      <c r="AE140" s="48"/>
      <c r="AF140" s="48"/>
      <c r="AG140" s="47"/>
      <c r="AH140" s="47"/>
      <c r="AI140" s="47"/>
      <c r="AJ140" s="45"/>
      <c r="AK140" s="45"/>
      <c r="AL140" s="45"/>
      <c r="AM140" s="45"/>
      <c r="AN140" s="45"/>
      <c r="AO140" s="45"/>
      <c r="AP140" s="45"/>
      <c r="AQ140" s="45"/>
      <c r="AR140" s="45"/>
      <c r="AS140" s="45"/>
      <c r="AT140" s="45"/>
      <c r="AU140" s="45"/>
      <c r="AV140" s="45"/>
      <c r="AW140" s="45"/>
      <c r="AX140" s="45"/>
      <c r="AY140" s="45"/>
      <c r="AZ140" s="133"/>
      <c r="BA140" s="84"/>
      <c r="BE140" s="78"/>
      <c r="BF140" s="85"/>
      <c r="BG140" s="78"/>
      <c r="BH140" s="94"/>
      <c r="BI140" s="78"/>
      <c r="BJ140" s="86"/>
      <c r="BK140" s="94"/>
      <c r="BL140" s="95"/>
    </row>
    <row r="141" spans="2:64" s="39" customFormat="1" ht="18.75" hidden="1" customHeight="1" x14ac:dyDescent="0.3">
      <c r="B141" s="1100" t="s">
        <v>653</v>
      </c>
      <c r="C141" s="1101"/>
      <c r="D141" s="1101"/>
      <c r="E141" s="1101"/>
      <c r="F141" s="1101"/>
      <c r="G141" s="1101"/>
      <c r="H141" s="1101"/>
      <c r="I141" s="1101"/>
      <c r="J141" s="1101"/>
      <c r="K141" s="1101"/>
      <c r="L141" s="1101"/>
      <c r="M141" s="1101"/>
      <c r="N141" s="1101"/>
      <c r="O141" s="1101"/>
      <c r="P141" s="1101"/>
      <c r="Q141" s="1101"/>
      <c r="R141" s="1101"/>
      <c r="S141" s="1101"/>
      <c r="T141" s="1101"/>
      <c r="U141" s="1101"/>
      <c r="V141" s="1101"/>
      <c r="W141" s="1101"/>
      <c r="X141" s="1101"/>
      <c r="Y141" s="1102" t="s">
        <v>443</v>
      </c>
      <c r="Z141" s="1102"/>
      <c r="AA141" s="1102"/>
      <c r="AB141" s="1102"/>
      <c r="AC141" s="1102"/>
      <c r="AD141" s="1102" t="s">
        <v>1</v>
      </c>
      <c r="AE141" s="1102"/>
      <c r="AF141" s="1102"/>
      <c r="AG141" s="1102" t="s">
        <v>0</v>
      </c>
      <c r="AH141" s="1102"/>
      <c r="AI141" s="1102"/>
      <c r="AJ141" s="1102" t="s">
        <v>444</v>
      </c>
      <c r="AK141" s="1102"/>
      <c r="AL141" s="1102"/>
      <c r="AM141" s="1102"/>
      <c r="AN141" s="1102"/>
      <c r="AO141" s="1102"/>
      <c r="AP141" s="1102"/>
      <c r="AQ141" s="1102"/>
      <c r="AR141" s="1102"/>
      <c r="AS141" s="1102"/>
      <c r="AT141" s="1102"/>
      <c r="AU141" s="1102"/>
      <c r="AV141" s="1102"/>
      <c r="AW141" s="1102"/>
      <c r="AX141" s="1102"/>
      <c r="AY141" s="1103"/>
      <c r="AZ141" s="133"/>
      <c r="BA141" s="84" t="s">
        <v>792</v>
      </c>
      <c r="BC141" s="39" t="str">
        <f t="shared" ref="BC141:BC142" si="155">IF(BA141="","",IF(ISNUMBER(SEARCH(BB141,B141)),B141,BB141&amp;" "&amp;RIGHT(B141,LEN(B141)-3)))</f>
        <v/>
      </c>
      <c r="BD141" s="39" t="str">
        <f t="shared" ref="BD141:BD142" si="156">IF(O141&lt;&gt;"",O141,"")</f>
        <v/>
      </c>
      <c r="BE141" s="78" t="str">
        <f t="shared" ref="BE141:BE142" si="157">IF(AND(Y141&lt;&gt;"Size", Y141&lt;&gt;""),Y141,"")</f>
        <v/>
      </c>
      <c r="BF141" s="85" t="str">
        <f t="shared" ref="BF141:BF142" si="158">IF(ISNUMBER(AD141),"Yes","")</f>
        <v/>
      </c>
      <c r="BG141" s="78" t="str">
        <f t="shared" ref="BG141:BG142" si="159">IF(ISNUMBER(AG141),AG141,"")</f>
        <v/>
      </c>
      <c r="BH141" s="94" t="str">
        <f t="shared" ref="BH141:BH142" si="160">IF(ISNUMBER(AD141),AD141,"")</f>
        <v/>
      </c>
      <c r="BI141" s="78" t="str">
        <f t="shared" ref="BI141:BI142" si="161">IF(AND(ISNUMBER(AG141),BF141="Yes"),AG141,"")</f>
        <v/>
      </c>
      <c r="BJ141" s="86" t="str">
        <f>IF(BC141="","",Admin!$F$8)</f>
        <v/>
      </c>
      <c r="BK141" s="94" t="str">
        <f t="shared" ref="BK141:BK142" si="162">IF(AND(ISNUMBER(AG141),AG141&gt;0, ISNUMBER(AD141)),AD141*AG141,"")</f>
        <v/>
      </c>
      <c r="BL141" s="95" t="str">
        <f t="shared" ref="BL141:BL142" si="163">IF(BK141="","",BK141-(BK141*BJ141))</f>
        <v/>
      </c>
    </row>
    <row r="142" spans="2:64" s="39" customFormat="1" ht="18.75" hidden="1" customHeight="1" thickBot="1" x14ac:dyDescent="0.3">
      <c r="B142" s="1151" t="s">
        <v>654</v>
      </c>
      <c r="C142" s="1152"/>
      <c r="D142" s="1152"/>
      <c r="E142" s="1152"/>
      <c r="F142" s="1152"/>
      <c r="G142" s="1152"/>
      <c r="H142" s="1152"/>
      <c r="I142" s="1152"/>
      <c r="J142" s="1152"/>
      <c r="K142" s="1152"/>
      <c r="L142" s="1152"/>
      <c r="M142" s="1152"/>
      <c r="N142" s="1152"/>
      <c r="O142" s="1169" t="s">
        <v>655</v>
      </c>
      <c r="P142" s="1169"/>
      <c r="Q142" s="1169"/>
      <c r="R142" s="1169"/>
      <c r="S142" s="1169"/>
      <c r="T142" s="1169"/>
      <c r="U142" s="1169"/>
      <c r="V142" s="1169"/>
      <c r="W142" s="1169"/>
      <c r="X142" s="1169"/>
      <c r="Y142" s="1144" t="s">
        <v>445</v>
      </c>
      <c r="Z142" s="1144"/>
      <c r="AA142" s="1144"/>
      <c r="AB142" s="1144"/>
      <c r="AC142" s="1144"/>
      <c r="AD142" s="1105" t="s">
        <v>393</v>
      </c>
      <c r="AE142" s="1105"/>
      <c r="AF142" s="1105"/>
      <c r="AG142" s="1144" t="s">
        <v>2</v>
      </c>
      <c r="AH142" s="1144"/>
      <c r="AI142" s="1144"/>
      <c r="AJ142" s="1167"/>
      <c r="AK142" s="1152"/>
      <c r="AL142" s="1152"/>
      <c r="AM142" s="1152"/>
      <c r="AN142" s="1152"/>
      <c r="AO142" s="1152"/>
      <c r="AP142" s="1152"/>
      <c r="AQ142" s="1152"/>
      <c r="AR142" s="1152"/>
      <c r="AS142" s="1152"/>
      <c r="AT142" s="1152"/>
      <c r="AU142" s="1152"/>
      <c r="AV142" s="1152"/>
      <c r="AW142" s="1152"/>
      <c r="AX142" s="1152"/>
      <c r="AY142" s="1168"/>
      <c r="BA142" s="84" t="s">
        <v>1433</v>
      </c>
      <c r="BB142" s="39" t="s">
        <v>1188</v>
      </c>
      <c r="BC142" s="39" t="str">
        <f t="shared" si="155"/>
        <v>Cercidiphyllum japonicum</v>
      </c>
      <c r="BD142" s="39" t="str">
        <f t="shared" si="156"/>
        <v>Katsura Tree</v>
      </c>
      <c r="BE142" s="40" t="str">
        <f t="shared" si="157"/>
        <v>Advanced</v>
      </c>
      <c r="BF142" s="85" t="str">
        <f t="shared" si="158"/>
        <v/>
      </c>
      <c r="BG142" s="40" t="str">
        <f t="shared" si="159"/>
        <v/>
      </c>
      <c r="BH142" s="142" t="str">
        <f t="shared" si="160"/>
        <v/>
      </c>
      <c r="BI142" s="40" t="str">
        <f t="shared" si="161"/>
        <v/>
      </c>
      <c r="BJ142" s="139">
        <f>IF(BC142="","",Admin!$F$8)</f>
        <v>0</v>
      </c>
      <c r="BK142" s="142" t="str">
        <f t="shared" si="162"/>
        <v/>
      </c>
      <c r="BL142" s="143" t="str">
        <f t="shared" si="163"/>
        <v/>
      </c>
    </row>
    <row r="143" spans="2:64" s="39" customFormat="1" ht="18.75" hidden="1" customHeight="1" thickBot="1" x14ac:dyDescent="0.3">
      <c r="B143" s="45"/>
      <c r="C143" s="45"/>
      <c r="D143" s="45"/>
      <c r="E143" s="45"/>
      <c r="F143" s="45"/>
      <c r="G143" s="45"/>
      <c r="H143" s="45"/>
      <c r="I143" s="45"/>
      <c r="J143" s="45"/>
      <c r="K143" s="45"/>
      <c r="L143" s="45"/>
      <c r="M143" s="45"/>
      <c r="N143" s="45"/>
      <c r="O143" s="46"/>
      <c r="P143" s="46"/>
      <c r="Q143" s="46"/>
      <c r="R143" s="46"/>
      <c r="S143" s="46"/>
      <c r="T143" s="46"/>
      <c r="U143" s="46"/>
      <c r="V143" s="46"/>
      <c r="W143" s="46"/>
      <c r="X143" s="46"/>
      <c r="Y143" s="47"/>
      <c r="Z143" s="47"/>
      <c r="AA143" s="47"/>
      <c r="AB143" s="47"/>
      <c r="AC143" s="47"/>
      <c r="AD143" s="48"/>
      <c r="AE143" s="48"/>
      <c r="AF143" s="48"/>
      <c r="AG143" s="47"/>
      <c r="AH143" s="47"/>
      <c r="AI143" s="47"/>
      <c r="AJ143" s="45"/>
      <c r="AK143" s="45"/>
      <c r="AL143" s="45"/>
      <c r="AM143" s="45"/>
      <c r="AN143" s="45"/>
      <c r="AO143" s="45"/>
      <c r="AP143" s="45"/>
      <c r="AQ143" s="45"/>
      <c r="AR143" s="45"/>
      <c r="AS143" s="45"/>
      <c r="AT143" s="45"/>
      <c r="AU143" s="45"/>
      <c r="AV143" s="45"/>
      <c r="AW143" s="45"/>
      <c r="AX143" s="45"/>
      <c r="AY143" s="45"/>
      <c r="AZ143" s="133"/>
      <c r="BA143" s="84" t="s">
        <v>792</v>
      </c>
      <c r="BC143" s="39" t="str">
        <f t="shared" si="111"/>
        <v/>
      </c>
      <c r="BD143" s="39" t="str">
        <f t="shared" si="112"/>
        <v/>
      </c>
      <c r="BE143" s="78" t="str">
        <f t="shared" si="113"/>
        <v/>
      </c>
      <c r="BF143" s="85" t="str">
        <f t="shared" si="114"/>
        <v/>
      </c>
      <c r="BG143" s="78" t="str">
        <f t="shared" si="115"/>
        <v/>
      </c>
      <c r="BH143" s="94" t="str">
        <f t="shared" si="116"/>
        <v/>
      </c>
      <c r="BI143" s="78" t="str">
        <f t="shared" si="117"/>
        <v/>
      </c>
      <c r="BJ143" s="86" t="str">
        <f>IF(BC143="","",Admin!$F$8)</f>
        <v/>
      </c>
      <c r="BK143" s="94" t="str">
        <f t="shared" si="118"/>
        <v/>
      </c>
      <c r="BL143" s="95" t="str">
        <f t="shared" si="136"/>
        <v/>
      </c>
    </row>
    <row r="144" spans="2:64" s="39" customFormat="1" ht="18.75" customHeight="1" x14ac:dyDescent="0.3">
      <c r="B144" s="1100" t="s">
        <v>474</v>
      </c>
      <c r="C144" s="1101"/>
      <c r="D144" s="1101"/>
      <c r="E144" s="1101"/>
      <c r="F144" s="1101"/>
      <c r="G144" s="1101"/>
      <c r="H144" s="1101"/>
      <c r="I144" s="1101"/>
      <c r="J144" s="1101"/>
      <c r="K144" s="1101"/>
      <c r="L144" s="1101"/>
      <c r="M144" s="1101"/>
      <c r="N144" s="1101"/>
      <c r="O144" s="1101"/>
      <c r="P144" s="1101"/>
      <c r="Q144" s="1101"/>
      <c r="R144" s="1101"/>
      <c r="S144" s="1101"/>
      <c r="T144" s="1101"/>
      <c r="U144" s="1101"/>
      <c r="V144" s="1101"/>
      <c r="W144" s="1101"/>
      <c r="X144" s="1101"/>
      <c r="Y144" s="1102" t="s">
        <v>443</v>
      </c>
      <c r="Z144" s="1102"/>
      <c r="AA144" s="1102"/>
      <c r="AB144" s="1102"/>
      <c r="AC144" s="1102"/>
      <c r="AD144" s="1102" t="s">
        <v>1</v>
      </c>
      <c r="AE144" s="1102"/>
      <c r="AF144" s="1102"/>
      <c r="AG144" s="1102" t="s">
        <v>0</v>
      </c>
      <c r="AH144" s="1102"/>
      <c r="AI144" s="1102"/>
      <c r="AJ144" s="1102" t="s">
        <v>444</v>
      </c>
      <c r="AK144" s="1102"/>
      <c r="AL144" s="1102"/>
      <c r="AM144" s="1102"/>
      <c r="AN144" s="1102"/>
      <c r="AO144" s="1102"/>
      <c r="AP144" s="1102"/>
      <c r="AQ144" s="1102"/>
      <c r="AR144" s="1102"/>
      <c r="AS144" s="1102"/>
      <c r="AT144" s="1102"/>
      <c r="AU144" s="1102"/>
      <c r="AV144" s="1102"/>
      <c r="AW144" s="1102"/>
      <c r="AX144" s="1102"/>
      <c r="AY144" s="1103"/>
      <c r="AZ144" s="133"/>
      <c r="BA144" s="84" t="s">
        <v>792</v>
      </c>
      <c r="BC144" s="39" t="str">
        <f t="shared" si="111"/>
        <v/>
      </c>
      <c r="BD144" s="39" t="str">
        <f t="shared" si="112"/>
        <v/>
      </c>
      <c r="BE144" s="78" t="str">
        <f t="shared" si="113"/>
        <v/>
      </c>
      <c r="BF144" s="85" t="str">
        <f t="shared" si="114"/>
        <v/>
      </c>
      <c r="BG144" s="78" t="str">
        <f t="shared" si="115"/>
        <v/>
      </c>
      <c r="BH144" s="94" t="str">
        <f t="shared" si="116"/>
        <v/>
      </c>
      <c r="BI144" s="78" t="str">
        <f t="shared" si="117"/>
        <v/>
      </c>
      <c r="BJ144" s="86" t="str">
        <f>IF(BC144="","",Admin!$F$8)</f>
        <v/>
      </c>
      <c r="BK144" s="94" t="str">
        <f t="shared" si="118"/>
        <v/>
      </c>
      <c r="BL144" s="95" t="str">
        <f t="shared" si="136"/>
        <v/>
      </c>
    </row>
    <row r="145" spans="2:64" s="39" customFormat="1" ht="18.75" hidden="1" customHeight="1" x14ac:dyDescent="0.25">
      <c r="B145" s="1110" t="s">
        <v>2628</v>
      </c>
      <c r="C145" s="470"/>
      <c r="D145" s="470"/>
      <c r="E145" s="470"/>
      <c r="F145" s="470"/>
      <c r="G145" s="470"/>
      <c r="H145" s="470"/>
      <c r="I145" s="470"/>
      <c r="J145" s="470"/>
      <c r="K145" s="470"/>
      <c r="L145" s="470"/>
      <c r="M145" s="470"/>
      <c r="N145" s="470"/>
      <c r="O145" s="1111" t="s">
        <v>1732</v>
      </c>
      <c r="P145" s="1111"/>
      <c r="Q145" s="1111"/>
      <c r="R145" s="1111"/>
      <c r="S145" s="1111"/>
      <c r="T145" s="1111"/>
      <c r="U145" s="1111"/>
      <c r="V145" s="1111"/>
      <c r="W145" s="1111"/>
      <c r="X145" s="1111"/>
      <c r="Y145" s="1094" t="s">
        <v>445</v>
      </c>
      <c r="Z145" s="1094"/>
      <c r="AA145" s="1094"/>
      <c r="AB145" s="1094"/>
      <c r="AC145" s="1094"/>
      <c r="AD145" s="1112" t="s">
        <v>393</v>
      </c>
      <c r="AE145" s="1112"/>
      <c r="AF145" s="1112"/>
      <c r="AG145" s="1094" t="s">
        <v>2</v>
      </c>
      <c r="AH145" s="1094"/>
      <c r="AI145" s="1094"/>
      <c r="AJ145" s="863"/>
      <c r="AK145" s="864"/>
      <c r="AL145" s="864"/>
      <c r="AM145" s="864"/>
      <c r="AN145" s="864"/>
      <c r="AO145" s="864"/>
      <c r="AP145" s="864"/>
      <c r="AQ145" s="864"/>
      <c r="AR145" s="864"/>
      <c r="AS145" s="864"/>
      <c r="AT145" s="864"/>
      <c r="AU145" s="864"/>
      <c r="AV145" s="864"/>
      <c r="AW145" s="864"/>
      <c r="AX145" s="864"/>
      <c r="AY145" s="1093"/>
      <c r="AZ145" s="133"/>
      <c r="BA145" s="84" t="s">
        <v>1733</v>
      </c>
      <c r="BB145" s="39" t="s">
        <v>1189</v>
      </c>
      <c r="BC145" s="39" t="str">
        <f>IF(BA145="","",IF(ISNUMBER(SEARCH(BB145,B145)),B145,BB145&amp;" "&amp;RIGHT(B145,LEN(B145)-3)))</f>
        <v>Cercis Canadensis</v>
      </c>
      <c r="BD145" s="39" t="str">
        <f>IF(O145&lt;&gt;"",O145,"")</f>
        <v>Redbud</v>
      </c>
      <c r="BE145" s="40" t="str">
        <f>IF(AND(Y145&lt;&gt;"Size", Y145&lt;&gt;""),Y145,"")</f>
        <v>Advanced</v>
      </c>
      <c r="BF145" s="85" t="str">
        <f>IF(ISNUMBER(AD145),"Yes","")</f>
        <v/>
      </c>
      <c r="BG145" s="40" t="str">
        <f>IF(ISNUMBER(AG145),AG145,"")</f>
        <v/>
      </c>
      <c r="BH145" s="142" t="str">
        <f>IF(ISNUMBER(AD145),AD145,"")</f>
        <v/>
      </c>
      <c r="BI145" s="40" t="str">
        <f>IF(AND(ISNUMBER(AG145),BF145="Yes"),AG145,"")</f>
        <v/>
      </c>
      <c r="BJ145" s="139">
        <f>IF(BC145="","",Admin!$F$8)</f>
        <v>0</v>
      </c>
      <c r="BK145" s="142" t="str">
        <f>IF(AND(ISNUMBER(AG145),AG145&gt;0, ISNUMBER(AD145)),AD145*AG145,"")</f>
        <v/>
      </c>
      <c r="BL145" s="143" t="str">
        <f>IF(BK145="","",BK145-(BK145*BJ145))</f>
        <v/>
      </c>
    </row>
    <row r="146" spans="2:64" s="39" customFormat="1" ht="18.75" customHeight="1" x14ac:dyDescent="0.25">
      <c r="B146" s="1122" t="s">
        <v>1653</v>
      </c>
      <c r="C146" s="466"/>
      <c r="D146" s="466"/>
      <c r="E146" s="466"/>
      <c r="F146" s="466"/>
      <c r="G146" s="466"/>
      <c r="H146" s="466"/>
      <c r="I146" s="466"/>
      <c r="J146" s="466"/>
      <c r="K146" s="466"/>
      <c r="L146" s="466"/>
      <c r="M146" s="466"/>
      <c r="N146" s="466"/>
      <c r="O146" s="1193" t="s">
        <v>2582</v>
      </c>
      <c r="P146" s="1193"/>
      <c r="Q146" s="1193"/>
      <c r="R146" s="1193"/>
      <c r="S146" s="1193"/>
      <c r="T146" s="1193"/>
      <c r="U146" s="1193"/>
      <c r="V146" s="1193"/>
      <c r="W146" s="1193"/>
      <c r="X146" s="1193"/>
      <c r="Y146" s="1092" t="s">
        <v>445</v>
      </c>
      <c r="Z146" s="1092"/>
      <c r="AA146" s="1092"/>
      <c r="AB146" s="1092"/>
      <c r="AC146" s="1092"/>
      <c r="AD146" s="1113">
        <v>87.95</v>
      </c>
      <c r="AE146" s="1113"/>
      <c r="AF146" s="1113"/>
      <c r="AG146" s="1092"/>
      <c r="AH146" s="1092"/>
      <c r="AI146" s="1092"/>
      <c r="AJ146" s="1119" t="s">
        <v>2583</v>
      </c>
      <c r="AK146" s="1120"/>
      <c r="AL146" s="1120"/>
      <c r="AM146" s="1120"/>
      <c r="AN146" s="1120"/>
      <c r="AO146" s="1120"/>
      <c r="AP146" s="1120"/>
      <c r="AQ146" s="1120"/>
      <c r="AR146" s="1120"/>
      <c r="AS146" s="1120"/>
      <c r="AT146" s="1120"/>
      <c r="AU146" s="1120"/>
      <c r="AV146" s="1120"/>
      <c r="AW146" s="1120"/>
      <c r="AX146" s="1120"/>
      <c r="AY146" s="1121"/>
      <c r="AZ146" s="133"/>
      <c r="BA146" s="84" t="s">
        <v>1654</v>
      </c>
      <c r="BB146" s="39" t="s">
        <v>1189</v>
      </c>
      <c r="BC146" s="39" t="str">
        <f>IF(BA146="","",IF(ISNUMBER(SEARCH(BB146,B146)),B146,BB146&amp;" "&amp;RIGHT(B146,LEN(B146)-3)))</f>
        <v>Cercis Canadensis 'Aurelian'</v>
      </c>
      <c r="BD146" s="39" t="str">
        <f>IF(O146&lt;&gt;"",O146,"")</f>
        <v>Golden-Leafed Eastern Redbud</v>
      </c>
      <c r="BE146" s="40" t="str">
        <f>IF(AND(Y146&lt;&gt;"Size", Y146&lt;&gt;""),Y146,"")</f>
        <v>Advanced</v>
      </c>
      <c r="BF146" s="85" t="str">
        <f>IF(ISNUMBER(AD146),"Yes","")</f>
        <v>Yes</v>
      </c>
      <c r="BG146" s="40" t="str">
        <f>IF(ISNUMBER(AG146),AG146,"")</f>
        <v/>
      </c>
      <c r="BH146" s="142">
        <f>IF(ISNUMBER(AD146),AD146,"")</f>
        <v>87.95</v>
      </c>
      <c r="BI146" s="40" t="str">
        <f>IF(AND(ISNUMBER(AG146),BF146="Yes"),AG146,"")</f>
        <v/>
      </c>
      <c r="BJ146" s="139">
        <f>IF(BC146="","",Admin!$F$8)</f>
        <v>0</v>
      </c>
      <c r="BK146" s="142" t="str">
        <f>IF(AND(ISNUMBER(AG146),AG146&gt;0, ISNUMBER(AD146)),AD146*AG146,"")</f>
        <v/>
      </c>
      <c r="BL146" s="143" t="str">
        <f t="shared" si="136"/>
        <v/>
      </c>
    </row>
    <row r="147" spans="2:64" s="39" customFormat="1" ht="18.75" hidden="1" customHeight="1" x14ac:dyDescent="0.25">
      <c r="B147" s="1110" t="s">
        <v>2008</v>
      </c>
      <c r="C147" s="470"/>
      <c r="D147" s="470"/>
      <c r="E147" s="470"/>
      <c r="F147" s="470"/>
      <c r="G147" s="470"/>
      <c r="H147" s="470"/>
      <c r="I147" s="470"/>
      <c r="J147" s="470"/>
      <c r="K147" s="470"/>
      <c r="L147" s="470"/>
      <c r="M147" s="470"/>
      <c r="N147" s="470"/>
      <c r="O147" s="1111" t="s">
        <v>1225</v>
      </c>
      <c r="P147" s="1111"/>
      <c r="Q147" s="1111"/>
      <c r="R147" s="1111"/>
      <c r="S147" s="1111"/>
      <c r="T147" s="1111"/>
      <c r="U147" s="1111"/>
      <c r="V147" s="1111"/>
      <c r="W147" s="1111"/>
      <c r="X147" s="1111"/>
      <c r="Y147" s="1094" t="s">
        <v>445</v>
      </c>
      <c r="Z147" s="1094"/>
      <c r="AA147" s="1094"/>
      <c r="AB147" s="1094"/>
      <c r="AC147" s="1094"/>
      <c r="AD147" s="1112" t="s">
        <v>393</v>
      </c>
      <c r="AE147" s="1112"/>
      <c r="AF147" s="1112"/>
      <c r="AG147" s="1207" t="s">
        <v>2</v>
      </c>
      <c r="AH147" s="1207"/>
      <c r="AI147" s="1207"/>
      <c r="AJ147" s="863"/>
      <c r="AK147" s="864"/>
      <c r="AL147" s="864"/>
      <c r="AM147" s="864"/>
      <c r="AN147" s="864"/>
      <c r="AO147" s="864"/>
      <c r="AP147" s="864"/>
      <c r="AQ147" s="864"/>
      <c r="AR147" s="864"/>
      <c r="AS147" s="864"/>
      <c r="AT147" s="864"/>
      <c r="AU147" s="864"/>
      <c r="AV147" s="864"/>
      <c r="AW147" s="864"/>
      <c r="AX147" s="864"/>
      <c r="AY147" s="1093"/>
      <c r="AZ147" s="133"/>
      <c r="BA147" s="84" t="s">
        <v>965</v>
      </c>
      <c r="BB147" s="39" t="s">
        <v>1189</v>
      </c>
      <c r="BC147" s="39" t="str">
        <f t="shared" si="111"/>
        <v>Cercis Canadensis 'Chain of Hearts'</v>
      </c>
      <c r="BD147" s="39" t="str">
        <f t="shared" si="112"/>
        <v>Chain Of Hearts</v>
      </c>
      <c r="BE147" s="40" t="str">
        <f t="shared" si="113"/>
        <v>Advanced</v>
      </c>
      <c r="BF147" s="85" t="str">
        <f t="shared" si="114"/>
        <v/>
      </c>
      <c r="BG147" s="40" t="str">
        <f t="shared" si="115"/>
        <v/>
      </c>
      <c r="BH147" s="142" t="str">
        <f t="shared" si="116"/>
        <v/>
      </c>
      <c r="BI147" s="40" t="str">
        <f t="shared" si="117"/>
        <v/>
      </c>
      <c r="BJ147" s="139">
        <f>IF(BC147="","",Admin!$F$8)</f>
        <v>0</v>
      </c>
      <c r="BK147" s="142" t="str">
        <f t="shared" si="118"/>
        <v/>
      </c>
      <c r="BL147" s="143" t="str">
        <f t="shared" si="136"/>
        <v/>
      </c>
    </row>
    <row r="148" spans="2:64" s="39" customFormat="1" ht="18.75" customHeight="1" thickBot="1" x14ac:dyDescent="0.3">
      <c r="B148" s="1185" t="s">
        <v>1393</v>
      </c>
      <c r="C148" s="1186"/>
      <c r="D148" s="1186"/>
      <c r="E148" s="1186"/>
      <c r="F148" s="1186"/>
      <c r="G148" s="1186"/>
      <c r="H148" s="1186"/>
      <c r="I148" s="1186"/>
      <c r="J148" s="1186"/>
      <c r="K148" s="1186"/>
      <c r="L148" s="1186"/>
      <c r="M148" s="1186"/>
      <c r="N148" s="1186"/>
      <c r="O148" s="1148" t="s">
        <v>475</v>
      </c>
      <c r="P148" s="1148"/>
      <c r="Q148" s="1148"/>
      <c r="R148" s="1148"/>
      <c r="S148" s="1148"/>
      <c r="T148" s="1148"/>
      <c r="U148" s="1148"/>
      <c r="V148" s="1148"/>
      <c r="W148" s="1148"/>
      <c r="X148" s="1148"/>
      <c r="Y148" s="1149" t="s">
        <v>445</v>
      </c>
      <c r="Z148" s="1149"/>
      <c r="AA148" s="1149"/>
      <c r="AB148" s="1149"/>
      <c r="AC148" s="1149"/>
      <c r="AD148" s="1150">
        <v>87.95</v>
      </c>
      <c r="AE148" s="1150"/>
      <c r="AF148" s="1150"/>
      <c r="AG148" s="1149"/>
      <c r="AH148" s="1149"/>
      <c r="AI148" s="1149"/>
      <c r="AJ148" s="1218" t="s">
        <v>2581</v>
      </c>
      <c r="AK148" s="1219"/>
      <c r="AL148" s="1219"/>
      <c r="AM148" s="1219"/>
      <c r="AN148" s="1219"/>
      <c r="AO148" s="1219"/>
      <c r="AP148" s="1219"/>
      <c r="AQ148" s="1219"/>
      <c r="AR148" s="1219"/>
      <c r="AS148" s="1219"/>
      <c r="AT148" s="1219"/>
      <c r="AU148" s="1219"/>
      <c r="AV148" s="1219"/>
      <c r="AW148" s="1219"/>
      <c r="AX148" s="1219"/>
      <c r="AY148" s="1220"/>
      <c r="AZ148" s="133"/>
      <c r="BA148" s="84" t="s">
        <v>2291</v>
      </c>
      <c r="BB148" s="39" t="s">
        <v>1189</v>
      </c>
      <c r="BC148" s="39" t="str">
        <f t="shared" ref="BC148" si="164">IF(BA148="","",IF(ISNUMBER(SEARCH(BB148,B148)),B148,BB148&amp;" "&amp;RIGHT(B148,LEN(B148)-3)))</f>
        <v>Cercis Canadensis 'Forest Pansy'</v>
      </c>
      <c r="BD148" s="39" t="str">
        <f t="shared" ref="BD148" si="165">IF(O148&lt;&gt;"",O148,"")</f>
        <v>Forest Pansy</v>
      </c>
      <c r="BE148" s="40" t="str">
        <f t="shared" ref="BE148" si="166">IF(AND(Y148&lt;&gt;"Size", Y148&lt;&gt;""),Y148,"")</f>
        <v>Advanced</v>
      </c>
      <c r="BF148" s="85" t="str">
        <f t="shared" ref="BF148" si="167">IF(ISNUMBER(AD148),"Yes","")</f>
        <v>Yes</v>
      </c>
      <c r="BG148" s="40" t="str">
        <f t="shared" ref="BG148" si="168">IF(ISNUMBER(AG148),AG148,"")</f>
        <v/>
      </c>
      <c r="BH148" s="142">
        <f t="shared" ref="BH148" si="169">IF(ISNUMBER(AD148),AD148,"")</f>
        <v>87.95</v>
      </c>
      <c r="BI148" s="40" t="str">
        <f t="shared" ref="BI148" si="170">IF(AND(ISNUMBER(AG148),BF148="Yes"),AG148,"")</f>
        <v/>
      </c>
      <c r="BJ148" s="139">
        <f>IF(BC148="","",Admin!$F$8)</f>
        <v>0</v>
      </c>
      <c r="BK148" s="142" t="str">
        <f t="shared" ref="BK148" si="171">IF(AND(ISNUMBER(AG148),AG148&gt;0, ISNUMBER(AD148)),AD148*AG148,"")</f>
        <v/>
      </c>
      <c r="BL148" s="143" t="str">
        <f t="shared" ref="BL148" si="172">IF(BK148="","",BK148-(BK148*BJ148))</f>
        <v/>
      </c>
    </row>
    <row r="149" spans="2:64" s="39" customFormat="1" ht="18.75" hidden="1" customHeight="1" x14ac:dyDescent="0.25">
      <c r="B149" s="1171" t="s">
        <v>1393</v>
      </c>
      <c r="C149" s="996"/>
      <c r="D149" s="996"/>
      <c r="E149" s="996"/>
      <c r="F149" s="996"/>
      <c r="G149" s="996"/>
      <c r="H149" s="996"/>
      <c r="I149" s="996"/>
      <c r="J149" s="996"/>
      <c r="K149" s="996"/>
      <c r="L149" s="996"/>
      <c r="M149" s="996"/>
      <c r="N149" s="996"/>
      <c r="O149" s="1143" t="s">
        <v>475</v>
      </c>
      <c r="P149" s="1143"/>
      <c r="Q149" s="1143"/>
      <c r="R149" s="1143"/>
      <c r="S149" s="1143"/>
      <c r="T149" s="1143"/>
      <c r="U149" s="1143"/>
      <c r="V149" s="1143"/>
      <c r="W149" s="1143"/>
      <c r="X149" s="1143"/>
      <c r="Y149" s="1207" t="s">
        <v>445</v>
      </c>
      <c r="Z149" s="1207"/>
      <c r="AA149" s="1207"/>
      <c r="AB149" s="1207"/>
      <c r="AC149" s="1207"/>
      <c r="AD149" s="1184">
        <v>87.95</v>
      </c>
      <c r="AE149" s="1184"/>
      <c r="AF149" s="1184"/>
      <c r="AG149" s="1207"/>
      <c r="AH149" s="1207"/>
      <c r="AI149" s="1207"/>
      <c r="AJ149" s="1175" t="s">
        <v>2581</v>
      </c>
      <c r="AK149" s="1176"/>
      <c r="AL149" s="1176"/>
      <c r="AM149" s="1176"/>
      <c r="AN149" s="1176"/>
      <c r="AO149" s="1176"/>
      <c r="AP149" s="1176"/>
      <c r="AQ149" s="1176"/>
      <c r="AR149" s="1176"/>
      <c r="AS149" s="1176"/>
      <c r="AT149" s="1176"/>
      <c r="AU149" s="1176"/>
      <c r="AV149" s="1176"/>
      <c r="AW149" s="1176"/>
      <c r="AX149" s="1176"/>
      <c r="AY149" s="1177"/>
      <c r="AZ149" s="133"/>
      <c r="BA149" s="84" t="s">
        <v>2198</v>
      </c>
      <c r="BB149" s="39" t="s">
        <v>1189</v>
      </c>
      <c r="BC149" s="39" t="str">
        <f t="shared" si="111"/>
        <v>Cercis Canadensis 'Forest Pansy'</v>
      </c>
      <c r="BD149" s="39" t="str">
        <f t="shared" si="112"/>
        <v>Forest Pansy</v>
      </c>
      <c r="BE149" s="40" t="str">
        <f t="shared" si="113"/>
        <v>Advanced</v>
      </c>
      <c r="BF149" s="85" t="str">
        <f t="shared" si="114"/>
        <v>Yes</v>
      </c>
      <c r="BG149" s="40" t="str">
        <f t="shared" si="115"/>
        <v/>
      </c>
      <c r="BH149" s="142">
        <f t="shared" si="116"/>
        <v>87.95</v>
      </c>
      <c r="BI149" s="40" t="str">
        <f t="shared" si="117"/>
        <v/>
      </c>
      <c r="BJ149" s="139">
        <f>IF(BC149="","",Admin!$F$8)</f>
        <v>0</v>
      </c>
      <c r="BK149" s="142" t="str">
        <f t="shared" si="118"/>
        <v/>
      </c>
      <c r="BL149" s="143" t="str">
        <f t="shared" si="136"/>
        <v/>
      </c>
    </row>
    <row r="150" spans="2:64" s="39" customFormat="1" ht="18.75" hidden="1" customHeight="1" x14ac:dyDescent="0.25">
      <c r="B150" s="1110" t="s">
        <v>2292</v>
      </c>
      <c r="C150" s="470"/>
      <c r="D150" s="470"/>
      <c r="E150" s="470"/>
      <c r="F150" s="470"/>
      <c r="G150" s="470"/>
      <c r="H150" s="470"/>
      <c r="I150" s="470"/>
      <c r="J150" s="470"/>
      <c r="K150" s="470"/>
      <c r="L150" s="470"/>
      <c r="M150" s="470"/>
      <c r="N150" s="470"/>
      <c r="O150" s="1111"/>
      <c r="P150" s="1111"/>
      <c r="Q150" s="1111"/>
      <c r="R150" s="1111"/>
      <c r="S150" s="1111"/>
      <c r="T150" s="1111"/>
      <c r="U150" s="1111"/>
      <c r="V150" s="1111"/>
      <c r="W150" s="1111"/>
      <c r="X150" s="1111"/>
      <c r="Y150" s="1094" t="s">
        <v>445</v>
      </c>
      <c r="Z150" s="1094"/>
      <c r="AA150" s="1094"/>
      <c r="AB150" s="1094"/>
      <c r="AC150" s="1094"/>
      <c r="AD150" s="1112">
        <v>87.95</v>
      </c>
      <c r="AE150" s="1112"/>
      <c r="AF150" s="1112"/>
      <c r="AG150" s="1094" t="s">
        <v>2</v>
      </c>
      <c r="AH150" s="1094"/>
      <c r="AI150" s="1094"/>
      <c r="AJ150" s="863"/>
      <c r="AK150" s="864"/>
      <c r="AL150" s="864"/>
      <c r="AM150" s="864"/>
      <c r="AN150" s="864"/>
      <c r="AO150" s="864"/>
      <c r="AP150" s="864"/>
      <c r="AQ150" s="864"/>
      <c r="AR150" s="864"/>
      <c r="AS150" s="864"/>
      <c r="AT150" s="864"/>
      <c r="AU150" s="864"/>
      <c r="AV150" s="864"/>
      <c r="AW150" s="864"/>
      <c r="AX150" s="864"/>
      <c r="AY150" s="1093"/>
      <c r="AZ150" s="133"/>
      <c r="BA150" s="84" t="s">
        <v>2293</v>
      </c>
      <c r="BB150" s="39" t="s">
        <v>1189</v>
      </c>
      <c r="BC150" s="39" t="str">
        <f t="shared" si="111"/>
        <v>Cercis Canadensis 'Merlot'</v>
      </c>
      <c r="BD150" s="39" t="str">
        <f t="shared" si="112"/>
        <v/>
      </c>
      <c r="BE150" s="40" t="str">
        <f t="shared" si="113"/>
        <v>Advanced</v>
      </c>
      <c r="BF150" s="85" t="str">
        <f t="shared" si="114"/>
        <v>Yes</v>
      </c>
      <c r="BG150" s="40" t="str">
        <f t="shared" si="115"/>
        <v/>
      </c>
      <c r="BH150" s="142">
        <f t="shared" si="116"/>
        <v>87.95</v>
      </c>
      <c r="BI150" s="40" t="str">
        <f t="shared" si="117"/>
        <v/>
      </c>
      <c r="BJ150" s="139">
        <f>IF(BC150="","",Admin!$F$8)</f>
        <v>0</v>
      </c>
      <c r="BK150" s="142" t="str">
        <f t="shared" si="118"/>
        <v/>
      </c>
      <c r="BL150" s="143" t="str">
        <f t="shared" si="136"/>
        <v/>
      </c>
    </row>
    <row r="151" spans="2:64" s="39" customFormat="1" ht="18.75" hidden="1" customHeight="1" x14ac:dyDescent="0.25">
      <c r="B151" s="1110" t="s">
        <v>656</v>
      </c>
      <c r="C151" s="470"/>
      <c r="D151" s="470"/>
      <c r="E151" s="470"/>
      <c r="F151" s="470"/>
      <c r="G151" s="470"/>
      <c r="H151" s="470"/>
      <c r="I151" s="470"/>
      <c r="J151" s="470"/>
      <c r="K151" s="470"/>
      <c r="L151" s="470"/>
      <c r="M151" s="470"/>
      <c r="N151" s="470"/>
      <c r="O151" s="1111" t="s">
        <v>657</v>
      </c>
      <c r="P151" s="1111"/>
      <c r="Q151" s="1111"/>
      <c r="R151" s="1111"/>
      <c r="S151" s="1111"/>
      <c r="T151" s="1111"/>
      <c r="U151" s="1111"/>
      <c r="V151" s="1111"/>
      <c r="W151" s="1111"/>
      <c r="X151" s="1111"/>
      <c r="Y151" s="1094" t="s">
        <v>445</v>
      </c>
      <c r="Z151" s="1094"/>
      <c r="AA151" s="1094"/>
      <c r="AB151" s="1094"/>
      <c r="AC151" s="1094"/>
      <c r="AD151" s="1112">
        <v>87.95</v>
      </c>
      <c r="AE151" s="1112"/>
      <c r="AF151" s="1112"/>
      <c r="AG151" s="1094" t="s">
        <v>2</v>
      </c>
      <c r="AH151" s="1094"/>
      <c r="AI151" s="1094"/>
      <c r="AJ151" s="1142"/>
      <c r="AK151" s="470"/>
      <c r="AL151" s="470"/>
      <c r="AM151" s="470"/>
      <c r="AN151" s="470"/>
      <c r="AO151" s="470"/>
      <c r="AP151" s="470"/>
      <c r="AQ151" s="470"/>
      <c r="AR151" s="470"/>
      <c r="AS151" s="470"/>
      <c r="AT151" s="470"/>
      <c r="AU151" s="470"/>
      <c r="AV151" s="470"/>
      <c r="AW151" s="470"/>
      <c r="AX151" s="470"/>
      <c r="AY151" s="944"/>
      <c r="AZ151" s="133"/>
      <c r="BA151" s="84" t="s">
        <v>966</v>
      </c>
      <c r="BB151" s="39" t="s">
        <v>1189</v>
      </c>
      <c r="BC151" s="39" t="str">
        <f t="shared" si="111"/>
        <v>Cercis Chinensis 'Avondale'</v>
      </c>
      <c r="BD151" s="39" t="str">
        <f t="shared" si="112"/>
        <v>Chinese Redbud</v>
      </c>
      <c r="BE151" s="40" t="str">
        <f t="shared" si="113"/>
        <v>Advanced</v>
      </c>
      <c r="BF151" s="85" t="str">
        <f t="shared" si="114"/>
        <v>Yes</v>
      </c>
      <c r="BG151" s="40" t="str">
        <f t="shared" si="115"/>
        <v/>
      </c>
      <c r="BH151" s="142">
        <f t="shared" si="116"/>
        <v>87.95</v>
      </c>
      <c r="BI151" s="40" t="str">
        <f t="shared" si="117"/>
        <v/>
      </c>
      <c r="BJ151" s="139">
        <f>IF(BC151="","",Admin!$F$8)</f>
        <v>0</v>
      </c>
      <c r="BK151" s="142" t="str">
        <f t="shared" si="118"/>
        <v/>
      </c>
      <c r="BL151" s="143" t="str">
        <f t="shared" si="136"/>
        <v/>
      </c>
    </row>
    <row r="152" spans="2:64" s="39" customFormat="1" ht="18.75" hidden="1" customHeight="1" x14ac:dyDescent="0.25">
      <c r="B152" s="1110" t="s">
        <v>476</v>
      </c>
      <c r="C152" s="470"/>
      <c r="D152" s="470"/>
      <c r="E152" s="470"/>
      <c r="F152" s="470"/>
      <c r="G152" s="470"/>
      <c r="H152" s="470"/>
      <c r="I152" s="470"/>
      <c r="J152" s="470"/>
      <c r="K152" s="470"/>
      <c r="L152" s="470"/>
      <c r="M152" s="470"/>
      <c r="N152" s="470"/>
      <c r="O152" s="1111" t="s">
        <v>657</v>
      </c>
      <c r="P152" s="1111"/>
      <c r="Q152" s="1111"/>
      <c r="R152" s="1111"/>
      <c r="S152" s="1111"/>
      <c r="T152" s="1111"/>
      <c r="U152" s="1111"/>
      <c r="V152" s="1111"/>
      <c r="W152" s="1111"/>
      <c r="X152" s="1111"/>
      <c r="Y152" s="1094"/>
      <c r="Z152" s="1094"/>
      <c r="AA152" s="1094"/>
      <c r="AB152" s="1094"/>
      <c r="AC152" s="1094"/>
      <c r="AD152" s="1112" t="s">
        <v>393</v>
      </c>
      <c r="AE152" s="1112"/>
      <c r="AF152" s="1112"/>
      <c r="AG152" s="1094" t="s">
        <v>2</v>
      </c>
      <c r="AH152" s="1094"/>
      <c r="AI152" s="1094"/>
      <c r="AJ152" s="1142"/>
      <c r="AK152" s="470"/>
      <c r="AL152" s="470"/>
      <c r="AM152" s="470"/>
      <c r="AN152" s="470"/>
      <c r="AO152" s="470"/>
      <c r="AP152" s="470"/>
      <c r="AQ152" s="470"/>
      <c r="AR152" s="470"/>
      <c r="AS152" s="470"/>
      <c r="AT152" s="470"/>
      <c r="AU152" s="470"/>
      <c r="AV152" s="470"/>
      <c r="AW152" s="470"/>
      <c r="AX152" s="470"/>
      <c r="AY152" s="944"/>
      <c r="AZ152" s="133"/>
      <c r="BA152" s="84" t="s">
        <v>1434</v>
      </c>
      <c r="BB152" s="39" t="s">
        <v>1189</v>
      </c>
      <c r="BC152" s="39" t="str">
        <f t="shared" si="111"/>
        <v>Cercis Siliquastrum</v>
      </c>
      <c r="BD152" s="39" t="str">
        <f t="shared" si="112"/>
        <v>Chinese Redbud</v>
      </c>
      <c r="BE152" s="40" t="str">
        <f t="shared" si="113"/>
        <v/>
      </c>
      <c r="BF152" s="85" t="str">
        <f t="shared" si="114"/>
        <v/>
      </c>
      <c r="BG152" s="40" t="str">
        <f t="shared" si="115"/>
        <v/>
      </c>
      <c r="BH152" s="142" t="str">
        <f t="shared" si="116"/>
        <v/>
      </c>
      <c r="BI152" s="40" t="str">
        <f t="shared" si="117"/>
        <v/>
      </c>
      <c r="BJ152" s="139">
        <f>IF(BC152="","",Admin!$F$8)</f>
        <v>0</v>
      </c>
      <c r="BK152" s="142" t="str">
        <f t="shared" si="118"/>
        <v/>
      </c>
      <c r="BL152" s="143" t="str">
        <f t="shared" si="136"/>
        <v/>
      </c>
    </row>
    <row r="153" spans="2:64" s="39" customFormat="1" ht="18.75" hidden="1" customHeight="1" x14ac:dyDescent="0.25">
      <c r="B153" s="1110" t="s">
        <v>476</v>
      </c>
      <c r="C153" s="470"/>
      <c r="D153" s="470"/>
      <c r="E153" s="470"/>
      <c r="F153" s="470"/>
      <c r="G153" s="470"/>
      <c r="H153" s="470"/>
      <c r="I153" s="470"/>
      <c r="J153" s="470"/>
      <c r="K153" s="470"/>
      <c r="L153" s="470"/>
      <c r="M153" s="470"/>
      <c r="N153" s="470"/>
      <c r="O153" s="1111" t="s">
        <v>477</v>
      </c>
      <c r="P153" s="1111"/>
      <c r="Q153" s="1111"/>
      <c r="R153" s="1111"/>
      <c r="S153" s="1111"/>
      <c r="T153" s="1111"/>
      <c r="U153" s="1111"/>
      <c r="V153" s="1111"/>
      <c r="W153" s="1111"/>
      <c r="X153" s="1111"/>
      <c r="Y153" s="1094" t="s">
        <v>478</v>
      </c>
      <c r="Z153" s="1094"/>
      <c r="AA153" s="1094"/>
      <c r="AB153" s="1094"/>
      <c r="AC153" s="1094"/>
      <c r="AD153" s="1112" t="s">
        <v>393</v>
      </c>
      <c r="AE153" s="1112"/>
      <c r="AF153" s="1112"/>
      <c r="AG153" s="1094" t="s">
        <v>2</v>
      </c>
      <c r="AH153" s="1094"/>
      <c r="AI153" s="1094"/>
      <c r="AJ153" s="863"/>
      <c r="AK153" s="864"/>
      <c r="AL153" s="864"/>
      <c r="AM153" s="864"/>
      <c r="AN153" s="864"/>
      <c r="AO153" s="864"/>
      <c r="AP153" s="864"/>
      <c r="AQ153" s="864"/>
      <c r="AR153" s="864"/>
      <c r="AS153" s="864"/>
      <c r="AT153" s="864"/>
      <c r="AU153" s="864"/>
      <c r="AV153" s="864"/>
      <c r="AW153" s="864"/>
      <c r="AX153" s="864"/>
      <c r="AY153" s="1093"/>
      <c r="AZ153" s="133"/>
      <c r="BA153" s="84" t="s">
        <v>1435</v>
      </c>
      <c r="BB153" s="39" t="s">
        <v>1189</v>
      </c>
      <c r="BC153" s="39" t="str">
        <f t="shared" si="111"/>
        <v>Cercis Siliquastrum</v>
      </c>
      <c r="BD153" s="39" t="str">
        <f t="shared" si="112"/>
        <v>Judas Tree</v>
      </c>
      <c r="BE153" s="40" t="str">
        <f t="shared" si="113"/>
        <v>1.2 to 1.5m</v>
      </c>
      <c r="BF153" s="85" t="str">
        <f t="shared" si="114"/>
        <v/>
      </c>
      <c r="BG153" s="40" t="str">
        <f t="shared" si="115"/>
        <v/>
      </c>
      <c r="BH153" s="142" t="str">
        <f t="shared" si="116"/>
        <v/>
      </c>
      <c r="BI153" s="40" t="str">
        <f t="shared" si="117"/>
        <v/>
      </c>
      <c r="BJ153" s="139">
        <f>IF(BC153="","",Admin!$F$8)</f>
        <v>0</v>
      </c>
      <c r="BK153" s="142" t="str">
        <f t="shared" si="118"/>
        <v/>
      </c>
      <c r="BL153" s="143" t="str">
        <f t="shared" si="136"/>
        <v/>
      </c>
    </row>
    <row r="154" spans="2:64" s="39" customFormat="1" ht="18.75" hidden="1" customHeight="1" x14ac:dyDescent="0.25">
      <c r="B154" s="1171" t="s">
        <v>2629</v>
      </c>
      <c r="C154" s="996"/>
      <c r="D154" s="996"/>
      <c r="E154" s="996"/>
      <c r="F154" s="996"/>
      <c r="G154" s="996"/>
      <c r="H154" s="996"/>
      <c r="I154" s="996"/>
      <c r="J154" s="996"/>
      <c r="K154" s="996"/>
      <c r="L154" s="996"/>
      <c r="M154" s="996"/>
      <c r="N154" s="996"/>
      <c r="O154" s="1143" t="s">
        <v>1431</v>
      </c>
      <c r="P154" s="1143"/>
      <c r="Q154" s="1143"/>
      <c r="R154" s="1143"/>
      <c r="S154" s="1143"/>
      <c r="T154" s="1143"/>
      <c r="U154" s="1143"/>
      <c r="V154" s="1143"/>
      <c r="W154" s="1143"/>
      <c r="X154" s="1143"/>
      <c r="Y154" s="1207" t="s">
        <v>445</v>
      </c>
      <c r="Z154" s="1207"/>
      <c r="AA154" s="1207"/>
      <c r="AB154" s="1207"/>
      <c r="AC154" s="1207"/>
      <c r="AD154" s="1184" t="s">
        <v>393</v>
      </c>
      <c r="AE154" s="1184"/>
      <c r="AF154" s="1184"/>
      <c r="AG154" s="1207" t="s">
        <v>2</v>
      </c>
      <c r="AH154" s="1207"/>
      <c r="AI154" s="1207"/>
      <c r="AJ154" s="863"/>
      <c r="AK154" s="864"/>
      <c r="AL154" s="864"/>
      <c r="AM154" s="864"/>
      <c r="AN154" s="864"/>
      <c r="AO154" s="864"/>
      <c r="AP154" s="864"/>
      <c r="AQ154" s="864"/>
      <c r="AR154" s="864"/>
      <c r="AS154" s="864"/>
      <c r="AT154" s="864"/>
      <c r="AU154" s="864"/>
      <c r="AV154" s="864"/>
      <c r="AW154" s="864"/>
      <c r="AX154" s="864"/>
      <c r="AY154" s="1093"/>
      <c r="AZ154" s="133"/>
      <c r="BA154" s="84" t="s">
        <v>1463</v>
      </c>
      <c r="BB154" s="39" t="s">
        <v>1189</v>
      </c>
      <c r="BC154" s="39" t="str">
        <f t="shared" si="111"/>
        <v>Cercis Siliquastrum 'Showgirl'</v>
      </c>
      <c r="BD154" s="39" t="str">
        <f t="shared" si="112"/>
        <v>Showgirl Judas Tree</v>
      </c>
      <c r="BE154" s="40" t="str">
        <f t="shared" si="113"/>
        <v>Advanced</v>
      </c>
      <c r="BF154" s="85" t="str">
        <f t="shared" si="114"/>
        <v/>
      </c>
      <c r="BG154" s="40" t="str">
        <f t="shared" si="115"/>
        <v/>
      </c>
      <c r="BH154" s="142" t="str">
        <f t="shared" si="116"/>
        <v/>
      </c>
      <c r="BI154" s="40" t="str">
        <f t="shared" si="117"/>
        <v/>
      </c>
      <c r="BJ154" s="139">
        <f>IF(BC154="","",Admin!$F$8)</f>
        <v>0</v>
      </c>
      <c r="BK154" s="142" t="str">
        <f t="shared" si="118"/>
        <v/>
      </c>
      <c r="BL154" s="143" t="str">
        <f t="shared" si="136"/>
        <v/>
      </c>
    </row>
    <row r="155" spans="2:64" s="39" customFormat="1" ht="18.75" hidden="1" customHeight="1" x14ac:dyDescent="0.25">
      <c r="B155" s="1157" t="s">
        <v>1392</v>
      </c>
      <c r="C155" s="1158"/>
      <c r="D155" s="1158"/>
      <c r="E155" s="1158"/>
      <c r="F155" s="1158"/>
      <c r="G155" s="1158"/>
      <c r="H155" s="1158"/>
      <c r="I155" s="1158"/>
      <c r="J155" s="1158"/>
      <c r="K155" s="1158"/>
      <c r="L155" s="1158"/>
      <c r="M155" s="1158"/>
      <c r="N155" s="1158"/>
      <c r="O155" s="1158"/>
      <c r="P155" s="1158"/>
      <c r="Q155" s="1158"/>
      <c r="R155" s="1158"/>
      <c r="S155" s="1158"/>
      <c r="T155" s="1158"/>
      <c r="U155" s="1158"/>
      <c r="V155" s="1158"/>
      <c r="W155" s="1158"/>
      <c r="X155" s="1158"/>
      <c r="Y155" s="1158"/>
      <c r="Z155" s="1158"/>
      <c r="AA155" s="1158"/>
      <c r="AB155" s="1158"/>
      <c r="AC155" s="1158"/>
      <c r="AD155" s="1158"/>
      <c r="AE155" s="1158"/>
      <c r="AF155" s="1158"/>
      <c r="AG155" s="1158"/>
      <c r="AH155" s="1158"/>
      <c r="AI155" s="1158"/>
      <c r="AJ155" s="1158"/>
      <c r="AK155" s="1158"/>
      <c r="AL155" s="1158"/>
      <c r="AM155" s="1158"/>
      <c r="AN155" s="1158"/>
      <c r="AO155" s="1158"/>
      <c r="AP155" s="1158"/>
      <c r="AQ155" s="1158"/>
      <c r="AR155" s="1158"/>
      <c r="AS155" s="1158"/>
      <c r="AT155" s="1158"/>
      <c r="AU155" s="1158"/>
      <c r="AV155" s="1158"/>
      <c r="AW155" s="1158"/>
      <c r="AX155" s="1158"/>
      <c r="AY155" s="1159"/>
      <c r="AZ155" s="133"/>
      <c r="BA155" s="84" t="s">
        <v>792</v>
      </c>
      <c r="BC155" s="39" t="str">
        <f t="shared" si="111"/>
        <v/>
      </c>
      <c r="BD155" s="39" t="str">
        <f t="shared" si="112"/>
        <v/>
      </c>
      <c r="BE155" s="78" t="str">
        <f t="shared" si="113"/>
        <v/>
      </c>
      <c r="BF155" s="85" t="str">
        <f t="shared" si="114"/>
        <v/>
      </c>
      <c r="BG155" s="78" t="str">
        <f t="shared" si="115"/>
        <v/>
      </c>
      <c r="BH155" s="94" t="str">
        <f t="shared" si="116"/>
        <v/>
      </c>
      <c r="BI155" s="78" t="str">
        <f t="shared" si="117"/>
        <v/>
      </c>
      <c r="BJ155" s="86" t="str">
        <f>IF(BC155="","",Admin!$F$8)</f>
        <v/>
      </c>
      <c r="BK155" s="94" t="str">
        <f t="shared" si="118"/>
        <v/>
      </c>
      <c r="BL155" s="95" t="str">
        <f t="shared" ref="BL155:BL195" si="173">IF(BK155="","",BK155-(BK155*BJ155))</f>
        <v/>
      </c>
    </row>
    <row r="156" spans="2:64" s="39" customFormat="1" ht="18.75" hidden="1" customHeight="1" x14ac:dyDescent="0.25">
      <c r="B156" s="1110" t="s">
        <v>2009</v>
      </c>
      <c r="C156" s="470"/>
      <c r="D156" s="470"/>
      <c r="E156" s="470"/>
      <c r="F156" s="470"/>
      <c r="G156" s="470"/>
      <c r="H156" s="470"/>
      <c r="I156" s="470"/>
      <c r="J156" s="470"/>
      <c r="K156" s="470"/>
      <c r="L156" s="470"/>
      <c r="M156" s="470"/>
      <c r="N156" s="470"/>
      <c r="O156" s="1111" t="s">
        <v>1394</v>
      </c>
      <c r="P156" s="1111"/>
      <c r="Q156" s="1111"/>
      <c r="R156" s="1111"/>
      <c r="S156" s="1111"/>
      <c r="T156" s="1111"/>
      <c r="U156" s="1111"/>
      <c r="V156" s="1111"/>
      <c r="W156" s="1111"/>
      <c r="X156" s="1111"/>
      <c r="Y156" s="1094" t="s">
        <v>1352</v>
      </c>
      <c r="Z156" s="1094"/>
      <c r="AA156" s="1094"/>
      <c r="AB156" s="1094"/>
      <c r="AC156" s="1094"/>
      <c r="AD156" s="1112" t="s">
        <v>393</v>
      </c>
      <c r="AE156" s="1112"/>
      <c r="AF156" s="1112"/>
      <c r="AG156" s="1094" t="s">
        <v>2</v>
      </c>
      <c r="AH156" s="1094"/>
      <c r="AI156" s="1094"/>
      <c r="AJ156" s="863"/>
      <c r="AK156" s="864"/>
      <c r="AL156" s="864"/>
      <c r="AM156" s="864"/>
      <c r="AN156" s="864"/>
      <c r="AO156" s="864"/>
      <c r="AP156" s="864"/>
      <c r="AQ156" s="864"/>
      <c r="AR156" s="864"/>
      <c r="AS156" s="864"/>
      <c r="AT156" s="864"/>
      <c r="AU156" s="864"/>
      <c r="AV156" s="864"/>
      <c r="AW156" s="864"/>
      <c r="AX156" s="864"/>
      <c r="AY156" s="1093"/>
      <c r="AZ156" s="133"/>
      <c r="BA156" s="84" t="s">
        <v>2121</v>
      </c>
      <c r="BB156" s="39" t="s">
        <v>1189</v>
      </c>
      <c r="BC156" s="39" t="str">
        <f t="shared" ref="BC156" si="174">IF(BA156="","",IF(ISNUMBER(SEARCH(BB156,B156)),B156,BB156&amp;" "&amp;RIGHT(B156,LEN(B156)-3)))</f>
        <v>Cercis canadensis Lavender Twist*</v>
      </c>
      <c r="BD156" s="39" t="str">
        <f t="shared" ref="BD156" si="175">IF(O156&lt;&gt;"",O156,"")</f>
        <v>Lavender Twist Weeping Cercis</v>
      </c>
      <c r="BE156" s="40" t="str">
        <f t="shared" ref="BE156" si="176">IF(AND(Y156&lt;&gt;"Size", Y156&lt;&gt;""),Y156,"")</f>
        <v>1.2m Standard</v>
      </c>
      <c r="BF156" s="85" t="str">
        <f t="shared" ref="BF156" si="177">IF(ISNUMBER(AD156),"Yes","")</f>
        <v/>
      </c>
      <c r="BG156" s="40" t="str">
        <f t="shared" ref="BG156" si="178">IF(ISNUMBER(AG156),AG156,"")</f>
        <v/>
      </c>
      <c r="BH156" s="142" t="str">
        <f t="shared" ref="BH156" si="179">IF(ISNUMBER(AD156),AD156,"")</f>
        <v/>
      </c>
      <c r="BI156" s="40" t="str">
        <f t="shared" ref="BI156" si="180">IF(AND(ISNUMBER(AG156),BF156="Yes"),AG156,"")</f>
        <v/>
      </c>
      <c r="BJ156" s="139">
        <f>IF(BC156="","",Admin!$F$8)</f>
        <v>0</v>
      </c>
      <c r="BK156" s="142" t="str">
        <f t="shared" ref="BK156" si="181">IF(AND(ISNUMBER(AG156),AG156&gt;0, ISNUMBER(AD156)),AD156*AG156,"")</f>
        <v/>
      </c>
      <c r="BL156" s="143" t="str">
        <f t="shared" ref="BL156" si="182">IF(BK156="","",BK156-(BK156*BJ156))</f>
        <v/>
      </c>
    </row>
    <row r="157" spans="2:64" s="39" customFormat="1" ht="18.75" hidden="1" customHeight="1" thickBot="1" x14ac:dyDescent="0.3">
      <c r="B157" s="1140" t="s">
        <v>2009</v>
      </c>
      <c r="C157" s="1141"/>
      <c r="D157" s="1141"/>
      <c r="E157" s="1141"/>
      <c r="F157" s="1141"/>
      <c r="G157" s="1141"/>
      <c r="H157" s="1141"/>
      <c r="I157" s="1141"/>
      <c r="J157" s="1141"/>
      <c r="K157" s="1141"/>
      <c r="L157" s="1141"/>
      <c r="M157" s="1141"/>
      <c r="N157" s="1141"/>
      <c r="O157" s="1180" t="s">
        <v>1394</v>
      </c>
      <c r="P157" s="1180"/>
      <c r="Q157" s="1180"/>
      <c r="R157" s="1180"/>
      <c r="S157" s="1180"/>
      <c r="T157" s="1180"/>
      <c r="U157" s="1180"/>
      <c r="V157" s="1180"/>
      <c r="W157" s="1180"/>
      <c r="X157" s="1180"/>
      <c r="Y157" s="1106" t="s">
        <v>1352</v>
      </c>
      <c r="Z157" s="1106"/>
      <c r="AA157" s="1106"/>
      <c r="AB157" s="1106"/>
      <c r="AC157" s="1106"/>
      <c r="AD157" s="1181" t="s">
        <v>393</v>
      </c>
      <c r="AE157" s="1181"/>
      <c r="AF157" s="1181"/>
      <c r="AG157" s="1106" t="s">
        <v>2</v>
      </c>
      <c r="AH157" s="1106"/>
      <c r="AI157" s="1106"/>
      <c r="AJ157" s="1107"/>
      <c r="AK157" s="1108"/>
      <c r="AL157" s="1108"/>
      <c r="AM157" s="1108"/>
      <c r="AN157" s="1108"/>
      <c r="AO157" s="1108"/>
      <c r="AP157" s="1108"/>
      <c r="AQ157" s="1108"/>
      <c r="AR157" s="1108"/>
      <c r="AS157" s="1108"/>
      <c r="AT157" s="1108"/>
      <c r="AU157" s="1108"/>
      <c r="AV157" s="1108"/>
      <c r="AW157" s="1108"/>
      <c r="AX157" s="1108"/>
      <c r="AY157" s="1109"/>
      <c r="AZ157" s="133"/>
      <c r="BA157" s="84" t="s">
        <v>1395</v>
      </c>
      <c r="BB157" s="39" t="s">
        <v>1189</v>
      </c>
      <c r="BC157" s="39" t="str">
        <f t="shared" si="111"/>
        <v>Cercis canadensis Lavender Twist*</v>
      </c>
      <c r="BD157" s="39" t="str">
        <f t="shared" si="112"/>
        <v>Lavender Twist Weeping Cercis</v>
      </c>
      <c r="BE157" s="40" t="str">
        <f t="shared" si="113"/>
        <v>1.2m Standard</v>
      </c>
      <c r="BF157" s="85" t="str">
        <f t="shared" si="114"/>
        <v/>
      </c>
      <c r="BG157" s="40" t="str">
        <f t="shared" si="115"/>
        <v/>
      </c>
      <c r="BH157" s="142" t="str">
        <f t="shared" si="116"/>
        <v/>
      </c>
      <c r="BI157" s="40" t="str">
        <f t="shared" si="117"/>
        <v/>
      </c>
      <c r="BJ157" s="139">
        <f>IF(BC157="","",Admin!$F$8)</f>
        <v>0</v>
      </c>
      <c r="BK157" s="142" t="str">
        <f t="shared" si="118"/>
        <v/>
      </c>
      <c r="BL157" s="143" t="str">
        <f t="shared" si="173"/>
        <v/>
      </c>
    </row>
    <row r="158" spans="2:64" s="39" customFormat="1" ht="18.75" customHeight="1" thickBot="1" x14ac:dyDescent="0.3">
      <c r="O158" s="54"/>
      <c r="P158" s="54"/>
      <c r="Q158" s="54"/>
      <c r="R158" s="54"/>
      <c r="S158" s="54"/>
      <c r="T158" s="54"/>
      <c r="U158" s="54"/>
      <c r="V158" s="54"/>
      <c r="W158" s="54"/>
      <c r="X158" s="54"/>
      <c r="Y158" s="40"/>
      <c r="Z158" s="40"/>
      <c r="AA158" s="40"/>
      <c r="AB158" s="40"/>
      <c r="AC158" s="40"/>
      <c r="AD158" s="55"/>
      <c r="AE158" s="55"/>
      <c r="AF158" s="55"/>
      <c r="AG158" s="40"/>
      <c r="AH158" s="40"/>
      <c r="AI158" s="40"/>
      <c r="AJ158" s="40"/>
      <c r="AK158" s="40"/>
      <c r="AL158" s="40"/>
      <c r="AM158" s="40"/>
      <c r="AN158" s="40"/>
      <c r="AO158" s="40"/>
      <c r="AP158" s="40"/>
      <c r="AQ158" s="40"/>
      <c r="AR158" s="40"/>
      <c r="AS158" s="40"/>
      <c r="AT158" s="40"/>
      <c r="AU158" s="40"/>
      <c r="AV158" s="40"/>
      <c r="AW158" s="40"/>
      <c r="AX158" s="40"/>
      <c r="AY158" s="40"/>
      <c r="AZ158" s="133"/>
      <c r="BA158" s="84"/>
      <c r="BE158" s="40"/>
      <c r="BF158" s="85"/>
      <c r="BG158" s="40"/>
      <c r="BH158" s="142"/>
      <c r="BI158" s="40"/>
      <c r="BJ158" s="139"/>
      <c r="BK158" s="142"/>
      <c r="BL158" s="143"/>
    </row>
    <row r="159" spans="2:64" s="39" customFormat="1" ht="18.75" customHeight="1" x14ac:dyDescent="0.3">
      <c r="B159" s="1100" t="s">
        <v>479</v>
      </c>
      <c r="C159" s="1101"/>
      <c r="D159" s="1101"/>
      <c r="E159" s="1101"/>
      <c r="F159" s="1101"/>
      <c r="G159" s="1101"/>
      <c r="H159" s="1101"/>
      <c r="I159" s="1101"/>
      <c r="J159" s="1101"/>
      <c r="K159" s="1101"/>
      <c r="L159" s="1101"/>
      <c r="M159" s="1101"/>
      <c r="N159" s="1101"/>
      <c r="O159" s="1101"/>
      <c r="P159" s="1101"/>
      <c r="Q159" s="1101"/>
      <c r="R159" s="1101"/>
      <c r="S159" s="1101"/>
      <c r="T159" s="1101"/>
      <c r="U159" s="1101"/>
      <c r="V159" s="1101"/>
      <c r="W159" s="1101"/>
      <c r="X159" s="1101"/>
      <c r="Y159" s="1102" t="s">
        <v>443</v>
      </c>
      <c r="Z159" s="1102"/>
      <c r="AA159" s="1102"/>
      <c r="AB159" s="1102"/>
      <c r="AC159" s="1102"/>
      <c r="AD159" s="1102" t="s">
        <v>1</v>
      </c>
      <c r="AE159" s="1102"/>
      <c r="AF159" s="1102"/>
      <c r="AG159" s="1102" t="s">
        <v>0</v>
      </c>
      <c r="AH159" s="1102"/>
      <c r="AI159" s="1102"/>
      <c r="AJ159" s="1102" t="s">
        <v>444</v>
      </c>
      <c r="AK159" s="1102"/>
      <c r="AL159" s="1102"/>
      <c r="AM159" s="1102"/>
      <c r="AN159" s="1102"/>
      <c r="AO159" s="1102"/>
      <c r="AP159" s="1102"/>
      <c r="AQ159" s="1102"/>
      <c r="AR159" s="1102"/>
      <c r="AS159" s="1102"/>
      <c r="AT159" s="1102"/>
      <c r="AU159" s="1102"/>
      <c r="AV159" s="1102"/>
      <c r="AW159" s="1102"/>
      <c r="AX159" s="1102"/>
      <c r="AY159" s="1103"/>
      <c r="AZ159" s="133"/>
      <c r="BA159" s="84" t="s">
        <v>792</v>
      </c>
      <c r="BC159" s="39" t="str">
        <f t="shared" ref="BC159:BC165" si="183">IF(BA159="","",IF(ISNUMBER(SEARCH(BB159,B159)),B159,BB159&amp;" "&amp;RIGHT(B159,LEN(B159)-3)))</f>
        <v/>
      </c>
      <c r="BD159" s="39" t="str">
        <f t="shared" ref="BD159:BD165" si="184">IF(O159&lt;&gt;"",O159,"")</f>
        <v/>
      </c>
      <c r="BE159" s="78" t="str">
        <f t="shared" ref="BE159:BE165" si="185">IF(AND(Y159&lt;&gt;"Size", Y159&lt;&gt;""),Y159,"")</f>
        <v/>
      </c>
      <c r="BF159" s="85" t="str">
        <f t="shared" ref="BF159:BF165" si="186">IF(ISNUMBER(AD159),"Yes","")</f>
        <v/>
      </c>
      <c r="BG159" s="78" t="str">
        <f t="shared" ref="BG159:BG165" si="187">IF(ISNUMBER(AG159),AG159,"")</f>
        <v/>
      </c>
      <c r="BH159" s="94" t="str">
        <f t="shared" ref="BH159:BH165" si="188">IF(ISNUMBER(AD159),AD159,"")</f>
        <v/>
      </c>
      <c r="BI159" s="78" t="str">
        <f t="shared" ref="BI159:BI165" si="189">IF(AND(ISNUMBER(AG159),BF159="Yes"),AG159,"")</f>
        <v/>
      </c>
      <c r="BJ159" s="86" t="str">
        <f>IF(BC159="","",Admin!$F$8)</f>
        <v/>
      </c>
      <c r="BK159" s="94" t="str">
        <f t="shared" ref="BK159:BK165" si="190">IF(AND(ISNUMBER(AG159),AG159&gt;0, ISNUMBER(AD159)),AD159*AG159,"")</f>
        <v/>
      </c>
      <c r="BL159" s="95" t="str">
        <f t="shared" ref="BL159:BL165" si="191">IF(BK159="","",BK159-(BK159*BJ159))</f>
        <v/>
      </c>
    </row>
    <row r="160" spans="2:64" s="39" customFormat="1" ht="18.75" hidden="1" customHeight="1" x14ac:dyDescent="0.25">
      <c r="B160" s="1110" t="s">
        <v>1226</v>
      </c>
      <c r="C160" s="470"/>
      <c r="D160" s="470"/>
      <c r="E160" s="470"/>
      <c r="F160" s="470"/>
      <c r="G160" s="470"/>
      <c r="H160" s="470"/>
      <c r="I160" s="470"/>
      <c r="J160" s="470"/>
      <c r="K160" s="470"/>
      <c r="L160" s="470"/>
      <c r="M160" s="470"/>
      <c r="N160" s="470"/>
      <c r="O160" s="1111" t="s">
        <v>480</v>
      </c>
      <c r="P160" s="1111"/>
      <c r="Q160" s="1111"/>
      <c r="R160" s="1111"/>
      <c r="S160" s="1111"/>
      <c r="T160" s="1111"/>
      <c r="U160" s="1111"/>
      <c r="V160" s="1111"/>
      <c r="W160" s="1111"/>
      <c r="X160" s="1111"/>
      <c r="Y160" s="1094" t="s">
        <v>481</v>
      </c>
      <c r="Z160" s="1094"/>
      <c r="AA160" s="1094"/>
      <c r="AB160" s="1094"/>
      <c r="AC160" s="1094"/>
      <c r="AD160" s="1112" t="s">
        <v>393</v>
      </c>
      <c r="AE160" s="1112"/>
      <c r="AF160" s="1112"/>
      <c r="AG160" s="1094"/>
      <c r="AH160" s="1094"/>
      <c r="AI160" s="1094"/>
      <c r="AJ160" s="1318" t="s">
        <v>2622</v>
      </c>
      <c r="AK160" s="1319"/>
      <c r="AL160" s="1319"/>
      <c r="AM160" s="1319"/>
      <c r="AN160" s="1319"/>
      <c r="AO160" s="1319"/>
      <c r="AP160" s="1319"/>
      <c r="AQ160" s="1319"/>
      <c r="AR160" s="1319"/>
      <c r="AS160" s="1319"/>
      <c r="AT160" s="1319"/>
      <c r="AU160" s="1319"/>
      <c r="AV160" s="1319"/>
      <c r="AW160" s="1319"/>
      <c r="AX160" s="1319"/>
      <c r="AY160" s="1320"/>
      <c r="AZ160" s="133"/>
      <c r="BA160" s="84" t="s">
        <v>967</v>
      </c>
      <c r="BB160" s="39" t="s">
        <v>1190</v>
      </c>
      <c r="BC160" s="39" t="str">
        <f t="shared" si="183"/>
        <v>Cornus kousa x florida 'Rutban' Aurora</v>
      </c>
      <c r="BD160" s="39" t="str">
        <f t="shared" si="184"/>
        <v>Aurora Dogwood</v>
      </c>
      <c r="BE160" s="40" t="str">
        <f t="shared" si="185"/>
        <v>Regular</v>
      </c>
      <c r="BF160" s="85" t="str">
        <f t="shared" si="186"/>
        <v/>
      </c>
      <c r="BG160" s="40" t="str">
        <f t="shared" si="187"/>
        <v/>
      </c>
      <c r="BH160" s="142" t="str">
        <f t="shared" si="188"/>
        <v/>
      </c>
      <c r="BI160" s="40" t="str">
        <f t="shared" si="189"/>
        <v/>
      </c>
      <c r="BJ160" s="139">
        <f>IF(BC160="","",Admin!$F$8)</f>
        <v>0</v>
      </c>
      <c r="BK160" s="142" t="str">
        <f t="shared" si="190"/>
        <v/>
      </c>
      <c r="BL160" s="143" t="str">
        <f t="shared" si="191"/>
        <v/>
      </c>
    </row>
    <row r="161" spans="2:64" s="39" customFormat="1" ht="18.75" hidden="1" customHeight="1" x14ac:dyDescent="0.25">
      <c r="B161" s="1110" t="s">
        <v>482</v>
      </c>
      <c r="C161" s="470"/>
      <c r="D161" s="470"/>
      <c r="E161" s="470"/>
      <c r="F161" s="470"/>
      <c r="G161" s="470"/>
      <c r="H161" s="470"/>
      <c r="I161" s="470"/>
      <c r="J161" s="470"/>
      <c r="K161" s="470"/>
      <c r="L161" s="470"/>
      <c r="M161" s="470"/>
      <c r="N161" s="470"/>
      <c r="O161" s="1192" t="s">
        <v>483</v>
      </c>
      <c r="P161" s="1192"/>
      <c r="Q161" s="1192"/>
      <c r="R161" s="1192"/>
      <c r="S161" s="1192"/>
      <c r="T161" s="1192"/>
      <c r="U161" s="1192"/>
      <c r="V161" s="1192"/>
      <c r="W161" s="1192"/>
      <c r="X161" s="1192"/>
      <c r="Y161" s="1094" t="s">
        <v>481</v>
      </c>
      <c r="Z161" s="1094"/>
      <c r="AA161" s="1094"/>
      <c r="AB161" s="1094"/>
      <c r="AC161" s="1094"/>
      <c r="AD161" s="1112" t="s">
        <v>393</v>
      </c>
      <c r="AE161" s="1112"/>
      <c r="AF161" s="1112"/>
      <c r="AG161" s="1094"/>
      <c r="AH161" s="1094"/>
      <c r="AI161" s="1094"/>
      <c r="AJ161" s="1321"/>
      <c r="AK161" s="1322"/>
      <c r="AL161" s="1322"/>
      <c r="AM161" s="1322"/>
      <c r="AN161" s="1322"/>
      <c r="AO161" s="1322"/>
      <c r="AP161" s="1322"/>
      <c r="AQ161" s="1322"/>
      <c r="AR161" s="1322"/>
      <c r="AS161" s="1322"/>
      <c r="AT161" s="1322"/>
      <c r="AU161" s="1322"/>
      <c r="AV161" s="1322"/>
      <c r="AW161" s="1322"/>
      <c r="AX161" s="1322"/>
      <c r="AY161" s="1323"/>
      <c r="AZ161" s="133"/>
      <c r="BA161" s="84" t="s">
        <v>1231</v>
      </c>
      <c r="BB161" s="39" t="s">
        <v>1190</v>
      </c>
      <c r="BC161" s="39" t="str">
        <f t="shared" si="183"/>
        <v>Cornus florida 'D-376-15' Red Beauty</v>
      </c>
      <c r="BD161" s="39" t="str">
        <f t="shared" si="184"/>
        <v>Red Beauty Flowering Dogwood</v>
      </c>
      <c r="BE161" s="40" t="str">
        <f t="shared" si="185"/>
        <v>Regular</v>
      </c>
      <c r="BF161" s="85" t="str">
        <f t="shared" si="186"/>
        <v/>
      </c>
      <c r="BG161" s="40" t="str">
        <f t="shared" si="187"/>
        <v/>
      </c>
      <c r="BH161" s="142" t="str">
        <f t="shared" si="188"/>
        <v/>
      </c>
      <c r="BI161" s="40" t="str">
        <f t="shared" si="189"/>
        <v/>
      </c>
      <c r="BJ161" s="139">
        <f>IF(BC161="","",Admin!$F$8)</f>
        <v>0</v>
      </c>
      <c r="BK161" s="142" t="str">
        <f t="shared" si="190"/>
        <v/>
      </c>
      <c r="BL161" s="143" t="str">
        <f t="shared" si="191"/>
        <v/>
      </c>
    </row>
    <row r="162" spans="2:64" s="39" customFormat="1" ht="18.75" hidden="1" customHeight="1" x14ac:dyDescent="0.25">
      <c r="B162" s="1110" t="s">
        <v>1528</v>
      </c>
      <c r="C162" s="470"/>
      <c r="D162" s="470"/>
      <c r="E162" s="470"/>
      <c r="F162" s="470"/>
      <c r="G162" s="470"/>
      <c r="H162" s="470"/>
      <c r="I162" s="470"/>
      <c r="J162" s="470"/>
      <c r="K162" s="470"/>
      <c r="L162" s="470"/>
      <c r="M162" s="470"/>
      <c r="N162" s="470"/>
      <c r="O162" s="1111" t="s">
        <v>1227</v>
      </c>
      <c r="P162" s="1111"/>
      <c r="Q162" s="1111"/>
      <c r="R162" s="1111"/>
      <c r="S162" s="1111"/>
      <c r="T162" s="1111"/>
      <c r="U162" s="1111"/>
      <c r="V162" s="1111"/>
      <c r="W162" s="1111"/>
      <c r="X162" s="1111"/>
      <c r="Y162" s="1094" t="s">
        <v>481</v>
      </c>
      <c r="Z162" s="1094"/>
      <c r="AA162" s="1094"/>
      <c r="AB162" s="1094"/>
      <c r="AC162" s="1094"/>
      <c r="AD162" s="1112" t="s">
        <v>393</v>
      </c>
      <c r="AE162" s="1112"/>
      <c r="AF162" s="1112"/>
      <c r="AG162" s="1094"/>
      <c r="AH162" s="1094"/>
      <c r="AI162" s="1094"/>
      <c r="AJ162" s="1324"/>
      <c r="AK162" s="1325"/>
      <c r="AL162" s="1325"/>
      <c r="AM162" s="1325"/>
      <c r="AN162" s="1325"/>
      <c r="AO162" s="1325"/>
      <c r="AP162" s="1325"/>
      <c r="AQ162" s="1325"/>
      <c r="AR162" s="1325"/>
      <c r="AS162" s="1325"/>
      <c r="AT162" s="1325"/>
      <c r="AU162" s="1325"/>
      <c r="AV162" s="1325"/>
      <c r="AW162" s="1325"/>
      <c r="AX162" s="1325"/>
      <c r="AY162" s="1326"/>
      <c r="AZ162" s="133"/>
      <c r="BA162" s="84" t="s">
        <v>1230</v>
      </c>
      <c r="BB162" s="39" t="s">
        <v>1190</v>
      </c>
      <c r="BC162" s="39" t="str">
        <f t="shared" si="183"/>
        <v>Cornus kousa var chinensis*</v>
      </c>
      <c r="BD162" s="39" t="str">
        <f t="shared" si="184"/>
        <v>Chinese Dogwood</v>
      </c>
      <c r="BE162" s="40" t="str">
        <f t="shared" si="185"/>
        <v>Regular</v>
      </c>
      <c r="BF162" s="85" t="str">
        <f t="shared" si="186"/>
        <v/>
      </c>
      <c r="BG162" s="40" t="str">
        <f t="shared" si="187"/>
        <v/>
      </c>
      <c r="BH162" s="142" t="str">
        <f t="shared" si="188"/>
        <v/>
      </c>
      <c r="BI162" s="40" t="str">
        <f t="shared" si="189"/>
        <v/>
      </c>
      <c r="BJ162" s="139">
        <f>IF(BC162="","",Admin!$F$8)</f>
        <v>0</v>
      </c>
      <c r="BK162" s="142" t="str">
        <f t="shared" si="190"/>
        <v/>
      </c>
      <c r="BL162" s="143" t="str">
        <f t="shared" si="191"/>
        <v/>
      </c>
    </row>
    <row r="163" spans="2:64" s="39" customFormat="1" ht="18.75" customHeight="1" x14ac:dyDescent="0.25">
      <c r="B163" s="1122" t="s">
        <v>1529</v>
      </c>
      <c r="C163" s="466"/>
      <c r="D163" s="466"/>
      <c r="E163" s="466"/>
      <c r="F163" s="466"/>
      <c r="G163" s="466"/>
      <c r="H163" s="466"/>
      <c r="I163" s="466"/>
      <c r="J163" s="466"/>
      <c r="K163" s="466"/>
      <c r="L163" s="466"/>
      <c r="M163" s="466"/>
      <c r="N163" s="466"/>
      <c r="O163" s="1117" t="s">
        <v>1228</v>
      </c>
      <c r="P163" s="1117"/>
      <c r="Q163" s="1117"/>
      <c r="R163" s="1117"/>
      <c r="S163" s="1117"/>
      <c r="T163" s="1117"/>
      <c r="U163" s="1117"/>
      <c r="V163" s="1117"/>
      <c r="W163" s="1117"/>
      <c r="X163" s="1117"/>
      <c r="Y163" s="1092" t="s">
        <v>481</v>
      </c>
      <c r="Z163" s="1092"/>
      <c r="AA163" s="1092"/>
      <c r="AB163" s="1092"/>
      <c r="AC163" s="1092"/>
      <c r="AD163" s="1113">
        <v>24.95</v>
      </c>
      <c r="AE163" s="1113"/>
      <c r="AF163" s="1113"/>
      <c r="AG163" s="1092"/>
      <c r="AH163" s="1092"/>
      <c r="AI163" s="1092"/>
      <c r="AJ163" s="1314"/>
      <c r="AK163" s="1314"/>
      <c r="AL163" s="1314"/>
      <c r="AM163" s="1314"/>
      <c r="AN163" s="1314"/>
      <c r="AO163" s="1314"/>
      <c r="AP163" s="1314"/>
      <c r="AQ163" s="1314"/>
      <c r="AR163" s="1314"/>
      <c r="AS163" s="1314"/>
      <c r="AT163" s="1314"/>
      <c r="AU163" s="1314"/>
      <c r="AV163" s="1314"/>
      <c r="AW163" s="1314"/>
      <c r="AX163" s="1314"/>
      <c r="AY163" s="1315"/>
      <c r="AZ163" s="133"/>
      <c r="BA163" s="84" t="s">
        <v>968</v>
      </c>
      <c r="BB163" s="39" t="s">
        <v>1190</v>
      </c>
      <c r="BC163" s="39" t="str">
        <f t="shared" si="183"/>
        <v>Cornus sericea f. baileyi*</v>
      </c>
      <c r="BD163" s="39" t="str">
        <f t="shared" si="184"/>
        <v>Red Twig Dogwood</v>
      </c>
      <c r="BE163" s="40" t="str">
        <f t="shared" si="185"/>
        <v>Regular</v>
      </c>
      <c r="BF163" s="85" t="str">
        <f t="shared" si="186"/>
        <v>Yes</v>
      </c>
      <c r="BG163" s="40" t="str">
        <f t="shared" si="187"/>
        <v/>
      </c>
      <c r="BH163" s="142">
        <f t="shared" si="188"/>
        <v>24.95</v>
      </c>
      <c r="BI163" s="40" t="str">
        <f t="shared" si="189"/>
        <v/>
      </c>
      <c r="BJ163" s="139">
        <f>IF(BC163="","",Admin!$F$8)</f>
        <v>0</v>
      </c>
      <c r="BK163" s="142" t="str">
        <f t="shared" si="190"/>
        <v/>
      </c>
      <c r="BL163" s="143" t="str">
        <f t="shared" si="191"/>
        <v/>
      </c>
    </row>
    <row r="164" spans="2:64" s="39" customFormat="1" ht="18.75" customHeight="1" thickBot="1" x14ac:dyDescent="0.3">
      <c r="B164" s="1185" t="s">
        <v>2593</v>
      </c>
      <c r="C164" s="1186"/>
      <c r="D164" s="1186"/>
      <c r="E164" s="1186"/>
      <c r="F164" s="1186"/>
      <c r="G164" s="1186"/>
      <c r="H164" s="1186"/>
      <c r="I164" s="1186"/>
      <c r="J164" s="1186"/>
      <c r="K164" s="1186"/>
      <c r="L164" s="1186"/>
      <c r="M164" s="1186"/>
      <c r="N164" s="1186"/>
      <c r="O164" s="1148" t="s">
        <v>1229</v>
      </c>
      <c r="P164" s="1148"/>
      <c r="Q164" s="1148"/>
      <c r="R164" s="1148"/>
      <c r="S164" s="1148"/>
      <c r="T164" s="1148"/>
      <c r="U164" s="1148"/>
      <c r="V164" s="1148"/>
      <c r="W164" s="1148"/>
      <c r="X164" s="1148"/>
      <c r="Y164" s="1149" t="s">
        <v>481</v>
      </c>
      <c r="Z164" s="1149"/>
      <c r="AA164" s="1149"/>
      <c r="AB164" s="1149"/>
      <c r="AC164" s="1149"/>
      <c r="AD164" s="1150">
        <v>24.95</v>
      </c>
      <c r="AE164" s="1150"/>
      <c r="AF164" s="1150"/>
      <c r="AG164" s="1149"/>
      <c r="AH164" s="1149"/>
      <c r="AI164" s="1149"/>
      <c r="AJ164" s="1316"/>
      <c r="AK164" s="1316"/>
      <c r="AL164" s="1316"/>
      <c r="AM164" s="1316"/>
      <c r="AN164" s="1316"/>
      <c r="AO164" s="1316"/>
      <c r="AP164" s="1316"/>
      <c r="AQ164" s="1316"/>
      <c r="AR164" s="1316"/>
      <c r="AS164" s="1316"/>
      <c r="AT164" s="1316"/>
      <c r="AU164" s="1316"/>
      <c r="AV164" s="1316"/>
      <c r="AW164" s="1316"/>
      <c r="AX164" s="1316"/>
      <c r="AY164" s="1317"/>
      <c r="AZ164" s="133"/>
      <c r="BA164" s="84" t="s">
        <v>1232</v>
      </c>
      <c r="BB164" s="39" t="s">
        <v>1190</v>
      </c>
      <c r="BC164" s="39" t="str">
        <f t="shared" si="183"/>
        <v>Cornus sericea 'Flaviramea'</v>
      </c>
      <c r="BD164" s="39" t="str">
        <f t="shared" si="184"/>
        <v>Yellow Twig Dogwood</v>
      </c>
      <c r="BE164" s="40" t="str">
        <f t="shared" si="185"/>
        <v>Regular</v>
      </c>
      <c r="BF164" s="85" t="str">
        <f t="shared" si="186"/>
        <v>Yes</v>
      </c>
      <c r="BG164" s="40" t="str">
        <f t="shared" si="187"/>
        <v/>
      </c>
      <c r="BH164" s="142">
        <f t="shared" si="188"/>
        <v>24.95</v>
      </c>
      <c r="BI164" s="40" t="str">
        <f t="shared" si="189"/>
        <v/>
      </c>
      <c r="BJ164" s="139">
        <f>IF(BC164="","",Admin!$F$8)</f>
        <v>0</v>
      </c>
      <c r="BK164" s="142" t="str">
        <f t="shared" si="190"/>
        <v/>
      </c>
      <c r="BL164" s="143" t="str">
        <f t="shared" si="191"/>
        <v/>
      </c>
    </row>
    <row r="165" spans="2:64" s="39" customFormat="1" ht="18.75" customHeight="1" thickBot="1" x14ac:dyDescent="0.3">
      <c r="B165" s="49"/>
      <c r="C165" s="49"/>
      <c r="D165" s="49"/>
      <c r="E165" s="49"/>
      <c r="F165" s="49"/>
      <c r="G165" s="49"/>
      <c r="H165" s="49"/>
      <c r="I165" s="49"/>
      <c r="J165" s="49"/>
      <c r="K165" s="49"/>
      <c r="L165" s="49"/>
      <c r="M165" s="49"/>
      <c r="N165" s="49"/>
      <c r="O165" s="50"/>
      <c r="P165" s="50"/>
      <c r="Q165" s="50"/>
      <c r="R165" s="50"/>
      <c r="S165" s="50"/>
      <c r="T165" s="50"/>
      <c r="U165" s="50"/>
      <c r="V165" s="50"/>
      <c r="W165" s="50"/>
      <c r="X165" s="50"/>
      <c r="Y165" s="51"/>
      <c r="Z165" s="51"/>
      <c r="AA165" s="51"/>
      <c r="AB165" s="51"/>
      <c r="AC165" s="51"/>
      <c r="AD165" s="52"/>
      <c r="AE165" s="52"/>
      <c r="AF165" s="52"/>
      <c r="AG165" s="51"/>
      <c r="AH165" s="51"/>
      <c r="AI165" s="51"/>
      <c r="AJ165" s="53"/>
      <c r="AK165" s="53"/>
      <c r="AL165" s="53"/>
      <c r="AM165" s="53"/>
      <c r="AN165" s="53"/>
      <c r="AO165" s="53"/>
      <c r="AP165" s="53"/>
      <c r="AQ165" s="53"/>
      <c r="AR165" s="53"/>
      <c r="AS165" s="53"/>
      <c r="AT165" s="53"/>
      <c r="AU165" s="53"/>
      <c r="AV165" s="53"/>
      <c r="AW165" s="53"/>
      <c r="AX165" s="53"/>
      <c r="AY165" s="53"/>
      <c r="AZ165" s="133"/>
      <c r="BA165" s="84" t="s">
        <v>792</v>
      </c>
      <c r="BC165" s="39" t="str">
        <f t="shared" si="183"/>
        <v/>
      </c>
      <c r="BD165" s="39" t="str">
        <f t="shared" si="184"/>
        <v/>
      </c>
      <c r="BE165" s="78" t="str">
        <f t="shared" si="185"/>
        <v/>
      </c>
      <c r="BF165" s="85" t="str">
        <f t="shared" si="186"/>
        <v/>
      </c>
      <c r="BG165" s="78" t="str">
        <f t="shared" si="187"/>
        <v/>
      </c>
      <c r="BH165" s="94" t="str">
        <f t="shared" si="188"/>
        <v/>
      </c>
      <c r="BI165" s="78" t="str">
        <f t="shared" si="189"/>
        <v/>
      </c>
      <c r="BJ165" s="86" t="str">
        <f>IF(BC165="","",Admin!$F$8)</f>
        <v/>
      </c>
      <c r="BK165" s="94" t="str">
        <f t="shared" si="190"/>
        <v/>
      </c>
      <c r="BL165" s="95" t="str">
        <f t="shared" si="191"/>
        <v/>
      </c>
    </row>
    <row r="166" spans="2:64" s="39" customFormat="1" ht="18.75" customHeight="1" x14ac:dyDescent="0.3">
      <c r="B166" s="1100" t="s">
        <v>2589</v>
      </c>
      <c r="C166" s="1101"/>
      <c r="D166" s="1101"/>
      <c r="E166" s="1101"/>
      <c r="F166" s="1101"/>
      <c r="G166" s="1101"/>
      <c r="H166" s="1101"/>
      <c r="I166" s="1101"/>
      <c r="J166" s="1101"/>
      <c r="K166" s="1101"/>
      <c r="L166" s="1101"/>
      <c r="M166" s="1101"/>
      <c r="N166" s="1101"/>
      <c r="O166" s="1101"/>
      <c r="P166" s="1101"/>
      <c r="Q166" s="1101"/>
      <c r="R166" s="1101"/>
      <c r="S166" s="1101"/>
      <c r="T166" s="1101"/>
      <c r="U166" s="1101"/>
      <c r="V166" s="1101"/>
      <c r="W166" s="1101"/>
      <c r="X166" s="1101"/>
      <c r="Y166" s="1102" t="s">
        <v>443</v>
      </c>
      <c r="Z166" s="1102"/>
      <c r="AA166" s="1102"/>
      <c r="AB166" s="1102"/>
      <c r="AC166" s="1102"/>
      <c r="AD166" s="1102" t="s">
        <v>1</v>
      </c>
      <c r="AE166" s="1102"/>
      <c r="AF166" s="1102"/>
      <c r="AG166" s="1102" t="s">
        <v>0</v>
      </c>
      <c r="AH166" s="1102"/>
      <c r="AI166" s="1102"/>
      <c r="AJ166" s="1102" t="s">
        <v>444</v>
      </c>
      <c r="AK166" s="1102"/>
      <c r="AL166" s="1102"/>
      <c r="AM166" s="1102"/>
      <c r="AN166" s="1102"/>
      <c r="AO166" s="1102"/>
      <c r="AP166" s="1102"/>
      <c r="AQ166" s="1102"/>
      <c r="AR166" s="1102"/>
      <c r="AS166" s="1102"/>
      <c r="AT166" s="1102"/>
      <c r="AU166" s="1102"/>
      <c r="AV166" s="1102"/>
      <c r="AW166" s="1102"/>
      <c r="AX166" s="1102"/>
      <c r="AY166" s="1103"/>
      <c r="AZ166" s="133"/>
      <c r="BA166" s="84" t="s">
        <v>792</v>
      </c>
      <c r="BC166" s="39" t="s">
        <v>792</v>
      </c>
      <c r="BD166" s="39" t="s">
        <v>792</v>
      </c>
      <c r="BE166" s="78" t="s">
        <v>792</v>
      </c>
      <c r="BF166" s="85" t="s">
        <v>792</v>
      </c>
      <c r="BG166" s="78" t="s">
        <v>792</v>
      </c>
      <c r="BH166" s="94" t="s">
        <v>792</v>
      </c>
      <c r="BI166" s="78" t="s">
        <v>792</v>
      </c>
      <c r="BJ166" s="86" t="s">
        <v>792</v>
      </c>
      <c r="BK166" s="94" t="s">
        <v>792</v>
      </c>
      <c r="BL166" s="95" t="s">
        <v>792</v>
      </c>
    </row>
    <row r="167" spans="2:64" s="39" customFormat="1" ht="18.75" customHeight="1" x14ac:dyDescent="0.25">
      <c r="B167" s="1122" t="s">
        <v>2594</v>
      </c>
      <c r="C167" s="466"/>
      <c r="D167" s="466"/>
      <c r="E167" s="466"/>
      <c r="F167" s="466"/>
      <c r="G167" s="466"/>
      <c r="H167" s="466"/>
      <c r="I167" s="466"/>
      <c r="J167" s="466"/>
      <c r="K167" s="466"/>
      <c r="L167" s="466"/>
      <c r="M167" s="466"/>
      <c r="N167" s="466"/>
      <c r="O167" s="1117" t="s">
        <v>2595</v>
      </c>
      <c r="P167" s="1117"/>
      <c r="Q167" s="1117"/>
      <c r="R167" s="1117"/>
      <c r="S167" s="1117"/>
      <c r="T167" s="1117"/>
      <c r="U167" s="1117"/>
      <c r="V167" s="1117"/>
      <c r="W167" s="1117"/>
      <c r="X167" s="1117"/>
      <c r="Y167" s="1092" t="s">
        <v>445</v>
      </c>
      <c r="Z167" s="1092"/>
      <c r="AA167" s="1092"/>
      <c r="AB167" s="1092"/>
      <c r="AC167" s="1092"/>
      <c r="AD167" s="1113">
        <v>49.95</v>
      </c>
      <c r="AE167" s="1113"/>
      <c r="AF167" s="1113"/>
      <c r="AG167" s="1092"/>
      <c r="AH167" s="1092"/>
      <c r="AI167" s="1092"/>
      <c r="AJ167" s="1119"/>
      <c r="AK167" s="1120"/>
      <c r="AL167" s="1120"/>
      <c r="AM167" s="1120"/>
      <c r="AN167" s="1120"/>
      <c r="AO167" s="1120"/>
      <c r="AP167" s="1120"/>
      <c r="AQ167" s="1120"/>
      <c r="AR167" s="1120"/>
      <c r="AS167" s="1120"/>
      <c r="AT167" s="1120"/>
      <c r="AU167" s="1120"/>
      <c r="AV167" s="1120"/>
      <c r="AW167" s="1120"/>
      <c r="AX167" s="1120"/>
      <c r="AY167" s="1121"/>
      <c r="AZ167" s="133"/>
      <c r="BA167" s="84" t="s">
        <v>2596</v>
      </c>
      <c r="BB167" s="39" t="s">
        <v>2584</v>
      </c>
      <c r="BC167" s="39" t="str">
        <f t="shared" ref="BC167:BC168" si="192">IF(BA167="","",IF(ISNUMBER(SEARCH(BB167,B167)),B167,BB167&amp;" "&amp;RIGHT(B167,LEN(B167)-3)))</f>
        <v>Cotinus Flame</v>
      </c>
      <c r="BD167" s="39" t="str">
        <f t="shared" ref="BD167:BD168" si="193">IF(O167&lt;&gt;"",O167,"")</f>
        <v>Flame Smoke Bush</v>
      </c>
      <c r="BE167" s="40" t="str">
        <f t="shared" ref="BE167:BE168" si="194">IF(AND(Y167&lt;&gt;"Size", Y167&lt;&gt;""),Y167,"")</f>
        <v>Advanced</v>
      </c>
      <c r="BF167" s="85" t="str">
        <f t="shared" ref="BF167:BF168" si="195">IF(ISNUMBER(AD167),"Yes","")</f>
        <v>Yes</v>
      </c>
      <c r="BG167" s="40" t="str">
        <f t="shared" ref="BG167:BG168" si="196">IF(ISNUMBER(AG167),AG167,"")</f>
        <v/>
      </c>
      <c r="BH167" s="142">
        <f t="shared" ref="BH167:BH168" si="197">IF(ISNUMBER(AD167),AD167,"")</f>
        <v>49.95</v>
      </c>
      <c r="BI167" s="40" t="str">
        <f t="shared" ref="BI167:BI168" si="198">IF(AND(ISNUMBER(AG167),BF167="Yes"),AG167,"")</f>
        <v/>
      </c>
      <c r="BJ167" s="139">
        <f>IF(BC167="","",Admin!$F$8)</f>
        <v>0</v>
      </c>
      <c r="BK167" s="142" t="str">
        <f t="shared" ref="BK167:BK168" si="199">IF(AND(ISNUMBER(AG167),AG167&gt;0, ISNUMBER(AD167)),AD167*AG167,"")</f>
        <v/>
      </c>
      <c r="BL167" s="143" t="str">
        <f t="shared" ref="BL167:BL168" si="200">IF(BK167="","",BK167-(BK167*BJ167))</f>
        <v/>
      </c>
    </row>
    <row r="168" spans="2:64" s="39" customFormat="1" ht="18.75" customHeight="1" x14ac:dyDescent="0.25">
      <c r="B168" s="1122" t="s">
        <v>2597</v>
      </c>
      <c r="C168" s="466"/>
      <c r="D168" s="466"/>
      <c r="E168" s="466"/>
      <c r="F168" s="466"/>
      <c r="G168" s="466"/>
      <c r="H168" s="466"/>
      <c r="I168" s="466"/>
      <c r="J168" s="466"/>
      <c r="K168" s="466"/>
      <c r="L168" s="466"/>
      <c r="M168" s="466"/>
      <c r="N168" s="466"/>
      <c r="O168" s="1117" t="s">
        <v>2598</v>
      </c>
      <c r="P168" s="1117"/>
      <c r="Q168" s="1117"/>
      <c r="R168" s="1117"/>
      <c r="S168" s="1117"/>
      <c r="T168" s="1117"/>
      <c r="U168" s="1117"/>
      <c r="V168" s="1117"/>
      <c r="W168" s="1117"/>
      <c r="X168" s="1117"/>
      <c r="Y168" s="1092" t="s">
        <v>445</v>
      </c>
      <c r="Z168" s="1092"/>
      <c r="AA168" s="1092"/>
      <c r="AB168" s="1092"/>
      <c r="AC168" s="1092"/>
      <c r="AD168" s="1113">
        <v>49.95</v>
      </c>
      <c r="AE168" s="1113"/>
      <c r="AF168" s="1113"/>
      <c r="AG168" s="1092"/>
      <c r="AH168" s="1092"/>
      <c r="AI168" s="1092"/>
      <c r="AJ168" s="1119"/>
      <c r="AK168" s="1120"/>
      <c r="AL168" s="1120"/>
      <c r="AM168" s="1120"/>
      <c r="AN168" s="1120"/>
      <c r="AO168" s="1120"/>
      <c r="AP168" s="1120"/>
      <c r="AQ168" s="1120"/>
      <c r="AR168" s="1120"/>
      <c r="AS168" s="1120"/>
      <c r="AT168" s="1120"/>
      <c r="AU168" s="1120"/>
      <c r="AV168" s="1120"/>
      <c r="AW168" s="1120"/>
      <c r="AX168" s="1120"/>
      <c r="AY168" s="1121"/>
      <c r="AZ168" s="133"/>
      <c r="BA168" s="84" t="s">
        <v>2599</v>
      </c>
      <c r="BB168" s="39" t="s">
        <v>2584</v>
      </c>
      <c r="BC168" s="39" t="str">
        <f t="shared" si="192"/>
        <v>Cotinus Grace</v>
      </c>
      <c r="BD168" s="39" t="str">
        <f t="shared" si="193"/>
        <v>Grace Smoke Bush</v>
      </c>
      <c r="BE168" s="40" t="str">
        <f t="shared" si="194"/>
        <v>Advanced</v>
      </c>
      <c r="BF168" s="85" t="str">
        <f t="shared" si="195"/>
        <v>Yes</v>
      </c>
      <c r="BG168" s="40" t="str">
        <f t="shared" si="196"/>
        <v/>
      </c>
      <c r="BH168" s="142">
        <f t="shared" si="197"/>
        <v>49.95</v>
      </c>
      <c r="BI168" s="40" t="str">
        <f t="shared" si="198"/>
        <v/>
      </c>
      <c r="BJ168" s="139">
        <f>IF(BC168="","",Admin!$F$8)</f>
        <v>0</v>
      </c>
      <c r="BK168" s="142" t="str">
        <f t="shared" si="199"/>
        <v/>
      </c>
      <c r="BL168" s="143" t="str">
        <f t="shared" si="200"/>
        <v/>
      </c>
    </row>
    <row r="169" spans="2:64" s="39" customFormat="1" ht="18.75" customHeight="1" x14ac:dyDescent="0.25">
      <c r="B169" s="1302" t="s">
        <v>2585</v>
      </c>
      <c r="C169" s="1303"/>
      <c r="D169" s="1303"/>
      <c r="E169" s="1303"/>
      <c r="F169" s="1303"/>
      <c r="G169" s="1303"/>
      <c r="H169" s="1303"/>
      <c r="I169" s="1303"/>
      <c r="J169" s="1303"/>
      <c r="K169" s="1303"/>
      <c r="L169" s="1303"/>
      <c r="M169" s="1303"/>
      <c r="N169" s="1303"/>
      <c r="O169" s="1304" t="s">
        <v>2587</v>
      </c>
      <c r="P169" s="1304"/>
      <c r="Q169" s="1304"/>
      <c r="R169" s="1304"/>
      <c r="S169" s="1304"/>
      <c r="T169" s="1304"/>
      <c r="U169" s="1304"/>
      <c r="V169" s="1304"/>
      <c r="W169" s="1304"/>
      <c r="X169" s="1304"/>
      <c r="Y169" s="1242" t="s">
        <v>445</v>
      </c>
      <c r="Z169" s="1242"/>
      <c r="AA169" s="1242"/>
      <c r="AB169" s="1242"/>
      <c r="AC169" s="1242"/>
      <c r="AD169" s="1243">
        <v>62.95</v>
      </c>
      <c r="AE169" s="1243"/>
      <c r="AF169" s="1243"/>
      <c r="AG169" s="1242" t="s">
        <v>2</v>
      </c>
      <c r="AH169" s="1242"/>
      <c r="AI169" s="1242"/>
      <c r="AJ169" s="1249"/>
      <c r="AK169" s="1250"/>
      <c r="AL169" s="1250"/>
      <c r="AM169" s="1250"/>
      <c r="AN169" s="1250"/>
      <c r="AO169" s="1250"/>
      <c r="AP169" s="1250"/>
      <c r="AQ169" s="1250"/>
      <c r="AR169" s="1250"/>
      <c r="AS169" s="1250"/>
      <c r="AT169" s="1250"/>
      <c r="AU169" s="1250"/>
      <c r="AV169" s="1250"/>
      <c r="AW169" s="1250"/>
      <c r="AX169" s="1250"/>
      <c r="AY169" s="1251"/>
      <c r="AZ169" s="133"/>
      <c r="BA169" s="84" t="s">
        <v>2600</v>
      </c>
      <c r="BB169" s="39" t="s">
        <v>2584</v>
      </c>
      <c r="BC169" s="39" t="str">
        <f t="shared" ref="BC169:BC170" si="201">IF(BA169="","",IF(ISNUMBER(SEARCH(BB169,B169)),B169,BB169&amp;" "&amp;RIGHT(B169,LEN(B169)-3)))</f>
        <v>Cotinus Royal Purple</v>
      </c>
      <c r="BD169" s="39" t="str">
        <f t="shared" ref="BD169:BD170" si="202">IF(O169&lt;&gt;"",O169,"")</f>
        <v>Royal Purple Smoke Bush</v>
      </c>
      <c r="BE169" s="40" t="str">
        <f t="shared" ref="BE169:BE170" si="203">IF(AND(Y169&lt;&gt;"Size", Y169&lt;&gt;""),Y169,"")</f>
        <v>Advanced</v>
      </c>
      <c r="BF169" s="85" t="str">
        <f t="shared" ref="BF169:BF170" si="204">IF(ISNUMBER(AD169),"Yes","")</f>
        <v>Yes</v>
      </c>
      <c r="BG169" s="40" t="str">
        <f t="shared" ref="BG169:BG170" si="205">IF(ISNUMBER(AG169),AG169,"")</f>
        <v/>
      </c>
      <c r="BH169" s="142">
        <f t="shared" ref="BH169:BH170" si="206">IF(ISNUMBER(AD169),AD169,"")</f>
        <v>62.95</v>
      </c>
      <c r="BI169" s="40" t="str">
        <f t="shared" ref="BI169:BI170" si="207">IF(AND(ISNUMBER(AG169),BF169="Yes"),AG169,"")</f>
        <v/>
      </c>
      <c r="BJ169" s="139">
        <f>IF(BC169="","",Admin!$F$8)</f>
        <v>0</v>
      </c>
      <c r="BK169" s="142" t="str">
        <f t="shared" ref="BK169:BK170" si="208">IF(AND(ISNUMBER(AG169),AG169&gt;0, ISNUMBER(AD169)),AD169*AG169,"")</f>
        <v/>
      </c>
      <c r="BL169" s="143" t="str">
        <f t="shared" ref="BL169:BL170" si="209">IF(BK169="","",BK169-(BK169*BJ169))</f>
        <v/>
      </c>
    </row>
    <row r="170" spans="2:64" s="39" customFormat="1" ht="18.75" customHeight="1" thickBot="1" x14ac:dyDescent="0.3">
      <c r="B170" s="1244" t="s">
        <v>2586</v>
      </c>
      <c r="C170" s="1245"/>
      <c r="D170" s="1245"/>
      <c r="E170" s="1245"/>
      <c r="F170" s="1245"/>
      <c r="G170" s="1245"/>
      <c r="H170" s="1245"/>
      <c r="I170" s="1245"/>
      <c r="J170" s="1245"/>
      <c r="K170" s="1245"/>
      <c r="L170" s="1245"/>
      <c r="M170" s="1245"/>
      <c r="N170" s="1245"/>
      <c r="O170" s="1246" t="s">
        <v>2588</v>
      </c>
      <c r="P170" s="1246"/>
      <c r="Q170" s="1246"/>
      <c r="R170" s="1246"/>
      <c r="S170" s="1246"/>
      <c r="T170" s="1246"/>
      <c r="U170" s="1246"/>
      <c r="V170" s="1246"/>
      <c r="W170" s="1246"/>
      <c r="X170" s="1246"/>
      <c r="Y170" s="1247" t="s">
        <v>445</v>
      </c>
      <c r="Z170" s="1247"/>
      <c r="AA170" s="1247"/>
      <c r="AB170" s="1247"/>
      <c r="AC170" s="1247"/>
      <c r="AD170" s="1150">
        <v>62.95</v>
      </c>
      <c r="AE170" s="1150"/>
      <c r="AF170" s="1150"/>
      <c r="AG170" s="1247"/>
      <c r="AH170" s="1247"/>
      <c r="AI170" s="1247"/>
      <c r="AJ170" s="1218"/>
      <c r="AK170" s="1219"/>
      <c r="AL170" s="1219"/>
      <c r="AM170" s="1219"/>
      <c r="AN170" s="1219"/>
      <c r="AO170" s="1219"/>
      <c r="AP170" s="1219"/>
      <c r="AQ170" s="1219"/>
      <c r="AR170" s="1219"/>
      <c r="AS170" s="1219"/>
      <c r="AT170" s="1219"/>
      <c r="AU170" s="1219"/>
      <c r="AV170" s="1219"/>
      <c r="AW170" s="1219"/>
      <c r="AX170" s="1219"/>
      <c r="AY170" s="1220"/>
      <c r="AZ170" s="133"/>
      <c r="BA170" s="84" t="s">
        <v>2601</v>
      </c>
      <c r="BB170" s="39" t="s">
        <v>2584</v>
      </c>
      <c r="BC170" s="39" t="str">
        <f t="shared" si="201"/>
        <v>Cotinus Velvet Cloak</v>
      </c>
      <c r="BD170" s="39" t="str">
        <f t="shared" si="202"/>
        <v>Velvet Cloak Smoke Bush</v>
      </c>
      <c r="BE170" s="40" t="str">
        <f t="shared" si="203"/>
        <v>Advanced</v>
      </c>
      <c r="BF170" s="85" t="str">
        <f t="shared" si="204"/>
        <v>Yes</v>
      </c>
      <c r="BG170" s="40" t="str">
        <f t="shared" si="205"/>
        <v/>
      </c>
      <c r="BH170" s="142">
        <f t="shared" si="206"/>
        <v>62.95</v>
      </c>
      <c r="BI170" s="40" t="str">
        <f t="shared" si="207"/>
        <v/>
      </c>
      <c r="BJ170" s="139">
        <f>IF(BC170="","",Admin!$F$8)</f>
        <v>0</v>
      </c>
      <c r="BK170" s="142" t="str">
        <f t="shared" si="208"/>
        <v/>
      </c>
      <c r="BL170" s="143" t="str">
        <f t="shared" si="209"/>
        <v/>
      </c>
    </row>
    <row r="171" spans="2:64" s="39" customFormat="1" ht="18.75" customHeight="1" thickBot="1" x14ac:dyDescent="0.3">
      <c r="O171" s="54"/>
      <c r="P171" s="54"/>
      <c r="Q171" s="54"/>
      <c r="R171" s="54"/>
      <c r="S171" s="54"/>
      <c r="T171" s="54"/>
      <c r="U171" s="54"/>
      <c r="V171" s="54"/>
      <c r="W171" s="54"/>
      <c r="X171" s="54"/>
      <c r="Y171" s="40"/>
      <c r="Z171" s="40"/>
      <c r="AA171" s="40"/>
      <c r="AB171" s="40"/>
      <c r="AC171" s="40"/>
      <c r="AD171" s="55"/>
      <c r="AE171" s="55"/>
      <c r="AF171" s="55"/>
      <c r="AG171" s="40"/>
      <c r="AH171" s="40"/>
      <c r="AI171" s="40"/>
      <c r="AZ171" s="133"/>
      <c r="BA171" s="84" t="s">
        <v>792</v>
      </c>
      <c r="BC171" s="39" t="str">
        <f t="shared" si="111"/>
        <v/>
      </c>
      <c r="BD171" s="39" t="str">
        <f t="shared" si="112"/>
        <v/>
      </c>
      <c r="BE171" s="78" t="str">
        <f t="shared" si="113"/>
        <v/>
      </c>
      <c r="BF171" s="85" t="str">
        <f t="shared" si="114"/>
        <v/>
      </c>
      <c r="BG171" s="78" t="str">
        <f t="shared" si="115"/>
        <v/>
      </c>
      <c r="BH171" s="94" t="str">
        <f t="shared" si="116"/>
        <v/>
      </c>
      <c r="BI171" s="78" t="str">
        <f t="shared" si="117"/>
        <v/>
      </c>
      <c r="BJ171" s="86" t="str">
        <f>IF(BC171="","",Admin!$F$8)</f>
        <v/>
      </c>
      <c r="BK171" s="94" t="str">
        <f t="shared" si="118"/>
        <v/>
      </c>
      <c r="BL171" s="95" t="str">
        <f t="shared" si="173"/>
        <v/>
      </c>
    </row>
    <row r="172" spans="2:64" s="39" customFormat="1" ht="18.75" customHeight="1" x14ac:dyDescent="0.3">
      <c r="B172" s="1100" t="s">
        <v>658</v>
      </c>
      <c r="C172" s="1101"/>
      <c r="D172" s="1101"/>
      <c r="E172" s="1101"/>
      <c r="F172" s="1101"/>
      <c r="G172" s="1101"/>
      <c r="H172" s="1101"/>
      <c r="I172" s="1101"/>
      <c r="J172" s="1101"/>
      <c r="K172" s="1101"/>
      <c r="L172" s="1101"/>
      <c r="M172" s="1101"/>
      <c r="N172" s="1101"/>
      <c r="O172" s="1101"/>
      <c r="P172" s="1101"/>
      <c r="Q172" s="1101"/>
      <c r="R172" s="1101"/>
      <c r="S172" s="1101"/>
      <c r="T172" s="1101"/>
      <c r="U172" s="1101"/>
      <c r="V172" s="1101"/>
      <c r="W172" s="1101"/>
      <c r="X172" s="1101"/>
      <c r="Y172" s="1102" t="s">
        <v>443</v>
      </c>
      <c r="Z172" s="1102"/>
      <c r="AA172" s="1102"/>
      <c r="AB172" s="1102"/>
      <c r="AC172" s="1102"/>
      <c r="AD172" s="1102" t="s">
        <v>1</v>
      </c>
      <c r="AE172" s="1102"/>
      <c r="AF172" s="1102"/>
      <c r="AG172" s="1102" t="s">
        <v>0</v>
      </c>
      <c r="AH172" s="1102"/>
      <c r="AI172" s="1102"/>
      <c r="AJ172" s="1102" t="s">
        <v>444</v>
      </c>
      <c r="AK172" s="1102"/>
      <c r="AL172" s="1102"/>
      <c r="AM172" s="1102"/>
      <c r="AN172" s="1102"/>
      <c r="AO172" s="1102"/>
      <c r="AP172" s="1102"/>
      <c r="AQ172" s="1102"/>
      <c r="AR172" s="1102"/>
      <c r="AS172" s="1102"/>
      <c r="AT172" s="1102"/>
      <c r="AU172" s="1102"/>
      <c r="AV172" s="1102"/>
      <c r="AW172" s="1102"/>
      <c r="AX172" s="1102"/>
      <c r="AY172" s="1103"/>
      <c r="AZ172" s="133"/>
      <c r="BA172" s="84" t="s">
        <v>792</v>
      </c>
      <c r="BC172" s="39" t="str">
        <f t="shared" si="111"/>
        <v/>
      </c>
      <c r="BD172" s="39" t="str">
        <f t="shared" si="112"/>
        <v/>
      </c>
      <c r="BE172" s="78" t="str">
        <f t="shared" si="113"/>
        <v/>
      </c>
      <c r="BF172" s="85" t="str">
        <f t="shared" si="114"/>
        <v/>
      </c>
      <c r="BG172" s="78" t="str">
        <f t="shared" si="115"/>
        <v/>
      </c>
      <c r="BH172" s="94" t="str">
        <f t="shared" si="116"/>
        <v/>
      </c>
      <c r="BI172" s="78" t="str">
        <f t="shared" si="117"/>
        <v/>
      </c>
      <c r="BJ172" s="86" t="str">
        <f>IF(BC172="","",Admin!$F$8)</f>
        <v/>
      </c>
      <c r="BK172" s="94" t="str">
        <f t="shared" si="118"/>
        <v/>
      </c>
      <c r="BL172" s="95" t="str">
        <f t="shared" si="173"/>
        <v/>
      </c>
    </row>
    <row r="173" spans="2:64" s="39" customFormat="1" ht="18.75" hidden="1" customHeight="1" x14ac:dyDescent="0.25">
      <c r="B173" s="1110" t="s">
        <v>2136</v>
      </c>
      <c r="C173" s="470"/>
      <c r="D173" s="470"/>
      <c r="E173" s="470"/>
      <c r="F173" s="470"/>
      <c r="G173" s="470"/>
      <c r="H173" s="470"/>
      <c r="I173" s="470"/>
      <c r="J173" s="470"/>
      <c r="K173" s="470"/>
      <c r="L173" s="470"/>
      <c r="M173" s="470"/>
      <c r="N173" s="470"/>
      <c r="O173" s="1111" t="s">
        <v>1735</v>
      </c>
      <c r="P173" s="1111"/>
      <c r="Q173" s="1111"/>
      <c r="R173" s="1111"/>
      <c r="S173" s="1111"/>
      <c r="T173" s="1111"/>
      <c r="U173" s="1111"/>
      <c r="V173" s="1111"/>
      <c r="W173" s="1111"/>
      <c r="X173" s="1111"/>
      <c r="Y173" s="1094" t="s">
        <v>445</v>
      </c>
      <c r="Z173" s="1094"/>
      <c r="AA173" s="1094"/>
      <c r="AB173" s="1094"/>
      <c r="AC173" s="1094"/>
      <c r="AD173" s="1112" t="s">
        <v>393</v>
      </c>
      <c r="AE173" s="1112"/>
      <c r="AF173" s="1112"/>
      <c r="AG173" s="1094" t="s">
        <v>2</v>
      </c>
      <c r="AH173" s="1094"/>
      <c r="AI173" s="1094"/>
      <c r="AJ173" s="863"/>
      <c r="AK173" s="864"/>
      <c r="AL173" s="864"/>
      <c r="AM173" s="864"/>
      <c r="AN173" s="864"/>
      <c r="AO173" s="864"/>
      <c r="AP173" s="864"/>
      <c r="AQ173" s="864"/>
      <c r="AR173" s="864"/>
      <c r="AS173" s="864"/>
      <c r="AT173" s="864"/>
      <c r="AU173" s="864"/>
      <c r="AV173" s="864"/>
      <c r="AW173" s="864"/>
      <c r="AX173" s="864"/>
      <c r="AY173" s="1093"/>
      <c r="AZ173" s="133"/>
      <c r="BA173" s="84" t="s">
        <v>1734</v>
      </c>
      <c r="BB173" s="39" t="s">
        <v>1195</v>
      </c>
      <c r="BC173" s="39" t="str">
        <f>IF(BA173="","",IF(ISNUMBER(SEARCH(BB173,B173)),B173,BB173&amp;" "&amp;RIGHT(B173,LEN(B173)-3)))</f>
        <v>Crataegus Carrieri*</v>
      </c>
      <c r="BD173" s="39" t="str">
        <f>IF(O173&lt;&gt;"",O173,"")</f>
        <v>Hawthorn</v>
      </c>
      <c r="BE173" s="40" t="str">
        <f>IF(AND(Y173&lt;&gt;"Size", Y173&lt;&gt;""),Y173,"")</f>
        <v>Advanced</v>
      </c>
      <c r="BF173" s="85" t="str">
        <f>IF(ISNUMBER(AD173),"Yes","")</f>
        <v/>
      </c>
      <c r="BG173" s="40" t="str">
        <f>IF(ISNUMBER(AG173),AG173,"")</f>
        <v/>
      </c>
      <c r="BH173" s="142" t="str">
        <f>IF(ISNUMBER(AD173),AD173,"")</f>
        <v/>
      </c>
      <c r="BI173" s="40" t="str">
        <f>IF(AND(ISNUMBER(AG173),BF173="Yes"),AG173,"")</f>
        <v/>
      </c>
      <c r="BJ173" s="139">
        <f>IF(BC173="","",Admin!$F$8)</f>
        <v>0</v>
      </c>
      <c r="BK173" s="142" t="str">
        <f>IF(AND(ISNUMBER(AG173),AG173&gt;0, ISNUMBER(AD173)),AD173*AG173,"")</f>
        <v/>
      </c>
      <c r="BL173" s="143" t="str">
        <f>IF(BK173="","",BK173-(BK173*BJ173))</f>
        <v/>
      </c>
    </row>
    <row r="174" spans="2:64" s="39" customFormat="1" ht="18.75" customHeight="1" x14ac:dyDescent="0.25">
      <c r="B174" s="1122" t="s">
        <v>2590</v>
      </c>
      <c r="C174" s="466"/>
      <c r="D174" s="466"/>
      <c r="E174" s="466"/>
      <c r="F174" s="466"/>
      <c r="G174" s="466"/>
      <c r="H174" s="466"/>
      <c r="I174" s="466"/>
      <c r="J174" s="466"/>
      <c r="K174" s="466"/>
      <c r="L174" s="466"/>
      <c r="M174" s="466"/>
      <c r="N174" s="466"/>
      <c r="O174" s="1117" t="s">
        <v>660</v>
      </c>
      <c r="P174" s="1117"/>
      <c r="Q174" s="1117"/>
      <c r="R174" s="1117"/>
      <c r="S174" s="1117"/>
      <c r="T174" s="1117"/>
      <c r="U174" s="1117"/>
      <c r="V174" s="1117"/>
      <c r="W174" s="1117"/>
      <c r="X174" s="1117"/>
      <c r="Y174" s="1092" t="s">
        <v>445</v>
      </c>
      <c r="Z174" s="1092"/>
      <c r="AA174" s="1092"/>
      <c r="AB174" s="1092"/>
      <c r="AC174" s="1092"/>
      <c r="AD174" s="1113">
        <v>49.95</v>
      </c>
      <c r="AE174" s="1113"/>
      <c r="AF174" s="1113"/>
      <c r="AG174" s="1092"/>
      <c r="AH174" s="1092"/>
      <c r="AI174" s="1092"/>
      <c r="AJ174" s="1119"/>
      <c r="AK174" s="1120"/>
      <c r="AL174" s="1120"/>
      <c r="AM174" s="1120"/>
      <c r="AN174" s="1120"/>
      <c r="AO174" s="1120"/>
      <c r="AP174" s="1120"/>
      <c r="AQ174" s="1120"/>
      <c r="AR174" s="1120"/>
      <c r="AS174" s="1120"/>
      <c r="AT174" s="1120"/>
      <c r="AU174" s="1120"/>
      <c r="AV174" s="1120"/>
      <c r="AW174" s="1120"/>
      <c r="AX174" s="1120"/>
      <c r="AY174" s="1121"/>
      <c r="AZ174" s="133"/>
      <c r="BA174" s="84" t="s">
        <v>2199</v>
      </c>
      <c r="BB174" s="39" t="s">
        <v>1195</v>
      </c>
      <c r="BC174" s="39" t="str">
        <f t="shared" si="111"/>
        <v>Crataegus Paul Scarlet</v>
      </c>
      <c r="BD174" s="39" t="str">
        <f t="shared" si="112"/>
        <v>Red Hawthorn</v>
      </c>
      <c r="BE174" s="40" t="str">
        <f t="shared" si="113"/>
        <v>Advanced</v>
      </c>
      <c r="BF174" s="85" t="str">
        <f t="shared" si="114"/>
        <v>Yes</v>
      </c>
      <c r="BG174" s="40" t="str">
        <f t="shared" si="115"/>
        <v/>
      </c>
      <c r="BH174" s="142">
        <f t="shared" si="116"/>
        <v>49.95</v>
      </c>
      <c r="BI174" s="40" t="str">
        <f t="shared" si="117"/>
        <v/>
      </c>
      <c r="BJ174" s="139">
        <f>IF(BC174="","",Admin!$F$8)</f>
        <v>0</v>
      </c>
      <c r="BK174" s="142" t="str">
        <f t="shared" si="118"/>
        <v/>
      </c>
      <c r="BL174" s="143" t="str">
        <f t="shared" si="173"/>
        <v/>
      </c>
    </row>
    <row r="175" spans="2:64" s="39" customFormat="1" ht="18.75" customHeight="1" thickBot="1" x14ac:dyDescent="0.3">
      <c r="B175" s="1244" t="s">
        <v>2591</v>
      </c>
      <c r="C175" s="1245"/>
      <c r="D175" s="1245"/>
      <c r="E175" s="1245"/>
      <c r="F175" s="1245"/>
      <c r="G175" s="1245"/>
      <c r="H175" s="1245"/>
      <c r="I175" s="1245"/>
      <c r="J175" s="1245"/>
      <c r="K175" s="1245"/>
      <c r="L175" s="1245"/>
      <c r="M175" s="1245"/>
      <c r="N175" s="1245"/>
      <c r="O175" s="1246" t="s">
        <v>659</v>
      </c>
      <c r="P175" s="1246"/>
      <c r="Q175" s="1246"/>
      <c r="R175" s="1246"/>
      <c r="S175" s="1246"/>
      <c r="T175" s="1246"/>
      <c r="U175" s="1246"/>
      <c r="V175" s="1246"/>
      <c r="W175" s="1246"/>
      <c r="X175" s="1246"/>
      <c r="Y175" s="1247" t="s">
        <v>445</v>
      </c>
      <c r="Z175" s="1247"/>
      <c r="AA175" s="1247"/>
      <c r="AB175" s="1247"/>
      <c r="AC175" s="1247"/>
      <c r="AD175" s="1150">
        <v>49.95</v>
      </c>
      <c r="AE175" s="1150"/>
      <c r="AF175" s="1150"/>
      <c r="AG175" s="1247"/>
      <c r="AH175" s="1247"/>
      <c r="AI175" s="1247"/>
      <c r="AJ175" s="1218"/>
      <c r="AK175" s="1219"/>
      <c r="AL175" s="1219"/>
      <c r="AM175" s="1219"/>
      <c r="AN175" s="1219"/>
      <c r="AO175" s="1219"/>
      <c r="AP175" s="1219"/>
      <c r="AQ175" s="1219"/>
      <c r="AR175" s="1219"/>
      <c r="AS175" s="1219"/>
      <c r="AT175" s="1219"/>
      <c r="AU175" s="1219"/>
      <c r="AV175" s="1219"/>
      <c r="AW175" s="1219"/>
      <c r="AX175" s="1219"/>
      <c r="AY175" s="1220"/>
      <c r="AZ175" s="133"/>
      <c r="BA175" s="84" t="s">
        <v>1736</v>
      </c>
      <c r="BB175" s="39" t="s">
        <v>1195</v>
      </c>
      <c r="BC175" s="39" t="str">
        <f t="shared" si="111"/>
        <v>Crataegus Rosea Plena</v>
      </c>
      <c r="BD175" s="39" t="str">
        <f t="shared" si="112"/>
        <v>Pink Hawthorn</v>
      </c>
      <c r="BE175" s="40" t="str">
        <f t="shared" si="113"/>
        <v>Advanced</v>
      </c>
      <c r="BF175" s="85" t="str">
        <f t="shared" si="114"/>
        <v>Yes</v>
      </c>
      <c r="BG175" s="40" t="str">
        <f t="shared" si="115"/>
        <v/>
      </c>
      <c r="BH175" s="142">
        <f t="shared" si="116"/>
        <v>49.95</v>
      </c>
      <c r="BI175" s="40" t="str">
        <f t="shared" si="117"/>
        <v/>
      </c>
      <c r="BJ175" s="139">
        <f>IF(BC175="","",Admin!$F$8)</f>
        <v>0</v>
      </c>
      <c r="BK175" s="142" t="str">
        <f t="shared" si="118"/>
        <v/>
      </c>
      <c r="BL175" s="143" t="str">
        <f t="shared" si="173"/>
        <v/>
      </c>
    </row>
    <row r="176" spans="2:64" s="39" customFormat="1" ht="18.75" customHeight="1" thickBot="1" x14ac:dyDescent="0.3">
      <c r="O176" s="54"/>
      <c r="P176" s="54"/>
      <c r="Q176" s="54"/>
      <c r="R176" s="54"/>
      <c r="S176" s="54"/>
      <c r="T176" s="54"/>
      <c r="U176" s="54"/>
      <c r="V176" s="54"/>
      <c r="W176" s="54"/>
      <c r="X176" s="54"/>
      <c r="Y176" s="40"/>
      <c r="Z176" s="40"/>
      <c r="AA176" s="40"/>
      <c r="AB176" s="40"/>
      <c r="AC176" s="40"/>
      <c r="AD176" s="55"/>
      <c r="AE176" s="55"/>
      <c r="AF176" s="55"/>
      <c r="AG176" s="40"/>
      <c r="AH176" s="40"/>
      <c r="AI176" s="40"/>
      <c r="AZ176" s="133"/>
      <c r="BA176" s="84" t="s">
        <v>792</v>
      </c>
      <c r="BC176" s="39" t="str">
        <f t="shared" si="111"/>
        <v/>
      </c>
      <c r="BD176" s="39" t="str">
        <f t="shared" si="112"/>
        <v/>
      </c>
      <c r="BE176" s="78" t="str">
        <f t="shared" si="113"/>
        <v/>
      </c>
      <c r="BF176" s="85" t="str">
        <f t="shared" si="114"/>
        <v/>
      </c>
      <c r="BG176" s="78" t="str">
        <f t="shared" si="115"/>
        <v/>
      </c>
      <c r="BH176" s="94" t="str">
        <f t="shared" si="116"/>
        <v/>
      </c>
      <c r="BI176" s="78" t="str">
        <f t="shared" si="117"/>
        <v/>
      </c>
      <c r="BJ176" s="86" t="str">
        <f>IF(BC176="","",Admin!$F$8)</f>
        <v/>
      </c>
      <c r="BK176" s="94" t="str">
        <f t="shared" si="118"/>
        <v/>
      </c>
      <c r="BL176" s="95" t="str">
        <f t="shared" si="173"/>
        <v/>
      </c>
    </row>
    <row r="177" spans="2:64" s="39" customFormat="1" ht="18.75" hidden="1" customHeight="1" x14ac:dyDescent="0.3">
      <c r="B177" s="1100" t="s">
        <v>661</v>
      </c>
      <c r="C177" s="1101"/>
      <c r="D177" s="1101"/>
      <c r="E177" s="1101"/>
      <c r="F177" s="1101"/>
      <c r="G177" s="1101"/>
      <c r="H177" s="1101"/>
      <c r="I177" s="1101"/>
      <c r="J177" s="1101"/>
      <c r="K177" s="1101"/>
      <c r="L177" s="1101"/>
      <c r="M177" s="1101"/>
      <c r="N177" s="1101"/>
      <c r="O177" s="1101"/>
      <c r="P177" s="1101"/>
      <c r="Q177" s="1101"/>
      <c r="R177" s="1101"/>
      <c r="S177" s="1101"/>
      <c r="T177" s="1101"/>
      <c r="U177" s="1101"/>
      <c r="V177" s="1101"/>
      <c r="W177" s="1101"/>
      <c r="X177" s="1101"/>
      <c r="Y177" s="1102" t="s">
        <v>443</v>
      </c>
      <c r="Z177" s="1102"/>
      <c r="AA177" s="1102"/>
      <c r="AB177" s="1102"/>
      <c r="AC177" s="1102"/>
      <c r="AD177" s="1102" t="s">
        <v>1</v>
      </c>
      <c r="AE177" s="1102"/>
      <c r="AF177" s="1102"/>
      <c r="AG177" s="1102" t="s">
        <v>0</v>
      </c>
      <c r="AH177" s="1102"/>
      <c r="AI177" s="1102"/>
      <c r="AJ177" s="1102" t="s">
        <v>444</v>
      </c>
      <c r="AK177" s="1102"/>
      <c r="AL177" s="1102"/>
      <c r="AM177" s="1102"/>
      <c r="AN177" s="1102"/>
      <c r="AO177" s="1102"/>
      <c r="AP177" s="1102"/>
      <c r="AQ177" s="1102"/>
      <c r="AR177" s="1102"/>
      <c r="AS177" s="1102"/>
      <c r="AT177" s="1102"/>
      <c r="AU177" s="1102"/>
      <c r="AV177" s="1102"/>
      <c r="AW177" s="1102"/>
      <c r="AX177" s="1102"/>
      <c r="AY177" s="1103"/>
      <c r="AZ177" s="133"/>
      <c r="BA177" s="84" t="s">
        <v>792</v>
      </c>
      <c r="BC177" s="39" t="str">
        <f t="shared" si="111"/>
        <v/>
      </c>
      <c r="BD177" s="39" t="str">
        <f t="shared" si="112"/>
        <v/>
      </c>
      <c r="BE177" s="78" t="str">
        <f t="shared" si="113"/>
        <v/>
      </c>
      <c r="BF177" s="85" t="str">
        <f t="shared" si="114"/>
        <v/>
      </c>
      <c r="BG177" s="78" t="str">
        <f t="shared" si="115"/>
        <v/>
      </c>
      <c r="BH177" s="94" t="str">
        <f t="shared" si="116"/>
        <v/>
      </c>
      <c r="BI177" s="78" t="str">
        <f t="shared" si="117"/>
        <v/>
      </c>
      <c r="BJ177" s="86" t="str">
        <f>IF(BC177="","",Admin!$F$8)</f>
        <v/>
      </c>
      <c r="BK177" s="94" t="str">
        <f t="shared" si="118"/>
        <v/>
      </c>
      <c r="BL177" s="95" t="str">
        <f t="shared" si="173"/>
        <v/>
      </c>
    </row>
    <row r="178" spans="2:64" s="39" customFormat="1" ht="18.75" hidden="1" customHeight="1" x14ac:dyDescent="0.25">
      <c r="B178" s="1110" t="s">
        <v>1412</v>
      </c>
      <c r="C178" s="470"/>
      <c r="D178" s="470"/>
      <c r="E178" s="470"/>
      <c r="F178" s="470"/>
      <c r="G178" s="470"/>
      <c r="H178" s="470"/>
      <c r="I178" s="470"/>
      <c r="J178" s="470"/>
      <c r="K178" s="470"/>
      <c r="L178" s="470"/>
      <c r="M178" s="470"/>
      <c r="N178" s="470"/>
      <c r="O178" s="1111" t="s">
        <v>1413</v>
      </c>
      <c r="P178" s="1111"/>
      <c r="Q178" s="1111"/>
      <c r="R178" s="1111"/>
      <c r="S178" s="1111"/>
      <c r="T178" s="1111"/>
      <c r="U178" s="1111"/>
      <c r="V178" s="1111"/>
      <c r="W178" s="1111"/>
      <c r="X178" s="1111"/>
      <c r="Y178" s="1094" t="s">
        <v>445</v>
      </c>
      <c r="Z178" s="1094"/>
      <c r="AA178" s="1094"/>
      <c r="AB178" s="1094"/>
      <c r="AC178" s="1094"/>
      <c r="AD178" s="1112" t="s">
        <v>393</v>
      </c>
      <c r="AE178" s="1112"/>
      <c r="AF178" s="1112"/>
      <c r="AG178" s="1094" t="s">
        <v>2</v>
      </c>
      <c r="AH178" s="1094"/>
      <c r="AI178" s="1094"/>
      <c r="AJ178" s="863"/>
      <c r="AK178" s="864"/>
      <c r="AL178" s="864"/>
      <c r="AM178" s="864"/>
      <c r="AN178" s="864"/>
      <c r="AO178" s="864"/>
      <c r="AP178" s="864"/>
      <c r="AQ178" s="864"/>
      <c r="AR178" s="864"/>
      <c r="AS178" s="864"/>
      <c r="AT178" s="864"/>
      <c r="AU178" s="864"/>
      <c r="AV178" s="864"/>
      <c r="AW178" s="864"/>
      <c r="AX178" s="864"/>
      <c r="AY178" s="1093"/>
      <c r="AZ178" s="133"/>
      <c r="BA178" s="84" t="s">
        <v>1411</v>
      </c>
      <c r="BB178" s="39" t="s">
        <v>1193</v>
      </c>
      <c r="BC178" s="39" t="str">
        <f t="shared" si="111"/>
        <v>Fagus Sylvatica</v>
      </c>
      <c r="BD178" s="39" t="str">
        <f t="shared" si="112"/>
        <v>Common Beech</v>
      </c>
      <c r="BE178" s="40" t="str">
        <f t="shared" si="113"/>
        <v>Advanced</v>
      </c>
      <c r="BF178" s="85" t="str">
        <f t="shared" si="114"/>
        <v/>
      </c>
      <c r="BG178" s="40" t="str">
        <f t="shared" si="115"/>
        <v/>
      </c>
      <c r="BH178" s="142" t="str">
        <f t="shared" si="116"/>
        <v/>
      </c>
      <c r="BI178" s="40" t="str">
        <f t="shared" si="117"/>
        <v/>
      </c>
      <c r="BJ178" s="139">
        <f>IF(BC178="","",Admin!$F$8)</f>
        <v>0</v>
      </c>
      <c r="BK178" s="142" t="str">
        <f t="shared" si="118"/>
        <v/>
      </c>
      <c r="BL178" s="143" t="str">
        <f t="shared" si="173"/>
        <v/>
      </c>
    </row>
    <row r="179" spans="2:64" s="39" customFormat="1" ht="18.75" hidden="1" customHeight="1" thickBot="1" x14ac:dyDescent="0.3">
      <c r="B179" s="1140" t="s">
        <v>662</v>
      </c>
      <c r="C179" s="1141"/>
      <c r="D179" s="1141"/>
      <c r="E179" s="1141"/>
      <c r="F179" s="1141"/>
      <c r="G179" s="1141"/>
      <c r="H179" s="1141"/>
      <c r="I179" s="1141"/>
      <c r="J179" s="1141"/>
      <c r="K179" s="1141"/>
      <c r="L179" s="1141"/>
      <c r="M179" s="1141"/>
      <c r="N179" s="1141"/>
      <c r="O179" s="1180" t="s">
        <v>663</v>
      </c>
      <c r="P179" s="1180"/>
      <c r="Q179" s="1180"/>
      <c r="R179" s="1180"/>
      <c r="S179" s="1180"/>
      <c r="T179" s="1180"/>
      <c r="U179" s="1180"/>
      <c r="V179" s="1180"/>
      <c r="W179" s="1180"/>
      <c r="X179" s="1180"/>
      <c r="Y179" s="1106" t="s">
        <v>445</v>
      </c>
      <c r="Z179" s="1106"/>
      <c r="AA179" s="1106"/>
      <c r="AB179" s="1106"/>
      <c r="AC179" s="1106"/>
      <c r="AD179" s="1105" t="s">
        <v>393</v>
      </c>
      <c r="AE179" s="1105"/>
      <c r="AF179" s="1105"/>
      <c r="AG179" s="1106" t="s">
        <v>2</v>
      </c>
      <c r="AH179" s="1106"/>
      <c r="AI179" s="1106"/>
      <c r="AJ179" s="1107"/>
      <c r="AK179" s="1108"/>
      <c r="AL179" s="1108"/>
      <c r="AM179" s="1108"/>
      <c r="AN179" s="1108"/>
      <c r="AO179" s="1108"/>
      <c r="AP179" s="1108"/>
      <c r="AQ179" s="1108"/>
      <c r="AR179" s="1108"/>
      <c r="AS179" s="1108"/>
      <c r="AT179" s="1108"/>
      <c r="AU179" s="1108"/>
      <c r="AV179" s="1108"/>
      <c r="AW179" s="1108"/>
      <c r="AX179" s="1108"/>
      <c r="AY179" s="1109"/>
      <c r="AZ179" s="133"/>
      <c r="BA179" s="84" t="s">
        <v>1414</v>
      </c>
      <c r="BB179" s="39" t="s">
        <v>1193</v>
      </c>
      <c r="BC179" s="39" t="str">
        <f t="shared" si="111"/>
        <v>Fagus Sylvatica f. purpurea</v>
      </c>
      <c r="BD179" s="39" t="str">
        <f t="shared" si="112"/>
        <v>Copper Beech</v>
      </c>
      <c r="BE179" s="40" t="str">
        <f t="shared" si="113"/>
        <v>Advanced</v>
      </c>
      <c r="BF179" s="85" t="str">
        <f t="shared" si="114"/>
        <v/>
      </c>
      <c r="BG179" s="40" t="str">
        <f t="shared" si="115"/>
        <v/>
      </c>
      <c r="BH179" s="142" t="str">
        <f t="shared" si="116"/>
        <v/>
      </c>
      <c r="BI179" s="40" t="str">
        <f t="shared" si="117"/>
        <v/>
      </c>
      <c r="BJ179" s="139">
        <f>IF(BC179="","",Admin!$F$8)</f>
        <v>0</v>
      </c>
      <c r="BK179" s="142" t="str">
        <f t="shared" si="118"/>
        <v/>
      </c>
      <c r="BL179" s="143" t="str">
        <f t="shared" si="173"/>
        <v/>
      </c>
    </row>
    <row r="180" spans="2:64" s="39" customFormat="1" ht="18.75" hidden="1" customHeight="1" thickBot="1" x14ac:dyDescent="0.3">
      <c r="O180" s="54"/>
      <c r="P180" s="54"/>
      <c r="Q180" s="54"/>
      <c r="R180" s="54"/>
      <c r="S180" s="54"/>
      <c r="T180" s="54"/>
      <c r="U180" s="54"/>
      <c r="V180" s="54"/>
      <c r="W180" s="54"/>
      <c r="X180" s="54"/>
      <c r="Y180" s="40"/>
      <c r="Z180" s="40"/>
      <c r="AA180" s="40"/>
      <c r="AB180" s="40"/>
      <c r="AC180" s="40"/>
      <c r="AD180" s="55"/>
      <c r="AE180" s="55"/>
      <c r="AF180" s="55"/>
      <c r="AG180" s="40"/>
      <c r="AH180" s="40"/>
      <c r="AI180" s="40"/>
      <c r="AZ180" s="133"/>
      <c r="BA180" s="84" t="s">
        <v>792</v>
      </c>
      <c r="BC180" s="39" t="str">
        <f t="shared" si="111"/>
        <v/>
      </c>
      <c r="BD180" s="39" t="str">
        <f t="shared" si="112"/>
        <v/>
      </c>
      <c r="BE180" s="78" t="str">
        <f t="shared" si="113"/>
        <v/>
      </c>
      <c r="BF180" s="85" t="str">
        <f t="shared" si="114"/>
        <v/>
      </c>
      <c r="BG180" s="78" t="str">
        <f t="shared" si="115"/>
        <v/>
      </c>
      <c r="BH180" s="94" t="str">
        <f t="shared" si="116"/>
        <v/>
      </c>
      <c r="BI180" s="78" t="str">
        <f t="shared" si="117"/>
        <v/>
      </c>
      <c r="BJ180" s="86" t="str">
        <f>IF(BC180="","",Admin!$F$8)</f>
        <v/>
      </c>
      <c r="BK180" s="94" t="str">
        <f t="shared" si="118"/>
        <v/>
      </c>
      <c r="BL180" s="95" t="str">
        <f t="shared" si="173"/>
        <v/>
      </c>
    </row>
    <row r="181" spans="2:64" s="39" customFormat="1" ht="18.75" customHeight="1" x14ac:dyDescent="0.3">
      <c r="B181" s="1100" t="s">
        <v>484</v>
      </c>
      <c r="C181" s="1101"/>
      <c r="D181" s="1101"/>
      <c r="E181" s="1101"/>
      <c r="F181" s="1101"/>
      <c r="G181" s="1101"/>
      <c r="H181" s="1101"/>
      <c r="I181" s="1101"/>
      <c r="J181" s="1101"/>
      <c r="K181" s="1101"/>
      <c r="L181" s="1101"/>
      <c r="M181" s="1101"/>
      <c r="N181" s="1101"/>
      <c r="O181" s="1101"/>
      <c r="P181" s="1101"/>
      <c r="Q181" s="1101"/>
      <c r="R181" s="1101"/>
      <c r="S181" s="1101"/>
      <c r="T181" s="1101"/>
      <c r="U181" s="1101"/>
      <c r="V181" s="1101"/>
      <c r="W181" s="1101"/>
      <c r="X181" s="1101"/>
      <c r="Y181" s="1102" t="s">
        <v>443</v>
      </c>
      <c r="Z181" s="1102"/>
      <c r="AA181" s="1102"/>
      <c r="AB181" s="1102"/>
      <c r="AC181" s="1102"/>
      <c r="AD181" s="1102" t="s">
        <v>1</v>
      </c>
      <c r="AE181" s="1102"/>
      <c r="AF181" s="1102"/>
      <c r="AG181" s="1102" t="s">
        <v>0</v>
      </c>
      <c r="AH181" s="1102"/>
      <c r="AI181" s="1102"/>
      <c r="AJ181" s="1102" t="s">
        <v>444</v>
      </c>
      <c r="AK181" s="1102"/>
      <c r="AL181" s="1102"/>
      <c r="AM181" s="1102"/>
      <c r="AN181" s="1102"/>
      <c r="AO181" s="1102"/>
      <c r="AP181" s="1102"/>
      <c r="AQ181" s="1102"/>
      <c r="AR181" s="1102"/>
      <c r="AS181" s="1102"/>
      <c r="AT181" s="1102"/>
      <c r="AU181" s="1102"/>
      <c r="AV181" s="1102"/>
      <c r="AW181" s="1102"/>
      <c r="AX181" s="1102"/>
      <c r="AY181" s="1103"/>
      <c r="AZ181" s="133"/>
      <c r="BA181" s="84" t="s">
        <v>792</v>
      </c>
      <c r="BC181" s="39" t="str">
        <f t="shared" si="111"/>
        <v/>
      </c>
      <c r="BD181" s="39" t="str">
        <f t="shared" si="112"/>
        <v/>
      </c>
      <c r="BE181" s="78" t="str">
        <f t="shared" si="113"/>
        <v/>
      </c>
      <c r="BF181" s="85" t="str">
        <f t="shared" si="114"/>
        <v/>
      </c>
      <c r="BG181" s="78" t="str">
        <f t="shared" si="115"/>
        <v/>
      </c>
      <c r="BH181" s="94" t="str">
        <f t="shared" si="116"/>
        <v/>
      </c>
      <c r="BI181" s="78" t="str">
        <f t="shared" si="117"/>
        <v/>
      </c>
      <c r="BJ181" s="86" t="str">
        <f>IF(BC181="","",Admin!$F$8)</f>
        <v/>
      </c>
      <c r="BK181" s="94" t="str">
        <f t="shared" si="118"/>
        <v/>
      </c>
      <c r="BL181" s="95" t="str">
        <f t="shared" si="173"/>
        <v/>
      </c>
    </row>
    <row r="182" spans="2:64" s="39" customFormat="1" ht="18.75" hidden="1" customHeight="1" x14ac:dyDescent="0.25">
      <c r="B182" s="1110" t="s">
        <v>664</v>
      </c>
      <c r="C182" s="470"/>
      <c r="D182" s="470"/>
      <c r="E182" s="470"/>
      <c r="F182" s="470"/>
      <c r="G182" s="470"/>
      <c r="H182" s="470"/>
      <c r="I182" s="470"/>
      <c r="J182" s="470"/>
      <c r="K182" s="470"/>
      <c r="L182" s="470"/>
      <c r="M182" s="470"/>
      <c r="N182" s="470"/>
      <c r="O182" s="1111" t="s">
        <v>666</v>
      </c>
      <c r="P182" s="1111"/>
      <c r="Q182" s="1111"/>
      <c r="R182" s="1111"/>
      <c r="S182" s="1111"/>
      <c r="T182" s="1111"/>
      <c r="U182" s="1111"/>
      <c r="V182" s="1111"/>
      <c r="W182" s="1111"/>
      <c r="X182" s="1145"/>
      <c r="Y182" s="863"/>
      <c r="Z182" s="864"/>
      <c r="AA182" s="864"/>
      <c r="AB182" s="864"/>
      <c r="AC182" s="865"/>
      <c r="AD182" s="1133" t="s">
        <v>393</v>
      </c>
      <c r="AE182" s="1134"/>
      <c r="AF182" s="1135"/>
      <c r="AG182" s="1094" t="s">
        <v>2</v>
      </c>
      <c r="AH182" s="1094"/>
      <c r="AI182" s="1094"/>
      <c r="AJ182" s="1142"/>
      <c r="AK182" s="470"/>
      <c r="AL182" s="470"/>
      <c r="AM182" s="470"/>
      <c r="AN182" s="470"/>
      <c r="AO182" s="470"/>
      <c r="AP182" s="470"/>
      <c r="AQ182" s="470"/>
      <c r="AR182" s="470"/>
      <c r="AS182" s="470"/>
      <c r="AT182" s="470"/>
      <c r="AU182" s="470"/>
      <c r="AV182" s="470"/>
      <c r="AW182" s="470"/>
      <c r="AX182" s="470"/>
      <c r="AY182" s="944"/>
      <c r="AZ182" s="133"/>
      <c r="BA182" s="84" t="s">
        <v>969</v>
      </c>
      <c r="BB182" s="39" t="s">
        <v>1194</v>
      </c>
      <c r="BC182" s="39" t="str">
        <f t="shared" si="111"/>
        <v>Fraxinus americana</v>
      </c>
      <c r="BD182" s="39" t="str">
        <f t="shared" si="112"/>
        <v>White Ash</v>
      </c>
      <c r="BE182" s="78" t="str">
        <f t="shared" si="113"/>
        <v/>
      </c>
      <c r="BF182" s="85" t="str">
        <f t="shared" si="114"/>
        <v/>
      </c>
      <c r="BG182" s="78" t="str">
        <f t="shared" si="115"/>
        <v/>
      </c>
      <c r="BH182" s="94" t="str">
        <f t="shared" si="116"/>
        <v/>
      </c>
      <c r="BI182" s="78" t="str">
        <f t="shared" si="117"/>
        <v/>
      </c>
      <c r="BJ182" s="86">
        <f>IF(BC182="","",Admin!$F$8)</f>
        <v>0</v>
      </c>
      <c r="BK182" s="94" t="str">
        <f t="shared" si="118"/>
        <v/>
      </c>
      <c r="BL182" s="95" t="str">
        <f t="shared" si="173"/>
        <v/>
      </c>
    </row>
    <row r="183" spans="2:64" s="39" customFormat="1" ht="18.75" hidden="1" customHeight="1" x14ac:dyDescent="0.25">
      <c r="B183" s="1110" t="s">
        <v>1530</v>
      </c>
      <c r="C183" s="470"/>
      <c r="D183" s="470"/>
      <c r="E183" s="470"/>
      <c r="F183" s="470"/>
      <c r="G183" s="470"/>
      <c r="H183" s="470"/>
      <c r="I183" s="470"/>
      <c r="J183" s="470"/>
      <c r="K183" s="470"/>
      <c r="L183" s="470"/>
      <c r="M183" s="470"/>
      <c r="N183" s="470"/>
      <c r="O183" s="1111" t="s">
        <v>1233</v>
      </c>
      <c r="P183" s="1111"/>
      <c r="Q183" s="1111"/>
      <c r="R183" s="1111"/>
      <c r="S183" s="1111"/>
      <c r="T183" s="1111"/>
      <c r="U183" s="1111"/>
      <c r="V183" s="1111"/>
      <c r="W183" s="1111"/>
      <c r="X183" s="1145"/>
      <c r="Y183" s="863" t="s">
        <v>445</v>
      </c>
      <c r="Z183" s="864"/>
      <c r="AA183" s="864"/>
      <c r="AB183" s="864"/>
      <c r="AC183" s="865"/>
      <c r="AD183" s="1133" t="s">
        <v>393</v>
      </c>
      <c r="AE183" s="1134"/>
      <c r="AF183" s="1135"/>
      <c r="AG183" s="1094" t="s">
        <v>2</v>
      </c>
      <c r="AH183" s="1094"/>
      <c r="AI183" s="1094"/>
      <c r="AJ183" s="863"/>
      <c r="AK183" s="864"/>
      <c r="AL183" s="864"/>
      <c r="AM183" s="864"/>
      <c r="AN183" s="864"/>
      <c r="AO183" s="864"/>
      <c r="AP183" s="864"/>
      <c r="AQ183" s="864"/>
      <c r="AR183" s="864"/>
      <c r="AS183" s="864"/>
      <c r="AT183" s="864"/>
      <c r="AU183" s="864"/>
      <c r="AV183" s="864"/>
      <c r="AW183" s="864"/>
      <c r="AX183" s="864"/>
      <c r="AY183" s="1093"/>
      <c r="BA183" s="84" t="s">
        <v>1234</v>
      </c>
      <c r="BB183" s="39" t="s">
        <v>1194</v>
      </c>
      <c r="BC183" s="39" t="str">
        <f t="shared" si="111"/>
        <v>Fraxinus Americana Sparticus*</v>
      </c>
      <c r="BD183" s="39" t="str">
        <f t="shared" si="112"/>
        <v>Sparticus White Ash</v>
      </c>
      <c r="BE183" s="40" t="str">
        <f t="shared" si="113"/>
        <v>Advanced</v>
      </c>
      <c r="BF183" s="85" t="str">
        <f t="shared" si="114"/>
        <v/>
      </c>
      <c r="BG183" s="40" t="str">
        <f t="shared" si="115"/>
        <v/>
      </c>
      <c r="BH183" s="142" t="str">
        <f t="shared" si="116"/>
        <v/>
      </c>
      <c r="BI183" s="40" t="str">
        <f t="shared" si="117"/>
        <v/>
      </c>
      <c r="BJ183" s="139">
        <f>IF(BC183="","",Admin!$F$8)</f>
        <v>0</v>
      </c>
      <c r="BK183" s="142" t="str">
        <f t="shared" si="118"/>
        <v/>
      </c>
      <c r="BL183" s="143" t="str">
        <f t="shared" si="173"/>
        <v/>
      </c>
    </row>
    <row r="184" spans="2:64" s="39" customFormat="1" ht="18.75" hidden="1" customHeight="1" x14ac:dyDescent="0.25">
      <c r="B184" s="1110" t="s">
        <v>668</v>
      </c>
      <c r="C184" s="470"/>
      <c r="D184" s="470"/>
      <c r="E184" s="470"/>
      <c r="F184" s="470"/>
      <c r="G184" s="470"/>
      <c r="H184" s="470"/>
      <c r="I184" s="470"/>
      <c r="J184" s="470"/>
      <c r="K184" s="470"/>
      <c r="L184" s="470"/>
      <c r="M184" s="470"/>
      <c r="N184" s="470"/>
      <c r="O184" s="1111" t="s">
        <v>485</v>
      </c>
      <c r="P184" s="1111"/>
      <c r="Q184" s="1111"/>
      <c r="R184" s="1111"/>
      <c r="S184" s="1111"/>
      <c r="T184" s="1111"/>
      <c r="U184" s="1111"/>
      <c r="V184" s="1111"/>
      <c r="W184" s="1111"/>
      <c r="X184" s="1145"/>
      <c r="Y184" s="863" t="s">
        <v>445</v>
      </c>
      <c r="Z184" s="864"/>
      <c r="AA184" s="864"/>
      <c r="AB184" s="864"/>
      <c r="AC184" s="865"/>
      <c r="AD184" s="1133">
        <v>49.95</v>
      </c>
      <c r="AE184" s="1134"/>
      <c r="AF184" s="1135"/>
      <c r="AG184" s="1094" t="s">
        <v>2</v>
      </c>
      <c r="AH184" s="1094"/>
      <c r="AI184" s="1094"/>
      <c r="AJ184" s="1142"/>
      <c r="AK184" s="470"/>
      <c r="AL184" s="470"/>
      <c r="AM184" s="470"/>
      <c r="AN184" s="470"/>
      <c r="AO184" s="470"/>
      <c r="AP184" s="470"/>
      <c r="AQ184" s="470"/>
      <c r="AR184" s="470"/>
      <c r="AS184" s="470"/>
      <c r="AT184" s="470"/>
      <c r="AU184" s="470"/>
      <c r="AV184" s="470"/>
      <c r="AW184" s="470"/>
      <c r="AX184" s="470"/>
      <c r="AY184" s="944"/>
      <c r="AZ184" s="133"/>
      <c r="BA184" s="84" t="s">
        <v>970</v>
      </c>
      <c r="BB184" s="39" t="s">
        <v>1194</v>
      </c>
      <c r="BC184" s="39" t="str">
        <f t="shared" si="111"/>
        <v>Fraxinus 'Raywoodii'</v>
      </c>
      <c r="BD184" s="39" t="str">
        <f t="shared" si="112"/>
        <v>Claret Ash</v>
      </c>
      <c r="BE184" s="40" t="str">
        <f t="shared" si="113"/>
        <v>Advanced</v>
      </c>
      <c r="BF184" s="85" t="str">
        <f t="shared" si="114"/>
        <v>Yes</v>
      </c>
      <c r="BG184" s="40" t="str">
        <f t="shared" si="115"/>
        <v/>
      </c>
      <c r="BH184" s="142">
        <f t="shared" si="116"/>
        <v>49.95</v>
      </c>
      <c r="BI184" s="40" t="str">
        <f t="shared" si="117"/>
        <v/>
      </c>
      <c r="BJ184" s="139">
        <f>IF(BC184="","",Admin!$F$8)</f>
        <v>0</v>
      </c>
      <c r="BK184" s="142" t="str">
        <f t="shared" si="118"/>
        <v/>
      </c>
      <c r="BL184" s="143" t="str">
        <f t="shared" si="173"/>
        <v/>
      </c>
    </row>
    <row r="185" spans="2:64" s="39" customFormat="1" ht="18.75" customHeight="1" x14ac:dyDescent="0.25">
      <c r="B185" s="1122" t="s">
        <v>2397</v>
      </c>
      <c r="C185" s="466"/>
      <c r="D185" s="466"/>
      <c r="E185" s="466"/>
      <c r="F185" s="466"/>
      <c r="G185" s="466"/>
      <c r="H185" s="466"/>
      <c r="I185" s="466"/>
      <c r="J185" s="466"/>
      <c r="K185" s="466"/>
      <c r="L185" s="466"/>
      <c r="M185" s="466"/>
      <c r="N185" s="466"/>
      <c r="O185" s="1117" t="s">
        <v>485</v>
      </c>
      <c r="P185" s="1117"/>
      <c r="Q185" s="1117"/>
      <c r="R185" s="1117"/>
      <c r="S185" s="1117"/>
      <c r="T185" s="1117"/>
      <c r="U185" s="1117"/>
      <c r="V185" s="1117"/>
      <c r="W185" s="1117"/>
      <c r="X185" s="1118"/>
      <c r="Y185" s="1119" t="s">
        <v>445</v>
      </c>
      <c r="Z185" s="1120"/>
      <c r="AA185" s="1120"/>
      <c r="AB185" s="1120"/>
      <c r="AC185" s="1136"/>
      <c r="AD185" s="1137">
        <v>49.95</v>
      </c>
      <c r="AE185" s="1138"/>
      <c r="AF185" s="1139"/>
      <c r="AG185" s="1119"/>
      <c r="AH185" s="1120"/>
      <c r="AI185" s="1136"/>
      <c r="AJ185" s="1095"/>
      <c r="AK185" s="466"/>
      <c r="AL185" s="466"/>
      <c r="AM185" s="466"/>
      <c r="AN185" s="466"/>
      <c r="AO185" s="466"/>
      <c r="AP185" s="466"/>
      <c r="AQ185" s="466"/>
      <c r="AR185" s="466"/>
      <c r="AS185" s="466"/>
      <c r="AT185" s="466"/>
      <c r="AU185" s="466"/>
      <c r="AV185" s="466"/>
      <c r="AW185" s="466"/>
      <c r="AX185" s="466"/>
      <c r="AY185" s="963"/>
      <c r="AZ185" s="133"/>
      <c r="BA185" s="84" t="s">
        <v>2399</v>
      </c>
      <c r="BB185" s="39" t="s">
        <v>1194</v>
      </c>
      <c r="BC185" s="39" t="str">
        <f t="shared" ref="BC185:BC186" si="210">IF(BA185="","",IF(ISNUMBER(SEARCH(BB185,B185)),B185,BB185&amp;" "&amp;RIGHT(B185,LEN(B185)-3)))</f>
        <v>Fraxinus angustifolia 'Raywood'</v>
      </c>
      <c r="BD185" s="39" t="str">
        <f t="shared" ref="BD185:BD186" si="211">IF(O185&lt;&gt;"",O185,"")</f>
        <v>Claret Ash</v>
      </c>
      <c r="BE185" s="40" t="str">
        <f t="shared" ref="BE185:BE186" si="212">IF(AND(Y185&lt;&gt;"Size", Y185&lt;&gt;""),Y185,"")</f>
        <v>Advanced</v>
      </c>
      <c r="BF185" s="85" t="str">
        <f t="shared" ref="BF185:BF186" si="213">IF(ISNUMBER(AD185),"Yes","")</f>
        <v>Yes</v>
      </c>
      <c r="BG185" s="40" t="str">
        <f t="shared" ref="BG185:BG186" si="214">IF(ISNUMBER(AG185),AG185,"")</f>
        <v/>
      </c>
      <c r="BH185" s="142">
        <f t="shared" ref="BH185:BH186" si="215">IF(ISNUMBER(AD185),AD185,"")</f>
        <v>49.95</v>
      </c>
      <c r="BI185" s="40" t="str">
        <f t="shared" ref="BI185:BI186" si="216">IF(AND(ISNUMBER(AG185),BF185="Yes"),AG185,"")</f>
        <v/>
      </c>
      <c r="BJ185" s="139">
        <f>IF(BC185="","",Admin!$F$8)</f>
        <v>0</v>
      </c>
      <c r="BK185" s="142" t="str">
        <f t="shared" ref="BK185:BK186" si="217">IF(AND(ISNUMBER(AG185),AG185&gt;0, ISNUMBER(AD185)),AD185*AG185,"")</f>
        <v/>
      </c>
      <c r="BL185" s="143" t="str">
        <f t="shared" ref="BL185:BL186" si="218">IF(BK185="","",BK185-(BK185*BJ185))</f>
        <v/>
      </c>
    </row>
    <row r="186" spans="2:64" s="39" customFormat="1" ht="18.75" customHeight="1" x14ac:dyDescent="0.25">
      <c r="B186" s="1122" t="s">
        <v>486</v>
      </c>
      <c r="C186" s="466"/>
      <c r="D186" s="466"/>
      <c r="E186" s="466"/>
      <c r="F186" s="466"/>
      <c r="G186" s="466"/>
      <c r="H186" s="466"/>
      <c r="I186" s="466"/>
      <c r="J186" s="466"/>
      <c r="K186" s="466"/>
      <c r="L186" s="466"/>
      <c r="M186" s="466"/>
      <c r="N186" s="466"/>
      <c r="O186" s="1117" t="s">
        <v>487</v>
      </c>
      <c r="P186" s="1117"/>
      <c r="Q186" s="1117"/>
      <c r="R186" s="1117"/>
      <c r="S186" s="1117"/>
      <c r="T186" s="1117"/>
      <c r="U186" s="1117"/>
      <c r="V186" s="1117"/>
      <c r="W186" s="1117"/>
      <c r="X186" s="1118"/>
      <c r="Y186" s="1119" t="s">
        <v>445</v>
      </c>
      <c r="Z186" s="1120"/>
      <c r="AA186" s="1120"/>
      <c r="AB186" s="1120"/>
      <c r="AC186" s="1136"/>
      <c r="AD186" s="1137">
        <v>49.95</v>
      </c>
      <c r="AE186" s="1138"/>
      <c r="AF186" s="1139"/>
      <c r="AG186" s="1119"/>
      <c r="AH186" s="1120"/>
      <c r="AI186" s="1136"/>
      <c r="AJ186" s="1095"/>
      <c r="AK186" s="466"/>
      <c r="AL186" s="466"/>
      <c r="AM186" s="466"/>
      <c r="AN186" s="466"/>
      <c r="AO186" s="466"/>
      <c r="AP186" s="466"/>
      <c r="AQ186" s="466"/>
      <c r="AR186" s="466"/>
      <c r="AS186" s="466"/>
      <c r="AT186" s="466"/>
      <c r="AU186" s="466"/>
      <c r="AV186" s="466"/>
      <c r="AW186" s="466"/>
      <c r="AX186" s="466"/>
      <c r="AY186" s="963"/>
      <c r="AZ186" s="133"/>
      <c r="BA186" s="84" t="s">
        <v>2398</v>
      </c>
      <c r="BB186" s="39" t="s">
        <v>1194</v>
      </c>
      <c r="BC186" s="39" t="str">
        <f t="shared" si="210"/>
        <v>Fraxinus Excelsior 'Aurea'</v>
      </c>
      <c r="BD186" s="39" t="str">
        <f t="shared" si="211"/>
        <v>Golden Ash</v>
      </c>
      <c r="BE186" s="40" t="str">
        <f t="shared" si="212"/>
        <v>Advanced</v>
      </c>
      <c r="BF186" s="85" t="str">
        <f t="shared" si="213"/>
        <v>Yes</v>
      </c>
      <c r="BG186" s="40" t="str">
        <f t="shared" si="214"/>
        <v/>
      </c>
      <c r="BH186" s="142">
        <f t="shared" si="215"/>
        <v>49.95</v>
      </c>
      <c r="BI186" s="40" t="str">
        <f t="shared" si="216"/>
        <v/>
      </c>
      <c r="BJ186" s="139">
        <f>IF(BC186="","",Admin!$F$8)</f>
        <v>0</v>
      </c>
      <c r="BK186" s="142" t="str">
        <f t="shared" si="217"/>
        <v/>
      </c>
      <c r="BL186" s="143" t="str">
        <f t="shared" si="218"/>
        <v/>
      </c>
    </row>
    <row r="187" spans="2:64" s="39" customFormat="1" ht="18.75" hidden="1" customHeight="1" x14ac:dyDescent="0.25">
      <c r="B187" s="1110" t="s">
        <v>486</v>
      </c>
      <c r="C187" s="470"/>
      <c r="D187" s="470"/>
      <c r="E187" s="470"/>
      <c r="F187" s="470"/>
      <c r="G187" s="470"/>
      <c r="H187" s="470"/>
      <c r="I187" s="470"/>
      <c r="J187" s="470"/>
      <c r="K187" s="470"/>
      <c r="L187" s="470"/>
      <c r="M187" s="470"/>
      <c r="N187" s="470"/>
      <c r="O187" s="1111" t="s">
        <v>487</v>
      </c>
      <c r="P187" s="1111"/>
      <c r="Q187" s="1111"/>
      <c r="R187" s="1111"/>
      <c r="S187" s="1111"/>
      <c r="T187" s="1111"/>
      <c r="U187" s="1111"/>
      <c r="V187" s="1111"/>
      <c r="W187" s="1111"/>
      <c r="X187" s="1145"/>
      <c r="Y187" s="863" t="s">
        <v>445</v>
      </c>
      <c r="Z187" s="864"/>
      <c r="AA187" s="864"/>
      <c r="AB187" s="864"/>
      <c r="AC187" s="865"/>
      <c r="AD187" s="1133">
        <v>49.95</v>
      </c>
      <c r="AE187" s="1134"/>
      <c r="AF187" s="1135"/>
      <c r="AG187" s="863" t="s">
        <v>2</v>
      </c>
      <c r="AH187" s="864"/>
      <c r="AI187" s="865"/>
      <c r="AJ187" s="1142"/>
      <c r="AK187" s="470"/>
      <c r="AL187" s="470"/>
      <c r="AM187" s="470"/>
      <c r="AN187" s="470"/>
      <c r="AO187" s="470"/>
      <c r="AP187" s="470"/>
      <c r="AQ187" s="470"/>
      <c r="AR187" s="470"/>
      <c r="AS187" s="470"/>
      <c r="AT187" s="470"/>
      <c r="AU187" s="470"/>
      <c r="AV187" s="470"/>
      <c r="AW187" s="470"/>
      <c r="AX187" s="470"/>
      <c r="AY187" s="944"/>
      <c r="AZ187" s="133"/>
      <c r="BA187" s="84" t="s">
        <v>971</v>
      </c>
      <c r="BB187" s="39" t="s">
        <v>1194</v>
      </c>
      <c r="BC187" s="39" t="str">
        <f t="shared" si="111"/>
        <v>Fraxinus Excelsior 'Aurea'</v>
      </c>
      <c r="BD187" s="39" t="str">
        <f t="shared" si="112"/>
        <v>Golden Ash</v>
      </c>
      <c r="BE187" s="40" t="str">
        <f t="shared" si="113"/>
        <v>Advanced</v>
      </c>
      <c r="BF187" s="85" t="str">
        <f t="shared" si="114"/>
        <v>Yes</v>
      </c>
      <c r="BG187" s="40" t="str">
        <f t="shared" si="115"/>
        <v/>
      </c>
      <c r="BH187" s="142">
        <f t="shared" si="116"/>
        <v>49.95</v>
      </c>
      <c r="BI187" s="40" t="str">
        <f t="shared" si="117"/>
        <v/>
      </c>
      <c r="BJ187" s="139">
        <f>IF(BC187="","",Admin!$F$8)</f>
        <v>0</v>
      </c>
      <c r="BK187" s="142" t="str">
        <f t="shared" si="118"/>
        <v/>
      </c>
      <c r="BL187" s="143" t="str">
        <f t="shared" si="173"/>
        <v/>
      </c>
    </row>
    <row r="188" spans="2:64" s="39" customFormat="1" ht="18.75" customHeight="1" x14ac:dyDescent="0.25">
      <c r="B188" s="1122" t="s">
        <v>488</v>
      </c>
      <c r="C188" s="466"/>
      <c r="D188" s="466"/>
      <c r="E188" s="466"/>
      <c r="F188" s="466"/>
      <c r="G188" s="466"/>
      <c r="H188" s="466"/>
      <c r="I188" s="466"/>
      <c r="J188" s="466"/>
      <c r="K188" s="466"/>
      <c r="L188" s="466"/>
      <c r="M188" s="466"/>
      <c r="N188" s="466"/>
      <c r="O188" s="1117" t="s">
        <v>489</v>
      </c>
      <c r="P188" s="1117"/>
      <c r="Q188" s="1117"/>
      <c r="R188" s="1117"/>
      <c r="S188" s="1117"/>
      <c r="T188" s="1117"/>
      <c r="U188" s="1117"/>
      <c r="V188" s="1117"/>
      <c r="W188" s="1117"/>
      <c r="X188" s="1118"/>
      <c r="Y188" s="1119" t="s">
        <v>445</v>
      </c>
      <c r="Z188" s="1120"/>
      <c r="AA188" s="1120"/>
      <c r="AB188" s="1120"/>
      <c r="AC188" s="1136"/>
      <c r="AD188" s="1137">
        <v>54.95</v>
      </c>
      <c r="AE188" s="1138"/>
      <c r="AF188" s="1139"/>
      <c r="AG188" s="1119"/>
      <c r="AH188" s="1120"/>
      <c r="AI188" s="1136"/>
      <c r="AJ188" s="1095"/>
      <c r="AK188" s="466"/>
      <c r="AL188" s="466"/>
      <c r="AM188" s="466"/>
      <c r="AN188" s="466"/>
      <c r="AO188" s="466"/>
      <c r="AP188" s="466"/>
      <c r="AQ188" s="466"/>
      <c r="AR188" s="466"/>
      <c r="AS188" s="466"/>
      <c r="AT188" s="466"/>
      <c r="AU188" s="466"/>
      <c r="AV188" s="466"/>
      <c r="AW188" s="466"/>
      <c r="AX188" s="466"/>
      <c r="AY188" s="963"/>
      <c r="AZ188" s="133"/>
      <c r="BA188" s="84" t="s">
        <v>972</v>
      </c>
      <c r="BB188" s="39" t="s">
        <v>1194</v>
      </c>
      <c r="BC188" s="39" t="str">
        <f t="shared" si="111"/>
        <v>Fraxinus Pennsylvanica 'Cimmzam' Cimmaron</v>
      </c>
      <c r="BD188" s="39" t="str">
        <f t="shared" si="112"/>
        <v>Cimmaron Ash</v>
      </c>
      <c r="BE188" s="40" t="str">
        <f t="shared" si="113"/>
        <v>Advanced</v>
      </c>
      <c r="BF188" s="85" t="str">
        <f t="shared" si="114"/>
        <v>Yes</v>
      </c>
      <c r="BG188" s="40" t="str">
        <f t="shared" si="115"/>
        <v/>
      </c>
      <c r="BH188" s="142">
        <f t="shared" si="116"/>
        <v>54.95</v>
      </c>
      <c r="BI188" s="40" t="str">
        <f t="shared" si="117"/>
        <v/>
      </c>
      <c r="BJ188" s="139">
        <f>IF(BC188="","",Admin!$F$8)</f>
        <v>0</v>
      </c>
      <c r="BK188" s="142" t="str">
        <f t="shared" si="118"/>
        <v/>
      </c>
      <c r="BL188" s="143" t="str">
        <f t="shared" si="173"/>
        <v/>
      </c>
    </row>
    <row r="189" spans="2:64" s="39" customFormat="1" ht="18.75" customHeight="1" thickBot="1" x14ac:dyDescent="0.3">
      <c r="B189" s="1122" t="s">
        <v>2602</v>
      </c>
      <c r="C189" s="466"/>
      <c r="D189" s="466"/>
      <c r="E189" s="466"/>
      <c r="F189" s="466"/>
      <c r="G189" s="466"/>
      <c r="H189" s="466"/>
      <c r="I189" s="466"/>
      <c r="J189" s="466"/>
      <c r="K189" s="466"/>
      <c r="L189" s="466"/>
      <c r="M189" s="466"/>
      <c r="N189" s="466"/>
      <c r="O189" s="1117" t="s">
        <v>490</v>
      </c>
      <c r="P189" s="1117"/>
      <c r="Q189" s="1117"/>
      <c r="R189" s="1117"/>
      <c r="S189" s="1117"/>
      <c r="T189" s="1117"/>
      <c r="U189" s="1117"/>
      <c r="V189" s="1117"/>
      <c r="W189" s="1117"/>
      <c r="X189" s="1118"/>
      <c r="Y189" s="1119" t="s">
        <v>445</v>
      </c>
      <c r="Z189" s="1120"/>
      <c r="AA189" s="1120"/>
      <c r="AB189" s="1120"/>
      <c r="AC189" s="1136"/>
      <c r="AD189" s="1137">
        <v>54.95</v>
      </c>
      <c r="AE189" s="1138"/>
      <c r="AF189" s="1139"/>
      <c r="AG189" s="1092"/>
      <c r="AH189" s="1092"/>
      <c r="AI189" s="1092"/>
      <c r="AJ189" s="1119"/>
      <c r="AK189" s="1120"/>
      <c r="AL189" s="1120"/>
      <c r="AM189" s="1120"/>
      <c r="AN189" s="1120"/>
      <c r="AO189" s="1120"/>
      <c r="AP189" s="1120"/>
      <c r="AQ189" s="1120"/>
      <c r="AR189" s="1120"/>
      <c r="AS189" s="1120"/>
      <c r="AT189" s="1120"/>
      <c r="AU189" s="1120"/>
      <c r="AV189" s="1120"/>
      <c r="AW189" s="1120"/>
      <c r="AX189" s="1120"/>
      <c r="AY189" s="1121"/>
      <c r="AZ189" s="133"/>
      <c r="BA189" s="84" t="s">
        <v>1811</v>
      </c>
      <c r="BB189" s="39" t="s">
        <v>1194</v>
      </c>
      <c r="BC189" s="39" t="str">
        <f t="shared" si="111"/>
        <v>Fraxinus Pennsylvanica 'Urbdell' Urbanite</v>
      </c>
      <c r="BD189" s="39" t="str">
        <f t="shared" si="112"/>
        <v>Urbanite Green Ash</v>
      </c>
      <c r="BE189" s="40" t="str">
        <f t="shared" si="113"/>
        <v>Advanced</v>
      </c>
      <c r="BF189" s="85" t="str">
        <f t="shared" si="114"/>
        <v>Yes</v>
      </c>
      <c r="BG189" s="40" t="str">
        <f t="shared" si="115"/>
        <v/>
      </c>
      <c r="BH189" s="142">
        <f t="shared" si="116"/>
        <v>54.95</v>
      </c>
      <c r="BI189" s="40" t="str">
        <f t="shared" si="117"/>
        <v/>
      </c>
      <c r="BJ189" s="139">
        <f>IF(BC189="","",Admin!$F$8)</f>
        <v>0</v>
      </c>
      <c r="BK189" s="142" t="str">
        <f t="shared" si="118"/>
        <v/>
      </c>
      <c r="BL189" s="143" t="str">
        <f t="shared" si="173"/>
        <v/>
      </c>
    </row>
    <row r="190" spans="2:64" s="39" customFormat="1" ht="18.75" hidden="1" customHeight="1" thickBot="1" x14ac:dyDescent="0.3">
      <c r="B190" s="1151" t="s">
        <v>665</v>
      </c>
      <c r="C190" s="1152"/>
      <c r="D190" s="1152"/>
      <c r="E190" s="1152"/>
      <c r="F190" s="1152"/>
      <c r="G190" s="1152"/>
      <c r="H190" s="1152"/>
      <c r="I190" s="1152"/>
      <c r="J190" s="1152"/>
      <c r="K190" s="1152"/>
      <c r="L190" s="1152"/>
      <c r="M190" s="1152"/>
      <c r="N190" s="1152"/>
      <c r="O190" s="1169" t="s">
        <v>667</v>
      </c>
      <c r="P190" s="1169"/>
      <c r="Q190" s="1169"/>
      <c r="R190" s="1169"/>
      <c r="S190" s="1169"/>
      <c r="T190" s="1169"/>
      <c r="U190" s="1169"/>
      <c r="V190" s="1169"/>
      <c r="W190" s="1169"/>
      <c r="X190" s="1170"/>
      <c r="Y190" s="1107" t="s">
        <v>445</v>
      </c>
      <c r="Z190" s="1108"/>
      <c r="AA190" s="1108"/>
      <c r="AB190" s="1108"/>
      <c r="AC190" s="1166"/>
      <c r="AD190" s="1238" t="s">
        <v>393</v>
      </c>
      <c r="AE190" s="1239"/>
      <c r="AF190" s="1240"/>
      <c r="AG190" s="1144" t="s">
        <v>2</v>
      </c>
      <c r="AH190" s="1144"/>
      <c r="AI190" s="1144"/>
      <c r="AJ190" s="1167"/>
      <c r="AK190" s="1152"/>
      <c r="AL190" s="1152"/>
      <c r="AM190" s="1152"/>
      <c r="AN190" s="1152"/>
      <c r="AO190" s="1152"/>
      <c r="AP190" s="1152"/>
      <c r="AQ190" s="1152"/>
      <c r="AR190" s="1152"/>
      <c r="AS190" s="1152"/>
      <c r="AT190" s="1152"/>
      <c r="AU190" s="1152"/>
      <c r="AV190" s="1152"/>
      <c r="AW190" s="1152"/>
      <c r="AX190" s="1152"/>
      <c r="AY190" s="1168"/>
      <c r="AZ190" s="133"/>
      <c r="BA190" s="84" t="s">
        <v>973</v>
      </c>
      <c r="BB190" s="39" t="s">
        <v>1194</v>
      </c>
      <c r="BC190" s="39" t="str">
        <f t="shared" si="111"/>
        <v>Fraxinus Pennsylvanica Lednaw Aerial</v>
      </c>
      <c r="BD190" s="39" t="str">
        <f t="shared" si="112"/>
        <v>Aerial Ash</v>
      </c>
      <c r="BE190" s="78" t="str">
        <f t="shared" si="113"/>
        <v>Advanced</v>
      </c>
      <c r="BF190" s="85" t="str">
        <f t="shared" si="114"/>
        <v/>
      </c>
      <c r="BG190" s="78" t="str">
        <f t="shared" si="115"/>
        <v/>
      </c>
      <c r="BH190" s="94" t="str">
        <f t="shared" si="116"/>
        <v/>
      </c>
      <c r="BI190" s="78" t="str">
        <f t="shared" si="117"/>
        <v/>
      </c>
      <c r="BJ190" s="86">
        <f>IF(BC190="","",Admin!$F$8)</f>
        <v>0</v>
      </c>
      <c r="BK190" s="94" t="str">
        <f t="shared" si="118"/>
        <v/>
      </c>
      <c r="BL190" s="95" t="str">
        <f t="shared" si="173"/>
        <v/>
      </c>
    </row>
    <row r="191" spans="2:64" s="39" customFormat="1" ht="18.75" hidden="1" customHeight="1" x14ac:dyDescent="0.25">
      <c r="B191" s="1157" t="s">
        <v>1662</v>
      </c>
      <c r="C191" s="1158"/>
      <c r="D191" s="1158"/>
      <c r="E191" s="1158"/>
      <c r="F191" s="1158"/>
      <c r="G191" s="1158"/>
      <c r="H191" s="1158"/>
      <c r="I191" s="1158"/>
      <c r="J191" s="1158"/>
      <c r="K191" s="1158"/>
      <c r="L191" s="1158"/>
      <c r="M191" s="1158"/>
      <c r="N191" s="1158"/>
      <c r="O191" s="1158"/>
      <c r="P191" s="1158"/>
      <c r="Q191" s="1158"/>
      <c r="R191" s="1158"/>
      <c r="S191" s="1158"/>
      <c r="T191" s="1158"/>
      <c r="U191" s="1158"/>
      <c r="V191" s="1158"/>
      <c r="W191" s="1158"/>
      <c r="X191" s="1158"/>
      <c r="Y191" s="1158"/>
      <c r="Z191" s="1158"/>
      <c r="AA191" s="1158"/>
      <c r="AB191" s="1158"/>
      <c r="AC191" s="1158"/>
      <c r="AD191" s="1158"/>
      <c r="AE191" s="1158"/>
      <c r="AF191" s="1158"/>
      <c r="AG191" s="1158"/>
      <c r="AH191" s="1158"/>
      <c r="AI191" s="1158"/>
      <c r="AJ191" s="1158"/>
      <c r="AK191" s="1158"/>
      <c r="AL191" s="1158"/>
      <c r="AM191" s="1158"/>
      <c r="AN191" s="1158"/>
      <c r="AO191" s="1158"/>
      <c r="AP191" s="1158"/>
      <c r="AQ191" s="1158"/>
      <c r="AR191" s="1158"/>
      <c r="AS191" s="1158"/>
      <c r="AT191" s="1158"/>
      <c r="AU191" s="1158"/>
      <c r="AV191" s="1158"/>
      <c r="AW191" s="1158"/>
      <c r="AX191" s="1158"/>
      <c r="AY191" s="1159"/>
      <c r="AZ191" s="133"/>
      <c r="BA191" s="84" t="s">
        <v>792</v>
      </c>
      <c r="BC191" s="39" t="str">
        <f t="shared" si="111"/>
        <v/>
      </c>
      <c r="BD191" s="39" t="str">
        <f t="shared" si="112"/>
        <v/>
      </c>
      <c r="BE191" s="78" t="str">
        <f t="shared" si="113"/>
        <v/>
      </c>
      <c r="BF191" s="85" t="str">
        <f t="shared" si="114"/>
        <v/>
      </c>
      <c r="BG191" s="78" t="str">
        <f t="shared" si="115"/>
        <v/>
      </c>
      <c r="BH191" s="94" t="str">
        <f t="shared" si="116"/>
        <v/>
      </c>
      <c r="BI191" s="78" t="str">
        <f t="shared" si="117"/>
        <v/>
      </c>
      <c r="BJ191" s="86" t="str">
        <f>IF(BC191="","",Admin!$F$8)</f>
        <v/>
      </c>
      <c r="BK191" s="94" t="str">
        <f t="shared" si="118"/>
        <v/>
      </c>
      <c r="BL191" s="95" t="str">
        <f t="shared" si="173"/>
        <v/>
      </c>
    </row>
    <row r="192" spans="2:64" s="39" customFormat="1" ht="18.75" hidden="1" customHeight="1" thickBot="1" x14ac:dyDescent="0.3">
      <c r="B192" s="1110" t="s">
        <v>1730</v>
      </c>
      <c r="C192" s="470"/>
      <c r="D192" s="470"/>
      <c r="E192" s="470"/>
      <c r="F192" s="470"/>
      <c r="G192" s="470"/>
      <c r="H192" s="470"/>
      <c r="I192" s="470"/>
      <c r="J192" s="470"/>
      <c r="K192" s="470"/>
      <c r="L192" s="470"/>
      <c r="M192" s="470"/>
      <c r="N192" s="470"/>
      <c r="O192" s="1115" t="s">
        <v>1661</v>
      </c>
      <c r="P192" s="1115"/>
      <c r="Q192" s="1115"/>
      <c r="R192" s="1115"/>
      <c r="S192" s="1115"/>
      <c r="T192" s="1115"/>
      <c r="U192" s="1115"/>
      <c r="V192" s="1115"/>
      <c r="W192" s="1115"/>
      <c r="X192" s="1116"/>
      <c r="Y192" s="863" t="s">
        <v>1378</v>
      </c>
      <c r="Z192" s="864"/>
      <c r="AA192" s="864"/>
      <c r="AB192" s="864"/>
      <c r="AC192" s="865"/>
      <c r="AD192" s="1133" t="s">
        <v>393</v>
      </c>
      <c r="AE192" s="1134"/>
      <c r="AF192" s="1135"/>
      <c r="AG192" s="1107" t="s">
        <v>2</v>
      </c>
      <c r="AH192" s="1108"/>
      <c r="AI192" s="1166"/>
      <c r="AJ192" s="863"/>
      <c r="AK192" s="864"/>
      <c r="AL192" s="864"/>
      <c r="AM192" s="864"/>
      <c r="AN192" s="864"/>
      <c r="AO192" s="864"/>
      <c r="AP192" s="864"/>
      <c r="AQ192" s="864"/>
      <c r="AR192" s="864"/>
      <c r="AS192" s="864"/>
      <c r="AT192" s="864"/>
      <c r="AU192" s="864"/>
      <c r="AV192" s="864"/>
      <c r="AW192" s="864"/>
      <c r="AX192" s="864"/>
      <c r="AY192" s="1093"/>
      <c r="AZ192" s="133"/>
      <c r="BA192" s="84" t="s">
        <v>813</v>
      </c>
      <c r="BB192" s="39" t="s">
        <v>1194</v>
      </c>
      <c r="BC192" s="39" t="str">
        <f>IF(BA192="","",IF(ISNUMBER(SEARCH(BB192,B192)),B192,BB192&amp;" "&amp;RIGHT(B192,LEN(B192)-3)))</f>
        <v>Fraxinus ornus 'Meczek'*</v>
      </c>
      <c r="BD192" s="39" t="str">
        <f>IF(O192&lt;&gt;"",O192,"")</f>
        <v>Meczek Designer Flowering Ash</v>
      </c>
      <c r="BE192" s="40" t="str">
        <f>IF(AND(Y192&lt;&gt;"Size", Y192&lt;&gt;""),Y192,"")</f>
        <v>1.8m Standard</v>
      </c>
      <c r="BF192" s="85" t="str">
        <f>IF(ISNUMBER(AD192),"Yes","")</f>
        <v/>
      </c>
      <c r="BG192" s="40" t="str">
        <f>IF(ISNUMBER(AG192),AG192,"")</f>
        <v/>
      </c>
      <c r="BH192" s="142" t="str">
        <f>IF(ISNUMBER(AD192),AD192,"")</f>
        <v/>
      </c>
      <c r="BI192" s="40" t="str">
        <f>IF(AND(ISNUMBER(AG192),BF192="Yes"),AG192,"")</f>
        <v/>
      </c>
      <c r="BJ192" s="139">
        <f>IF(BC192="","",Admin!$F$8)</f>
        <v>0</v>
      </c>
      <c r="BK192" s="142" t="str">
        <f>IF(AND(ISNUMBER(AG192),AG192&gt;0, ISNUMBER(AD192)),AD192*AG192,"")</f>
        <v/>
      </c>
      <c r="BL192" s="143" t="str">
        <f t="shared" si="173"/>
        <v/>
      </c>
    </row>
    <row r="193" spans="2:64" s="39" customFormat="1" ht="18.75" customHeight="1" thickBot="1" x14ac:dyDescent="0.3">
      <c r="B193" s="1114"/>
      <c r="C193" s="1114"/>
      <c r="D193" s="1114"/>
      <c r="E193" s="1114"/>
      <c r="F193" s="1114"/>
      <c r="G193" s="1114"/>
      <c r="H193" s="1114"/>
      <c r="I193" s="1114"/>
      <c r="J193" s="1114"/>
      <c r="K193" s="1114"/>
      <c r="L193" s="1114"/>
      <c r="M193" s="1114"/>
      <c r="N193" s="1114"/>
      <c r="O193" s="1114"/>
      <c r="P193" s="1114"/>
      <c r="Q193" s="1114"/>
      <c r="R193" s="1114"/>
      <c r="S193" s="1114"/>
      <c r="T193" s="1114"/>
      <c r="U193" s="1114"/>
      <c r="V193" s="1114"/>
      <c r="W193" s="1114"/>
      <c r="X193" s="1114"/>
      <c r="Y193" s="1114"/>
      <c r="Z193" s="1114"/>
      <c r="AA193" s="1114"/>
      <c r="AB193" s="1114"/>
      <c r="AC193" s="1114"/>
      <c r="AD193" s="1114"/>
      <c r="AE193" s="1114"/>
      <c r="AF193" s="1114"/>
      <c r="AG193" s="1114"/>
      <c r="AH193" s="1114"/>
      <c r="AI193" s="1114"/>
      <c r="AJ193" s="1114"/>
      <c r="AK193" s="1114"/>
      <c r="AL193" s="1114"/>
      <c r="AM193" s="1114"/>
      <c r="AN193" s="1114"/>
      <c r="AO193" s="1114"/>
      <c r="AP193" s="1114"/>
      <c r="AQ193" s="1114"/>
      <c r="AR193" s="1114"/>
      <c r="AS193" s="1114"/>
      <c r="AT193" s="1114"/>
      <c r="AU193" s="1114"/>
      <c r="AV193" s="1114"/>
      <c r="AW193" s="1114"/>
      <c r="AX193" s="1114"/>
      <c r="AY193" s="1114"/>
      <c r="AZ193" s="133"/>
      <c r="BA193" s="84" t="s">
        <v>792</v>
      </c>
      <c r="BC193" s="39" t="str">
        <f t="shared" si="111"/>
        <v/>
      </c>
      <c r="BD193" s="39" t="str">
        <f t="shared" si="112"/>
        <v/>
      </c>
      <c r="BE193" s="78" t="str">
        <f t="shared" si="113"/>
        <v/>
      </c>
      <c r="BF193" s="85" t="str">
        <f t="shared" si="114"/>
        <v/>
      </c>
      <c r="BG193" s="78" t="str">
        <f t="shared" si="115"/>
        <v/>
      </c>
      <c r="BH193" s="94" t="str">
        <f t="shared" si="116"/>
        <v/>
      </c>
      <c r="BI193" s="78" t="str">
        <f t="shared" si="117"/>
        <v/>
      </c>
      <c r="BJ193" s="86" t="str">
        <f>IF(BC193="","",Admin!$F$8)</f>
        <v/>
      </c>
      <c r="BK193" s="94" t="str">
        <f t="shared" si="118"/>
        <v/>
      </c>
      <c r="BL193" s="95" t="str">
        <f t="shared" si="173"/>
        <v/>
      </c>
    </row>
    <row r="194" spans="2:64" s="39" customFormat="1" ht="18.75" customHeight="1" x14ac:dyDescent="0.3">
      <c r="B194" s="1100" t="s">
        <v>491</v>
      </c>
      <c r="C194" s="1101"/>
      <c r="D194" s="1101"/>
      <c r="E194" s="1101"/>
      <c r="F194" s="1101"/>
      <c r="G194" s="1101"/>
      <c r="H194" s="1101"/>
      <c r="I194" s="1101"/>
      <c r="J194" s="1101"/>
      <c r="K194" s="1101"/>
      <c r="L194" s="1101"/>
      <c r="M194" s="1101"/>
      <c r="N194" s="1101"/>
      <c r="O194" s="1101"/>
      <c r="P194" s="1101"/>
      <c r="Q194" s="1101"/>
      <c r="R194" s="1101"/>
      <c r="S194" s="1101"/>
      <c r="T194" s="1101"/>
      <c r="U194" s="1101"/>
      <c r="V194" s="1101"/>
      <c r="W194" s="1101"/>
      <c r="X194" s="1101"/>
      <c r="Y194" s="1102" t="s">
        <v>443</v>
      </c>
      <c r="Z194" s="1102"/>
      <c r="AA194" s="1102"/>
      <c r="AB194" s="1102"/>
      <c r="AC194" s="1102"/>
      <c r="AD194" s="1102" t="s">
        <v>1</v>
      </c>
      <c r="AE194" s="1102"/>
      <c r="AF194" s="1102"/>
      <c r="AG194" s="1102" t="s">
        <v>0</v>
      </c>
      <c r="AH194" s="1102"/>
      <c r="AI194" s="1102"/>
      <c r="AJ194" s="1102" t="s">
        <v>444</v>
      </c>
      <c r="AK194" s="1102"/>
      <c r="AL194" s="1102"/>
      <c r="AM194" s="1102"/>
      <c r="AN194" s="1102"/>
      <c r="AO194" s="1102"/>
      <c r="AP194" s="1102"/>
      <c r="AQ194" s="1102"/>
      <c r="AR194" s="1102"/>
      <c r="AS194" s="1102"/>
      <c r="AT194" s="1102"/>
      <c r="AU194" s="1102"/>
      <c r="AV194" s="1102"/>
      <c r="AW194" s="1102"/>
      <c r="AX194" s="1102"/>
      <c r="AY194" s="1103"/>
      <c r="AZ194" s="133"/>
      <c r="BA194" s="84" t="s">
        <v>792</v>
      </c>
      <c r="BC194" s="39" t="str">
        <f t="shared" si="111"/>
        <v/>
      </c>
      <c r="BD194" s="39" t="str">
        <f t="shared" si="112"/>
        <v/>
      </c>
      <c r="BE194" s="78" t="str">
        <f t="shared" si="113"/>
        <v/>
      </c>
      <c r="BF194" s="85" t="str">
        <f t="shared" si="114"/>
        <v/>
      </c>
      <c r="BG194" s="78" t="str">
        <f t="shared" si="115"/>
        <v/>
      </c>
      <c r="BH194" s="94" t="str">
        <f t="shared" si="116"/>
        <v/>
      </c>
      <c r="BI194" s="78" t="str">
        <f t="shared" si="117"/>
        <v/>
      </c>
      <c r="BJ194" s="86" t="str">
        <f>IF(BC194="","",Admin!$F$8)</f>
        <v/>
      </c>
      <c r="BK194" s="94" t="str">
        <f t="shared" si="118"/>
        <v/>
      </c>
      <c r="BL194" s="95" t="str">
        <f t="shared" si="173"/>
        <v/>
      </c>
    </row>
    <row r="195" spans="2:64" s="39" customFormat="1" ht="18.75" customHeight="1" thickBot="1" x14ac:dyDescent="0.3">
      <c r="B195" s="1122" t="s">
        <v>492</v>
      </c>
      <c r="C195" s="466"/>
      <c r="D195" s="466"/>
      <c r="E195" s="466"/>
      <c r="F195" s="466"/>
      <c r="G195" s="466"/>
      <c r="H195" s="466"/>
      <c r="I195" s="466"/>
      <c r="J195" s="466"/>
      <c r="K195" s="466"/>
      <c r="L195" s="466"/>
      <c r="M195" s="466"/>
      <c r="N195" s="466"/>
      <c r="O195" s="1117" t="s">
        <v>493</v>
      </c>
      <c r="P195" s="1117"/>
      <c r="Q195" s="1117"/>
      <c r="R195" s="1117"/>
      <c r="S195" s="1117"/>
      <c r="T195" s="1117"/>
      <c r="U195" s="1117"/>
      <c r="V195" s="1117"/>
      <c r="W195" s="1117"/>
      <c r="X195" s="1117"/>
      <c r="Y195" s="1092" t="s">
        <v>445</v>
      </c>
      <c r="Z195" s="1092"/>
      <c r="AA195" s="1092"/>
      <c r="AB195" s="1092"/>
      <c r="AC195" s="1092"/>
      <c r="AD195" s="1113">
        <v>62.95</v>
      </c>
      <c r="AE195" s="1113"/>
      <c r="AF195" s="1113"/>
      <c r="AG195" s="1092"/>
      <c r="AH195" s="1092"/>
      <c r="AI195" s="1092"/>
      <c r="AJ195" s="1095"/>
      <c r="AK195" s="466"/>
      <c r="AL195" s="466"/>
      <c r="AM195" s="466"/>
      <c r="AN195" s="466"/>
      <c r="AO195" s="466"/>
      <c r="AP195" s="466"/>
      <c r="AQ195" s="466"/>
      <c r="AR195" s="466"/>
      <c r="AS195" s="466"/>
      <c r="AT195" s="466"/>
      <c r="AU195" s="466"/>
      <c r="AV195" s="466"/>
      <c r="AW195" s="466"/>
      <c r="AX195" s="466"/>
      <c r="AY195" s="963"/>
      <c r="AZ195" s="133"/>
      <c r="BA195" s="84" t="s">
        <v>1655</v>
      </c>
      <c r="BB195" s="39" t="s">
        <v>1196</v>
      </c>
      <c r="BC195" s="39" t="str">
        <f>IF(BA195="","",IF(ISNUMBER(SEARCH(BB195,B195)),B195,BB195&amp;" "&amp;RIGHT(B195,LEN(B195)-3)))</f>
        <v>Ginkgo Biloba</v>
      </c>
      <c r="BD195" s="39" t="str">
        <f>IF(O195&lt;&gt;"",O195,"")</f>
        <v>Maidenhair Tree | Gingko</v>
      </c>
      <c r="BE195" s="40" t="str">
        <f>IF(AND(Y195&lt;&gt;"Size", Y195&lt;&gt;""),Y195,"")</f>
        <v>Advanced</v>
      </c>
      <c r="BF195" s="85" t="str">
        <f>IF(ISNUMBER(AD195),"Yes","")</f>
        <v>Yes</v>
      </c>
      <c r="BG195" s="40" t="str">
        <f>IF(ISNUMBER(AG195),AG195,"")</f>
        <v/>
      </c>
      <c r="BH195" s="142">
        <f>IF(ISNUMBER(AD195),AD195,"")</f>
        <v>62.95</v>
      </c>
      <c r="BI195" s="40" t="str">
        <f>IF(AND(ISNUMBER(AG195),BF195="Yes"),AG195,"")</f>
        <v/>
      </c>
      <c r="BJ195" s="139">
        <f>IF(BC195="","",Admin!$F$8)</f>
        <v>0</v>
      </c>
      <c r="BK195" s="142" t="str">
        <f>IF(AND(ISNUMBER(AG195),AG195&gt;0, ISNUMBER(AD195)),AD195*AG195,"")</f>
        <v/>
      </c>
      <c r="BL195" s="143" t="str">
        <f t="shared" si="173"/>
        <v/>
      </c>
    </row>
    <row r="196" spans="2:64" s="39" customFormat="1" ht="18.75" hidden="1" customHeight="1" x14ac:dyDescent="0.25">
      <c r="B196" s="1110" t="s">
        <v>492</v>
      </c>
      <c r="C196" s="470"/>
      <c r="D196" s="470"/>
      <c r="E196" s="470"/>
      <c r="F196" s="470"/>
      <c r="G196" s="470"/>
      <c r="H196" s="470"/>
      <c r="I196" s="470"/>
      <c r="J196" s="470"/>
      <c r="K196" s="470"/>
      <c r="L196" s="470"/>
      <c r="M196" s="470"/>
      <c r="N196" s="470"/>
      <c r="O196" s="1111" t="s">
        <v>493</v>
      </c>
      <c r="P196" s="1111"/>
      <c r="Q196" s="1111"/>
      <c r="R196" s="1111"/>
      <c r="S196" s="1111"/>
      <c r="T196" s="1111"/>
      <c r="U196" s="1111"/>
      <c r="V196" s="1111"/>
      <c r="W196" s="1111"/>
      <c r="X196" s="1111"/>
      <c r="Y196" s="1094" t="s">
        <v>445</v>
      </c>
      <c r="Z196" s="1094"/>
      <c r="AA196" s="1094"/>
      <c r="AB196" s="1094"/>
      <c r="AC196" s="1094"/>
      <c r="AD196" s="1112" t="s">
        <v>393</v>
      </c>
      <c r="AE196" s="1112"/>
      <c r="AF196" s="1112"/>
      <c r="AG196" s="863" t="s">
        <v>2</v>
      </c>
      <c r="AH196" s="864"/>
      <c r="AI196" s="865"/>
      <c r="AJ196" s="1142"/>
      <c r="AK196" s="470"/>
      <c r="AL196" s="470"/>
      <c r="AM196" s="470"/>
      <c r="AN196" s="470"/>
      <c r="AO196" s="470"/>
      <c r="AP196" s="470"/>
      <c r="AQ196" s="470"/>
      <c r="AR196" s="470"/>
      <c r="AS196" s="470"/>
      <c r="AT196" s="470"/>
      <c r="AU196" s="470"/>
      <c r="AV196" s="470"/>
      <c r="AW196" s="470"/>
      <c r="AX196" s="470"/>
      <c r="AY196" s="944"/>
      <c r="AZ196" s="133"/>
      <c r="BA196" s="84" t="s">
        <v>974</v>
      </c>
      <c r="BB196" s="39" t="s">
        <v>1196</v>
      </c>
      <c r="BC196" s="39" t="str">
        <f>IF(BA196="","",IF(ISNUMBER(SEARCH(BB196,B196)),B196,BB196&amp;" "&amp;RIGHT(B196,LEN(B196)-3)))</f>
        <v>Ginkgo Biloba</v>
      </c>
      <c r="BD196" s="39" t="str">
        <f>IF(O196&lt;&gt;"",O196,"")</f>
        <v>Maidenhair Tree | Gingko</v>
      </c>
      <c r="BE196" s="40" t="str">
        <f>IF(AND(Y196&lt;&gt;"Size", Y196&lt;&gt;""),Y196,"")</f>
        <v>Advanced</v>
      </c>
      <c r="BF196" s="85" t="str">
        <f>IF(ISNUMBER(AD196),"Yes","")</f>
        <v/>
      </c>
      <c r="BG196" s="40" t="str">
        <f>IF(ISNUMBER(AG196),AG196,"")</f>
        <v/>
      </c>
      <c r="BH196" s="142" t="str">
        <f>IF(ISNUMBER(AD196),AD196,"")</f>
        <v/>
      </c>
      <c r="BI196" s="40" t="str">
        <f>IF(AND(ISNUMBER(AG196),BF196="Yes"),AG196,"")</f>
        <v/>
      </c>
      <c r="BJ196" s="139">
        <f>IF(BC196="","",Admin!$F$8)</f>
        <v>0</v>
      </c>
      <c r="BK196" s="142" t="str">
        <f>IF(AND(ISNUMBER(AG196),AG196&gt;0, ISNUMBER(AD196)),AD196*AG196,"")</f>
        <v/>
      </c>
      <c r="BL196" s="143" t="str">
        <f t="shared" ref="BL196" si="219">IF(BK196="","",BK196-(BK196*BJ196))</f>
        <v/>
      </c>
    </row>
    <row r="197" spans="2:64" s="39" customFormat="1" ht="18.75" hidden="1" customHeight="1" thickBot="1" x14ac:dyDescent="0.3">
      <c r="B197" s="1110" t="s">
        <v>1620</v>
      </c>
      <c r="C197" s="470"/>
      <c r="D197" s="470"/>
      <c r="E197" s="470"/>
      <c r="F197" s="470"/>
      <c r="G197" s="470"/>
      <c r="H197" s="470"/>
      <c r="I197" s="470"/>
      <c r="J197" s="470"/>
      <c r="K197" s="470"/>
      <c r="L197" s="470"/>
      <c r="M197" s="470"/>
      <c r="N197" s="470"/>
      <c r="O197" s="1111" t="s">
        <v>1621</v>
      </c>
      <c r="P197" s="1111"/>
      <c r="Q197" s="1111"/>
      <c r="R197" s="1111"/>
      <c r="S197" s="1111"/>
      <c r="T197" s="1111"/>
      <c r="U197" s="1111"/>
      <c r="V197" s="1111"/>
      <c r="W197" s="1111"/>
      <c r="X197" s="1111"/>
      <c r="Y197" s="1094" t="s">
        <v>445</v>
      </c>
      <c r="Z197" s="1094"/>
      <c r="AA197" s="1094"/>
      <c r="AB197" s="1094"/>
      <c r="AC197" s="1094"/>
      <c r="AD197" s="1112" t="s">
        <v>393</v>
      </c>
      <c r="AE197" s="1112"/>
      <c r="AF197" s="1112"/>
      <c r="AG197" s="1094" t="s">
        <v>2</v>
      </c>
      <c r="AH197" s="1094"/>
      <c r="AI197" s="1094"/>
      <c r="AJ197" s="1167"/>
      <c r="AK197" s="1152"/>
      <c r="AL197" s="1152"/>
      <c r="AM197" s="1152"/>
      <c r="AN197" s="1152"/>
      <c r="AO197" s="1152"/>
      <c r="AP197" s="1152"/>
      <c r="AQ197" s="1152"/>
      <c r="AR197" s="1152"/>
      <c r="AS197" s="1152"/>
      <c r="AT197" s="1152"/>
      <c r="AU197" s="1152"/>
      <c r="AV197" s="1152"/>
      <c r="AW197" s="1152"/>
      <c r="AX197" s="1152"/>
      <c r="AY197" s="1168"/>
      <c r="AZ197" s="133"/>
      <c r="BA197" s="84" t="s">
        <v>1622</v>
      </c>
      <c r="BB197" s="39" t="s">
        <v>1196</v>
      </c>
      <c r="BC197" s="39" t="str">
        <f t="shared" si="111"/>
        <v>Ginkgo Biloba 'Lemonlime Spire'</v>
      </c>
      <c r="BD197" s="39" t="str">
        <f t="shared" si="112"/>
        <v>Lemonlime Spire Gingko</v>
      </c>
      <c r="BE197" s="40" t="str">
        <f t="shared" si="113"/>
        <v>Advanced</v>
      </c>
      <c r="BF197" s="85" t="str">
        <f t="shared" si="114"/>
        <v/>
      </c>
      <c r="BG197" s="40" t="str">
        <f t="shared" si="115"/>
        <v/>
      </c>
      <c r="BH197" s="142" t="str">
        <f t="shared" si="116"/>
        <v/>
      </c>
      <c r="BI197" s="40" t="str">
        <f t="shared" si="117"/>
        <v/>
      </c>
      <c r="BJ197" s="139">
        <f>IF(BC197="","",Admin!$F$8)</f>
        <v>0</v>
      </c>
      <c r="BK197" s="142" t="str">
        <f t="shared" si="118"/>
        <v/>
      </c>
      <c r="BL197" s="143" t="str">
        <f t="shared" ref="BL197:BL345" si="220">IF(BK197="","",BK197-(BK197*BJ197))</f>
        <v/>
      </c>
    </row>
    <row r="198" spans="2:64" s="39" customFormat="1" ht="18.75" customHeight="1" thickBot="1" x14ac:dyDescent="0.3">
      <c r="B198" s="1114"/>
      <c r="C198" s="1114"/>
      <c r="D198" s="1114"/>
      <c r="E198" s="1114"/>
      <c r="F198" s="1114"/>
      <c r="G198" s="1114"/>
      <c r="H198" s="1114"/>
      <c r="I198" s="1114"/>
      <c r="J198" s="1114"/>
      <c r="K198" s="1114"/>
      <c r="L198" s="1114"/>
      <c r="M198" s="1114"/>
      <c r="N198" s="1114"/>
      <c r="O198" s="1114"/>
      <c r="P198" s="1114"/>
      <c r="Q198" s="1114"/>
      <c r="R198" s="1114"/>
      <c r="S198" s="1114"/>
      <c r="T198" s="1114"/>
      <c r="U198" s="1114"/>
      <c r="V198" s="1114"/>
      <c r="W198" s="1114"/>
      <c r="X198" s="1114"/>
      <c r="Y198" s="1114"/>
      <c r="Z198" s="1114"/>
      <c r="AA198" s="1114"/>
      <c r="AB198" s="1114"/>
      <c r="AC198" s="1114"/>
      <c r="AD198" s="1114"/>
      <c r="AE198" s="1114"/>
      <c r="AF198" s="1114"/>
      <c r="AG198" s="1114"/>
      <c r="AH198" s="1114"/>
      <c r="AI198" s="1114"/>
      <c r="AJ198" s="1114"/>
      <c r="AK198" s="1114"/>
      <c r="AL198" s="1114"/>
      <c r="AM198" s="1114"/>
      <c r="AN198" s="1114"/>
      <c r="AO198" s="1114"/>
      <c r="AP198" s="1114"/>
      <c r="AQ198" s="1114"/>
      <c r="AR198" s="1114"/>
      <c r="AS198" s="1114"/>
      <c r="AT198" s="1114"/>
      <c r="AU198" s="1114"/>
      <c r="AV198" s="1114"/>
      <c r="AW198" s="1114"/>
      <c r="AX198" s="1114"/>
      <c r="AY198" s="1114"/>
      <c r="AZ198" s="133"/>
      <c r="BA198" s="84" t="s">
        <v>792</v>
      </c>
      <c r="BC198" s="39" t="str">
        <f t="shared" si="111"/>
        <v/>
      </c>
      <c r="BD198" s="39" t="str">
        <f t="shared" si="112"/>
        <v/>
      </c>
      <c r="BE198" s="78" t="str">
        <f t="shared" si="113"/>
        <v/>
      </c>
      <c r="BF198" s="85" t="str">
        <f t="shared" si="114"/>
        <v/>
      </c>
      <c r="BG198" s="78" t="str">
        <f t="shared" si="115"/>
        <v/>
      </c>
      <c r="BH198" s="94" t="str">
        <f t="shared" si="116"/>
        <v/>
      </c>
      <c r="BI198" s="78" t="str">
        <f t="shared" si="117"/>
        <v/>
      </c>
      <c r="BJ198" s="86" t="str">
        <f>IF(BC198="","",Admin!$F$8)</f>
        <v/>
      </c>
      <c r="BK198" s="94" t="str">
        <f t="shared" si="118"/>
        <v/>
      </c>
      <c r="BL198" s="95" t="str">
        <f t="shared" si="220"/>
        <v/>
      </c>
    </row>
    <row r="199" spans="2:64" s="39" customFormat="1" ht="18.75" customHeight="1" x14ac:dyDescent="0.3">
      <c r="B199" s="1100" t="s">
        <v>494</v>
      </c>
      <c r="C199" s="1101"/>
      <c r="D199" s="1101"/>
      <c r="E199" s="1101"/>
      <c r="F199" s="1101"/>
      <c r="G199" s="1101"/>
      <c r="H199" s="1101"/>
      <c r="I199" s="1101"/>
      <c r="J199" s="1101"/>
      <c r="K199" s="1101"/>
      <c r="L199" s="1101"/>
      <c r="M199" s="1101"/>
      <c r="N199" s="1101"/>
      <c r="O199" s="1101"/>
      <c r="P199" s="1101"/>
      <c r="Q199" s="1101"/>
      <c r="R199" s="1101"/>
      <c r="S199" s="1101"/>
      <c r="T199" s="1101"/>
      <c r="U199" s="1101"/>
      <c r="V199" s="1101"/>
      <c r="W199" s="1101"/>
      <c r="X199" s="1101"/>
      <c r="Y199" s="1102" t="s">
        <v>443</v>
      </c>
      <c r="Z199" s="1102"/>
      <c r="AA199" s="1102"/>
      <c r="AB199" s="1102"/>
      <c r="AC199" s="1102"/>
      <c r="AD199" s="1102" t="s">
        <v>1</v>
      </c>
      <c r="AE199" s="1102"/>
      <c r="AF199" s="1102"/>
      <c r="AG199" s="1102" t="s">
        <v>0</v>
      </c>
      <c r="AH199" s="1102"/>
      <c r="AI199" s="1102"/>
      <c r="AJ199" s="1102" t="s">
        <v>444</v>
      </c>
      <c r="AK199" s="1102"/>
      <c r="AL199" s="1102"/>
      <c r="AM199" s="1102"/>
      <c r="AN199" s="1102"/>
      <c r="AO199" s="1102"/>
      <c r="AP199" s="1102"/>
      <c r="AQ199" s="1102"/>
      <c r="AR199" s="1102"/>
      <c r="AS199" s="1102"/>
      <c r="AT199" s="1102"/>
      <c r="AU199" s="1102"/>
      <c r="AV199" s="1102"/>
      <c r="AW199" s="1102"/>
      <c r="AX199" s="1102"/>
      <c r="AY199" s="1103"/>
      <c r="AZ199" s="133"/>
      <c r="BA199" s="84" t="s">
        <v>792</v>
      </c>
      <c r="BC199" s="39" t="str">
        <f t="shared" si="111"/>
        <v/>
      </c>
      <c r="BD199" s="39" t="str">
        <f t="shared" si="112"/>
        <v/>
      </c>
      <c r="BE199" s="78" t="str">
        <f t="shared" si="113"/>
        <v/>
      </c>
      <c r="BF199" s="85" t="str">
        <f t="shared" si="114"/>
        <v/>
      </c>
      <c r="BG199" s="78" t="str">
        <f t="shared" si="115"/>
        <v/>
      </c>
      <c r="BH199" s="94" t="str">
        <f t="shared" si="116"/>
        <v/>
      </c>
      <c r="BI199" s="78" t="str">
        <f t="shared" si="117"/>
        <v/>
      </c>
      <c r="BJ199" s="86" t="str">
        <f>IF(BC199="","",Admin!$F$8)</f>
        <v/>
      </c>
      <c r="BK199" s="94" t="str">
        <f t="shared" si="118"/>
        <v/>
      </c>
      <c r="BL199" s="95" t="str">
        <f t="shared" si="220"/>
        <v/>
      </c>
    </row>
    <row r="200" spans="2:64" s="39" customFormat="1" ht="18.75" customHeight="1" x14ac:dyDescent="0.25">
      <c r="B200" s="1122" t="s">
        <v>1531</v>
      </c>
      <c r="C200" s="466"/>
      <c r="D200" s="466"/>
      <c r="E200" s="466"/>
      <c r="F200" s="466"/>
      <c r="G200" s="466"/>
      <c r="H200" s="466"/>
      <c r="I200" s="466"/>
      <c r="J200" s="466"/>
      <c r="K200" s="466"/>
      <c r="L200" s="466"/>
      <c r="M200" s="466"/>
      <c r="N200" s="466"/>
      <c r="O200" s="1117" t="s">
        <v>1235</v>
      </c>
      <c r="P200" s="1117"/>
      <c r="Q200" s="1117"/>
      <c r="R200" s="1117"/>
      <c r="S200" s="1117"/>
      <c r="T200" s="1117"/>
      <c r="U200" s="1117"/>
      <c r="V200" s="1117"/>
      <c r="W200" s="1117"/>
      <c r="X200" s="1118"/>
      <c r="Y200" s="1119" t="s">
        <v>445</v>
      </c>
      <c r="Z200" s="1120"/>
      <c r="AA200" s="1120"/>
      <c r="AB200" s="1120"/>
      <c r="AC200" s="1136"/>
      <c r="AD200" s="1137">
        <v>62.95</v>
      </c>
      <c r="AE200" s="1138"/>
      <c r="AF200" s="1139"/>
      <c r="AG200" s="1119"/>
      <c r="AH200" s="1120"/>
      <c r="AI200" s="1136"/>
      <c r="AJ200" s="1119"/>
      <c r="AK200" s="1120"/>
      <c r="AL200" s="1120"/>
      <c r="AM200" s="1120"/>
      <c r="AN200" s="1120"/>
      <c r="AO200" s="1120"/>
      <c r="AP200" s="1120"/>
      <c r="AQ200" s="1120"/>
      <c r="AR200" s="1120"/>
      <c r="AS200" s="1120"/>
      <c r="AT200" s="1120"/>
      <c r="AU200" s="1120"/>
      <c r="AV200" s="1120"/>
      <c r="AW200" s="1120"/>
      <c r="AX200" s="1120"/>
      <c r="AY200" s="1121"/>
      <c r="AZ200" s="133"/>
      <c r="BA200" s="84" t="s">
        <v>1241</v>
      </c>
      <c r="BB200" s="39" t="s">
        <v>1197</v>
      </c>
      <c r="BC200" s="39" t="str">
        <f t="shared" ref="BC200:BC290" si="221">IF(BA200="","",IF(ISNUMBER(SEARCH(BB200,B200)),B200,BB200&amp;" "&amp;RIGHT(B200,LEN(B200)-3)))</f>
        <v>Gleditsia Triacanthos 'Elegantissima'*</v>
      </c>
      <c r="BD200" s="39" t="str">
        <f t="shared" ref="BD200:BD290" si="222">IF(O200&lt;&gt;"",O200,"")</f>
        <v>Gleditsia Limegold</v>
      </c>
      <c r="BE200" s="40" t="str">
        <f t="shared" ref="BE200:BE290" si="223">IF(AND(Y200&lt;&gt;"Size", Y200&lt;&gt;""),Y200,"")</f>
        <v>Advanced</v>
      </c>
      <c r="BF200" s="85" t="str">
        <f t="shared" ref="BF200:BF290" si="224">IF(ISNUMBER(AD200),"Yes","")</f>
        <v>Yes</v>
      </c>
      <c r="BG200" s="40" t="str">
        <f t="shared" ref="BG200:BG290" si="225">IF(ISNUMBER(AG200),AG200,"")</f>
        <v/>
      </c>
      <c r="BH200" s="142">
        <f t="shared" ref="BH200:BH290" si="226">IF(ISNUMBER(AD200),AD200,"")</f>
        <v>62.95</v>
      </c>
      <c r="BI200" s="40" t="str">
        <f t="shared" ref="BI200:BI290" si="227">IF(AND(ISNUMBER(AG200),BF200="Yes"),AG200,"")</f>
        <v/>
      </c>
      <c r="BJ200" s="139">
        <f>IF(BC200="","",Admin!$F$8)</f>
        <v>0</v>
      </c>
      <c r="BK200" s="142" t="str">
        <f t="shared" ref="BK200:BK290" si="228">IF(AND(ISNUMBER(AG200),AG200&gt;0, ISNUMBER(AD200)),AD200*AG200,"")</f>
        <v/>
      </c>
      <c r="BL200" s="143" t="str">
        <f>IF(BK200="","",BK200-(BK200*BJ200))</f>
        <v/>
      </c>
    </row>
    <row r="201" spans="2:64" s="39" customFormat="1" ht="18.75" hidden="1" customHeight="1" x14ac:dyDescent="0.25">
      <c r="B201" s="1110" t="s">
        <v>1238</v>
      </c>
      <c r="C201" s="470"/>
      <c r="D201" s="470"/>
      <c r="E201" s="470"/>
      <c r="F201" s="470"/>
      <c r="G201" s="470"/>
      <c r="H201" s="470"/>
      <c r="I201" s="470"/>
      <c r="J201" s="470"/>
      <c r="K201" s="470"/>
      <c r="L201" s="470"/>
      <c r="M201" s="470"/>
      <c r="N201" s="470"/>
      <c r="O201" s="1111" t="s">
        <v>1235</v>
      </c>
      <c r="P201" s="1111"/>
      <c r="Q201" s="1111"/>
      <c r="R201" s="1111"/>
      <c r="S201" s="1111"/>
      <c r="T201" s="1111"/>
      <c r="U201" s="1111"/>
      <c r="V201" s="1111"/>
      <c r="W201" s="1111"/>
      <c r="X201" s="1111"/>
      <c r="Y201" s="1094" t="s">
        <v>445</v>
      </c>
      <c r="Z201" s="1094"/>
      <c r="AA201" s="1094"/>
      <c r="AB201" s="1094"/>
      <c r="AC201" s="1094"/>
      <c r="AD201" s="1112" t="s">
        <v>393</v>
      </c>
      <c r="AE201" s="1112"/>
      <c r="AF201" s="1112"/>
      <c r="AG201" s="1094" t="s">
        <v>2</v>
      </c>
      <c r="AH201" s="1094"/>
      <c r="AI201" s="1094"/>
      <c r="AJ201" s="863"/>
      <c r="AK201" s="864"/>
      <c r="AL201" s="864"/>
      <c r="AM201" s="864"/>
      <c r="AN201" s="864"/>
      <c r="AO201" s="864"/>
      <c r="AP201" s="864"/>
      <c r="AQ201" s="864"/>
      <c r="AR201" s="864"/>
      <c r="AS201" s="864"/>
      <c r="AT201" s="864"/>
      <c r="AU201" s="864"/>
      <c r="AV201" s="864"/>
      <c r="AW201" s="864"/>
      <c r="AX201" s="864"/>
      <c r="AY201" s="1093"/>
      <c r="AZ201" s="133"/>
      <c r="BA201" s="84" t="s">
        <v>975</v>
      </c>
      <c r="BB201" s="39" t="s">
        <v>1197</v>
      </c>
      <c r="BC201" s="39" t="str">
        <f t="shared" si="221"/>
        <v>Gleditsia Triacanthos 'Limegold'</v>
      </c>
      <c r="BD201" s="39" t="str">
        <f t="shared" si="222"/>
        <v>Gleditsia Limegold</v>
      </c>
      <c r="BE201" s="40" t="str">
        <f t="shared" si="223"/>
        <v>Advanced</v>
      </c>
      <c r="BF201" s="85" t="str">
        <f t="shared" si="224"/>
        <v/>
      </c>
      <c r="BG201" s="40" t="str">
        <f t="shared" si="225"/>
        <v/>
      </c>
      <c r="BH201" s="142" t="str">
        <f t="shared" si="226"/>
        <v/>
      </c>
      <c r="BI201" s="40" t="str">
        <f t="shared" si="227"/>
        <v/>
      </c>
      <c r="BJ201" s="139">
        <f>IF(BC201="","",Admin!$F$8)</f>
        <v>0</v>
      </c>
      <c r="BK201" s="142" t="str">
        <f t="shared" si="228"/>
        <v/>
      </c>
      <c r="BL201" s="143" t="str">
        <f t="shared" si="220"/>
        <v/>
      </c>
    </row>
    <row r="202" spans="2:64" s="39" customFormat="1" ht="18.75" hidden="1" customHeight="1" x14ac:dyDescent="0.25">
      <c r="B202" s="1110" t="s">
        <v>1532</v>
      </c>
      <c r="C202" s="470"/>
      <c r="D202" s="470"/>
      <c r="E202" s="470"/>
      <c r="F202" s="470"/>
      <c r="G202" s="470"/>
      <c r="H202" s="470"/>
      <c r="I202" s="470"/>
      <c r="J202" s="470"/>
      <c r="K202" s="470"/>
      <c r="L202" s="470"/>
      <c r="M202" s="470"/>
      <c r="N202" s="470"/>
      <c r="O202" s="1111" t="s">
        <v>1472</v>
      </c>
      <c r="P202" s="1111"/>
      <c r="Q202" s="1111"/>
      <c r="R202" s="1111"/>
      <c r="S202" s="1111"/>
      <c r="T202" s="1111"/>
      <c r="U202" s="1111"/>
      <c r="V202" s="1111"/>
      <c r="W202" s="1111"/>
      <c r="X202" s="1111"/>
      <c r="Y202" s="1094" t="s">
        <v>445</v>
      </c>
      <c r="Z202" s="1094"/>
      <c r="AA202" s="1094"/>
      <c r="AB202" s="1094"/>
      <c r="AC202" s="1094"/>
      <c r="AD202" s="1112">
        <v>62.95</v>
      </c>
      <c r="AE202" s="1112"/>
      <c r="AF202" s="1112"/>
      <c r="AG202" s="1094" t="s">
        <v>2</v>
      </c>
      <c r="AH202" s="1094"/>
      <c r="AI202" s="1094"/>
      <c r="AJ202" s="863"/>
      <c r="AK202" s="864"/>
      <c r="AL202" s="864"/>
      <c r="AM202" s="864"/>
      <c r="AN202" s="864"/>
      <c r="AO202" s="864"/>
      <c r="AP202" s="864"/>
      <c r="AQ202" s="864"/>
      <c r="AR202" s="864"/>
      <c r="AS202" s="864"/>
      <c r="AT202" s="864"/>
      <c r="AU202" s="864"/>
      <c r="AV202" s="864"/>
      <c r="AW202" s="864"/>
      <c r="AX202" s="864"/>
      <c r="AY202" s="1093"/>
      <c r="AZ202" s="133"/>
      <c r="BA202" s="84" t="s">
        <v>2122</v>
      </c>
      <c r="BB202" s="39" t="s">
        <v>1197</v>
      </c>
      <c r="BC202" s="39" t="str">
        <f t="shared" si="221"/>
        <v>Gleditsia Triacanthos 'Rubylace'*</v>
      </c>
      <c r="BD202" s="39" t="str">
        <f t="shared" si="222"/>
        <v>Gleditsia Rubylace</v>
      </c>
      <c r="BE202" s="40" t="str">
        <f t="shared" si="223"/>
        <v>Advanced</v>
      </c>
      <c r="BF202" s="85" t="str">
        <f t="shared" si="224"/>
        <v>Yes</v>
      </c>
      <c r="BG202" s="40" t="str">
        <f t="shared" si="225"/>
        <v/>
      </c>
      <c r="BH202" s="142">
        <f t="shared" si="226"/>
        <v>62.95</v>
      </c>
      <c r="BI202" s="40" t="str">
        <f t="shared" si="227"/>
        <v/>
      </c>
      <c r="BJ202" s="139">
        <f>IF(BC202="","",Admin!$F$8)</f>
        <v>0</v>
      </c>
      <c r="BK202" s="142" t="str">
        <f t="shared" si="228"/>
        <v/>
      </c>
      <c r="BL202" s="143" t="str">
        <f>IF(BK202="","",BK202-(BK202*BJ202))</f>
        <v/>
      </c>
    </row>
    <row r="203" spans="2:64" s="39" customFormat="1" ht="18.75" customHeight="1" x14ac:dyDescent="0.25">
      <c r="B203" s="1122" t="s">
        <v>1239</v>
      </c>
      <c r="C203" s="466"/>
      <c r="D203" s="466"/>
      <c r="E203" s="466"/>
      <c r="F203" s="466"/>
      <c r="G203" s="466"/>
      <c r="H203" s="466"/>
      <c r="I203" s="466"/>
      <c r="J203" s="466"/>
      <c r="K203" s="466"/>
      <c r="L203" s="466"/>
      <c r="M203" s="466"/>
      <c r="N203" s="466"/>
      <c r="O203" s="1117" t="s">
        <v>1236</v>
      </c>
      <c r="P203" s="1117"/>
      <c r="Q203" s="1117"/>
      <c r="R203" s="1117"/>
      <c r="S203" s="1117"/>
      <c r="T203" s="1117"/>
      <c r="U203" s="1117"/>
      <c r="V203" s="1117"/>
      <c r="W203" s="1117"/>
      <c r="X203" s="1117"/>
      <c r="Y203" s="1092" t="s">
        <v>445</v>
      </c>
      <c r="Z203" s="1092"/>
      <c r="AA203" s="1092"/>
      <c r="AB203" s="1092"/>
      <c r="AC203" s="1092"/>
      <c r="AD203" s="1113">
        <v>62.95</v>
      </c>
      <c r="AE203" s="1113"/>
      <c r="AF203" s="1113"/>
      <c r="AG203" s="1092"/>
      <c r="AH203" s="1092"/>
      <c r="AI203" s="1092"/>
      <c r="AJ203" s="1119"/>
      <c r="AK203" s="1120"/>
      <c r="AL203" s="1120"/>
      <c r="AM203" s="1120"/>
      <c r="AN203" s="1120"/>
      <c r="AO203" s="1120"/>
      <c r="AP203" s="1120"/>
      <c r="AQ203" s="1120"/>
      <c r="AR203" s="1120"/>
      <c r="AS203" s="1120"/>
      <c r="AT203" s="1120"/>
      <c r="AU203" s="1120"/>
      <c r="AV203" s="1120"/>
      <c r="AW203" s="1120"/>
      <c r="AX203" s="1120"/>
      <c r="AY203" s="1121"/>
      <c r="AZ203" s="133"/>
      <c r="BA203" s="84" t="s">
        <v>1656</v>
      </c>
      <c r="BB203" s="39" t="s">
        <v>1197</v>
      </c>
      <c r="BC203" s="39" t="str">
        <f>IF(BA203="","",IF(ISNUMBER(SEARCH(BB203,B203)),B203,BB203&amp;" "&amp;RIGHT(B203,LEN(B203)-3)))</f>
        <v>Gleditsia Triacanthos 'Shademaster'</v>
      </c>
      <c r="BD203" s="39" t="str">
        <f>IF(O203&lt;&gt;"",O203,"")</f>
        <v>Gleditsia Shademaster</v>
      </c>
      <c r="BE203" s="40" t="str">
        <f>IF(AND(Y203&lt;&gt;"Size", Y203&lt;&gt;""),Y203,"")</f>
        <v>Advanced</v>
      </c>
      <c r="BF203" s="85" t="str">
        <f>IF(ISNUMBER(AD203),"Yes","")</f>
        <v>Yes</v>
      </c>
      <c r="BG203" s="40" t="str">
        <f>IF(ISNUMBER(AG203),AG203,"")</f>
        <v/>
      </c>
      <c r="BH203" s="142">
        <f>IF(ISNUMBER(AD203),AD203,"")</f>
        <v>62.95</v>
      </c>
      <c r="BI203" s="40" t="str">
        <f>IF(AND(ISNUMBER(AG203),BF203="Yes"),AG203,"")</f>
        <v/>
      </c>
      <c r="BJ203" s="139">
        <f>IF(BC203="","",Admin!$F$8)</f>
        <v>0</v>
      </c>
      <c r="BK203" s="142" t="str">
        <f>IF(AND(ISNUMBER(AG203),AG203&gt;0, ISNUMBER(AD203)),AD203*AG203,"")</f>
        <v/>
      </c>
      <c r="BL203" s="143" t="str">
        <f>IF(BK203="","",BK203-(BK203*BJ203))</f>
        <v/>
      </c>
    </row>
    <row r="204" spans="2:64" s="39" customFormat="1" ht="18.75" hidden="1" customHeight="1" x14ac:dyDescent="0.25">
      <c r="B204" s="1110" t="s">
        <v>1239</v>
      </c>
      <c r="C204" s="470"/>
      <c r="D204" s="470"/>
      <c r="E204" s="470"/>
      <c r="F204" s="470"/>
      <c r="G204" s="470"/>
      <c r="H204" s="470"/>
      <c r="I204" s="470"/>
      <c r="J204" s="470"/>
      <c r="K204" s="470"/>
      <c r="L204" s="470"/>
      <c r="M204" s="470"/>
      <c r="N204" s="470"/>
      <c r="O204" s="1111" t="s">
        <v>1236</v>
      </c>
      <c r="P204" s="1111"/>
      <c r="Q204" s="1111"/>
      <c r="R204" s="1111"/>
      <c r="S204" s="1111"/>
      <c r="T204" s="1111"/>
      <c r="U204" s="1111"/>
      <c r="V204" s="1111"/>
      <c r="W204" s="1111"/>
      <c r="X204" s="1145"/>
      <c r="Y204" s="863" t="s">
        <v>445</v>
      </c>
      <c r="Z204" s="864"/>
      <c r="AA204" s="864"/>
      <c r="AB204" s="864"/>
      <c r="AC204" s="865"/>
      <c r="AD204" s="1133">
        <v>62.95</v>
      </c>
      <c r="AE204" s="1134"/>
      <c r="AF204" s="1135"/>
      <c r="AG204" s="863" t="s">
        <v>2</v>
      </c>
      <c r="AH204" s="864"/>
      <c r="AI204" s="865"/>
      <c r="AJ204" s="863"/>
      <c r="AK204" s="864"/>
      <c r="AL204" s="864"/>
      <c r="AM204" s="864"/>
      <c r="AN204" s="864"/>
      <c r="AO204" s="864"/>
      <c r="AP204" s="864"/>
      <c r="AQ204" s="864"/>
      <c r="AR204" s="864"/>
      <c r="AS204" s="864"/>
      <c r="AT204" s="864"/>
      <c r="AU204" s="864"/>
      <c r="AV204" s="864"/>
      <c r="AW204" s="864"/>
      <c r="AX204" s="864"/>
      <c r="AY204" s="1093"/>
      <c r="AZ204" s="133"/>
      <c r="BA204" s="84" t="s">
        <v>976</v>
      </c>
      <c r="BB204" s="39" t="s">
        <v>1197</v>
      </c>
      <c r="BC204" s="39" t="str">
        <f t="shared" si="221"/>
        <v>Gleditsia Triacanthos 'Shademaster'</v>
      </c>
      <c r="BD204" s="39" t="str">
        <f t="shared" si="222"/>
        <v>Gleditsia Shademaster</v>
      </c>
      <c r="BE204" s="40" t="str">
        <f t="shared" si="223"/>
        <v>Advanced</v>
      </c>
      <c r="BF204" s="85" t="str">
        <f t="shared" si="224"/>
        <v>Yes</v>
      </c>
      <c r="BG204" s="40" t="str">
        <f t="shared" si="225"/>
        <v/>
      </c>
      <c r="BH204" s="142">
        <f t="shared" si="226"/>
        <v>62.95</v>
      </c>
      <c r="BI204" s="40" t="str">
        <f t="shared" si="227"/>
        <v/>
      </c>
      <c r="BJ204" s="139">
        <f>IF(BC204="","",Admin!$F$8)</f>
        <v>0</v>
      </c>
      <c r="BK204" s="142" t="str">
        <f t="shared" si="228"/>
        <v/>
      </c>
      <c r="BL204" s="143" t="str">
        <f t="shared" si="220"/>
        <v/>
      </c>
    </row>
    <row r="205" spans="2:64" s="39" customFormat="1" ht="18.75" hidden="1" customHeight="1" x14ac:dyDescent="0.25">
      <c r="B205" s="1110" t="s">
        <v>1240</v>
      </c>
      <c r="C205" s="470"/>
      <c r="D205" s="470"/>
      <c r="E205" s="470"/>
      <c r="F205" s="470"/>
      <c r="G205" s="470"/>
      <c r="H205" s="470"/>
      <c r="I205" s="470"/>
      <c r="J205" s="470"/>
      <c r="K205" s="470"/>
      <c r="L205" s="470"/>
      <c r="M205" s="470"/>
      <c r="N205" s="470"/>
      <c r="O205" s="1111" t="s">
        <v>1237</v>
      </c>
      <c r="P205" s="1111"/>
      <c r="Q205" s="1111"/>
      <c r="R205" s="1111"/>
      <c r="S205" s="1111"/>
      <c r="T205" s="1111"/>
      <c r="U205" s="1111"/>
      <c r="V205" s="1111"/>
      <c r="W205" s="1111"/>
      <c r="X205" s="1145"/>
      <c r="Y205" s="863" t="s">
        <v>445</v>
      </c>
      <c r="Z205" s="864"/>
      <c r="AA205" s="864"/>
      <c r="AB205" s="864"/>
      <c r="AC205" s="865"/>
      <c r="AD205" s="1133">
        <v>62.95</v>
      </c>
      <c r="AE205" s="1134"/>
      <c r="AF205" s="1135"/>
      <c r="AG205" s="863" t="s">
        <v>2</v>
      </c>
      <c r="AH205" s="864"/>
      <c r="AI205" s="865"/>
      <c r="AJ205" s="863"/>
      <c r="AK205" s="864"/>
      <c r="AL205" s="864"/>
      <c r="AM205" s="864"/>
      <c r="AN205" s="864"/>
      <c r="AO205" s="864"/>
      <c r="AP205" s="864"/>
      <c r="AQ205" s="864"/>
      <c r="AR205" s="864"/>
      <c r="AS205" s="864"/>
      <c r="AT205" s="864"/>
      <c r="AU205" s="864"/>
      <c r="AV205" s="864"/>
      <c r="AW205" s="864"/>
      <c r="AX205" s="864"/>
      <c r="AY205" s="1093"/>
      <c r="AZ205" s="133"/>
      <c r="BA205" s="84" t="s">
        <v>1464</v>
      </c>
      <c r="BB205" s="39" t="s">
        <v>1197</v>
      </c>
      <c r="BC205" s="39" t="str">
        <f t="shared" si="221"/>
        <v>Gleditsia Triacanthos 'Sunburst'</v>
      </c>
      <c r="BD205" s="39" t="str">
        <f t="shared" si="222"/>
        <v>Gleditsia Sunburst</v>
      </c>
      <c r="BE205" s="40" t="str">
        <f t="shared" si="223"/>
        <v>Advanced</v>
      </c>
      <c r="BF205" s="85" t="str">
        <f t="shared" si="224"/>
        <v>Yes</v>
      </c>
      <c r="BG205" s="40" t="str">
        <f t="shared" si="225"/>
        <v/>
      </c>
      <c r="BH205" s="142">
        <f t="shared" si="226"/>
        <v>62.95</v>
      </c>
      <c r="BI205" s="40" t="str">
        <f t="shared" si="227"/>
        <v/>
      </c>
      <c r="BJ205" s="139">
        <f>IF(BC205="","",Admin!$F$8)</f>
        <v>0</v>
      </c>
      <c r="BK205" s="142" t="str">
        <f t="shared" si="228"/>
        <v/>
      </c>
      <c r="BL205" s="143" t="str">
        <f t="shared" si="220"/>
        <v/>
      </c>
    </row>
    <row r="206" spans="2:64" s="39" customFormat="1" ht="18.75" customHeight="1" thickBot="1" x14ac:dyDescent="0.3">
      <c r="B206" s="1122" t="s">
        <v>1240</v>
      </c>
      <c r="C206" s="466"/>
      <c r="D206" s="466"/>
      <c r="E206" s="466"/>
      <c r="F206" s="466"/>
      <c r="G206" s="466"/>
      <c r="H206" s="466"/>
      <c r="I206" s="466"/>
      <c r="J206" s="466"/>
      <c r="K206" s="466"/>
      <c r="L206" s="466"/>
      <c r="M206" s="466"/>
      <c r="N206" s="466"/>
      <c r="O206" s="1117" t="s">
        <v>1237</v>
      </c>
      <c r="P206" s="1117"/>
      <c r="Q206" s="1117"/>
      <c r="R206" s="1117"/>
      <c r="S206" s="1117"/>
      <c r="T206" s="1117"/>
      <c r="U206" s="1117"/>
      <c r="V206" s="1117"/>
      <c r="W206" s="1117"/>
      <c r="X206" s="1117"/>
      <c r="Y206" s="1092" t="s">
        <v>445</v>
      </c>
      <c r="Z206" s="1092"/>
      <c r="AA206" s="1092"/>
      <c r="AB206" s="1092"/>
      <c r="AC206" s="1092"/>
      <c r="AD206" s="1113">
        <v>62.95</v>
      </c>
      <c r="AE206" s="1113"/>
      <c r="AF206" s="1113"/>
      <c r="AG206" s="1092"/>
      <c r="AH206" s="1092"/>
      <c r="AI206" s="1092"/>
      <c r="AJ206" s="1119"/>
      <c r="AK206" s="1120"/>
      <c r="AL206" s="1120"/>
      <c r="AM206" s="1120"/>
      <c r="AN206" s="1120"/>
      <c r="AO206" s="1120"/>
      <c r="AP206" s="1120"/>
      <c r="AQ206" s="1120"/>
      <c r="AR206" s="1120"/>
      <c r="AS206" s="1120"/>
      <c r="AT206" s="1120"/>
      <c r="AU206" s="1120"/>
      <c r="AV206" s="1120"/>
      <c r="AW206" s="1120"/>
      <c r="AX206" s="1120"/>
      <c r="AY206" s="1121"/>
      <c r="AZ206" s="133"/>
      <c r="BA206" s="84" t="s">
        <v>1657</v>
      </c>
      <c r="BB206" s="39" t="s">
        <v>1197</v>
      </c>
      <c r="BC206" s="39" t="str">
        <f>IF(BA206="","",IF(ISNUMBER(SEARCH(BB206,B206)),B206,BB206&amp;" "&amp;RIGHT(B206,LEN(B206)-3)))</f>
        <v>Gleditsia Triacanthos 'Sunburst'</v>
      </c>
      <c r="BD206" s="39" t="str">
        <f>IF(O206&lt;&gt;"",O206,"")</f>
        <v>Gleditsia Sunburst</v>
      </c>
      <c r="BE206" s="40" t="str">
        <f>IF(AND(Y206&lt;&gt;"Size", Y206&lt;&gt;""),Y206,"")</f>
        <v>Advanced</v>
      </c>
      <c r="BF206" s="85" t="str">
        <f>IF(ISNUMBER(AD206),"Yes","")</f>
        <v>Yes</v>
      </c>
      <c r="BG206" s="40" t="str">
        <f>IF(ISNUMBER(AG206),AG206,"")</f>
        <v/>
      </c>
      <c r="BH206" s="142">
        <f>IF(ISNUMBER(AD206),AD206,"")</f>
        <v>62.95</v>
      </c>
      <c r="BI206" s="40" t="str">
        <f>IF(AND(ISNUMBER(AG206),BF206="Yes"),AG206,"")</f>
        <v/>
      </c>
      <c r="BJ206" s="139">
        <f>IF(BC206="","",Admin!$F$8)</f>
        <v>0</v>
      </c>
      <c r="BK206" s="142" t="str">
        <f>IF(AND(ISNUMBER(AG206),AG206&gt;0, ISNUMBER(AD206)),AD206*AG206,"")</f>
        <v/>
      </c>
      <c r="BL206" s="143" t="str">
        <f>IF(BK206="","",BK206-(BK206*BJ206))</f>
        <v/>
      </c>
    </row>
    <row r="207" spans="2:64" s="39" customFormat="1" ht="18.75" hidden="1" customHeight="1" thickBot="1" x14ac:dyDescent="0.3">
      <c r="B207" s="1110" t="s">
        <v>1240</v>
      </c>
      <c r="C207" s="470"/>
      <c r="D207" s="470"/>
      <c r="E207" s="470"/>
      <c r="F207" s="470"/>
      <c r="G207" s="470"/>
      <c r="H207" s="470"/>
      <c r="I207" s="470"/>
      <c r="J207" s="470"/>
      <c r="K207" s="470"/>
      <c r="L207" s="470"/>
      <c r="M207" s="470"/>
      <c r="N207" s="470"/>
      <c r="O207" s="1111" t="s">
        <v>1237</v>
      </c>
      <c r="P207" s="1111"/>
      <c r="Q207" s="1111"/>
      <c r="R207" s="1111"/>
      <c r="S207" s="1111"/>
      <c r="T207" s="1111"/>
      <c r="U207" s="1111"/>
      <c r="V207" s="1111"/>
      <c r="W207" s="1111"/>
      <c r="X207" s="1145"/>
      <c r="Y207" s="863" t="s">
        <v>445</v>
      </c>
      <c r="Z207" s="864"/>
      <c r="AA207" s="864"/>
      <c r="AB207" s="864"/>
      <c r="AC207" s="865"/>
      <c r="AD207" s="1133">
        <v>62.95</v>
      </c>
      <c r="AE207" s="1134"/>
      <c r="AF207" s="1135"/>
      <c r="AG207" s="863" t="s">
        <v>2</v>
      </c>
      <c r="AH207" s="864"/>
      <c r="AI207" s="865"/>
      <c r="AJ207" s="863"/>
      <c r="AK207" s="864"/>
      <c r="AL207" s="864"/>
      <c r="AM207" s="864"/>
      <c r="AN207" s="864"/>
      <c r="AO207" s="864"/>
      <c r="AP207" s="864"/>
      <c r="AQ207" s="864"/>
      <c r="AR207" s="864"/>
      <c r="AS207" s="864"/>
      <c r="AT207" s="864"/>
      <c r="AU207" s="864"/>
      <c r="AV207" s="864"/>
      <c r="AW207" s="864"/>
      <c r="AX207" s="864"/>
      <c r="AY207" s="1093"/>
      <c r="AZ207" s="133"/>
      <c r="BA207" s="84" t="s">
        <v>1464</v>
      </c>
      <c r="BB207" s="39" t="s">
        <v>1197</v>
      </c>
      <c r="BC207" s="39" t="str">
        <f t="shared" si="221"/>
        <v>Gleditsia Triacanthos 'Sunburst'</v>
      </c>
      <c r="BD207" s="39" t="str">
        <f t="shared" si="222"/>
        <v>Gleditsia Sunburst</v>
      </c>
      <c r="BE207" s="40" t="str">
        <f t="shared" si="223"/>
        <v>Advanced</v>
      </c>
      <c r="BF207" s="85" t="str">
        <f t="shared" si="224"/>
        <v>Yes</v>
      </c>
      <c r="BG207" s="40" t="str">
        <f t="shared" si="225"/>
        <v/>
      </c>
      <c r="BH207" s="142">
        <f t="shared" si="226"/>
        <v>62.95</v>
      </c>
      <c r="BI207" s="40" t="str">
        <f t="shared" si="227"/>
        <v/>
      </c>
      <c r="BJ207" s="139">
        <f>IF(BC207="","",Admin!$F$8)</f>
        <v>0</v>
      </c>
      <c r="BK207" s="142" t="str">
        <f t="shared" si="228"/>
        <v/>
      </c>
      <c r="BL207" s="143" t="str">
        <f t="shared" si="220"/>
        <v/>
      </c>
    </row>
    <row r="208" spans="2:64" s="39" customFormat="1" ht="18.75" customHeight="1" thickBot="1" x14ac:dyDescent="0.3">
      <c r="B208" s="1104"/>
      <c r="C208" s="1104"/>
      <c r="D208" s="1104"/>
      <c r="E208" s="1104"/>
      <c r="F208" s="1104"/>
      <c r="G208" s="1104"/>
      <c r="H208" s="1104"/>
      <c r="I208" s="1104"/>
      <c r="J208" s="1104"/>
      <c r="K208" s="1104"/>
      <c r="L208" s="1104"/>
      <c r="M208" s="1104"/>
      <c r="N208" s="1104"/>
      <c r="O208" s="1104"/>
      <c r="P208" s="1104"/>
      <c r="Q208" s="1104"/>
      <c r="R208" s="1104"/>
      <c r="S208" s="1104"/>
      <c r="T208" s="1104"/>
      <c r="U208" s="1104"/>
      <c r="V208" s="1104"/>
      <c r="W208" s="1104"/>
      <c r="X208" s="1104"/>
      <c r="Y208" s="1104"/>
      <c r="Z208" s="1104"/>
      <c r="AA208" s="1104"/>
      <c r="AB208" s="1104"/>
      <c r="AC208" s="1104"/>
      <c r="AD208" s="1104"/>
      <c r="AE208" s="1104"/>
      <c r="AF208" s="1104"/>
      <c r="AG208" s="1104"/>
      <c r="AH208" s="1104"/>
      <c r="AI208" s="1104"/>
      <c r="AJ208" s="1104"/>
      <c r="AK208" s="1104"/>
      <c r="AL208" s="1104"/>
      <c r="AM208" s="1104"/>
      <c r="AN208" s="1104"/>
      <c r="AO208" s="1104"/>
      <c r="AP208" s="1104"/>
      <c r="AQ208" s="1104"/>
      <c r="AR208" s="1104"/>
      <c r="AS208" s="1104"/>
      <c r="AT208" s="1104"/>
      <c r="AU208" s="1104"/>
      <c r="AV208" s="1104"/>
      <c r="AW208" s="1104"/>
      <c r="AX208" s="1104"/>
      <c r="AY208" s="1104"/>
      <c r="AZ208" s="133"/>
      <c r="BA208" s="84" t="s">
        <v>792</v>
      </c>
      <c r="BC208" s="39" t="str">
        <f t="shared" ref="BC208" si="229">IF(BA208="","",IF(ISNUMBER(SEARCH(BB208,B208)),B208,BB208&amp;" "&amp;RIGHT(B208,LEN(B208)-3)))</f>
        <v/>
      </c>
      <c r="BD208" s="39" t="str">
        <f t="shared" ref="BD208" si="230">IF(O208&lt;&gt;"",O208,"")</f>
        <v/>
      </c>
      <c r="BE208" s="78" t="str">
        <f t="shared" ref="BE208" si="231">IF(AND(Y208&lt;&gt;"Size", Y208&lt;&gt;""),Y208,"")</f>
        <v/>
      </c>
      <c r="BF208" s="85" t="str">
        <f t="shared" ref="BF208" si="232">IF(ISNUMBER(AD208),"Yes","")</f>
        <v/>
      </c>
      <c r="BG208" s="78" t="str">
        <f t="shared" ref="BG208" si="233">IF(ISNUMBER(AG208),AG208,"")</f>
        <v/>
      </c>
      <c r="BH208" s="94" t="str">
        <f t="shared" ref="BH208" si="234">IF(ISNUMBER(AD208),AD208,"")</f>
        <v/>
      </c>
      <c r="BI208" s="78" t="str">
        <f t="shared" ref="BI208" si="235">IF(AND(ISNUMBER(AG208),BF208="Yes"),AG208,"")</f>
        <v/>
      </c>
      <c r="BJ208" s="86" t="str">
        <f>IF(BC208="","",Admin!$F$8)</f>
        <v/>
      </c>
      <c r="BK208" s="94" t="str">
        <f t="shared" ref="BK208" si="236">IF(AND(ISNUMBER(AG208),AG208&gt;0, ISNUMBER(AD208)),AD208*AG208,"")</f>
        <v/>
      </c>
      <c r="BL208" s="95" t="str">
        <f t="shared" ref="BL208" si="237">IF(BK208="","",BK208-(BK208*BJ208))</f>
        <v/>
      </c>
    </row>
    <row r="209" spans="2:64" s="39" customFormat="1" ht="18.75" hidden="1" customHeight="1" thickBot="1" x14ac:dyDescent="0.35">
      <c r="B209" s="1100" t="s">
        <v>2442</v>
      </c>
      <c r="C209" s="1101"/>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2" t="s">
        <v>443</v>
      </c>
      <c r="Z209" s="1102"/>
      <c r="AA209" s="1102"/>
      <c r="AB209" s="1102"/>
      <c r="AC209" s="1102"/>
      <c r="AD209" s="1102" t="s">
        <v>1</v>
      </c>
      <c r="AE209" s="1102"/>
      <c r="AF209" s="1102"/>
      <c r="AG209" s="1102" t="s">
        <v>0</v>
      </c>
      <c r="AH209" s="1102"/>
      <c r="AI209" s="1102"/>
      <c r="AJ209" s="1102" t="s">
        <v>444</v>
      </c>
      <c r="AK209" s="1102"/>
      <c r="AL209" s="1102"/>
      <c r="AM209" s="1102"/>
      <c r="AN209" s="1102"/>
      <c r="AO209" s="1102"/>
      <c r="AP209" s="1102"/>
      <c r="AQ209" s="1102"/>
      <c r="AR209" s="1102"/>
      <c r="AS209" s="1102"/>
      <c r="AT209" s="1102"/>
      <c r="AU209" s="1102"/>
      <c r="AV209" s="1102"/>
      <c r="AW209" s="1102"/>
      <c r="AX209" s="1102"/>
      <c r="AY209" s="1103"/>
      <c r="AZ209" s="133"/>
      <c r="BA209" s="84" t="s">
        <v>792</v>
      </c>
      <c r="BC209" s="39" t="str">
        <f t="shared" si="221"/>
        <v/>
      </c>
      <c r="BD209" s="39" t="str">
        <f t="shared" si="222"/>
        <v/>
      </c>
      <c r="BE209" s="78" t="str">
        <f t="shared" si="223"/>
        <v/>
      </c>
      <c r="BF209" s="85" t="str">
        <f t="shared" si="224"/>
        <v/>
      </c>
      <c r="BG209" s="78" t="str">
        <f t="shared" si="225"/>
        <v/>
      </c>
      <c r="BH209" s="94" t="str">
        <f t="shared" si="226"/>
        <v/>
      </c>
      <c r="BI209" s="78" t="str">
        <f t="shared" si="227"/>
        <v/>
      </c>
      <c r="BJ209" s="86" t="str">
        <f>IF(BC209="","",Admin!$F$8)</f>
        <v/>
      </c>
      <c r="BK209" s="94" t="str">
        <f t="shared" si="228"/>
        <v/>
      </c>
      <c r="BL209" s="95" t="str">
        <f t="shared" si="220"/>
        <v/>
      </c>
    </row>
    <row r="210" spans="2:64" s="39" customFormat="1" ht="18.75" hidden="1" customHeight="1" x14ac:dyDescent="0.25">
      <c r="B210" s="1110" t="s">
        <v>2447</v>
      </c>
      <c r="C210" s="470"/>
      <c r="D210" s="470"/>
      <c r="E210" s="470"/>
      <c r="F210" s="470"/>
      <c r="G210" s="470"/>
      <c r="H210" s="470"/>
      <c r="I210" s="470"/>
      <c r="J210" s="470"/>
      <c r="K210" s="470"/>
      <c r="L210" s="470"/>
      <c r="M210" s="470"/>
      <c r="N210" s="470"/>
      <c r="O210" s="1111" t="s">
        <v>2444</v>
      </c>
      <c r="P210" s="1111"/>
      <c r="Q210" s="1111"/>
      <c r="R210" s="1111"/>
      <c r="S210" s="1111"/>
      <c r="T210" s="1111"/>
      <c r="U210" s="1111"/>
      <c r="V210" s="1111"/>
      <c r="W210" s="1111"/>
      <c r="X210" s="1111"/>
      <c r="Y210" s="1094" t="s">
        <v>445</v>
      </c>
      <c r="Z210" s="1094"/>
      <c r="AA210" s="1094"/>
      <c r="AB210" s="1094"/>
      <c r="AC210" s="1094"/>
      <c r="AD210" s="1112">
        <v>69.95</v>
      </c>
      <c r="AE210" s="1112"/>
      <c r="AF210" s="1112"/>
      <c r="AG210" s="1094"/>
      <c r="AH210" s="1094"/>
      <c r="AI210" s="1094"/>
      <c r="AJ210" s="863"/>
      <c r="AK210" s="864"/>
      <c r="AL210" s="864"/>
      <c r="AM210" s="864"/>
      <c r="AN210" s="864"/>
      <c r="AO210" s="864"/>
      <c r="AP210" s="864"/>
      <c r="AQ210" s="864"/>
      <c r="AR210" s="864"/>
      <c r="AS210" s="864"/>
      <c r="AT210" s="864"/>
      <c r="AU210" s="864"/>
      <c r="AV210" s="864"/>
      <c r="AW210" s="864"/>
      <c r="AX210" s="864"/>
      <c r="AY210" s="1093"/>
      <c r="AZ210" s="133"/>
      <c r="BA210" s="84" t="s">
        <v>2450</v>
      </c>
      <c r="BB210" s="39" t="s">
        <v>2443</v>
      </c>
      <c r="BC210" s="39" t="str">
        <f t="shared" ref="BC210" si="238">IF(BA210="","",IF(ISNUMBER(SEARCH(BB210,B210)),B210,BB210&amp;" "&amp;RIGHT(B210,LEN(B210)-3)))</f>
        <v>Hamamelis 'Arnold's Promise'</v>
      </c>
      <c r="BD210" s="39" t="str">
        <f t="shared" ref="BD210" si="239">IF(O210&lt;&gt;"",O210,"")</f>
        <v>Arnold Promise Witch Hazel</v>
      </c>
      <c r="BE210" s="40" t="str">
        <f t="shared" ref="BE210" si="240">IF(AND(Y210&lt;&gt;"Size", Y210&lt;&gt;""),Y210,"")</f>
        <v>Advanced</v>
      </c>
      <c r="BF210" s="85" t="str">
        <f t="shared" ref="BF210" si="241">IF(ISNUMBER(AD210),"Yes","")</f>
        <v>Yes</v>
      </c>
      <c r="BG210" s="40" t="str">
        <f t="shared" ref="BG210" si="242">IF(ISNUMBER(AG210),AG210,"")</f>
        <v/>
      </c>
      <c r="BH210" s="142">
        <f t="shared" ref="BH210" si="243">IF(ISNUMBER(AD210),AD210,"")</f>
        <v>69.95</v>
      </c>
      <c r="BI210" s="40" t="str">
        <f t="shared" ref="BI210" si="244">IF(AND(ISNUMBER(AG210),BF210="Yes"),AG210,"")</f>
        <v/>
      </c>
      <c r="BJ210" s="139">
        <f>IF(BC210="","",Admin!$F$8)</f>
        <v>0</v>
      </c>
      <c r="BK210" s="142" t="str">
        <f t="shared" ref="BK210" si="245">IF(AND(ISNUMBER(AG210),AG210&gt;0, ISNUMBER(AD210)),AD210*AG210,"")</f>
        <v/>
      </c>
      <c r="BL210" s="143" t="str">
        <f t="shared" ref="BL210" si="246">IF(BK210="","",BK210-(BK210*BJ210))</f>
        <v/>
      </c>
    </row>
    <row r="211" spans="2:64" s="39" customFormat="1" ht="18.75" hidden="1" customHeight="1" x14ac:dyDescent="0.25">
      <c r="B211" s="1110" t="s">
        <v>2448</v>
      </c>
      <c r="C211" s="470"/>
      <c r="D211" s="470"/>
      <c r="E211" s="470"/>
      <c r="F211" s="470"/>
      <c r="G211" s="470"/>
      <c r="H211" s="470"/>
      <c r="I211" s="470"/>
      <c r="J211" s="470"/>
      <c r="K211" s="470"/>
      <c r="L211" s="470"/>
      <c r="M211" s="470"/>
      <c r="N211" s="470"/>
      <c r="O211" s="1111" t="s">
        <v>2445</v>
      </c>
      <c r="P211" s="1111"/>
      <c r="Q211" s="1111"/>
      <c r="R211" s="1111"/>
      <c r="S211" s="1111"/>
      <c r="T211" s="1111"/>
      <c r="U211" s="1111"/>
      <c r="V211" s="1111"/>
      <c r="W211" s="1111"/>
      <c r="X211" s="1111"/>
      <c r="Y211" s="1094" t="s">
        <v>445</v>
      </c>
      <c r="Z211" s="1094"/>
      <c r="AA211" s="1094"/>
      <c r="AB211" s="1094"/>
      <c r="AC211" s="1094"/>
      <c r="AD211" s="1112">
        <v>69.95</v>
      </c>
      <c r="AE211" s="1112"/>
      <c r="AF211" s="1112"/>
      <c r="AG211" s="1094"/>
      <c r="AH211" s="1094"/>
      <c r="AI211" s="1094"/>
      <c r="AJ211" s="863"/>
      <c r="AK211" s="864"/>
      <c r="AL211" s="864"/>
      <c r="AM211" s="864"/>
      <c r="AN211" s="864"/>
      <c r="AO211" s="864"/>
      <c r="AP211" s="864"/>
      <c r="AQ211" s="864"/>
      <c r="AR211" s="864"/>
      <c r="AS211" s="864"/>
      <c r="AT211" s="864"/>
      <c r="AU211" s="864"/>
      <c r="AV211" s="864"/>
      <c r="AW211" s="864"/>
      <c r="AX211" s="864"/>
      <c r="AY211" s="1093"/>
      <c r="AZ211" s="133"/>
      <c r="BA211" s="84" t="s">
        <v>2451</v>
      </c>
      <c r="BB211" s="39" t="s">
        <v>2443</v>
      </c>
      <c r="BC211" s="39" t="str">
        <f t="shared" ref="BC211:BC212" si="247">IF(BA211="","",IF(ISNUMBER(SEARCH(BB211,B211)),B211,BB211&amp;" "&amp;RIGHT(B211,LEN(B211)-3)))</f>
        <v>Hamamelis 'Jelena'</v>
      </c>
      <c r="BD211" s="39" t="str">
        <f t="shared" ref="BD211:BD212" si="248">IF(O211&lt;&gt;"",O211,"")</f>
        <v>Jelena Witch Hazel</v>
      </c>
      <c r="BE211" s="40" t="str">
        <f t="shared" ref="BE211:BE212" si="249">IF(AND(Y211&lt;&gt;"Size", Y211&lt;&gt;""),Y211,"")</f>
        <v>Advanced</v>
      </c>
      <c r="BF211" s="85" t="str">
        <f t="shared" ref="BF211:BF212" si="250">IF(ISNUMBER(AD211),"Yes","")</f>
        <v>Yes</v>
      </c>
      <c r="BG211" s="40" t="str">
        <f t="shared" ref="BG211:BG212" si="251">IF(ISNUMBER(AG211),AG211,"")</f>
        <v/>
      </c>
      <c r="BH211" s="142">
        <f t="shared" ref="BH211:BH212" si="252">IF(ISNUMBER(AD211),AD211,"")</f>
        <v>69.95</v>
      </c>
      <c r="BI211" s="40" t="str">
        <f t="shared" ref="BI211:BI212" si="253">IF(AND(ISNUMBER(AG211),BF211="Yes"),AG211,"")</f>
        <v/>
      </c>
      <c r="BJ211" s="139">
        <f>IF(BC211="","",Admin!$F$8)</f>
        <v>0</v>
      </c>
      <c r="BK211" s="142" t="str">
        <f t="shared" ref="BK211:BK212" si="254">IF(AND(ISNUMBER(AG211),AG211&gt;0, ISNUMBER(AD211)),AD211*AG211,"")</f>
        <v/>
      </c>
      <c r="BL211" s="143" t="str">
        <f t="shared" ref="BL211:BL212" si="255">IF(BK211="","",BK211-(BK211*BJ211))</f>
        <v/>
      </c>
    </row>
    <row r="212" spans="2:64" s="39" customFormat="1" ht="18.75" hidden="1" customHeight="1" thickBot="1" x14ac:dyDescent="0.3">
      <c r="B212" s="1140" t="s">
        <v>2449</v>
      </c>
      <c r="C212" s="1141"/>
      <c r="D212" s="1141"/>
      <c r="E212" s="1141"/>
      <c r="F212" s="1141"/>
      <c r="G212" s="1141"/>
      <c r="H212" s="1141"/>
      <c r="I212" s="1141"/>
      <c r="J212" s="1141"/>
      <c r="K212" s="1141"/>
      <c r="L212" s="1141"/>
      <c r="M212" s="1141"/>
      <c r="N212" s="1141"/>
      <c r="O212" s="1180" t="s">
        <v>2446</v>
      </c>
      <c r="P212" s="1180"/>
      <c r="Q212" s="1180"/>
      <c r="R212" s="1180"/>
      <c r="S212" s="1180"/>
      <c r="T212" s="1180"/>
      <c r="U212" s="1180"/>
      <c r="V212" s="1180"/>
      <c r="W212" s="1180"/>
      <c r="X212" s="1180"/>
      <c r="Y212" s="1106" t="s">
        <v>445</v>
      </c>
      <c r="Z212" s="1106"/>
      <c r="AA212" s="1106"/>
      <c r="AB212" s="1106"/>
      <c r="AC212" s="1106"/>
      <c r="AD212" s="1105">
        <v>69.95</v>
      </c>
      <c r="AE212" s="1105"/>
      <c r="AF212" s="1105"/>
      <c r="AG212" s="1106"/>
      <c r="AH212" s="1106"/>
      <c r="AI212" s="1106"/>
      <c r="AJ212" s="1107"/>
      <c r="AK212" s="1108"/>
      <c r="AL212" s="1108"/>
      <c r="AM212" s="1108"/>
      <c r="AN212" s="1108"/>
      <c r="AO212" s="1108"/>
      <c r="AP212" s="1108"/>
      <c r="AQ212" s="1108"/>
      <c r="AR212" s="1108"/>
      <c r="AS212" s="1108"/>
      <c r="AT212" s="1108"/>
      <c r="AU212" s="1108"/>
      <c r="AV212" s="1108"/>
      <c r="AW212" s="1108"/>
      <c r="AX212" s="1108"/>
      <c r="AY212" s="1109"/>
      <c r="AZ212" s="133"/>
      <c r="BA212" s="84" t="s">
        <v>2452</v>
      </c>
      <c r="BB212" s="39" t="s">
        <v>2443</v>
      </c>
      <c r="BC212" s="39" t="str">
        <f t="shared" si="247"/>
        <v>Hamamelis 'Pallida'</v>
      </c>
      <c r="BD212" s="39" t="str">
        <f t="shared" si="248"/>
        <v>Yellow Witch Hazel</v>
      </c>
      <c r="BE212" s="40" t="str">
        <f t="shared" si="249"/>
        <v>Advanced</v>
      </c>
      <c r="BF212" s="85" t="str">
        <f t="shared" si="250"/>
        <v>Yes</v>
      </c>
      <c r="BG212" s="40" t="str">
        <f t="shared" si="251"/>
        <v/>
      </c>
      <c r="BH212" s="142">
        <f t="shared" si="252"/>
        <v>69.95</v>
      </c>
      <c r="BI212" s="40" t="str">
        <f t="shared" si="253"/>
        <v/>
      </c>
      <c r="BJ212" s="139">
        <f>IF(BC212="","",Admin!$F$8)</f>
        <v>0</v>
      </c>
      <c r="BK212" s="142" t="str">
        <f t="shared" si="254"/>
        <v/>
      </c>
      <c r="BL212" s="143" t="str">
        <f t="shared" si="255"/>
        <v/>
      </c>
    </row>
    <row r="213" spans="2:64" s="39" customFormat="1" ht="18.75" hidden="1" customHeight="1" thickBot="1" x14ac:dyDescent="0.3">
      <c r="B213" s="1104"/>
      <c r="C213" s="1104"/>
      <c r="D213" s="1104"/>
      <c r="E213" s="1104"/>
      <c r="F213" s="1104"/>
      <c r="G213" s="1104"/>
      <c r="H213" s="1104"/>
      <c r="I213" s="1104"/>
      <c r="J213" s="1104"/>
      <c r="K213" s="1104"/>
      <c r="L213" s="1104"/>
      <c r="M213" s="1104"/>
      <c r="N213" s="1104"/>
      <c r="O213" s="1104"/>
      <c r="P213" s="1104"/>
      <c r="Q213" s="1104"/>
      <c r="R213" s="1104"/>
      <c r="S213" s="1104"/>
      <c r="T213" s="1104"/>
      <c r="U213" s="1104"/>
      <c r="V213" s="1104"/>
      <c r="W213" s="1104"/>
      <c r="X213" s="1104"/>
      <c r="Y213" s="1104"/>
      <c r="Z213" s="1104"/>
      <c r="AA213" s="1104"/>
      <c r="AB213" s="1104"/>
      <c r="AC213" s="1104"/>
      <c r="AD213" s="1104"/>
      <c r="AE213" s="1104"/>
      <c r="AF213" s="1104"/>
      <c r="AG213" s="1104"/>
      <c r="AH213" s="1104"/>
      <c r="AI213" s="1104"/>
      <c r="AJ213" s="1104"/>
      <c r="AK213" s="1104"/>
      <c r="AL213" s="1104"/>
      <c r="AM213" s="1104"/>
      <c r="AN213" s="1104"/>
      <c r="AO213" s="1104"/>
      <c r="AP213" s="1104"/>
      <c r="AQ213" s="1104"/>
      <c r="AR213" s="1104"/>
      <c r="AS213" s="1104"/>
      <c r="AT213" s="1104"/>
      <c r="AU213" s="1104"/>
      <c r="AV213" s="1104"/>
      <c r="AW213" s="1104"/>
      <c r="AX213" s="1104"/>
      <c r="AY213" s="1104"/>
      <c r="AZ213" s="133"/>
      <c r="BA213" s="84" t="s">
        <v>792</v>
      </c>
      <c r="BC213" s="39" t="str">
        <f t="shared" si="221"/>
        <v/>
      </c>
      <c r="BD213" s="39" t="str">
        <f t="shared" si="222"/>
        <v/>
      </c>
      <c r="BE213" s="78" t="str">
        <f t="shared" si="223"/>
        <v/>
      </c>
      <c r="BF213" s="85" t="str">
        <f t="shared" si="224"/>
        <v/>
      </c>
      <c r="BG213" s="78" t="str">
        <f t="shared" si="225"/>
        <v/>
      </c>
      <c r="BH213" s="94" t="str">
        <f t="shared" si="226"/>
        <v/>
      </c>
      <c r="BI213" s="78" t="str">
        <f t="shared" si="227"/>
        <v/>
      </c>
      <c r="BJ213" s="86" t="str">
        <f>IF(BC213="","",Admin!$F$8)</f>
        <v/>
      </c>
      <c r="BK213" s="94" t="str">
        <f t="shared" si="228"/>
        <v/>
      </c>
      <c r="BL213" s="95" t="str">
        <f t="shared" si="220"/>
        <v/>
      </c>
    </row>
    <row r="214" spans="2:64" s="39" customFormat="1" ht="18.75" customHeight="1" x14ac:dyDescent="0.3">
      <c r="B214" s="1100" t="s">
        <v>495</v>
      </c>
      <c r="C214" s="1101"/>
      <c r="D214" s="1101"/>
      <c r="E214" s="1101"/>
      <c r="F214" s="1101"/>
      <c r="G214" s="1101"/>
      <c r="H214" s="1101"/>
      <c r="I214" s="1101"/>
      <c r="J214" s="1101"/>
      <c r="K214" s="1101"/>
      <c r="L214" s="1101"/>
      <c r="M214" s="1101"/>
      <c r="N214" s="1101"/>
      <c r="O214" s="1101"/>
      <c r="P214" s="1101"/>
      <c r="Q214" s="1101"/>
      <c r="R214" s="1101"/>
      <c r="S214" s="1101"/>
      <c r="T214" s="1101"/>
      <c r="U214" s="1101"/>
      <c r="V214" s="1101"/>
      <c r="W214" s="1101"/>
      <c r="X214" s="1101"/>
      <c r="Y214" s="1102" t="s">
        <v>443</v>
      </c>
      <c r="Z214" s="1102"/>
      <c r="AA214" s="1102"/>
      <c r="AB214" s="1102"/>
      <c r="AC214" s="1102"/>
      <c r="AD214" s="1102" t="s">
        <v>1</v>
      </c>
      <c r="AE214" s="1102"/>
      <c r="AF214" s="1102"/>
      <c r="AG214" s="1102" t="s">
        <v>0</v>
      </c>
      <c r="AH214" s="1102"/>
      <c r="AI214" s="1102"/>
      <c r="AJ214" s="1102" t="s">
        <v>444</v>
      </c>
      <c r="AK214" s="1102"/>
      <c r="AL214" s="1102"/>
      <c r="AM214" s="1102"/>
      <c r="AN214" s="1102"/>
      <c r="AO214" s="1102"/>
      <c r="AP214" s="1102"/>
      <c r="AQ214" s="1102"/>
      <c r="AR214" s="1102"/>
      <c r="AS214" s="1102"/>
      <c r="AT214" s="1102"/>
      <c r="AU214" s="1102"/>
      <c r="AV214" s="1102"/>
      <c r="AW214" s="1102"/>
      <c r="AX214" s="1102"/>
      <c r="AY214" s="1103"/>
      <c r="AZ214" s="133"/>
      <c r="BA214" s="84" t="s">
        <v>792</v>
      </c>
      <c r="BC214" s="39" t="str">
        <f t="shared" si="221"/>
        <v/>
      </c>
      <c r="BD214" s="39" t="str">
        <f t="shared" si="222"/>
        <v/>
      </c>
      <c r="BE214" s="78" t="str">
        <f t="shared" si="223"/>
        <v/>
      </c>
      <c r="BF214" s="85" t="str">
        <f t="shared" si="224"/>
        <v/>
      </c>
      <c r="BG214" s="78" t="str">
        <f t="shared" si="225"/>
        <v/>
      </c>
      <c r="BH214" s="94" t="str">
        <f t="shared" si="226"/>
        <v/>
      </c>
      <c r="BI214" s="78" t="str">
        <f t="shared" si="227"/>
        <v/>
      </c>
      <c r="BJ214" s="86" t="str">
        <f>IF(BC214="","",Admin!$F$8)</f>
        <v/>
      </c>
      <c r="BK214" s="94" t="str">
        <f t="shared" si="228"/>
        <v/>
      </c>
      <c r="BL214" s="95" t="str">
        <f t="shared" si="220"/>
        <v/>
      </c>
    </row>
    <row r="215" spans="2:64" s="39" customFormat="1" ht="18.75" hidden="1" customHeight="1" x14ac:dyDescent="0.25">
      <c r="B215" s="1110" t="s">
        <v>496</v>
      </c>
      <c r="C215" s="470"/>
      <c r="D215" s="470"/>
      <c r="E215" s="470"/>
      <c r="F215" s="470"/>
      <c r="G215" s="470"/>
      <c r="H215" s="470"/>
      <c r="I215" s="470"/>
      <c r="J215" s="470"/>
      <c r="K215" s="470"/>
      <c r="L215" s="470"/>
      <c r="M215" s="470"/>
      <c r="N215" s="470"/>
      <c r="O215" s="1111" t="s">
        <v>497</v>
      </c>
      <c r="P215" s="1111"/>
      <c r="Q215" s="1111"/>
      <c r="R215" s="1111"/>
      <c r="S215" s="1111"/>
      <c r="T215" s="1111"/>
      <c r="U215" s="1111"/>
      <c r="V215" s="1111"/>
      <c r="W215" s="1111"/>
      <c r="X215" s="1111"/>
      <c r="Y215" s="1094" t="s">
        <v>498</v>
      </c>
      <c r="Z215" s="1094"/>
      <c r="AA215" s="1094"/>
      <c r="AB215" s="1094"/>
      <c r="AC215" s="1094"/>
      <c r="AD215" s="1112" t="s">
        <v>393</v>
      </c>
      <c r="AE215" s="1112"/>
      <c r="AF215" s="1112"/>
      <c r="AG215" s="1094" t="s">
        <v>2</v>
      </c>
      <c r="AH215" s="1094"/>
      <c r="AI215" s="1094"/>
      <c r="AJ215" s="1142"/>
      <c r="AK215" s="470"/>
      <c r="AL215" s="470"/>
      <c r="AM215" s="470"/>
      <c r="AN215" s="470"/>
      <c r="AO215" s="470"/>
      <c r="AP215" s="470"/>
      <c r="AQ215" s="470"/>
      <c r="AR215" s="470"/>
      <c r="AS215" s="470"/>
      <c r="AT215" s="470"/>
      <c r="AU215" s="470"/>
      <c r="AV215" s="470"/>
      <c r="AW215" s="470"/>
      <c r="AX215" s="470"/>
      <c r="AY215" s="944"/>
      <c r="AZ215" s="133"/>
      <c r="BA215" s="84" t="s">
        <v>977</v>
      </c>
      <c r="BB215" s="39" t="s">
        <v>1199</v>
      </c>
      <c r="BC215" s="39" t="str">
        <f t="shared" si="221"/>
        <v>Hydrangea macrophylla Blushing Bride</v>
      </c>
      <c r="BD215" s="39" t="str">
        <f t="shared" si="222"/>
        <v>Blushing Bride Hydrangea</v>
      </c>
      <c r="BE215" s="78" t="str">
        <f t="shared" si="223"/>
        <v>Bush</v>
      </c>
      <c r="BF215" s="85" t="str">
        <f t="shared" si="224"/>
        <v/>
      </c>
      <c r="BG215" s="78" t="str">
        <f t="shared" si="225"/>
        <v/>
      </c>
      <c r="BH215" s="94" t="str">
        <f t="shared" si="226"/>
        <v/>
      </c>
      <c r="BI215" s="78" t="str">
        <f t="shared" si="227"/>
        <v/>
      </c>
      <c r="BJ215" s="86">
        <f>IF(BC215="","",Admin!$F$8)</f>
        <v>0</v>
      </c>
      <c r="BK215" s="94" t="str">
        <f t="shared" si="228"/>
        <v/>
      </c>
      <c r="BL215" s="95" t="str">
        <f t="shared" si="220"/>
        <v/>
      </c>
    </row>
    <row r="216" spans="2:64" s="39" customFormat="1" ht="18.75" hidden="1" customHeight="1" x14ac:dyDescent="0.25">
      <c r="B216" s="1110" t="s">
        <v>499</v>
      </c>
      <c r="C216" s="470"/>
      <c r="D216" s="470"/>
      <c r="E216" s="470"/>
      <c r="F216" s="470"/>
      <c r="G216" s="470"/>
      <c r="H216" s="470"/>
      <c r="I216" s="470"/>
      <c r="J216" s="470"/>
      <c r="K216" s="470"/>
      <c r="L216" s="470"/>
      <c r="M216" s="470"/>
      <c r="N216" s="470"/>
      <c r="O216" s="1111" t="s">
        <v>500</v>
      </c>
      <c r="P216" s="1111"/>
      <c r="Q216" s="1111"/>
      <c r="R216" s="1111"/>
      <c r="S216" s="1111"/>
      <c r="T216" s="1111"/>
      <c r="U216" s="1111"/>
      <c r="V216" s="1111"/>
      <c r="W216" s="1111"/>
      <c r="X216" s="1111"/>
      <c r="Y216" s="1094" t="s">
        <v>498</v>
      </c>
      <c r="Z216" s="1094"/>
      <c r="AA216" s="1094"/>
      <c r="AB216" s="1094"/>
      <c r="AC216" s="1094"/>
      <c r="AD216" s="1112" t="s">
        <v>393</v>
      </c>
      <c r="AE216" s="1112"/>
      <c r="AF216" s="1112"/>
      <c r="AG216" s="1094" t="s">
        <v>2</v>
      </c>
      <c r="AH216" s="1094"/>
      <c r="AI216" s="1094"/>
      <c r="AJ216" s="1142"/>
      <c r="AK216" s="470"/>
      <c r="AL216" s="470"/>
      <c r="AM216" s="470"/>
      <c r="AN216" s="470"/>
      <c r="AO216" s="470"/>
      <c r="AP216" s="470"/>
      <c r="AQ216" s="470"/>
      <c r="AR216" s="470"/>
      <c r="AS216" s="470"/>
      <c r="AT216" s="470"/>
      <c r="AU216" s="470"/>
      <c r="AV216" s="470"/>
      <c r="AW216" s="470"/>
      <c r="AX216" s="470"/>
      <c r="AY216" s="944"/>
      <c r="AZ216" s="133"/>
      <c r="BA216" s="84" t="s">
        <v>978</v>
      </c>
      <c r="BB216" s="39" t="s">
        <v>1199</v>
      </c>
      <c r="BC216" s="39" t="str">
        <f t="shared" si="221"/>
        <v>Hydrangea macrophylla The Original</v>
      </c>
      <c r="BD216" s="39" t="str">
        <f t="shared" si="222"/>
        <v>The Original Hydrangea</v>
      </c>
      <c r="BE216" s="78" t="str">
        <f t="shared" si="223"/>
        <v>Bush</v>
      </c>
      <c r="BF216" s="85" t="str">
        <f t="shared" si="224"/>
        <v/>
      </c>
      <c r="BG216" s="78" t="str">
        <f t="shared" si="225"/>
        <v/>
      </c>
      <c r="BH216" s="94" t="str">
        <f t="shared" si="226"/>
        <v/>
      </c>
      <c r="BI216" s="78" t="str">
        <f t="shared" si="227"/>
        <v/>
      </c>
      <c r="BJ216" s="86">
        <f>IF(BC216="","",Admin!$F$8)</f>
        <v>0</v>
      </c>
      <c r="BK216" s="94" t="str">
        <f t="shared" si="228"/>
        <v/>
      </c>
      <c r="BL216" s="95" t="str">
        <f t="shared" si="220"/>
        <v/>
      </c>
    </row>
    <row r="217" spans="2:64" s="39" customFormat="1" ht="18.75" hidden="1" customHeight="1" x14ac:dyDescent="0.25">
      <c r="B217" s="1310" t="s">
        <v>501</v>
      </c>
      <c r="C217" s="1124"/>
      <c r="D217" s="1124"/>
      <c r="E217" s="1124"/>
      <c r="F217" s="1124"/>
      <c r="G217" s="1124"/>
      <c r="H217" s="1124"/>
      <c r="I217" s="1124"/>
      <c r="J217" s="1124"/>
      <c r="K217" s="1124"/>
      <c r="L217" s="1124"/>
      <c r="M217" s="1124"/>
      <c r="N217" s="1124"/>
      <c r="O217" s="1311" t="s">
        <v>502</v>
      </c>
      <c r="P217" s="1311"/>
      <c r="Q217" s="1311"/>
      <c r="R217" s="1311"/>
      <c r="S217" s="1311"/>
      <c r="T217" s="1311"/>
      <c r="U217" s="1311"/>
      <c r="V217" s="1311"/>
      <c r="W217" s="1311"/>
      <c r="X217" s="1311"/>
      <c r="Y217" s="1312" t="s">
        <v>498</v>
      </c>
      <c r="Z217" s="1312"/>
      <c r="AA217" s="1312"/>
      <c r="AB217" s="1312"/>
      <c r="AC217" s="1312"/>
      <c r="AD217" s="1313" t="s">
        <v>393</v>
      </c>
      <c r="AE217" s="1313"/>
      <c r="AF217" s="1313"/>
      <c r="AG217" s="1312" t="s">
        <v>2</v>
      </c>
      <c r="AH217" s="1312"/>
      <c r="AI217" s="1312"/>
      <c r="AJ217" s="1123"/>
      <c r="AK217" s="1124"/>
      <c r="AL217" s="1124"/>
      <c r="AM217" s="1124"/>
      <c r="AN217" s="1124"/>
      <c r="AO217" s="1124"/>
      <c r="AP217" s="1124"/>
      <c r="AQ217" s="1124"/>
      <c r="AR217" s="1124"/>
      <c r="AS217" s="1124"/>
      <c r="AT217" s="1124"/>
      <c r="AU217" s="1124"/>
      <c r="AV217" s="1124"/>
      <c r="AW217" s="1124"/>
      <c r="AX217" s="1124"/>
      <c r="AY217" s="1125"/>
      <c r="AZ217" s="133"/>
      <c r="BA217" s="84" t="s">
        <v>979</v>
      </c>
      <c r="BB217" s="39" t="s">
        <v>1199</v>
      </c>
      <c r="BC217" s="39" t="str">
        <f t="shared" ref="BC217:BC220" si="256">IF(BA217="","",IF(ISNUMBER(SEARCH(BB217,B217)),B217,BB217&amp;" "&amp;RIGHT(B217,LEN(B217)-3)))</f>
        <v>Hydrangea macrophylla Twist-n-Shout</v>
      </c>
      <c r="BD217" s="39" t="str">
        <f t="shared" ref="BD217:BD220" si="257">IF(O217&lt;&gt;"",O217,"")</f>
        <v>Twist-n-Shout Hydrangea</v>
      </c>
      <c r="BE217" s="78" t="str">
        <f t="shared" ref="BE217:BE220" si="258">IF(AND(Y217&lt;&gt;"Size", Y217&lt;&gt;""),Y217,"")</f>
        <v>Bush</v>
      </c>
      <c r="BF217" s="85" t="str">
        <f t="shared" ref="BF217:BF220" si="259">IF(ISNUMBER(AD217),"Yes","")</f>
        <v/>
      </c>
      <c r="BG217" s="78" t="str">
        <f t="shared" ref="BG217:BG220" si="260">IF(ISNUMBER(AG217),AG217,"")</f>
        <v/>
      </c>
      <c r="BH217" s="94" t="str">
        <f t="shared" ref="BH217:BH220" si="261">IF(ISNUMBER(AD217),AD217,"")</f>
        <v/>
      </c>
      <c r="BI217" s="78" t="str">
        <f t="shared" ref="BI217:BI220" si="262">IF(AND(ISNUMBER(AG217),BF217="Yes"),AG217,"")</f>
        <v/>
      </c>
      <c r="BJ217" s="86">
        <f>IF(BC217="","",Admin!$F$8)</f>
        <v>0</v>
      </c>
      <c r="BK217" s="94" t="str">
        <f t="shared" ref="BK217:BK220" si="263">IF(AND(ISNUMBER(AG217),AG217&gt;0, ISNUMBER(AD217)),AD217*AG217,"")</f>
        <v/>
      </c>
      <c r="BL217" s="95" t="str">
        <f t="shared" ref="BL217:BL220" si="264">IF(BK217="","",BK217-(BK217*BJ217))</f>
        <v/>
      </c>
    </row>
    <row r="218" spans="2:64" s="39" customFormat="1" ht="18.75" customHeight="1" x14ac:dyDescent="0.25">
      <c r="B218" s="1122" t="s">
        <v>2603</v>
      </c>
      <c r="C218" s="466"/>
      <c r="D218" s="466"/>
      <c r="E218" s="466"/>
      <c r="F218" s="466"/>
      <c r="G218" s="466"/>
      <c r="H218" s="466"/>
      <c r="I218" s="466"/>
      <c r="J218" s="466"/>
      <c r="K218" s="466"/>
      <c r="L218" s="466"/>
      <c r="M218" s="466"/>
      <c r="N218" s="466"/>
      <c r="O218" s="1117" t="s">
        <v>2604</v>
      </c>
      <c r="P218" s="1117"/>
      <c r="Q218" s="1117"/>
      <c r="R218" s="1117"/>
      <c r="S218" s="1117"/>
      <c r="T218" s="1117"/>
      <c r="U218" s="1117"/>
      <c r="V218" s="1117"/>
      <c r="W218" s="1117"/>
      <c r="X218" s="1117"/>
      <c r="Y218" s="1092" t="s">
        <v>498</v>
      </c>
      <c r="Z218" s="1092"/>
      <c r="AA218" s="1092"/>
      <c r="AB218" s="1092"/>
      <c r="AC218" s="1092"/>
      <c r="AD218" s="1113">
        <v>24.95</v>
      </c>
      <c r="AE218" s="1113"/>
      <c r="AF218" s="1113"/>
      <c r="AG218" s="1092"/>
      <c r="AH218" s="1092"/>
      <c r="AI218" s="1092"/>
      <c r="AJ218" s="1095"/>
      <c r="AK218" s="466"/>
      <c r="AL218" s="466"/>
      <c r="AM218" s="466"/>
      <c r="AN218" s="466"/>
      <c r="AO218" s="466"/>
      <c r="AP218" s="466"/>
      <c r="AQ218" s="466"/>
      <c r="AR218" s="466"/>
      <c r="AS218" s="466"/>
      <c r="AT218" s="466"/>
      <c r="AU218" s="466"/>
      <c r="AV218" s="466"/>
      <c r="AW218" s="466"/>
      <c r="AX218" s="466"/>
      <c r="AY218" s="963"/>
      <c r="AZ218" s="133"/>
      <c r="BA218" s="84" t="s">
        <v>2605</v>
      </c>
      <c r="BB218" s="39" t="s">
        <v>1199</v>
      </c>
      <c r="BC218" s="39" t="str">
        <f>IF(BA218="","",IF(ISNUMBER(SEARCH(BB218,B218)),B218,BB218&amp;" "&amp;RIGHT(B218,LEN(B218)-3)))</f>
        <v>Hydrangea aniculata 'Kyushu'</v>
      </c>
      <c r="BD218" s="39" t="str">
        <f>IF(O218&lt;&gt;"",O218,"")</f>
        <v>Kyushu Hydrangea</v>
      </c>
      <c r="BE218" s="78" t="str">
        <f>IF(AND(Y218&lt;&gt;"Size", Y218&lt;&gt;""),Y218,"")</f>
        <v>Bush</v>
      </c>
      <c r="BF218" s="85" t="str">
        <f>IF(ISNUMBER(AD218),"Yes","")</f>
        <v>Yes</v>
      </c>
      <c r="BG218" s="78" t="str">
        <f>IF(ISNUMBER(AG218),AG218,"")</f>
        <v/>
      </c>
      <c r="BH218" s="94">
        <f>IF(ISNUMBER(AD218),AD218,"")</f>
        <v>24.95</v>
      </c>
      <c r="BI218" s="78" t="str">
        <f>IF(AND(ISNUMBER(AG218),BF218="Yes"),AG218,"")</f>
        <v/>
      </c>
      <c r="BJ218" s="86">
        <f>IF(BC218="","",Admin!$F$8)</f>
        <v>0</v>
      </c>
      <c r="BK218" s="94" t="str">
        <f>IF(AND(ISNUMBER(AG218),AG218&gt;0, ISNUMBER(AD218)),AD218*AG218,"")</f>
        <v/>
      </c>
      <c r="BL218" s="95" t="str">
        <f>IF(BK218="","",BK218-(BK218*BJ218))</f>
        <v/>
      </c>
    </row>
    <row r="219" spans="2:64" s="39" customFormat="1" ht="18.75" customHeight="1" x14ac:dyDescent="0.25">
      <c r="B219" s="1122" t="s">
        <v>2400</v>
      </c>
      <c r="C219" s="466"/>
      <c r="D219" s="466"/>
      <c r="E219" s="466"/>
      <c r="F219" s="466"/>
      <c r="G219" s="466"/>
      <c r="H219" s="466"/>
      <c r="I219" s="466"/>
      <c r="J219" s="466"/>
      <c r="K219" s="466"/>
      <c r="L219" s="466"/>
      <c r="M219" s="466"/>
      <c r="N219" s="466"/>
      <c r="O219" s="1117" t="s">
        <v>2401</v>
      </c>
      <c r="P219" s="1117"/>
      <c r="Q219" s="1117"/>
      <c r="R219" s="1117"/>
      <c r="S219" s="1117"/>
      <c r="T219" s="1117"/>
      <c r="U219" s="1117"/>
      <c r="V219" s="1117"/>
      <c r="W219" s="1117"/>
      <c r="X219" s="1117"/>
      <c r="Y219" s="1092" t="s">
        <v>498</v>
      </c>
      <c r="Z219" s="1092"/>
      <c r="AA219" s="1092"/>
      <c r="AB219" s="1092"/>
      <c r="AC219" s="1092"/>
      <c r="AD219" s="1113">
        <v>24.95</v>
      </c>
      <c r="AE219" s="1113"/>
      <c r="AF219" s="1113"/>
      <c r="AG219" s="1092"/>
      <c r="AH219" s="1092"/>
      <c r="AI219" s="1092"/>
      <c r="AJ219" s="1095"/>
      <c r="AK219" s="466"/>
      <c r="AL219" s="466"/>
      <c r="AM219" s="466"/>
      <c r="AN219" s="466"/>
      <c r="AO219" s="466"/>
      <c r="AP219" s="466"/>
      <c r="AQ219" s="466"/>
      <c r="AR219" s="466"/>
      <c r="AS219" s="466"/>
      <c r="AT219" s="466"/>
      <c r="AU219" s="466"/>
      <c r="AV219" s="466"/>
      <c r="AW219" s="466"/>
      <c r="AX219" s="466"/>
      <c r="AY219" s="963"/>
      <c r="AZ219" s="133"/>
      <c r="BA219" s="84" t="s">
        <v>2606</v>
      </c>
      <c r="BB219" s="39" t="s">
        <v>1199</v>
      </c>
      <c r="BC219" s="39" t="str">
        <f>IF(BA219="","",IF(ISNUMBER(SEARCH(BB219,B219)),B219,BB219&amp;" "&amp;RIGHT(B219,LEN(B219)-3)))</f>
        <v>Hydrangea aniculata 'Tardiva'</v>
      </c>
      <c r="BD219" s="39" t="str">
        <f>IF(O219&lt;&gt;"",O219,"")</f>
        <v>Tradiva Hydrangea</v>
      </c>
      <c r="BE219" s="78" t="str">
        <f>IF(AND(Y219&lt;&gt;"Size", Y219&lt;&gt;""),Y219,"")</f>
        <v>Bush</v>
      </c>
      <c r="BF219" s="85" t="str">
        <f>IF(ISNUMBER(AD219),"Yes","")</f>
        <v>Yes</v>
      </c>
      <c r="BG219" s="78" t="str">
        <f>IF(ISNUMBER(AG219),AG219,"")</f>
        <v/>
      </c>
      <c r="BH219" s="94">
        <f>IF(ISNUMBER(AD219),AD219,"")</f>
        <v>24.95</v>
      </c>
      <c r="BI219" s="78" t="str">
        <f>IF(AND(ISNUMBER(AG219),BF219="Yes"),AG219,"")</f>
        <v/>
      </c>
      <c r="BJ219" s="86">
        <f>IF(BC219="","",Admin!$F$8)</f>
        <v>0</v>
      </c>
      <c r="BK219" s="94" t="str">
        <f>IF(AND(ISNUMBER(AG219),AG219&gt;0, ISNUMBER(AD219)),AD219*AG219,"")</f>
        <v/>
      </c>
      <c r="BL219" s="95" t="str">
        <f>IF(BK219="","",BK219-(BK219*BJ219))</f>
        <v/>
      </c>
    </row>
    <row r="220" spans="2:64" s="39" customFormat="1" ht="18.75" customHeight="1" thickBot="1" x14ac:dyDescent="0.3">
      <c r="B220" s="1185" t="s">
        <v>2402</v>
      </c>
      <c r="C220" s="1186"/>
      <c r="D220" s="1186"/>
      <c r="E220" s="1186"/>
      <c r="F220" s="1186"/>
      <c r="G220" s="1186"/>
      <c r="H220" s="1186"/>
      <c r="I220" s="1186"/>
      <c r="J220" s="1186"/>
      <c r="K220" s="1186"/>
      <c r="L220" s="1186"/>
      <c r="M220" s="1186"/>
      <c r="N220" s="1186"/>
      <c r="O220" s="1148" t="s">
        <v>2403</v>
      </c>
      <c r="P220" s="1148"/>
      <c r="Q220" s="1148"/>
      <c r="R220" s="1148"/>
      <c r="S220" s="1148"/>
      <c r="T220" s="1148"/>
      <c r="U220" s="1148"/>
      <c r="V220" s="1148"/>
      <c r="W220" s="1148"/>
      <c r="X220" s="1148"/>
      <c r="Y220" s="1149" t="s">
        <v>498</v>
      </c>
      <c r="Z220" s="1149"/>
      <c r="AA220" s="1149"/>
      <c r="AB220" s="1149"/>
      <c r="AC220" s="1149"/>
      <c r="AD220" s="1150">
        <v>24.95</v>
      </c>
      <c r="AE220" s="1150"/>
      <c r="AF220" s="1150"/>
      <c r="AG220" s="1149"/>
      <c r="AH220" s="1149"/>
      <c r="AI220" s="1149"/>
      <c r="AJ220" s="1190"/>
      <c r="AK220" s="1186"/>
      <c r="AL220" s="1186"/>
      <c r="AM220" s="1186"/>
      <c r="AN220" s="1186"/>
      <c r="AO220" s="1186"/>
      <c r="AP220" s="1186"/>
      <c r="AQ220" s="1186"/>
      <c r="AR220" s="1186"/>
      <c r="AS220" s="1186"/>
      <c r="AT220" s="1186"/>
      <c r="AU220" s="1186"/>
      <c r="AV220" s="1186"/>
      <c r="AW220" s="1186"/>
      <c r="AX220" s="1186"/>
      <c r="AY220" s="1191"/>
      <c r="AZ220" s="133"/>
      <c r="BA220" s="84" t="s">
        <v>2607</v>
      </c>
      <c r="BB220" s="39" t="s">
        <v>1199</v>
      </c>
      <c r="BC220" s="39" t="str">
        <f t="shared" si="256"/>
        <v>Hydrangea quercifolia 'Prinsnow' Snow Queen</v>
      </c>
      <c r="BD220" s="39" t="str">
        <f t="shared" si="257"/>
        <v>Snow Queen Hydrangea</v>
      </c>
      <c r="BE220" s="78" t="str">
        <f t="shared" si="258"/>
        <v>Bush</v>
      </c>
      <c r="BF220" s="85" t="str">
        <f t="shared" si="259"/>
        <v>Yes</v>
      </c>
      <c r="BG220" s="78" t="str">
        <f t="shared" si="260"/>
        <v/>
      </c>
      <c r="BH220" s="94">
        <f t="shared" si="261"/>
        <v>24.95</v>
      </c>
      <c r="BI220" s="78" t="str">
        <f t="shared" si="262"/>
        <v/>
      </c>
      <c r="BJ220" s="86">
        <f>IF(BC220="","",Admin!$F$8)</f>
        <v>0</v>
      </c>
      <c r="BK220" s="94" t="str">
        <f t="shared" si="263"/>
        <v/>
      </c>
      <c r="BL220" s="95" t="str">
        <f t="shared" si="264"/>
        <v/>
      </c>
    </row>
    <row r="221" spans="2:64" s="39" customFormat="1" ht="18.75" customHeight="1" thickBot="1" x14ac:dyDescent="0.3">
      <c r="B221" s="1146"/>
      <c r="C221" s="1147"/>
      <c r="D221" s="1147"/>
      <c r="E221" s="1147"/>
      <c r="F221" s="1147"/>
      <c r="G221" s="1147"/>
      <c r="H221" s="1147"/>
      <c r="I221" s="1147"/>
      <c r="J221" s="1147"/>
      <c r="K221" s="1147"/>
      <c r="L221" s="1147"/>
      <c r="M221" s="1147"/>
      <c r="N221" s="1147"/>
      <c r="O221" s="1147"/>
      <c r="P221" s="1147"/>
      <c r="Q221" s="1147"/>
      <c r="R221" s="1147"/>
      <c r="S221" s="1147"/>
      <c r="T221" s="1147"/>
      <c r="U221" s="1147"/>
      <c r="V221" s="1147"/>
      <c r="W221" s="1147"/>
      <c r="X221" s="1147"/>
      <c r="Y221" s="1147"/>
      <c r="Z221" s="1147"/>
      <c r="AA221" s="1147"/>
      <c r="AB221" s="1147"/>
      <c r="AC221" s="1147"/>
      <c r="AD221" s="1147"/>
      <c r="AE221" s="1147"/>
      <c r="AF221" s="1147"/>
      <c r="AG221" s="1147"/>
      <c r="AH221" s="1147"/>
      <c r="AI221" s="1147"/>
      <c r="AJ221" s="1147"/>
      <c r="AK221" s="1147"/>
      <c r="AL221" s="1147"/>
      <c r="AM221" s="1147"/>
      <c r="AN221" s="1147"/>
      <c r="AO221" s="1147"/>
      <c r="AP221" s="1147"/>
      <c r="AQ221" s="1147"/>
      <c r="AR221" s="1147"/>
      <c r="AS221" s="1147"/>
      <c r="AT221" s="1147"/>
      <c r="AU221" s="1147"/>
      <c r="AV221" s="1147"/>
      <c r="AW221" s="1147"/>
      <c r="AX221" s="1147"/>
      <c r="AY221" s="1147"/>
      <c r="AZ221" s="133"/>
      <c r="BA221" s="84" t="s">
        <v>792</v>
      </c>
      <c r="BC221" s="39" t="str">
        <f t="shared" si="221"/>
        <v/>
      </c>
      <c r="BD221" s="39" t="str">
        <f t="shared" si="222"/>
        <v/>
      </c>
      <c r="BE221" s="78" t="str">
        <f t="shared" si="223"/>
        <v/>
      </c>
      <c r="BF221" s="85" t="str">
        <f t="shared" si="224"/>
        <v/>
      </c>
      <c r="BG221" s="78" t="str">
        <f t="shared" si="225"/>
        <v/>
      </c>
      <c r="BH221" s="94" t="str">
        <f t="shared" si="226"/>
        <v/>
      </c>
      <c r="BI221" s="78" t="str">
        <f t="shared" si="227"/>
        <v/>
      </c>
      <c r="BJ221" s="86" t="str">
        <f>IF(BC221="","",Admin!$F$8)</f>
        <v/>
      </c>
      <c r="BK221" s="94" t="str">
        <f t="shared" si="228"/>
        <v/>
      </c>
      <c r="BL221" s="95" t="str">
        <f t="shared" si="220"/>
        <v/>
      </c>
    </row>
    <row r="222" spans="2:64" s="39" customFormat="1" ht="18.75" hidden="1" customHeight="1" thickBot="1" x14ac:dyDescent="0.35">
      <c r="B222" s="1100" t="s">
        <v>503</v>
      </c>
      <c r="C222" s="1101"/>
      <c r="D222" s="1101"/>
      <c r="E222" s="1101"/>
      <c r="F222" s="1101"/>
      <c r="G222" s="1101"/>
      <c r="H222" s="1101"/>
      <c r="I222" s="1101"/>
      <c r="J222" s="1101"/>
      <c r="K222" s="1101"/>
      <c r="L222" s="1101"/>
      <c r="M222" s="1101"/>
      <c r="N222" s="1101"/>
      <c r="O222" s="1101"/>
      <c r="P222" s="1101"/>
      <c r="Q222" s="1101"/>
      <c r="R222" s="1101"/>
      <c r="S222" s="1101"/>
      <c r="T222" s="1101"/>
      <c r="U222" s="1101"/>
      <c r="V222" s="1101"/>
      <c r="W222" s="1101"/>
      <c r="X222" s="1101"/>
      <c r="Y222" s="1102" t="s">
        <v>443</v>
      </c>
      <c r="Z222" s="1102"/>
      <c r="AA222" s="1102"/>
      <c r="AB222" s="1102"/>
      <c r="AC222" s="1102"/>
      <c r="AD222" s="1102" t="s">
        <v>1</v>
      </c>
      <c r="AE222" s="1102"/>
      <c r="AF222" s="1102"/>
      <c r="AG222" s="1102" t="s">
        <v>0</v>
      </c>
      <c r="AH222" s="1102"/>
      <c r="AI222" s="1102"/>
      <c r="AJ222" s="1102" t="s">
        <v>444</v>
      </c>
      <c r="AK222" s="1102"/>
      <c r="AL222" s="1102"/>
      <c r="AM222" s="1102"/>
      <c r="AN222" s="1102"/>
      <c r="AO222" s="1102"/>
      <c r="AP222" s="1102"/>
      <c r="AQ222" s="1102"/>
      <c r="AR222" s="1102"/>
      <c r="AS222" s="1102"/>
      <c r="AT222" s="1102"/>
      <c r="AU222" s="1102"/>
      <c r="AV222" s="1102"/>
      <c r="AW222" s="1102"/>
      <c r="AX222" s="1102"/>
      <c r="AY222" s="1103"/>
      <c r="AZ222" s="133"/>
      <c r="BA222" s="84" t="s">
        <v>792</v>
      </c>
      <c r="BC222" s="39" t="str">
        <f t="shared" si="221"/>
        <v/>
      </c>
      <c r="BD222" s="39" t="str">
        <f t="shared" si="222"/>
        <v/>
      </c>
      <c r="BE222" s="78" t="str">
        <f t="shared" si="223"/>
        <v/>
      </c>
      <c r="BF222" s="85" t="str">
        <f t="shared" si="224"/>
        <v/>
      </c>
      <c r="BG222" s="78" t="str">
        <f t="shared" si="225"/>
        <v/>
      </c>
      <c r="BH222" s="94" t="str">
        <f t="shared" si="226"/>
        <v/>
      </c>
      <c r="BI222" s="78" t="str">
        <f t="shared" si="227"/>
        <v/>
      </c>
      <c r="BJ222" s="86" t="str">
        <f>IF(BC222="","",Admin!$F$8)</f>
        <v/>
      </c>
      <c r="BK222" s="94" t="str">
        <f t="shared" si="228"/>
        <v/>
      </c>
      <c r="BL222" s="95" t="str">
        <f t="shared" si="220"/>
        <v/>
      </c>
    </row>
    <row r="223" spans="2:64" s="39" customFormat="1" ht="18.75" hidden="1" customHeight="1" x14ac:dyDescent="0.25">
      <c r="B223" s="1110" t="s">
        <v>2072</v>
      </c>
      <c r="C223" s="470"/>
      <c r="D223" s="470"/>
      <c r="E223" s="470"/>
      <c r="F223" s="470"/>
      <c r="G223" s="470"/>
      <c r="H223" s="470"/>
      <c r="I223" s="470"/>
      <c r="J223" s="470"/>
      <c r="K223" s="470"/>
      <c r="L223" s="470"/>
      <c r="M223" s="470"/>
      <c r="N223" s="470"/>
      <c r="O223" s="1111" t="s">
        <v>1242</v>
      </c>
      <c r="P223" s="1111"/>
      <c r="Q223" s="1111"/>
      <c r="R223" s="1111"/>
      <c r="S223" s="1111"/>
      <c r="T223" s="1111"/>
      <c r="U223" s="1111"/>
      <c r="V223" s="1111"/>
      <c r="W223" s="1111"/>
      <c r="X223" s="1111"/>
      <c r="Y223" s="1094" t="s">
        <v>445</v>
      </c>
      <c r="Z223" s="1094"/>
      <c r="AA223" s="1094"/>
      <c r="AB223" s="1094"/>
      <c r="AC223" s="1094"/>
      <c r="AD223" s="1112" t="s">
        <v>393</v>
      </c>
      <c r="AE223" s="1112"/>
      <c r="AF223" s="1112"/>
      <c r="AG223" s="1094" t="s">
        <v>2</v>
      </c>
      <c r="AH223" s="1094"/>
      <c r="AI223" s="1094"/>
      <c r="AJ223" s="863"/>
      <c r="AK223" s="864"/>
      <c r="AL223" s="864"/>
      <c r="AM223" s="864"/>
      <c r="AN223" s="864"/>
      <c r="AO223" s="864"/>
      <c r="AP223" s="864"/>
      <c r="AQ223" s="864"/>
      <c r="AR223" s="864"/>
      <c r="AS223" s="864"/>
      <c r="AT223" s="864"/>
      <c r="AU223" s="864"/>
      <c r="AV223" s="864"/>
      <c r="AW223" s="864"/>
      <c r="AX223" s="864"/>
      <c r="AY223" s="1093"/>
      <c r="AZ223" s="133"/>
      <c r="BA223" s="84" t="s">
        <v>1432</v>
      </c>
      <c r="BB223" s="39" t="s">
        <v>1200</v>
      </c>
      <c r="BC223" s="39" t="str">
        <f t="shared" si="221"/>
        <v>Koelreuteria Paniculata</v>
      </c>
      <c r="BD223" s="39" t="str">
        <f t="shared" si="222"/>
        <v>Golden Rain Tree</v>
      </c>
      <c r="BE223" s="40" t="str">
        <f t="shared" si="223"/>
        <v>Advanced</v>
      </c>
      <c r="BF223" s="85" t="str">
        <f t="shared" si="224"/>
        <v/>
      </c>
      <c r="BG223" s="40" t="str">
        <f t="shared" si="225"/>
        <v/>
      </c>
      <c r="BH223" s="142" t="str">
        <f t="shared" si="226"/>
        <v/>
      </c>
      <c r="BI223" s="40" t="str">
        <f t="shared" si="227"/>
        <v/>
      </c>
      <c r="BJ223" s="139">
        <f>IF(BC223="","",Admin!$F$8)</f>
        <v>0</v>
      </c>
      <c r="BK223" s="142" t="str">
        <f t="shared" si="228"/>
        <v/>
      </c>
      <c r="BL223" s="143" t="str">
        <f>IF(BK223="","",BK223-(BK223*BJ223))</f>
        <v/>
      </c>
    </row>
    <row r="224" spans="2:64" s="39" customFormat="1" ht="18.75" hidden="1" customHeight="1" thickBot="1" x14ac:dyDescent="0.3">
      <c r="B224" s="1151" t="s">
        <v>2073</v>
      </c>
      <c r="C224" s="1152"/>
      <c r="D224" s="1152"/>
      <c r="E224" s="1152"/>
      <c r="F224" s="1152"/>
      <c r="G224" s="1152"/>
      <c r="H224" s="1152"/>
      <c r="I224" s="1152"/>
      <c r="J224" s="1152"/>
      <c r="K224" s="1152"/>
      <c r="L224" s="1152"/>
      <c r="M224" s="1152"/>
      <c r="N224" s="1152"/>
      <c r="O224" s="1183" t="s">
        <v>504</v>
      </c>
      <c r="P224" s="1183"/>
      <c r="Q224" s="1183"/>
      <c r="R224" s="1183"/>
      <c r="S224" s="1183"/>
      <c r="T224" s="1183"/>
      <c r="U224" s="1183"/>
      <c r="V224" s="1183"/>
      <c r="W224" s="1183"/>
      <c r="X224" s="1183"/>
      <c r="Y224" s="1144" t="s">
        <v>445</v>
      </c>
      <c r="Z224" s="1144"/>
      <c r="AA224" s="1144"/>
      <c r="AB224" s="1144"/>
      <c r="AC224" s="1144"/>
      <c r="AD224" s="1105" t="s">
        <v>393</v>
      </c>
      <c r="AE224" s="1105"/>
      <c r="AF224" s="1105"/>
      <c r="AG224" s="1094" t="s">
        <v>2</v>
      </c>
      <c r="AH224" s="1094"/>
      <c r="AI224" s="1094"/>
      <c r="AJ224" s="863"/>
      <c r="AK224" s="864"/>
      <c r="AL224" s="864"/>
      <c r="AM224" s="864"/>
      <c r="AN224" s="864"/>
      <c r="AO224" s="864"/>
      <c r="AP224" s="864"/>
      <c r="AQ224" s="864"/>
      <c r="AR224" s="864"/>
      <c r="AS224" s="864"/>
      <c r="AT224" s="864"/>
      <c r="AU224" s="864"/>
      <c r="AV224" s="864"/>
      <c r="AW224" s="864"/>
      <c r="AX224" s="864"/>
      <c r="AY224" s="1093"/>
      <c r="AZ224" s="133"/>
      <c r="BA224" s="84" t="s">
        <v>980</v>
      </c>
      <c r="BB224" s="39" t="s">
        <v>1200</v>
      </c>
      <c r="BC224" s="39" t="str">
        <f t="shared" si="221"/>
        <v>Koelreuteria Paniculata 'Golden Candle'</v>
      </c>
      <c r="BD224" s="39" t="str">
        <f t="shared" si="222"/>
        <v>Golden Candle Golden Rain Tree</v>
      </c>
      <c r="BE224" s="40" t="str">
        <f t="shared" si="223"/>
        <v>Advanced</v>
      </c>
      <c r="BF224" s="85" t="str">
        <f t="shared" si="224"/>
        <v/>
      </c>
      <c r="BG224" s="40" t="str">
        <f t="shared" si="225"/>
        <v/>
      </c>
      <c r="BH224" s="142" t="str">
        <f t="shared" si="226"/>
        <v/>
      </c>
      <c r="BI224" s="40" t="str">
        <f t="shared" si="227"/>
        <v/>
      </c>
      <c r="BJ224" s="139">
        <f>IF(BC224="","",Admin!$F$8)</f>
        <v>0</v>
      </c>
      <c r="BK224" s="142" t="str">
        <f t="shared" si="228"/>
        <v/>
      </c>
      <c r="BL224" s="143" t="str">
        <f t="shared" si="220"/>
        <v/>
      </c>
    </row>
    <row r="225" spans="2:64" s="39" customFormat="1" ht="18.75" hidden="1" customHeight="1" thickBot="1" x14ac:dyDescent="0.3">
      <c r="B225" s="1104"/>
      <c r="C225" s="1104"/>
      <c r="D225" s="1104"/>
      <c r="E225" s="1104"/>
      <c r="F225" s="1104"/>
      <c r="G225" s="1104"/>
      <c r="H225" s="1104"/>
      <c r="I225" s="1104"/>
      <c r="J225" s="1104"/>
      <c r="K225" s="1104"/>
      <c r="L225" s="1104"/>
      <c r="M225" s="1104"/>
      <c r="N225" s="1104"/>
      <c r="O225" s="1104"/>
      <c r="P225" s="1104"/>
      <c r="Q225" s="1104"/>
      <c r="R225" s="1104"/>
      <c r="S225" s="1104"/>
      <c r="T225" s="1104"/>
      <c r="U225" s="1104"/>
      <c r="V225" s="1104"/>
      <c r="W225" s="1104"/>
      <c r="X225" s="1104"/>
      <c r="Y225" s="1104"/>
      <c r="Z225" s="1104"/>
      <c r="AA225" s="1104"/>
      <c r="AB225" s="1104"/>
      <c r="AC225" s="1104"/>
      <c r="AD225" s="1104"/>
      <c r="AE225" s="1104"/>
      <c r="AF225" s="1104"/>
      <c r="AG225" s="1104"/>
      <c r="AH225" s="1104"/>
      <c r="AI225" s="1104"/>
      <c r="AJ225" s="1104"/>
      <c r="AK225" s="1104"/>
      <c r="AL225" s="1104"/>
      <c r="AM225" s="1104"/>
      <c r="AN225" s="1104"/>
      <c r="AO225" s="1104"/>
      <c r="AP225" s="1104"/>
      <c r="AQ225" s="1104"/>
      <c r="AR225" s="1104"/>
      <c r="AS225" s="1104"/>
      <c r="AT225" s="1104"/>
      <c r="AU225" s="1104"/>
      <c r="AV225" s="1104"/>
      <c r="AW225" s="1104"/>
      <c r="AX225" s="1104"/>
      <c r="AY225" s="1104"/>
      <c r="AZ225" s="133"/>
      <c r="BA225" s="84" t="s">
        <v>792</v>
      </c>
      <c r="BC225" s="39" t="str">
        <f t="shared" si="221"/>
        <v/>
      </c>
      <c r="BD225" s="39" t="str">
        <f t="shared" si="222"/>
        <v/>
      </c>
      <c r="BE225" s="78" t="str">
        <f t="shared" si="223"/>
        <v/>
      </c>
      <c r="BF225" s="85" t="str">
        <f t="shared" si="224"/>
        <v/>
      </c>
      <c r="BG225" s="78" t="str">
        <f t="shared" si="225"/>
        <v/>
      </c>
      <c r="BH225" s="94" t="str">
        <f t="shared" si="226"/>
        <v/>
      </c>
      <c r="BI225" s="78" t="str">
        <f t="shared" si="227"/>
        <v/>
      </c>
      <c r="BJ225" s="86" t="str">
        <f>IF(BC225="","",Admin!$F$8)</f>
        <v/>
      </c>
      <c r="BK225" s="94" t="str">
        <f t="shared" si="228"/>
        <v/>
      </c>
      <c r="BL225" s="95" t="str">
        <f t="shared" si="220"/>
        <v/>
      </c>
    </row>
    <row r="226" spans="2:64" s="39" customFormat="1" ht="18.75" customHeight="1" x14ac:dyDescent="0.3">
      <c r="B226" s="1100" t="s">
        <v>505</v>
      </c>
      <c r="C226" s="1101"/>
      <c r="D226" s="1101"/>
      <c r="E226" s="1101"/>
      <c r="F226" s="1101"/>
      <c r="G226" s="1101"/>
      <c r="H226" s="1101"/>
      <c r="I226" s="1101"/>
      <c r="J226" s="1101"/>
      <c r="K226" s="1101"/>
      <c r="L226" s="1101"/>
      <c r="M226" s="1101"/>
      <c r="N226" s="1101"/>
      <c r="O226" s="1101"/>
      <c r="P226" s="1101"/>
      <c r="Q226" s="1101"/>
      <c r="R226" s="1101"/>
      <c r="S226" s="1101"/>
      <c r="T226" s="1101"/>
      <c r="U226" s="1101"/>
      <c r="V226" s="1101"/>
      <c r="W226" s="1101"/>
      <c r="X226" s="1101"/>
      <c r="Y226" s="1102" t="s">
        <v>443</v>
      </c>
      <c r="Z226" s="1102"/>
      <c r="AA226" s="1102"/>
      <c r="AB226" s="1102"/>
      <c r="AC226" s="1102"/>
      <c r="AD226" s="1102" t="s">
        <v>1</v>
      </c>
      <c r="AE226" s="1102"/>
      <c r="AF226" s="1102"/>
      <c r="AG226" s="1102" t="s">
        <v>0</v>
      </c>
      <c r="AH226" s="1102"/>
      <c r="AI226" s="1102"/>
      <c r="AJ226" s="1102" t="s">
        <v>444</v>
      </c>
      <c r="AK226" s="1102"/>
      <c r="AL226" s="1102"/>
      <c r="AM226" s="1102"/>
      <c r="AN226" s="1102"/>
      <c r="AO226" s="1102"/>
      <c r="AP226" s="1102"/>
      <c r="AQ226" s="1102"/>
      <c r="AR226" s="1102"/>
      <c r="AS226" s="1102"/>
      <c r="AT226" s="1102"/>
      <c r="AU226" s="1102"/>
      <c r="AV226" s="1102"/>
      <c r="AW226" s="1102"/>
      <c r="AX226" s="1102"/>
      <c r="AY226" s="1103"/>
      <c r="AZ226" s="133"/>
      <c r="BA226" s="84" t="s">
        <v>792</v>
      </c>
      <c r="BC226" s="39" t="str">
        <f t="shared" si="221"/>
        <v/>
      </c>
      <c r="BD226" s="39" t="str">
        <f t="shared" si="222"/>
        <v/>
      </c>
      <c r="BE226" s="78" t="str">
        <f t="shared" si="223"/>
        <v/>
      </c>
      <c r="BF226" s="85" t="str">
        <f t="shared" si="224"/>
        <v/>
      </c>
      <c r="BG226" s="78" t="str">
        <f t="shared" si="225"/>
        <v/>
      </c>
      <c r="BH226" s="94" t="str">
        <f t="shared" si="226"/>
        <v/>
      </c>
      <c r="BI226" s="78" t="str">
        <f t="shared" si="227"/>
        <v/>
      </c>
      <c r="BJ226" s="86" t="str">
        <f>IF(BC226="","",Admin!$F$8)</f>
        <v/>
      </c>
      <c r="BK226" s="94" t="str">
        <f t="shared" si="228"/>
        <v/>
      </c>
      <c r="BL226" s="95" t="str">
        <f t="shared" si="220"/>
        <v/>
      </c>
    </row>
    <row r="227" spans="2:64" s="39" customFormat="1" ht="18.75" customHeight="1" thickBot="1" x14ac:dyDescent="0.3">
      <c r="B227" s="1185" t="s">
        <v>506</v>
      </c>
      <c r="C227" s="1186"/>
      <c r="D227" s="1186"/>
      <c r="E227" s="1186"/>
      <c r="F227" s="1186"/>
      <c r="G227" s="1186"/>
      <c r="H227" s="1186"/>
      <c r="I227" s="1186"/>
      <c r="J227" s="1186"/>
      <c r="K227" s="1186"/>
      <c r="L227" s="1186"/>
      <c r="M227" s="1186"/>
      <c r="N227" s="1186"/>
      <c r="O227" s="1148" t="s">
        <v>507</v>
      </c>
      <c r="P227" s="1148"/>
      <c r="Q227" s="1148"/>
      <c r="R227" s="1148"/>
      <c r="S227" s="1148"/>
      <c r="T227" s="1148"/>
      <c r="U227" s="1148"/>
      <c r="V227" s="1148"/>
      <c r="W227" s="1148"/>
      <c r="X227" s="1148"/>
      <c r="Y227" s="1149" t="s">
        <v>445</v>
      </c>
      <c r="Z227" s="1149"/>
      <c r="AA227" s="1149"/>
      <c r="AB227" s="1149"/>
      <c r="AC227" s="1149"/>
      <c r="AD227" s="1150">
        <v>49.95</v>
      </c>
      <c r="AE227" s="1150"/>
      <c r="AF227" s="1150"/>
      <c r="AG227" s="1149"/>
      <c r="AH227" s="1149"/>
      <c r="AI227" s="1149"/>
      <c r="AJ227" s="1119"/>
      <c r="AK227" s="1120"/>
      <c r="AL227" s="1120"/>
      <c r="AM227" s="1120"/>
      <c r="AN227" s="1120"/>
      <c r="AO227" s="1120"/>
      <c r="AP227" s="1120"/>
      <c r="AQ227" s="1120"/>
      <c r="AR227" s="1120"/>
      <c r="AS227" s="1120"/>
      <c r="AT227" s="1120"/>
      <c r="AU227" s="1120"/>
      <c r="AV227" s="1120"/>
      <c r="AW227" s="1120"/>
      <c r="AX227" s="1120"/>
      <c r="AY227" s="1121"/>
      <c r="AZ227" s="133"/>
      <c r="BA227" s="84" t="s">
        <v>2453</v>
      </c>
      <c r="BB227" s="39" t="s">
        <v>1198</v>
      </c>
      <c r="BC227" s="39" t="str">
        <f t="shared" si="221"/>
        <v>Laburnum Vossii</v>
      </c>
      <c r="BD227" s="39" t="str">
        <f t="shared" si="222"/>
        <v>Golden Chain Tree</v>
      </c>
      <c r="BE227" s="40" t="str">
        <f t="shared" si="223"/>
        <v>Advanced</v>
      </c>
      <c r="BF227" s="85" t="str">
        <f t="shared" si="224"/>
        <v>Yes</v>
      </c>
      <c r="BG227" s="40" t="str">
        <f t="shared" si="225"/>
        <v/>
      </c>
      <c r="BH227" s="142">
        <f t="shared" si="226"/>
        <v>49.95</v>
      </c>
      <c r="BI227" s="40" t="str">
        <f t="shared" si="227"/>
        <v/>
      </c>
      <c r="BJ227" s="139">
        <f>IF(BC227="","",Admin!$F$8)</f>
        <v>0</v>
      </c>
      <c r="BK227" s="142" t="str">
        <f t="shared" si="228"/>
        <v/>
      </c>
      <c r="BL227" s="143" t="str">
        <f t="shared" si="220"/>
        <v/>
      </c>
    </row>
    <row r="228" spans="2:64" s="39" customFormat="1" ht="18.75" customHeight="1" thickBot="1" x14ac:dyDescent="0.3">
      <c r="B228" s="1104"/>
      <c r="C228" s="1104"/>
      <c r="D228" s="1104"/>
      <c r="E228" s="1104"/>
      <c r="F228" s="1104"/>
      <c r="G228" s="1104"/>
      <c r="H228" s="1104"/>
      <c r="I228" s="1104"/>
      <c r="J228" s="1104"/>
      <c r="K228" s="1104"/>
      <c r="L228" s="1104"/>
      <c r="M228" s="1104"/>
      <c r="N228" s="1104"/>
      <c r="O228" s="1104"/>
      <c r="P228" s="1104"/>
      <c r="Q228" s="1104"/>
      <c r="R228" s="1104"/>
      <c r="S228" s="1104"/>
      <c r="T228" s="1104"/>
      <c r="U228" s="1104"/>
      <c r="V228" s="1104"/>
      <c r="W228" s="1104"/>
      <c r="X228" s="1104"/>
      <c r="Y228" s="1104"/>
      <c r="Z228" s="1104"/>
      <c r="AA228" s="1104"/>
      <c r="AB228" s="1104"/>
      <c r="AC228" s="1104"/>
      <c r="AD228" s="1104"/>
      <c r="AE228" s="1104"/>
      <c r="AF228" s="1104"/>
      <c r="AG228" s="1104"/>
      <c r="AH228" s="1104"/>
      <c r="AI228" s="1104"/>
      <c r="AJ228" s="1104"/>
      <c r="AK228" s="1104"/>
      <c r="AL228" s="1104"/>
      <c r="AM228" s="1104"/>
      <c r="AN228" s="1104"/>
      <c r="AO228" s="1104"/>
      <c r="AP228" s="1104"/>
      <c r="AQ228" s="1104"/>
      <c r="AR228" s="1104"/>
      <c r="AS228" s="1104"/>
      <c r="AT228" s="1104"/>
      <c r="AU228" s="1104"/>
      <c r="AV228" s="1104"/>
      <c r="AW228" s="1104"/>
      <c r="AX228" s="1104"/>
      <c r="AY228" s="1104"/>
      <c r="AZ228" s="133"/>
      <c r="BA228" s="84" t="s">
        <v>792</v>
      </c>
      <c r="BC228" s="39" t="str">
        <f t="shared" si="221"/>
        <v/>
      </c>
      <c r="BD228" s="39" t="str">
        <f t="shared" si="222"/>
        <v/>
      </c>
      <c r="BE228" s="78" t="str">
        <f t="shared" si="223"/>
        <v/>
      </c>
      <c r="BF228" s="85" t="str">
        <f t="shared" si="224"/>
        <v/>
      </c>
      <c r="BG228" s="78" t="str">
        <f t="shared" si="225"/>
        <v/>
      </c>
      <c r="BH228" s="94" t="str">
        <f t="shared" si="226"/>
        <v/>
      </c>
      <c r="BI228" s="78" t="str">
        <f t="shared" si="227"/>
        <v/>
      </c>
      <c r="BJ228" s="86" t="str">
        <f>IF(BC228="","",Admin!$F$8)</f>
        <v/>
      </c>
      <c r="BK228" s="94" t="str">
        <f t="shared" si="228"/>
        <v/>
      </c>
      <c r="BL228" s="95" t="str">
        <f t="shared" si="220"/>
        <v/>
      </c>
    </row>
    <row r="229" spans="2:64" s="39" customFormat="1" ht="18.75" customHeight="1" x14ac:dyDescent="0.3">
      <c r="B229" s="1100" t="s">
        <v>669</v>
      </c>
      <c r="C229" s="1101"/>
      <c r="D229" s="1101"/>
      <c r="E229" s="1101"/>
      <c r="F229" s="1101"/>
      <c r="G229" s="1101"/>
      <c r="H229" s="1101"/>
      <c r="I229" s="1101"/>
      <c r="J229" s="1101"/>
      <c r="K229" s="1101"/>
      <c r="L229" s="1101"/>
      <c r="M229" s="1101"/>
      <c r="N229" s="1101"/>
      <c r="O229" s="1101"/>
      <c r="P229" s="1101"/>
      <c r="Q229" s="1101"/>
      <c r="R229" s="1101"/>
      <c r="S229" s="1101"/>
      <c r="T229" s="1101"/>
      <c r="U229" s="1101"/>
      <c r="V229" s="1101"/>
      <c r="W229" s="1101"/>
      <c r="X229" s="1101"/>
      <c r="Y229" s="1102" t="s">
        <v>443</v>
      </c>
      <c r="Z229" s="1102"/>
      <c r="AA229" s="1102"/>
      <c r="AB229" s="1102"/>
      <c r="AC229" s="1102"/>
      <c r="AD229" s="1102" t="s">
        <v>1</v>
      </c>
      <c r="AE229" s="1102"/>
      <c r="AF229" s="1102"/>
      <c r="AG229" s="1102" t="s">
        <v>0</v>
      </c>
      <c r="AH229" s="1102"/>
      <c r="AI229" s="1102"/>
      <c r="AJ229" s="1102" t="s">
        <v>444</v>
      </c>
      <c r="AK229" s="1102"/>
      <c r="AL229" s="1102"/>
      <c r="AM229" s="1102"/>
      <c r="AN229" s="1102"/>
      <c r="AO229" s="1102"/>
      <c r="AP229" s="1102"/>
      <c r="AQ229" s="1102"/>
      <c r="AR229" s="1102"/>
      <c r="AS229" s="1102"/>
      <c r="AT229" s="1102"/>
      <c r="AU229" s="1102"/>
      <c r="AV229" s="1102"/>
      <c r="AW229" s="1102"/>
      <c r="AX229" s="1102"/>
      <c r="AY229" s="1103"/>
      <c r="AZ229" s="133"/>
      <c r="BA229" s="84" t="s">
        <v>792</v>
      </c>
      <c r="BC229" s="39" t="str">
        <f t="shared" si="221"/>
        <v/>
      </c>
      <c r="BD229" s="39" t="str">
        <f t="shared" si="222"/>
        <v/>
      </c>
      <c r="BE229" s="78" t="str">
        <f t="shared" si="223"/>
        <v/>
      </c>
      <c r="BF229" s="85" t="str">
        <f t="shared" si="224"/>
        <v/>
      </c>
      <c r="BG229" s="78" t="str">
        <f t="shared" si="225"/>
        <v/>
      </c>
      <c r="BH229" s="94" t="str">
        <f t="shared" si="226"/>
        <v/>
      </c>
      <c r="BI229" s="78" t="str">
        <f t="shared" si="227"/>
        <v/>
      </c>
      <c r="BJ229" s="86" t="str">
        <f>IF(BC229="","",Admin!$F$8)</f>
        <v/>
      </c>
      <c r="BK229" s="94" t="str">
        <f t="shared" si="228"/>
        <v/>
      </c>
      <c r="BL229" s="95" t="str">
        <f t="shared" si="220"/>
        <v/>
      </c>
    </row>
    <row r="230" spans="2:64" s="39" customFormat="1" ht="18.75" hidden="1" customHeight="1" x14ac:dyDescent="0.25">
      <c r="B230" s="1110" t="s">
        <v>2010</v>
      </c>
      <c r="C230" s="470"/>
      <c r="D230" s="470"/>
      <c r="E230" s="470"/>
      <c r="F230" s="470"/>
      <c r="G230" s="470"/>
      <c r="H230" s="470"/>
      <c r="I230" s="470"/>
      <c r="J230" s="470"/>
      <c r="K230" s="470"/>
      <c r="L230" s="470"/>
      <c r="M230" s="470"/>
      <c r="N230" s="470"/>
      <c r="O230" s="1111" t="s">
        <v>1243</v>
      </c>
      <c r="P230" s="1111"/>
      <c r="Q230" s="1111"/>
      <c r="R230" s="1111"/>
      <c r="S230" s="1111"/>
      <c r="T230" s="1111"/>
      <c r="U230" s="1111"/>
      <c r="V230" s="1111"/>
      <c r="W230" s="1111"/>
      <c r="X230" s="1111"/>
      <c r="Y230" s="1094" t="s">
        <v>445</v>
      </c>
      <c r="Z230" s="1094"/>
      <c r="AA230" s="1094"/>
      <c r="AB230" s="1094"/>
      <c r="AC230" s="1094"/>
      <c r="AD230" s="1112" t="s">
        <v>393</v>
      </c>
      <c r="AE230" s="1112"/>
      <c r="AF230" s="1112"/>
      <c r="AG230" s="1094" t="s">
        <v>2</v>
      </c>
      <c r="AH230" s="1094"/>
      <c r="AI230" s="1094"/>
      <c r="AJ230" s="863"/>
      <c r="AK230" s="864"/>
      <c r="AL230" s="864"/>
      <c r="AM230" s="864"/>
      <c r="AN230" s="864"/>
      <c r="AO230" s="864"/>
      <c r="AP230" s="864"/>
      <c r="AQ230" s="864"/>
      <c r="AR230" s="864"/>
      <c r="AS230" s="864"/>
      <c r="AT230" s="864"/>
      <c r="AU230" s="864"/>
      <c r="AV230" s="864"/>
      <c r="AW230" s="864"/>
      <c r="AX230" s="864"/>
      <c r="AY230" s="1093"/>
      <c r="AZ230" s="133"/>
      <c r="BA230" s="84" t="s">
        <v>1374</v>
      </c>
      <c r="BB230" s="39" t="s">
        <v>1201</v>
      </c>
      <c r="BC230" s="39" t="str">
        <f t="shared" ref="BC230" si="265">IF(BA230="","",IF(ISNUMBER(SEARCH(BB230,B230)),B230,BB230&amp;" "&amp;RIGHT(B230,LEN(B230)-3)))</f>
        <v>Lagerstroemia fauriei 'Fantasy' White*</v>
      </c>
      <c r="BD230" s="39" t="str">
        <f t="shared" ref="BD230" si="266">IF(O230&lt;&gt;"",O230,"")</f>
        <v>Fantasy Crepe Myrtle</v>
      </c>
      <c r="BE230" s="40" t="str">
        <f t="shared" ref="BE230" si="267">IF(AND(Y230&lt;&gt;"Size", Y230&lt;&gt;""),Y230,"")</f>
        <v>Advanced</v>
      </c>
      <c r="BF230" s="85" t="str">
        <f t="shared" ref="BF230" si="268">IF(ISNUMBER(AD230),"Yes","")</f>
        <v/>
      </c>
      <c r="BG230" s="40" t="str">
        <f t="shared" ref="BG230" si="269">IF(ISNUMBER(AG230),AG230,"")</f>
        <v/>
      </c>
      <c r="BH230" s="142" t="str">
        <f t="shared" ref="BH230" si="270">IF(ISNUMBER(AD230),AD230,"")</f>
        <v/>
      </c>
      <c r="BI230" s="40" t="str">
        <f t="shared" ref="BI230" si="271">IF(AND(ISNUMBER(AG230),BF230="Yes"),AG230,"")</f>
        <v/>
      </c>
      <c r="BJ230" s="139">
        <f>IF(BC230="","",Admin!$F$8)</f>
        <v>0</v>
      </c>
      <c r="BK230" s="142" t="str">
        <f t="shared" ref="BK230" si="272">IF(AND(ISNUMBER(AG230),AG230&gt;0, ISNUMBER(AD230)),AD230*AG230,"")</f>
        <v/>
      </c>
      <c r="BL230" s="143" t="str">
        <f>IF(BK230="","",BK230-(BK230*BJ230))</f>
        <v/>
      </c>
    </row>
    <row r="231" spans="2:64" s="39" customFormat="1" ht="18.75" hidden="1" customHeight="1" x14ac:dyDescent="0.25">
      <c r="B231" s="1110" t="s">
        <v>2123</v>
      </c>
      <c r="C231" s="470"/>
      <c r="D231" s="470"/>
      <c r="E231" s="470"/>
      <c r="F231" s="470"/>
      <c r="G231" s="470"/>
      <c r="H231" s="470"/>
      <c r="I231" s="470"/>
      <c r="J231" s="470"/>
      <c r="K231" s="470"/>
      <c r="L231" s="470"/>
      <c r="M231" s="470"/>
      <c r="N231" s="470"/>
      <c r="O231" s="1111" t="s">
        <v>1243</v>
      </c>
      <c r="P231" s="1111"/>
      <c r="Q231" s="1111"/>
      <c r="R231" s="1111"/>
      <c r="S231" s="1111"/>
      <c r="T231" s="1111"/>
      <c r="U231" s="1111"/>
      <c r="V231" s="1111"/>
      <c r="W231" s="1111"/>
      <c r="X231" s="1111"/>
      <c r="Y231" s="1094" t="s">
        <v>445</v>
      </c>
      <c r="Z231" s="1094"/>
      <c r="AA231" s="1094"/>
      <c r="AB231" s="1094"/>
      <c r="AC231" s="1094"/>
      <c r="AD231" s="1112" t="s">
        <v>393</v>
      </c>
      <c r="AE231" s="1112"/>
      <c r="AF231" s="1112"/>
      <c r="AG231" s="1094" t="s">
        <v>2</v>
      </c>
      <c r="AH231" s="1094"/>
      <c r="AI231" s="1094"/>
      <c r="AJ231" s="863"/>
      <c r="AK231" s="864"/>
      <c r="AL231" s="864"/>
      <c r="AM231" s="864"/>
      <c r="AN231" s="864"/>
      <c r="AO231" s="864"/>
      <c r="AP231" s="864"/>
      <c r="AQ231" s="864"/>
      <c r="AR231" s="864"/>
      <c r="AS231" s="864"/>
      <c r="AT231" s="864"/>
      <c r="AU231" s="864"/>
      <c r="AV231" s="864"/>
      <c r="AW231" s="864"/>
      <c r="AX231" s="864"/>
      <c r="AY231" s="1093"/>
      <c r="AZ231" s="133"/>
      <c r="BA231" s="84" t="s">
        <v>2124</v>
      </c>
      <c r="BB231" s="39" t="s">
        <v>1201</v>
      </c>
      <c r="BC231" s="39" t="str">
        <f t="shared" si="221"/>
        <v>Lagerstroemia fauriei 'Kiowa' White*</v>
      </c>
      <c r="BD231" s="39" t="str">
        <f t="shared" si="222"/>
        <v>Fantasy Crepe Myrtle</v>
      </c>
      <c r="BE231" s="40" t="str">
        <f t="shared" si="223"/>
        <v>Advanced</v>
      </c>
      <c r="BF231" s="85" t="str">
        <f t="shared" si="224"/>
        <v/>
      </c>
      <c r="BG231" s="40" t="str">
        <f t="shared" si="225"/>
        <v/>
      </c>
      <c r="BH231" s="142" t="str">
        <f t="shared" si="226"/>
        <v/>
      </c>
      <c r="BI231" s="40" t="str">
        <f t="shared" si="227"/>
        <v/>
      </c>
      <c r="BJ231" s="139">
        <f>IF(BC231="","",Admin!$F$8)</f>
        <v>0</v>
      </c>
      <c r="BK231" s="142" t="str">
        <f t="shared" si="228"/>
        <v/>
      </c>
      <c r="BL231" s="143" t="str">
        <f>IF(BK231="","",BK231-(BK231*BJ231))</f>
        <v/>
      </c>
    </row>
    <row r="232" spans="2:64" s="39" customFormat="1" ht="18.75" customHeight="1" x14ac:dyDescent="0.25">
      <c r="B232" s="1157" t="s">
        <v>1244</v>
      </c>
      <c r="C232" s="1158"/>
      <c r="D232" s="1158"/>
      <c r="E232" s="1158"/>
      <c r="F232" s="1158"/>
      <c r="G232" s="1158"/>
      <c r="H232" s="1158"/>
      <c r="I232" s="1158"/>
      <c r="J232" s="1158"/>
      <c r="K232" s="1158"/>
      <c r="L232" s="1158"/>
      <c r="M232" s="1158"/>
      <c r="N232" s="1158"/>
      <c r="O232" s="1158"/>
      <c r="P232" s="1158"/>
      <c r="Q232" s="1158"/>
      <c r="R232" s="1158"/>
      <c r="S232" s="1158"/>
      <c r="T232" s="1158"/>
      <c r="U232" s="1158"/>
      <c r="V232" s="1158"/>
      <c r="W232" s="1158"/>
      <c r="X232" s="1158"/>
      <c r="Y232" s="1158"/>
      <c r="Z232" s="1158"/>
      <c r="AA232" s="1158"/>
      <c r="AB232" s="1158"/>
      <c r="AC232" s="1158"/>
      <c r="AD232" s="1158"/>
      <c r="AE232" s="1158"/>
      <c r="AF232" s="1158"/>
      <c r="AG232" s="1158"/>
      <c r="AH232" s="1158"/>
      <c r="AI232" s="1158"/>
      <c r="AJ232" s="1158"/>
      <c r="AK232" s="1158"/>
      <c r="AL232" s="1158"/>
      <c r="AM232" s="1158"/>
      <c r="AN232" s="1158"/>
      <c r="AO232" s="1158"/>
      <c r="AP232" s="1158"/>
      <c r="AQ232" s="1158"/>
      <c r="AR232" s="1158"/>
      <c r="AS232" s="1158"/>
      <c r="AT232" s="1158"/>
      <c r="AU232" s="1158"/>
      <c r="AV232" s="1158"/>
      <c r="AW232" s="1158"/>
      <c r="AX232" s="1158"/>
      <c r="AY232" s="1159"/>
      <c r="AZ232" s="133"/>
      <c r="BA232" s="84" t="s">
        <v>792</v>
      </c>
      <c r="BC232" s="39" t="str">
        <f t="shared" si="221"/>
        <v/>
      </c>
      <c r="BD232" s="39" t="str">
        <f t="shared" si="222"/>
        <v/>
      </c>
      <c r="BE232" s="78" t="str">
        <f t="shared" si="223"/>
        <v/>
      </c>
      <c r="BF232" s="85" t="str">
        <f t="shared" si="224"/>
        <v/>
      </c>
      <c r="BG232" s="78" t="str">
        <f t="shared" si="225"/>
        <v/>
      </c>
      <c r="BH232" s="94" t="str">
        <f t="shared" si="226"/>
        <v/>
      </c>
      <c r="BI232" s="78" t="str">
        <f t="shared" si="227"/>
        <v/>
      </c>
      <c r="BJ232" s="86" t="str">
        <f>IF(BC232="","",Admin!$F$8)</f>
        <v/>
      </c>
      <c r="BK232" s="94" t="str">
        <f t="shared" si="228"/>
        <v/>
      </c>
      <c r="BL232" s="95" t="str">
        <f>IF(BK232="","",BK232-(BK232*BJ232))</f>
        <v/>
      </c>
    </row>
    <row r="233" spans="2:64" s="39" customFormat="1" ht="18.75" customHeight="1" x14ac:dyDescent="0.25">
      <c r="B233" s="1122" t="s">
        <v>2011</v>
      </c>
      <c r="C233" s="466"/>
      <c r="D233" s="466"/>
      <c r="E233" s="466"/>
      <c r="F233" s="466"/>
      <c r="G233" s="466"/>
      <c r="H233" s="466"/>
      <c r="I233" s="466"/>
      <c r="J233" s="466"/>
      <c r="K233" s="466"/>
      <c r="L233" s="466"/>
      <c r="M233" s="466"/>
      <c r="N233" s="466"/>
      <c r="O233" s="1117" t="s">
        <v>1245</v>
      </c>
      <c r="P233" s="1117"/>
      <c r="Q233" s="1117"/>
      <c r="R233" s="1117"/>
      <c r="S233" s="1117"/>
      <c r="T233" s="1117"/>
      <c r="U233" s="1117"/>
      <c r="V233" s="1117"/>
      <c r="W233" s="1117"/>
      <c r="X233" s="1117"/>
      <c r="Y233" s="1092" t="s">
        <v>445</v>
      </c>
      <c r="Z233" s="1092"/>
      <c r="AA233" s="1092"/>
      <c r="AB233" s="1092"/>
      <c r="AC233" s="1092"/>
      <c r="AD233" s="1113">
        <v>64.95</v>
      </c>
      <c r="AE233" s="1113"/>
      <c r="AF233" s="1113"/>
      <c r="AG233" s="1092"/>
      <c r="AH233" s="1092"/>
      <c r="AI233" s="1092"/>
      <c r="AJ233" s="1119"/>
      <c r="AK233" s="1120"/>
      <c r="AL233" s="1120"/>
      <c r="AM233" s="1120"/>
      <c r="AN233" s="1120"/>
      <c r="AO233" s="1120"/>
      <c r="AP233" s="1120"/>
      <c r="AQ233" s="1120"/>
      <c r="AR233" s="1120"/>
      <c r="AS233" s="1120"/>
      <c r="AT233" s="1120"/>
      <c r="AU233" s="1120"/>
      <c r="AV233" s="1120"/>
      <c r="AW233" s="1120"/>
      <c r="AX233" s="1120"/>
      <c r="AY233" s="1121"/>
      <c r="AZ233" s="133"/>
      <c r="BA233" s="84" t="s">
        <v>1373</v>
      </c>
      <c r="BB233" s="39" t="s">
        <v>1201</v>
      </c>
      <c r="BC233" s="39" t="str">
        <f t="shared" si="221"/>
        <v>Lagerstroemia indica x L. fauriei 'Acoma' White</v>
      </c>
      <c r="BD233" s="39" t="str">
        <f t="shared" si="222"/>
        <v>Acoma Crepe Myrtle</v>
      </c>
      <c r="BE233" s="40" t="str">
        <f t="shared" si="223"/>
        <v>Advanced</v>
      </c>
      <c r="BF233" s="85" t="str">
        <f t="shared" si="224"/>
        <v>Yes</v>
      </c>
      <c r="BG233" s="40" t="str">
        <f t="shared" si="225"/>
        <v/>
      </c>
      <c r="BH233" s="142">
        <f t="shared" si="226"/>
        <v>64.95</v>
      </c>
      <c r="BI233" s="40" t="str">
        <f t="shared" si="227"/>
        <v/>
      </c>
      <c r="BJ233" s="139">
        <f>IF(BC233="","",Admin!$F$8)</f>
        <v>0</v>
      </c>
      <c r="BK233" s="142" t="str">
        <f t="shared" si="228"/>
        <v/>
      </c>
      <c r="BL233" s="143" t="str">
        <f t="shared" ref="BL233:BL243" si="273">IF(BK233="","",BK233-(BK233*BJ233))</f>
        <v/>
      </c>
    </row>
    <row r="234" spans="2:64" s="39" customFormat="1" ht="18.75" hidden="1" customHeight="1" x14ac:dyDescent="0.25">
      <c r="B234" s="1110" t="s">
        <v>1533</v>
      </c>
      <c r="C234" s="470"/>
      <c r="D234" s="470"/>
      <c r="E234" s="470"/>
      <c r="F234" s="470"/>
      <c r="G234" s="470"/>
      <c r="H234" s="470"/>
      <c r="I234" s="470"/>
      <c r="J234" s="470"/>
      <c r="K234" s="470"/>
      <c r="L234" s="470"/>
      <c r="M234" s="470"/>
      <c r="N234" s="470"/>
      <c r="O234" s="1111" t="s">
        <v>1245</v>
      </c>
      <c r="P234" s="1111"/>
      <c r="Q234" s="1111"/>
      <c r="R234" s="1111"/>
      <c r="S234" s="1111"/>
      <c r="T234" s="1111"/>
      <c r="U234" s="1111"/>
      <c r="V234" s="1111"/>
      <c r="W234" s="1111"/>
      <c r="X234" s="1111"/>
      <c r="Y234" s="1094" t="s">
        <v>445</v>
      </c>
      <c r="Z234" s="1094"/>
      <c r="AA234" s="1094"/>
      <c r="AB234" s="1094"/>
      <c r="AC234" s="1094"/>
      <c r="AD234" s="1112" t="s">
        <v>393</v>
      </c>
      <c r="AE234" s="1112"/>
      <c r="AF234" s="1112"/>
      <c r="AG234" s="1094" t="s">
        <v>2</v>
      </c>
      <c r="AH234" s="1094"/>
      <c r="AI234" s="1094"/>
      <c r="AJ234" s="863"/>
      <c r="AK234" s="864"/>
      <c r="AL234" s="864"/>
      <c r="AM234" s="864"/>
      <c r="AN234" s="864"/>
      <c r="AO234" s="864"/>
      <c r="AP234" s="864"/>
      <c r="AQ234" s="864"/>
      <c r="AR234" s="864"/>
      <c r="AS234" s="864"/>
      <c r="AT234" s="864"/>
      <c r="AU234" s="864"/>
      <c r="AV234" s="864"/>
      <c r="AW234" s="864"/>
      <c r="AX234" s="864"/>
      <c r="AY234" s="1093"/>
      <c r="AZ234" s="133"/>
      <c r="BA234" s="84" t="s">
        <v>1962</v>
      </c>
      <c r="BB234" s="39" t="s">
        <v>1201</v>
      </c>
      <c r="BC234" s="39" t="str">
        <f t="shared" ref="BC234" si="274">IF(BA234="","",IF(ISNUMBER(SEARCH(BB234,B234)),B234,BB234&amp;" "&amp;RIGHT(B234,LEN(B234)-3)))</f>
        <v>Lagerstroemia indica x L. fauriei 'Acoma' White*</v>
      </c>
      <c r="BD234" s="39" t="str">
        <f t="shared" ref="BD234" si="275">IF(O234&lt;&gt;"",O234,"")</f>
        <v>Acoma Crepe Myrtle</v>
      </c>
      <c r="BE234" s="40" t="str">
        <f t="shared" ref="BE234" si="276">IF(AND(Y234&lt;&gt;"Size", Y234&lt;&gt;""),Y234,"")</f>
        <v>Advanced</v>
      </c>
      <c r="BF234" s="85" t="str">
        <f t="shared" ref="BF234" si="277">IF(ISNUMBER(AD234),"Yes","")</f>
        <v/>
      </c>
      <c r="BG234" s="40" t="str">
        <f t="shared" ref="BG234" si="278">IF(ISNUMBER(AG234),AG234,"")</f>
        <v/>
      </c>
      <c r="BH234" s="142" t="str">
        <f t="shared" ref="BH234" si="279">IF(ISNUMBER(AD234),AD234,"")</f>
        <v/>
      </c>
      <c r="BI234" s="40" t="str">
        <f t="shared" ref="BI234" si="280">IF(AND(ISNUMBER(AG234),BF234="Yes"),AG234,"")</f>
        <v/>
      </c>
      <c r="BJ234" s="139">
        <f>IF(BC234="","",Admin!$F$8)</f>
        <v>0</v>
      </c>
      <c r="BK234" s="142" t="str">
        <f t="shared" ref="BK234" si="281">IF(AND(ISNUMBER(AG234),AG234&gt;0, ISNUMBER(AD234)),AD234*AG234,"")</f>
        <v/>
      </c>
      <c r="BL234" s="143" t="str">
        <f t="shared" ref="BL234" si="282">IF(BK234="","",BK234-(BK234*BJ234))</f>
        <v/>
      </c>
    </row>
    <row r="235" spans="2:64" s="39" customFormat="1" ht="18.75" customHeight="1" x14ac:dyDescent="0.25">
      <c r="B235" s="1122" t="s">
        <v>1802</v>
      </c>
      <c r="C235" s="466"/>
      <c r="D235" s="466"/>
      <c r="E235" s="466"/>
      <c r="F235" s="466"/>
      <c r="G235" s="466"/>
      <c r="H235" s="466"/>
      <c r="I235" s="466"/>
      <c r="J235" s="466"/>
      <c r="K235" s="466"/>
      <c r="L235" s="466"/>
      <c r="M235" s="466"/>
      <c r="N235" s="466"/>
      <c r="O235" s="1117" t="s">
        <v>1246</v>
      </c>
      <c r="P235" s="1117"/>
      <c r="Q235" s="1117"/>
      <c r="R235" s="1117"/>
      <c r="S235" s="1117"/>
      <c r="T235" s="1117"/>
      <c r="U235" s="1117"/>
      <c r="V235" s="1117"/>
      <c r="W235" s="1117"/>
      <c r="X235" s="1117"/>
      <c r="Y235" s="1092" t="s">
        <v>445</v>
      </c>
      <c r="Z235" s="1092"/>
      <c r="AA235" s="1092"/>
      <c r="AB235" s="1092"/>
      <c r="AC235" s="1092"/>
      <c r="AD235" s="1113">
        <v>64.95</v>
      </c>
      <c r="AE235" s="1113"/>
      <c r="AF235" s="1113"/>
      <c r="AG235" s="1092"/>
      <c r="AH235" s="1092"/>
      <c r="AI235" s="1092"/>
      <c r="AJ235" s="1119"/>
      <c r="AK235" s="1120"/>
      <c r="AL235" s="1120"/>
      <c r="AM235" s="1120"/>
      <c r="AN235" s="1120"/>
      <c r="AO235" s="1120"/>
      <c r="AP235" s="1120"/>
      <c r="AQ235" s="1120"/>
      <c r="AR235" s="1120"/>
      <c r="AS235" s="1120"/>
      <c r="AT235" s="1120"/>
      <c r="AU235" s="1120"/>
      <c r="AV235" s="1120"/>
      <c r="AW235" s="1120"/>
      <c r="AX235" s="1120"/>
      <c r="AY235" s="1121"/>
      <c r="AZ235" s="133"/>
      <c r="BA235" s="84" t="s">
        <v>1375</v>
      </c>
      <c r="BB235" s="39" t="s">
        <v>1201</v>
      </c>
      <c r="BC235" s="39" t="str">
        <f t="shared" si="221"/>
        <v>Lagerstroemia indica x L. fauriei 'Biloxi' Pale Pink</v>
      </c>
      <c r="BD235" s="39" t="str">
        <f t="shared" si="222"/>
        <v>Biloxi Crepe Myrtle</v>
      </c>
      <c r="BE235" s="40" t="str">
        <f t="shared" si="223"/>
        <v>Advanced</v>
      </c>
      <c r="BF235" s="85" t="str">
        <f t="shared" si="224"/>
        <v>Yes</v>
      </c>
      <c r="BG235" s="40" t="str">
        <f t="shared" si="225"/>
        <v/>
      </c>
      <c r="BH235" s="142">
        <f t="shared" si="226"/>
        <v>64.95</v>
      </c>
      <c r="BI235" s="40" t="str">
        <f t="shared" si="227"/>
        <v/>
      </c>
      <c r="BJ235" s="139">
        <f>IF(BC235="","",Admin!$F$8)</f>
        <v>0</v>
      </c>
      <c r="BK235" s="142" t="str">
        <f t="shared" si="228"/>
        <v/>
      </c>
      <c r="BL235" s="143" t="str">
        <f t="shared" si="273"/>
        <v/>
      </c>
    </row>
    <row r="236" spans="2:64" s="39" customFormat="1" ht="18.75" customHeight="1" x14ac:dyDescent="0.25">
      <c r="B236" s="1122" t="s">
        <v>1803</v>
      </c>
      <c r="C236" s="466"/>
      <c r="D236" s="466"/>
      <c r="E236" s="466"/>
      <c r="F236" s="466"/>
      <c r="G236" s="466"/>
      <c r="H236" s="466"/>
      <c r="I236" s="466"/>
      <c r="J236" s="466"/>
      <c r="K236" s="466"/>
      <c r="L236" s="466"/>
      <c r="M236" s="466"/>
      <c r="N236" s="466"/>
      <c r="O236" s="1117" t="s">
        <v>1247</v>
      </c>
      <c r="P236" s="1117"/>
      <c r="Q236" s="1117"/>
      <c r="R236" s="1117"/>
      <c r="S236" s="1117"/>
      <c r="T236" s="1117"/>
      <c r="U236" s="1117"/>
      <c r="V236" s="1117"/>
      <c r="W236" s="1117"/>
      <c r="X236" s="1117"/>
      <c r="Y236" s="1092" t="s">
        <v>445</v>
      </c>
      <c r="Z236" s="1092"/>
      <c r="AA236" s="1092"/>
      <c r="AB236" s="1092"/>
      <c r="AC236" s="1092"/>
      <c r="AD236" s="1113">
        <v>64.95</v>
      </c>
      <c r="AE236" s="1113"/>
      <c r="AF236" s="1113"/>
      <c r="AG236" s="1092"/>
      <c r="AH236" s="1092"/>
      <c r="AI236" s="1092"/>
      <c r="AJ236" s="1119"/>
      <c r="AK236" s="1120"/>
      <c r="AL236" s="1120"/>
      <c r="AM236" s="1120"/>
      <c r="AN236" s="1120"/>
      <c r="AO236" s="1120"/>
      <c r="AP236" s="1120"/>
      <c r="AQ236" s="1120"/>
      <c r="AR236" s="1120"/>
      <c r="AS236" s="1120"/>
      <c r="AT236" s="1120"/>
      <c r="AU236" s="1120"/>
      <c r="AV236" s="1120"/>
      <c r="AW236" s="1120"/>
      <c r="AX236" s="1120"/>
      <c r="AY236" s="1121"/>
      <c r="AZ236" s="133"/>
      <c r="BA236" s="84" t="s">
        <v>1376</v>
      </c>
      <c r="BB236" s="39" t="s">
        <v>1201</v>
      </c>
      <c r="BC236" s="39" t="str">
        <f t="shared" si="221"/>
        <v>Lagerstroemia indica x L. fauriei 'Lipan' Lavender</v>
      </c>
      <c r="BD236" s="39" t="str">
        <f t="shared" si="222"/>
        <v>Lipan Crepe Myrtle</v>
      </c>
      <c r="BE236" s="40" t="str">
        <f t="shared" si="223"/>
        <v>Advanced</v>
      </c>
      <c r="BF236" s="85" t="str">
        <f t="shared" si="224"/>
        <v>Yes</v>
      </c>
      <c r="BG236" s="40" t="str">
        <f t="shared" si="225"/>
        <v/>
      </c>
      <c r="BH236" s="142">
        <f t="shared" si="226"/>
        <v>64.95</v>
      </c>
      <c r="BI236" s="40" t="str">
        <f t="shared" si="227"/>
        <v/>
      </c>
      <c r="BJ236" s="139">
        <f>IF(BC236="","",Admin!$F$8)</f>
        <v>0</v>
      </c>
      <c r="BK236" s="142" t="str">
        <f t="shared" si="228"/>
        <v/>
      </c>
      <c r="BL236" s="143" t="str">
        <f t="shared" si="273"/>
        <v/>
      </c>
    </row>
    <row r="237" spans="2:64" s="39" customFormat="1" ht="18.75" customHeight="1" x14ac:dyDescent="0.25">
      <c r="B237" s="1122" t="s">
        <v>1804</v>
      </c>
      <c r="C237" s="466"/>
      <c r="D237" s="466"/>
      <c r="E237" s="466"/>
      <c r="F237" s="466"/>
      <c r="G237" s="466"/>
      <c r="H237" s="466"/>
      <c r="I237" s="466"/>
      <c r="J237" s="466"/>
      <c r="K237" s="466"/>
      <c r="L237" s="466"/>
      <c r="M237" s="466"/>
      <c r="N237" s="466"/>
      <c r="O237" s="1117" t="s">
        <v>1248</v>
      </c>
      <c r="P237" s="1117"/>
      <c r="Q237" s="1117"/>
      <c r="R237" s="1117"/>
      <c r="S237" s="1117"/>
      <c r="T237" s="1117"/>
      <c r="U237" s="1117"/>
      <c r="V237" s="1117"/>
      <c r="W237" s="1117"/>
      <c r="X237" s="1117"/>
      <c r="Y237" s="1092" t="s">
        <v>445</v>
      </c>
      <c r="Z237" s="1092"/>
      <c r="AA237" s="1092"/>
      <c r="AB237" s="1092"/>
      <c r="AC237" s="1092"/>
      <c r="AD237" s="1113">
        <v>64.95</v>
      </c>
      <c r="AE237" s="1113"/>
      <c r="AF237" s="1113"/>
      <c r="AG237" s="1092"/>
      <c r="AH237" s="1092"/>
      <c r="AI237" s="1092"/>
      <c r="AJ237" s="1119"/>
      <c r="AK237" s="1120"/>
      <c r="AL237" s="1120"/>
      <c r="AM237" s="1120"/>
      <c r="AN237" s="1120"/>
      <c r="AO237" s="1120"/>
      <c r="AP237" s="1120"/>
      <c r="AQ237" s="1120"/>
      <c r="AR237" s="1120"/>
      <c r="AS237" s="1120"/>
      <c r="AT237" s="1120"/>
      <c r="AU237" s="1120"/>
      <c r="AV237" s="1120"/>
      <c r="AW237" s="1120"/>
      <c r="AX237" s="1120"/>
      <c r="AY237" s="1121"/>
      <c r="AZ237" s="133"/>
      <c r="BA237" s="84" t="s">
        <v>1265</v>
      </c>
      <c r="BB237" s="39" t="s">
        <v>1201</v>
      </c>
      <c r="BC237" s="39" t="str">
        <f t="shared" si="221"/>
        <v>Lagerstroemia indica x L. fauriei 'Natchez' White</v>
      </c>
      <c r="BD237" s="39" t="str">
        <f t="shared" si="222"/>
        <v>Natchez Crepe Myrtle</v>
      </c>
      <c r="BE237" s="40" t="str">
        <f t="shared" si="223"/>
        <v>Advanced</v>
      </c>
      <c r="BF237" s="85" t="str">
        <f t="shared" si="224"/>
        <v>Yes</v>
      </c>
      <c r="BG237" s="40" t="str">
        <f t="shared" si="225"/>
        <v/>
      </c>
      <c r="BH237" s="142">
        <f t="shared" si="226"/>
        <v>64.95</v>
      </c>
      <c r="BI237" s="40" t="str">
        <f t="shared" si="227"/>
        <v/>
      </c>
      <c r="BJ237" s="139">
        <f>IF(BC237="","",Admin!$F$8)</f>
        <v>0</v>
      </c>
      <c r="BK237" s="142" t="str">
        <f t="shared" si="228"/>
        <v/>
      </c>
      <c r="BL237" s="143" t="str">
        <f t="shared" si="273"/>
        <v/>
      </c>
    </row>
    <row r="238" spans="2:64" s="39" customFormat="1" ht="18.75" customHeight="1" x14ac:dyDescent="0.25">
      <c r="B238" s="1122" t="s">
        <v>1805</v>
      </c>
      <c r="C238" s="466"/>
      <c r="D238" s="466"/>
      <c r="E238" s="466"/>
      <c r="F238" s="466"/>
      <c r="G238" s="466"/>
      <c r="H238" s="466"/>
      <c r="I238" s="466"/>
      <c r="J238" s="466"/>
      <c r="K238" s="466"/>
      <c r="L238" s="466"/>
      <c r="M238" s="466"/>
      <c r="N238" s="466"/>
      <c r="O238" s="1117" t="s">
        <v>1249</v>
      </c>
      <c r="P238" s="1117"/>
      <c r="Q238" s="1117"/>
      <c r="R238" s="1117"/>
      <c r="S238" s="1117"/>
      <c r="T238" s="1117"/>
      <c r="U238" s="1117"/>
      <c r="V238" s="1117"/>
      <c r="W238" s="1117"/>
      <c r="X238" s="1117"/>
      <c r="Y238" s="1092" t="s">
        <v>445</v>
      </c>
      <c r="Z238" s="1092"/>
      <c r="AA238" s="1092"/>
      <c r="AB238" s="1092"/>
      <c r="AC238" s="1092"/>
      <c r="AD238" s="1113">
        <v>64.95</v>
      </c>
      <c r="AE238" s="1113"/>
      <c r="AF238" s="1113"/>
      <c r="AG238" s="1092"/>
      <c r="AH238" s="1092"/>
      <c r="AI238" s="1092"/>
      <c r="AJ238" s="1119"/>
      <c r="AK238" s="1120"/>
      <c r="AL238" s="1120"/>
      <c r="AM238" s="1120"/>
      <c r="AN238" s="1120"/>
      <c r="AO238" s="1120"/>
      <c r="AP238" s="1120"/>
      <c r="AQ238" s="1120"/>
      <c r="AR238" s="1120"/>
      <c r="AS238" s="1120"/>
      <c r="AT238" s="1120"/>
      <c r="AU238" s="1120"/>
      <c r="AV238" s="1120"/>
      <c r="AW238" s="1120"/>
      <c r="AX238" s="1120"/>
      <c r="AY238" s="1121"/>
      <c r="AZ238" s="133"/>
      <c r="BA238" s="84" t="s">
        <v>1266</v>
      </c>
      <c r="BB238" s="39" t="s">
        <v>1201</v>
      </c>
      <c r="BC238" s="39" t="str">
        <f t="shared" si="221"/>
        <v>Lagerstroemia indica x L. fauriei 'Sioux' Pink</v>
      </c>
      <c r="BD238" s="39" t="str">
        <f t="shared" si="222"/>
        <v>Sioux Crepe Myrtle</v>
      </c>
      <c r="BE238" s="40" t="str">
        <f t="shared" si="223"/>
        <v>Advanced</v>
      </c>
      <c r="BF238" s="85" t="str">
        <f t="shared" si="224"/>
        <v>Yes</v>
      </c>
      <c r="BG238" s="40" t="str">
        <f t="shared" si="225"/>
        <v/>
      </c>
      <c r="BH238" s="142">
        <f t="shared" si="226"/>
        <v>64.95</v>
      </c>
      <c r="BI238" s="40" t="str">
        <f t="shared" si="227"/>
        <v/>
      </c>
      <c r="BJ238" s="139">
        <f>IF(BC238="","",Admin!$F$8)</f>
        <v>0</v>
      </c>
      <c r="BK238" s="142" t="str">
        <f t="shared" si="228"/>
        <v/>
      </c>
      <c r="BL238" s="143" t="str">
        <f>IF(BK238="","",BK238-(BK238*BJ238))</f>
        <v/>
      </c>
    </row>
    <row r="239" spans="2:64" s="39" customFormat="1" ht="18.75" customHeight="1" x14ac:dyDescent="0.25">
      <c r="B239" s="1122" t="s">
        <v>2012</v>
      </c>
      <c r="C239" s="466"/>
      <c r="D239" s="466"/>
      <c r="E239" s="466"/>
      <c r="F239" s="466"/>
      <c r="G239" s="466"/>
      <c r="H239" s="466"/>
      <c r="I239" s="466"/>
      <c r="J239" s="466"/>
      <c r="K239" s="466"/>
      <c r="L239" s="466"/>
      <c r="M239" s="466"/>
      <c r="N239" s="466"/>
      <c r="O239" s="1117" t="s">
        <v>1812</v>
      </c>
      <c r="P239" s="1117"/>
      <c r="Q239" s="1117"/>
      <c r="R239" s="1117"/>
      <c r="S239" s="1117"/>
      <c r="T239" s="1117"/>
      <c r="U239" s="1117"/>
      <c r="V239" s="1117"/>
      <c r="W239" s="1117"/>
      <c r="X239" s="1117"/>
      <c r="Y239" s="1092" t="s">
        <v>445</v>
      </c>
      <c r="Z239" s="1092"/>
      <c r="AA239" s="1092"/>
      <c r="AB239" s="1092"/>
      <c r="AC239" s="1092"/>
      <c r="AD239" s="1113">
        <v>64.95</v>
      </c>
      <c r="AE239" s="1113"/>
      <c r="AF239" s="1113"/>
      <c r="AG239" s="1092"/>
      <c r="AH239" s="1092"/>
      <c r="AI239" s="1092"/>
      <c r="AJ239" s="1119"/>
      <c r="AK239" s="1120"/>
      <c r="AL239" s="1120"/>
      <c r="AM239" s="1120"/>
      <c r="AN239" s="1120"/>
      <c r="AO239" s="1120"/>
      <c r="AP239" s="1120"/>
      <c r="AQ239" s="1120"/>
      <c r="AR239" s="1120"/>
      <c r="AS239" s="1120"/>
      <c r="AT239" s="1120"/>
      <c r="AU239" s="1120"/>
      <c r="AV239" s="1120"/>
      <c r="AW239" s="1120"/>
      <c r="AX239" s="1120"/>
      <c r="AY239" s="1121"/>
      <c r="AZ239" s="133"/>
      <c r="BA239" s="84" t="s">
        <v>1267</v>
      </c>
      <c r="BB239" s="39" t="s">
        <v>1201</v>
      </c>
      <c r="BC239" s="39" t="str">
        <f t="shared" si="221"/>
        <v>Lagerstroemia indica x L. fauriei 'Tonto' Fuchsia Pink</v>
      </c>
      <c r="BD239" s="39" t="str">
        <f t="shared" si="222"/>
        <v>Tonto Crepe Myrtle</v>
      </c>
      <c r="BE239" s="40" t="str">
        <f t="shared" si="223"/>
        <v>Advanced</v>
      </c>
      <c r="BF239" s="85" t="str">
        <f t="shared" si="224"/>
        <v>Yes</v>
      </c>
      <c r="BG239" s="40" t="str">
        <f t="shared" si="225"/>
        <v/>
      </c>
      <c r="BH239" s="142">
        <f t="shared" si="226"/>
        <v>64.95</v>
      </c>
      <c r="BI239" s="40" t="str">
        <f t="shared" si="227"/>
        <v/>
      </c>
      <c r="BJ239" s="139">
        <f>IF(BC239="","",Admin!$F$8)</f>
        <v>0</v>
      </c>
      <c r="BK239" s="142" t="str">
        <f t="shared" si="228"/>
        <v/>
      </c>
      <c r="BL239" s="143" t="str">
        <f>IF(BK239="","",BK239-(BK239*BJ239))</f>
        <v/>
      </c>
    </row>
    <row r="240" spans="2:64" s="39" customFormat="1" ht="18.75" customHeight="1" x14ac:dyDescent="0.25">
      <c r="B240" s="1122" t="s">
        <v>1806</v>
      </c>
      <c r="C240" s="466"/>
      <c r="D240" s="466"/>
      <c r="E240" s="466"/>
      <c r="F240" s="466"/>
      <c r="G240" s="466"/>
      <c r="H240" s="466"/>
      <c r="I240" s="466"/>
      <c r="J240" s="466"/>
      <c r="K240" s="466"/>
      <c r="L240" s="466"/>
      <c r="M240" s="466"/>
      <c r="N240" s="466"/>
      <c r="O240" s="1117" t="s">
        <v>1250</v>
      </c>
      <c r="P240" s="1117"/>
      <c r="Q240" s="1117"/>
      <c r="R240" s="1117"/>
      <c r="S240" s="1117"/>
      <c r="T240" s="1117"/>
      <c r="U240" s="1117"/>
      <c r="V240" s="1117"/>
      <c r="W240" s="1117"/>
      <c r="X240" s="1117"/>
      <c r="Y240" s="1092" t="s">
        <v>445</v>
      </c>
      <c r="Z240" s="1092"/>
      <c r="AA240" s="1092"/>
      <c r="AB240" s="1092"/>
      <c r="AC240" s="1092"/>
      <c r="AD240" s="1113">
        <v>64.95</v>
      </c>
      <c r="AE240" s="1113"/>
      <c r="AF240" s="1113"/>
      <c r="AG240" s="1092"/>
      <c r="AH240" s="1092"/>
      <c r="AI240" s="1092"/>
      <c r="AJ240" s="1119"/>
      <c r="AK240" s="1120"/>
      <c r="AL240" s="1120"/>
      <c r="AM240" s="1120"/>
      <c r="AN240" s="1120"/>
      <c r="AO240" s="1120"/>
      <c r="AP240" s="1120"/>
      <c r="AQ240" s="1120"/>
      <c r="AR240" s="1120"/>
      <c r="AS240" s="1120"/>
      <c r="AT240" s="1120"/>
      <c r="AU240" s="1120"/>
      <c r="AV240" s="1120"/>
      <c r="AW240" s="1120"/>
      <c r="AX240" s="1120"/>
      <c r="AY240" s="1121"/>
      <c r="AZ240" s="133"/>
      <c r="BA240" s="84" t="s">
        <v>1268</v>
      </c>
      <c r="BB240" s="39" t="s">
        <v>1201</v>
      </c>
      <c r="BC240" s="39" t="str">
        <f t="shared" si="221"/>
        <v>Lagerstroemia indica x L. fauriei 'Tuscarora' Coral Pink</v>
      </c>
      <c r="BD240" s="39" t="str">
        <f t="shared" si="222"/>
        <v>Tuscarora Crepe Myrtle</v>
      </c>
      <c r="BE240" s="40" t="str">
        <f t="shared" si="223"/>
        <v>Advanced</v>
      </c>
      <c r="BF240" s="85" t="str">
        <f t="shared" si="224"/>
        <v>Yes</v>
      </c>
      <c r="BG240" s="40" t="str">
        <f t="shared" si="225"/>
        <v/>
      </c>
      <c r="BH240" s="142">
        <f t="shared" si="226"/>
        <v>64.95</v>
      </c>
      <c r="BI240" s="40" t="str">
        <f t="shared" si="227"/>
        <v/>
      </c>
      <c r="BJ240" s="139">
        <f>IF(BC240="","",Admin!$F$8)</f>
        <v>0</v>
      </c>
      <c r="BK240" s="142" t="str">
        <f t="shared" si="228"/>
        <v/>
      </c>
      <c r="BL240" s="143" t="str">
        <f>IF(BK240="","",BK240-(BK240*BJ240))</f>
        <v/>
      </c>
    </row>
    <row r="241" spans="2:64" s="39" customFormat="1" ht="18.75" customHeight="1" thickBot="1" x14ac:dyDescent="0.3">
      <c r="B241" s="1122" t="s">
        <v>1807</v>
      </c>
      <c r="C241" s="466"/>
      <c r="D241" s="466"/>
      <c r="E241" s="466"/>
      <c r="F241" s="466"/>
      <c r="G241" s="466"/>
      <c r="H241" s="466"/>
      <c r="I241" s="466"/>
      <c r="J241" s="466"/>
      <c r="K241" s="466"/>
      <c r="L241" s="466"/>
      <c r="M241" s="466"/>
      <c r="N241" s="466"/>
      <c r="O241" s="1117" t="s">
        <v>1251</v>
      </c>
      <c r="P241" s="1117"/>
      <c r="Q241" s="1117"/>
      <c r="R241" s="1117"/>
      <c r="S241" s="1117"/>
      <c r="T241" s="1117"/>
      <c r="U241" s="1117"/>
      <c r="V241" s="1117"/>
      <c r="W241" s="1117"/>
      <c r="X241" s="1117"/>
      <c r="Y241" s="1092" t="s">
        <v>445</v>
      </c>
      <c r="Z241" s="1092"/>
      <c r="AA241" s="1092"/>
      <c r="AB241" s="1092"/>
      <c r="AC241" s="1092"/>
      <c r="AD241" s="1113">
        <v>64.95</v>
      </c>
      <c r="AE241" s="1113"/>
      <c r="AF241" s="1113"/>
      <c r="AG241" s="1092"/>
      <c r="AH241" s="1092"/>
      <c r="AI241" s="1092"/>
      <c r="AJ241" s="1119"/>
      <c r="AK241" s="1120"/>
      <c r="AL241" s="1120"/>
      <c r="AM241" s="1120"/>
      <c r="AN241" s="1120"/>
      <c r="AO241" s="1120"/>
      <c r="AP241" s="1120"/>
      <c r="AQ241" s="1120"/>
      <c r="AR241" s="1120"/>
      <c r="AS241" s="1120"/>
      <c r="AT241" s="1120"/>
      <c r="AU241" s="1120"/>
      <c r="AV241" s="1120"/>
      <c r="AW241" s="1120"/>
      <c r="AX241" s="1120"/>
      <c r="AY241" s="1121"/>
      <c r="AZ241" s="133"/>
      <c r="BA241" s="84" t="s">
        <v>1269</v>
      </c>
      <c r="BB241" s="39" t="s">
        <v>1201</v>
      </c>
      <c r="BC241" s="39" t="str">
        <f t="shared" si="221"/>
        <v>Lagerstroemia indica x L. fauriei 'Zuni' Dark Lavender</v>
      </c>
      <c r="BD241" s="39" t="str">
        <f t="shared" si="222"/>
        <v>Zuni Crepe Myrtle</v>
      </c>
      <c r="BE241" s="40" t="str">
        <f t="shared" si="223"/>
        <v>Advanced</v>
      </c>
      <c r="BF241" s="85" t="str">
        <f t="shared" si="224"/>
        <v>Yes</v>
      </c>
      <c r="BG241" s="40" t="str">
        <f t="shared" si="225"/>
        <v/>
      </c>
      <c r="BH241" s="142">
        <f t="shared" si="226"/>
        <v>64.95</v>
      </c>
      <c r="BI241" s="40" t="str">
        <f t="shared" si="227"/>
        <v/>
      </c>
      <c r="BJ241" s="139">
        <f>IF(BC241="","",Admin!$F$8)</f>
        <v>0</v>
      </c>
      <c r="BK241" s="142" t="str">
        <f t="shared" si="228"/>
        <v/>
      </c>
      <c r="BL241" s="143" t="str">
        <f t="shared" si="273"/>
        <v/>
      </c>
    </row>
    <row r="242" spans="2:64" s="39" customFormat="1" ht="18.75" hidden="1" customHeight="1" x14ac:dyDescent="0.25">
      <c r="B242" s="1157" t="s">
        <v>1252</v>
      </c>
      <c r="C242" s="1158"/>
      <c r="D242" s="1158"/>
      <c r="E242" s="1158"/>
      <c r="F242" s="1158"/>
      <c r="G242" s="1158"/>
      <c r="H242" s="1158"/>
      <c r="I242" s="1158"/>
      <c r="J242" s="1158"/>
      <c r="K242" s="1158"/>
      <c r="L242" s="1158"/>
      <c r="M242" s="1158"/>
      <c r="N242" s="1158"/>
      <c r="O242" s="1158"/>
      <c r="P242" s="1158"/>
      <c r="Q242" s="1158"/>
      <c r="R242" s="1158"/>
      <c r="S242" s="1158"/>
      <c r="T242" s="1158"/>
      <c r="U242" s="1158"/>
      <c r="V242" s="1158"/>
      <c r="W242" s="1158"/>
      <c r="X242" s="1158"/>
      <c r="Y242" s="1158"/>
      <c r="Z242" s="1158"/>
      <c r="AA242" s="1158"/>
      <c r="AB242" s="1158"/>
      <c r="AC242" s="1158"/>
      <c r="AD242" s="1158"/>
      <c r="AE242" s="1158"/>
      <c r="AF242" s="1158"/>
      <c r="AG242" s="1158"/>
      <c r="AH242" s="1158"/>
      <c r="AI242" s="1158"/>
      <c r="AJ242" s="1158"/>
      <c r="AK242" s="1158"/>
      <c r="AL242" s="1158"/>
      <c r="AM242" s="1158"/>
      <c r="AN242" s="1158"/>
      <c r="AO242" s="1158"/>
      <c r="AP242" s="1158"/>
      <c r="AQ242" s="1158"/>
      <c r="AR242" s="1158"/>
      <c r="AS242" s="1158"/>
      <c r="AT242" s="1158"/>
      <c r="AU242" s="1158"/>
      <c r="AV242" s="1158"/>
      <c r="AW242" s="1158"/>
      <c r="AX242" s="1158"/>
      <c r="AY242" s="1159"/>
      <c r="AZ242" s="133"/>
      <c r="BA242" s="84" t="s">
        <v>792</v>
      </c>
      <c r="BC242" s="39" t="str">
        <f t="shared" si="221"/>
        <v/>
      </c>
      <c r="BD242" s="39" t="str">
        <f t="shared" si="222"/>
        <v/>
      </c>
      <c r="BE242" s="78" t="str">
        <f t="shared" si="223"/>
        <v/>
      </c>
      <c r="BF242" s="85" t="str">
        <f t="shared" si="224"/>
        <v/>
      </c>
      <c r="BG242" s="78" t="str">
        <f t="shared" si="225"/>
        <v/>
      </c>
      <c r="BH242" s="94" t="str">
        <f t="shared" si="226"/>
        <v/>
      </c>
      <c r="BI242" s="78" t="str">
        <f t="shared" si="227"/>
        <v/>
      </c>
      <c r="BJ242" s="86" t="str">
        <f>IF(BC242="","",Admin!$F$8)</f>
        <v/>
      </c>
      <c r="BK242" s="94" t="str">
        <f t="shared" si="228"/>
        <v/>
      </c>
      <c r="BL242" s="95" t="str">
        <f t="shared" si="273"/>
        <v/>
      </c>
    </row>
    <row r="243" spans="2:64" s="184" customFormat="1" ht="29.25" hidden="1" customHeight="1" x14ac:dyDescent="0.25">
      <c r="B243" s="1153" t="s">
        <v>1534</v>
      </c>
      <c r="C243" s="1098"/>
      <c r="D243" s="1098"/>
      <c r="E243" s="1098"/>
      <c r="F243" s="1098"/>
      <c r="G243" s="1098"/>
      <c r="H243" s="1098"/>
      <c r="I243" s="1098"/>
      <c r="J243" s="1098"/>
      <c r="K243" s="1098"/>
      <c r="L243" s="1098"/>
      <c r="M243" s="1098"/>
      <c r="N243" s="1098"/>
      <c r="O243" s="1154" t="s">
        <v>1253</v>
      </c>
      <c r="P243" s="1154"/>
      <c r="Q243" s="1154"/>
      <c r="R243" s="1154"/>
      <c r="S243" s="1154"/>
      <c r="T243" s="1154"/>
      <c r="U243" s="1154"/>
      <c r="V243" s="1154"/>
      <c r="W243" s="1154"/>
      <c r="X243" s="1154"/>
      <c r="Y243" s="1096" t="s">
        <v>481</v>
      </c>
      <c r="Z243" s="1096"/>
      <c r="AA243" s="1096"/>
      <c r="AB243" s="1096"/>
      <c r="AC243" s="1096"/>
      <c r="AD243" s="1155" t="s">
        <v>393</v>
      </c>
      <c r="AE243" s="1155"/>
      <c r="AF243" s="1155"/>
      <c r="AG243" s="1096" t="s">
        <v>2</v>
      </c>
      <c r="AH243" s="1096"/>
      <c r="AI243" s="1096"/>
      <c r="AJ243" s="1097"/>
      <c r="AK243" s="1098"/>
      <c r="AL243" s="1098"/>
      <c r="AM243" s="1098"/>
      <c r="AN243" s="1098"/>
      <c r="AO243" s="1098"/>
      <c r="AP243" s="1098"/>
      <c r="AQ243" s="1098"/>
      <c r="AR243" s="1098"/>
      <c r="AS243" s="1098"/>
      <c r="AT243" s="1098"/>
      <c r="AU243" s="1098"/>
      <c r="AV243" s="1098"/>
      <c r="AW243" s="1098"/>
      <c r="AX243" s="1098"/>
      <c r="AY243" s="1099"/>
      <c r="AZ243" s="39"/>
      <c r="BA243" s="227" t="s">
        <v>981</v>
      </c>
      <c r="BB243" s="184" t="s">
        <v>1201</v>
      </c>
      <c r="BC243" s="184" t="str">
        <f t="shared" si="221"/>
        <v>Lagerstroemia indica x L. fauriei 'Coral Magic' 
Coral Pink Flower*</v>
      </c>
      <c r="BD243" s="184" t="str">
        <f t="shared" si="222"/>
        <v>Coral Magic Crepe Myrtle</v>
      </c>
      <c r="BE243" s="228" t="str">
        <f t="shared" si="223"/>
        <v>Regular</v>
      </c>
      <c r="BF243" s="229" t="str">
        <f t="shared" si="224"/>
        <v/>
      </c>
      <c r="BG243" s="228" t="str">
        <f t="shared" si="225"/>
        <v/>
      </c>
      <c r="BH243" s="230" t="str">
        <f t="shared" si="226"/>
        <v/>
      </c>
      <c r="BI243" s="228" t="str">
        <f t="shared" si="227"/>
        <v/>
      </c>
      <c r="BJ243" s="231">
        <f>IF(BC243="","",Admin!$F$8)</f>
        <v>0</v>
      </c>
      <c r="BK243" s="230" t="str">
        <f t="shared" si="228"/>
        <v/>
      </c>
      <c r="BL243" s="232" t="str">
        <f t="shared" si="273"/>
        <v/>
      </c>
    </row>
    <row r="244" spans="2:64" s="184" customFormat="1" ht="29.25" hidden="1" customHeight="1" x14ac:dyDescent="0.25">
      <c r="B244" s="1153" t="s">
        <v>1535</v>
      </c>
      <c r="C244" s="1098"/>
      <c r="D244" s="1098"/>
      <c r="E244" s="1098"/>
      <c r="F244" s="1098"/>
      <c r="G244" s="1098"/>
      <c r="H244" s="1098"/>
      <c r="I244" s="1098"/>
      <c r="J244" s="1098"/>
      <c r="K244" s="1098"/>
      <c r="L244" s="1098"/>
      <c r="M244" s="1098"/>
      <c r="N244" s="1098"/>
      <c r="O244" s="1154" t="s">
        <v>1254</v>
      </c>
      <c r="P244" s="1154"/>
      <c r="Q244" s="1154"/>
      <c r="R244" s="1154"/>
      <c r="S244" s="1154"/>
      <c r="T244" s="1154"/>
      <c r="U244" s="1154"/>
      <c r="V244" s="1154"/>
      <c r="W244" s="1154"/>
      <c r="X244" s="1154"/>
      <c r="Y244" s="1096" t="s">
        <v>445</v>
      </c>
      <c r="Z244" s="1096"/>
      <c r="AA244" s="1096"/>
      <c r="AB244" s="1096"/>
      <c r="AC244" s="1096"/>
      <c r="AD244" s="1155" t="s">
        <v>393</v>
      </c>
      <c r="AE244" s="1155"/>
      <c r="AF244" s="1155"/>
      <c r="AG244" s="1096" t="s">
        <v>2</v>
      </c>
      <c r="AH244" s="1096"/>
      <c r="AI244" s="1096"/>
      <c r="AJ244" s="1097"/>
      <c r="AK244" s="1098"/>
      <c r="AL244" s="1098"/>
      <c r="AM244" s="1098"/>
      <c r="AN244" s="1098"/>
      <c r="AO244" s="1098"/>
      <c r="AP244" s="1098"/>
      <c r="AQ244" s="1098"/>
      <c r="AR244" s="1098"/>
      <c r="AS244" s="1098"/>
      <c r="AT244" s="1098"/>
      <c r="AU244" s="1098"/>
      <c r="AV244" s="1098"/>
      <c r="AW244" s="1098"/>
      <c r="AX244" s="1098"/>
      <c r="AY244" s="1099"/>
      <c r="AZ244" s="39"/>
      <c r="BA244" s="227" t="s">
        <v>1257</v>
      </c>
      <c r="BB244" s="184" t="s">
        <v>1201</v>
      </c>
      <c r="BC244" s="184" t="str">
        <f t="shared" si="221"/>
        <v>Lagerstroemia indica x L. fauriei 'Moonlight Magic' White flower/purple foliage*</v>
      </c>
      <c r="BD244" s="184" t="str">
        <f t="shared" si="222"/>
        <v>Moonlight Magic Crepe Myrtle</v>
      </c>
      <c r="BE244" s="228" t="str">
        <f t="shared" si="223"/>
        <v>Advanced</v>
      </c>
      <c r="BF244" s="229" t="str">
        <f t="shared" si="224"/>
        <v/>
      </c>
      <c r="BG244" s="228" t="str">
        <f t="shared" si="225"/>
        <v/>
      </c>
      <c r="BH244" s="230" t="str">
        <f t="shared" si="226"/>
        <v/>
      </c>
      <c r="BI244" s="228" t="str">
        <f t="shared" si="227"/>
        <v/>
      </c>
      <c r="BJ244" s="231">
        <f>IF(BC244="","",Admin!$F$8)</f>
        <v>0</v>
      </c>
      <c r="BK244" s="230" t="str">
        <f t="shared" si="228"/>
        <v/>
      </c>
      <c r="BL244" s="232" t="str">
        <f t="shared" ref="BL244:BL250" si="283">IF(BK244="","",BK244-(BK244*BJ244))</f>
        <v/>
      </c>
    </row>
    <row r="245" spans="2:64" s="184" customFormat="1" ht="29.25" hidden="1" customHeight="1" x14ac:dyDescent="0.25">
      <c r="B245" s="1153" t="s">
        <v>1536</v>
      </c>
      <c r="C245" s="1098"/>
      <c r="D245" s="1098"/>
      <c r="E245" s="1098"/>
      <c r="F245" s="1098"/>
      <c r="G245" s="1098"/>
      <c r="H245" s="1098"/>
      <c r="I245" s="1098"/>
      <c r="J245" s="1098"/>
      <c r="K245" s="1098"/>
      <c r="L245" s="1098"/>
      <c r="M245" s="1098"/>
      <c r="N245" s="1098"/>
      <c r="O245" s="1154" t="s">
        <v>1255</v>
      </c>
      <c r="P245" s="1154"/>
      <c r="Q245" s="1154"/>
      <c r="R245" s="1154"/>
      <c r="S245" s="1154"/>
      <c r="T245" s="1154"/>
      <c r="U245" s="1154"/>
      <c r="V245" s="1154"/>
      <c r="W245" s="1154"/>
      <c r="X245" s="1154"/>
      <c r="Y245" s="1096" t="s">
        <v>481</v>
      </c>
      <c r="Z245" s="1096"/>
      <c r="AA245" s="1096"/>
      <c r="AB245" s="1096"/>
      <c r="AC245" s="1096"/>
      <c r="AD245" s="1155" t="s">
        <v>393</v>
      </c>
      <c r="AE245" s="1155"/>
      <c r="AF245" s="1155"/>
      <c r="AG245" s="1096" t="s">
        <v>2</v>
      </c>
      <c r="AH245" s="1096"/>
      <c r="AI245" s="1096"/>
      <c r="AJ245" s="1097"/>
      <c r="AK245" s="1098"/>
      <c r="AL245" s="1098"/>
      <c r="AM245" s="1098"/>
      <c r="AN245" s="1098"/>
      <c r="AO245" s="1098"/>
      <c r="AP245" s="1098"/>
      <c r="AQ245" s="1098"/>
      <c r="AR245" s="1098"/>
      <c r="AS245" s="1098"/>
      <c r="AT245" s="1098"/>
      <c r="AU245" s="1098"/>
      <c r="AV245" s="1098"/>
      <c r="AW245" s="1098"/>
      <c r="AX245" s="1098"/>
      <c r="AY245" s="1099"/>
      <c r="AZ245" s="39"/>
      <c r="BA245" s="227" t="s">
        <v>1258</v>
      </c>
      <c r="BB245" s="184" t="s">
        <v>1201</v>
      </c>
      <c r="BC245" s="184" t="str">
        <f t="shared" si="221"/>
        <v>Lagerstroemia indica x L. fauriei 'Plum Magic'
Fuschia pink flower*</v>
      </c>
      <c r="BD245" s="184" t="str">
        <f t="shared" si="222"/>
        <v>Plum Mgaic Crepe Myrtle</v>
      </c>
      <c r="BE245" s="228" t="str">
        <f t="shared" si="223"/>
        <v>Regular</v>
      </c>
      <c r="BF245" s="229" t="str">
        <f t="shared" si="224"/>
        <v/>
      </c>
      <c r="BG245" s="228" t="str">
        <f t="shared" si="225"/>
        <v/>
      </c>
      <c r="BH245" s="230" t="str">
        <f t="shared" si="226"/>
        <v/>
      </c>
      <c r="BI245" s="228" t="str">
        <f t="shared" si="227"/>
        <v/>
      </c>
      <c r="BJ245" s="231">
        <f>IF(BC245="","",Admin!$F$8)</f>
        <v>0</v>
      </c>
      <c r="BK245" s="230" t="str">
        <f t="shared" si="228"/>
        <v/>
      </c>
      <c r="BL245" s="232" t="str">
        <f t="shared" si="283"/>
        <v/>
      </c>
    </row>
    <row r="246" spans="2:64" s="184" customFormat="1" ht="29.25" hidden="1" customHeight="1" x14ac:dyDescent="0.25">
      <c r="B246" s="1153" t="s">
        <v>1537</v>
      </c>
      <c r="C246" s="1283"/>
      <c r="D246" s="1283"/>
      <c r="E246" s="1283"/>
      <c r="F246" s="1283"/>
      <c r="G246" s="1283"/>
      <c r="H246" s="1283"/>
      <c r="I246" s="1283"/>
      <c r="J246" s="1283"/>
      <c r="K246" s="1283"/>
      <c r="L246" s="1283"/>
      <c r="M246" s="1283"/>
      <c r="N246" s="1283"/>
      <c r="O246" s="1154" t="s">
        <v>1256</v>
      </c>
      <c r="P246" s="1154"/>
      <c r="Q246" s="1154"/>
      <c r="R246" s="1154"/>
      <c r="S246" s="1154"/>
      <c r="T246" s="1154"/>
      <c r="U246" s="1154"/>
      <c r="V246" s="1154"/>
      <c r="W246" s="1154"/>
      <c r="X246" s="1284"/>
      <c r="Y246" s="1160" t="s">
        <v>445</v>
      </c>
      <c r="Z246" s="1161"/>
      <c r="AA246" s="1161"/>
      <c r="AB246" s="1161"/>
      <c r="AC246" s="1162"/>
      <c r="AD246" s="1163" t="s">
        <v>393</v>
      </c>
      <c r="AE246" s="1164"/>
      <c r="AF246" s="1165"/>
      <c r="AG246" s="1160" t="s">
        <v>2</v>
      </c>
      <c r="AH246" s="1161"/>
      <c r="AI246" s="1162"/>
      <c r="AJ246" s="1097"/>
      <c r="AK246" s="1098"/>
      <c r="AL246" s="1098"/>
      <c r="AM246" s="1098"/>
      <c r="AN246" s="1098"/>
      <c r="AO246" s="1098"/>
      <c r="AP246" s="1098"/>
      <c r="AQ246" s="1098"/>
      <c r="AR246" s="1098"/>
      <c r="AS246" s="1098"/>
      <c r="AT246" s="1098"/>
      <c r="AU246" s="1098"/>
      <c r="AV246" s="1098"/>
      <c r="AW246" s="1098"/>
      <c r="AX246" s="1098"/>
      <c r="AY246" s="1099"/>
      <c r="AZ246" s="39"/>
      <c r="BA246" s="227" t="s">
        <v>1377</v>
      </c>
      <c r="BB246" s="184" t="s">
        <v>1201</v>
      </c>
      <c r="BC246" s="184" t="str">
        <f t="shared" si="221"/>
        <v>Lagerstroemia indica x L. fauriei 'Twilight Magic' Deep coral flower/purple foliage*</v>
      </c>
      <c r="BD246" s="184" t="str">
        <f t="shared" si="222"/>
        <v>Twilight Magic Crepe Myrtle</v>
      </c>
      <c r="BE246" s="228" t="str">
        <f t="shared" si="223"/>
        <v>Advanced</v>
      </c>
      <c r="BF246" s="229" t="str">
        <f t="shared" si="224"/>
        <v/>
      </c>
      <c r="BG246" s="228" t="str">
        <f t="shared" si="225"/>
        <v/>
      </c>
      <c r="BH246" s="230" t="str">
        <f t="shared" si="226"/>
        <v/>
      </c>
      <c r="BI246" s="228" t="str">
        <f t="shared" si="227"/>
        <v/>
      </c>
      <c r="BJ246" s="231">
        <f>IF(BC246="","",Admin!$F$8)</f>
        <v>0</v>
      </c>
      <c r="BK246" s="230" t="str">
        <f t="shared" si="228"/>
        <v/>
      </c>
      <c r="BL246" s="232" t="str">
        <f t="shared" si="283"/>
        <v/>
      </c>
    </row>
    <row r="247" spans="2:64" s="39" customFormat="1" ht="18.75" hidden="1" customHeight="1" thickBot="1" x14ac:dyDescent="0.3">
      <c r="B247" s="1157" t="s">
        <v>1370</v>
      </c>
      <c r="C247" s="1158"/>
      <c r="D247" s="1158"/>
      <c r="E247" s="1158"/>
      <c r="F247" s="1158"/>
      <c r="G247" s="1158"/>
      <c r="H247" s="1158"/>
      <c r="I247" s="1158"/>
      <c r="J247" s="1158"/>
      <c r="K247" s="1158"/>
      <c r="L247" s="1158"/>
      <c r="M247" s="1158"/>
      <c r="N247" s="1158"/>
      <c r="O247" s="1158"/>
      <c r="P247" s="1158"/>
      <c r="Q247" s="1158"/>
      <c r="R247" s="1158"/>
      <c r="S247" s="1158"/>
      <c r="T247" s="1158"/>
      <c r="U247" s="1158"/>
      <c r="V247" s="1158"/>
      <c r="W247" s="1158"/>
      <c r="X247" s="1158"/>
      <c r="Y247" s="1158"/>
      <c r="Z247" s="1158"/>
      <c r="AA247" s="1158"/>
      <c r="AB247" s="1158"/>
      <c r="AC247" s="1158"/>
      <c r="AD247" s="1158"/>
      <c r="AE247" s="1158"/>
      <c r="AF247" s="1158"/>
      <c r="AG247" s="1158"/>
      <c r="AH247" s="1158"/>
      <c r="AI247" s="1158"/>
      <c r="AJ247" s="1158"/>
      <c r="AK247" s="1158"/>
      <c r="AL247" s="1158"/>
      <c r="AM247" s="1158"/>
      <c r="AN247" s="1158"/>
      <c r="AO247" s="1158"/>
      <c r="AP247" s="1158"/>
      <c r="AQ247" s="1158"/>
      <c r="AR247" s="1158"/>
      <c r="AS247" s="1158"/>
      <c r="AT247" s="1158"/>
      <c r="AU247" s="1158"/>
      <c r="AV247" s="1158"/>
      <c r="AW247" s="1158"/>
      <c r="AX247" s="1158"/>
      <c r="AY247" s="1159"/>
      <c r="AZ247" s="133"/>
      <c r="BA247" s="84" t="s">
        <v>792</v>
      </c>
      <c r="BC247" s="39" t="str">
        <f t="shared" si="221"/>
        <v/>
      </c>
      <c r="BD247" s="39" t="str">
        <f t="shared" si="222"/>
        <v/>
      </c>
      <c r="BE247" s="78" t="str">
        <f t="shared" si="223"/>
        <v/>
      </c>
      <c r="BF247" s="85" t="str">
        <f t="shared" si="224"/>
        <v/>
      </c>
      <c r="BG247" s="78" t="str">
        <f t="shared" si="225"/>
        <v/>
      </c>
      <c r="BH247" s="94" t="str">
        <f t="shared" si="226"/>
        <v/>
      </c>
      <c r="BI247" s="78" t="str">
        <f t="shared" si="227"/>
        <v/>
      </c>
      <c r="BJ247" s="86" t="str">
        <f>IF(BC247="","",Admin!$F$8)</f>
        <v/>
      </c>
      <c r="BK247" s="94" t="str">
        <f t="shared" si="228"/>
        <v/>
      </c>
      <c r="BL247" s="95" t="str">
        <f t="shared" si="283"/>
        <v/>
      </c>
    </row>
    <row r="248" spans="2:64" s="39" customFormat="1" ht="18.75" hidden="1" customHeight="1" x14ac:dyDescent="0.25">
      <c r="B248" s="1110" t="s">
        <v>1538</v>
      </c>
      <c r="C248" s="470"/>
      <c r="D248" s="470"/>
      <c r="E248" s="470"/>
      <c r="F248" s="470"/>
      <c r="G248" s="470"/>
      <c r="H248" s="470"/>
      <c r="I248" s="470"/>
      <c r="J248" s="470"/>
      <c r="K248" s="470"/>
      <c r="L248" s="470"/>
      <c r="M248" s="470"/>
      <c r="N248" s="470"/>
      <c r="O248" s="1111" t="s">
        <v>1245</v>
      </c>
      <c r="P248" s="1111"/>
      <c r="Q248" s="1111"/>
      <c r="R248" s="1111"/>
      <c r="S248" s="1111"/>
      <c r="T248" s="1111"/>
      <c r="U248" s="1111"/>
      <c r="V248" s="1111"/>
      <c r="W248" s="1111"/>
      <c r="X248" s="1111"/>
      <c r="Y248" s="1094" t="s">
        <v>1352</v>
      </c>
      <c r="Z248" s="1094"/>
      <c r="AA248" s="1094"/>
      <c r="AB248" s="1094"/>
      <c r="AC248" s="1094"/>
      <c r="AD248" s="1112" t="s">
        <v>393</v>
      </c>
      <c r="AE248" s="1112"/>
      <c r="AF248" s="1112"/>
      <c r="AG248" s="1094" t="s">
        <v>2</v>
      </c>
      <c r="AH248" s="1094"/>
      <c r="AI248" s="1094"/>
      <c r="AJ248" s="1142"/>
      <c r="AK248" s="470"/>
      <c r="AL248" s="470"/>
      <c r="AM248" s="470"/>
      <c r="AN248" s="470"/>
      <c r="AO248" s="470"/>
      <c r="AP248" s="470"/>
      <c r="AQ248" s="470"/>
      <c r="AR248" s="470"/>
      <c r="AS248" s="470"/>
      <c r="AT248" s="470"/>
      <c r="AU248" s="470"/>
      <c r="AV248" s="470"/>
      <c r="AW248" s="470"/>
      <c r="AX248" s="470"/>
      <c r="AY248" s="944"/>
      <c r="BA248" s="84" t="s">
        <v>1259</v>
      </c>
      <c r="BB248" s="39" t="s">
        <v>1201</v>
      </c>
      <c r="BC248" s="39" t="str">
        <f t="shared" si="221"/>
        <v>Lagerstroemia indica 'Acoma' White*</v>
      </c>
      <c r="BD248" s="39" t="str">
        <f t="shared" si="222"/>
        <v>Acoma Crepe Myrtle</v>
      </c>
      <c r="BE248" s="40" t="str">
        <f t="shared" si="223"/>
        <v>1.2m Standard</v>
      </c>
      <c r="BF248" s="85" t="str">
        <f t="shared" si="224"/>
        <v/>
      </c>
      <c r="BG248" s="40" t="str">
        <f t="shared" si="225"/>
        <v/>
      </c>
      <c r="BH248" s="142" t="str">
        <f t="shared" si="226"/>
        <v/>
      </c>
      <c r="BI248" s="40" t="str">
        <f t="shared" si="227"/>
        <v/>
      </c>
      <c r="BJ248" s="139">
        <f>IF(BC248="","",Admin!$F$8)</f>
        <v>0</v>
      </c>
      <c r="BK248" s="142" t="str">
        <f t="shared" si="228"/>
        <v/>
      </c>
      <c r="BL248" s="143" t="str">
        <f t="shared" si="283"/>
        <v/>
      </c>
    </row>
    <row r="249" spans="2:64" s="39" customFormat="1" ht="18.75" hidden="1" customHeight="1" x14ac:dyDescent="0.25">
      <c r="B249" s="1110" t="s">
        <v>1539</v>
      </c>
      <c r="C249" s="470"/>
      <c r="D249" s="470"/>
      <c r="E249" s="470"/>
      <c r="F249" s="470"/>
      <c r="G249" s="470"/>
      <c r="H249" s="470"/>
      <c r="I249" s="470"/>
      <c r="J249" s="470"/>
      <c r="K249" s="470"/>
      <c r="L249" s="470"/>
      <c r="M249" s="470"/>
      <c r="N249" s="470"/>
      <c r="O249" s="1111" t="s">
        <v>1371</v>
      </c>
      <c r="P249" s="1111"/>
      <c r="Q249" s="1111"/>
      <c r="R249" s="1111"/>
      <c r="S249" s="1111"/>
      <c r="T249" s="1111"/>
      <c r="U249" s="1111"/>
      <c r="V249" s="1111"/>
      <c r="W249" s="1111"/>
      <c r="X249" s="1111"/>
      <c r="Y249" s="1094" t="s">
        <v>1352</v>
      </c>
      <c r="Z249" s="1094"/>
      <c r="AA249" s="1094"/>
      <c r="AB249" s="1094"/>
      <c r="AC249" s="1094"/>
      <c r="AD249" s="1112" t="s">
        <v>393</v>
      </c>
      <c r="AE249" s="1112"/>
      <c r="AF249" s="1112"/>
      <c r="AG249" s="1094" t="s">
        <v>2</v>
      </c>
      <c r="AH249" s="1094"/>
      <c r="AI249" s="1094"/>
      <c r="AJ249" s="1142"/>
      <c r="AK249" s="470"/>
      <c r="AL249" s="470"/>
      <c r="AM249" s="470"/>
      <c r="AN249" s="470"/>
      <c r="AO249" s="470"/>
      <c r="AP249" s="470"/>
      <c r="AQ249" s="470"/>
      <c r="AR249" s="470"/>
      <c r="AS249" s="470"/>
      <c r="AT249" s="470"/>
      <c r="AU249" s="470"/>
      <c r="AV249" s="470"/>
      <c r="AW249" s="470"/>
      <c r="AX249" s="470"/>
      <c r="AY249" s="944"/>
      <c r="BA249" s="84" t="s">
        <v>1260</v>
      </c>
      <c r="BB249" s="39" t="s">
        <v>1201</v>
      </c>
      <c r="BC249" s="39" t="str">
        <f t="shared" si="221"/>
        <v>Lagerstroemia indica 'New Orleans' Purple/Pink*</v>
      </c>
      <c r="BD249" s="39" t="str">
        <f t="shared" si="222"/>
        <v>New Orleans Crepe Myrtle</v>
      </c>
      <c r="BE249" s="40" t="str">
        <f t="shared" si="223"/>
        <v>1.2m Standard</v>
      </c>
      <c r="BF249" s="85" t="str">
        <f t="shared" si="224"/>
        <v/>
      </c>
      <c r="BG249" s="40" t="str">
        <f t="shared" si="225"/>
        <v/>
      </c>
      <c r="BH249" s="142" t="str">
        <f t="shared" si="226"/>
        <v/>
      </c>
      <c r="BI249" s="40" t="str">
        <f t="shared" si="227"/>
        <v/>
      </c>
      <c r="BJ249" s="139">
        <f>IF(BC249="","",Admin!$F$8)</f>
        <v>0</v>
      </c>
      <c r="BK249" s="142" t="str">
        <f t="shared" si="228"/>
        <v/>
      </c>
      <c r="BL249" s="143" t="str">
        <f t="shared" si="283"/>
        <v/>
      </c>
    </row>
    <row r="250" spans="2:64" s="39" customFormat="1" ht="18.75" hidden="1" customHeight="1" thickBot="1" x14ac:dyDescent="0.3">
      <c r="B250" s="1110" t="s">
        <v>1540</v>
      </c>
      <c r="C250" s="470"/>
      <c r="D250" s="470"/>
      <c r="E250" s="470"/>
      <c r="F250" s="470"/>
      <c r="G250" s="470"/>
      <c r="H250" s="470"/>
      <c r="I250" s="470"/>
      <c r="J250" s="470"/>
      <c r="K250" s="470"/>
      <c r="L250" s="470"/>
      <c r="M250" s="470"/>
      <c r="N250" s="470"/>
      <c r="O250" s="1111" t="s">
        <v>1372</v>
      </c>
      <c r="P250" s="1111"/>
      <c r="Q250" s="1111"/>
      <c r="R250" s="1111"/>
      <c r="S250" s="1111"/>
      <c r="T250" s="1111"/>
      <c r="U250" s="1111"/>
      <c r="V250" s="1111"/>
      <c r="W250" s="1111"/>
      <c r="X250" s="1111"/>
      <c r="Y250" s="1094" t="s">
        <v>1352</v>
      </c>
      <c r="Z250" s="1094"/>
      <c r="AA250" s="1094"/>
      <c r="AB250" s="1094"/>
      <c r="AC250" s="1094"/>
      <c r="AD250" s="1112" t="s">
        <v>393</v>
      </c>
      <c r="AE250" s="1112"/>
      <c r="AF250" s="1112"/>
      <c r="AG250" s="1094" t="s">
        <v>2</v>
      </c>
      <c r="AH250" s="1094"/>
      <c r="AI250" s="1094"/>
      <c r="AJ250" s="1142"/>
      <c r="AK250" s="470"/>
      <c r="AL250" s="470"/>
      <c r="AM250" s="470"/>
      <c r="AN250" s="470"/>
      <c r="AO250" s="470"/>
      <c r="AP250" s="470"/>
      <c r="AQ250" s="470"/>
      <c r="AR250" s="470"/>
      <c r="AS250" s="470"/>
      <c r="AT250" s="470"/>
      <c r="AU250" s="470"/>
      <c r="AV250" s="470"/>
      <c r="AW250" s="470"/>
      <c r="AX250" s="470"/>
      <c r="AY250" s="944"/>
      <c r="BA250" s="84" t="s">
        <v>1261</v>
      </c>
      <c r="BB250" s="39" t="s">
        <v>1201</v>
      </c>
      <c r="BC250" s="39" t="str">
        <f t="shared" si="221"/>
        <v>Lagerstroemia indica x L. fauriei 'Houston' Pink/Red*</v>
      </c>
      <c r="BD250" s="39" t="str">
        <f t="shared" si="222"/>
        <v>Houston Crepe Myrtle</v>
      </c>
      <c r="BE250" s="40" t="str">
        <f t="shared" si="223"/>
        <v>1.2m Standard</v>
      </c>
      <c r="BF250" s="85" t="str">
        <f t="shared" si="224"/>
        <v/>
      </c>
      <c r="BG250" s="40" t="str">
        <f t="shared" si="225"/>
        <v/>
      </c>
      <c r="BH250" s="142" t="str">
        <f t="shared" si="226"/>
        <v/>
      </c>
      <c r="BI250" s="40" t="str">
        <f t="shared" si="227"/>
        <v/>
      </c>
      <c r="BJ250" s="139">
        <f>IF(BC250="","",Admin!$F$8)</f>
        <v>0</v>
      </c>
      <c r="BK250" s="142" t="str">
        <f t="shared" si="228"/>
        <v/>
      </c>
      <c r="BL250" s="143" t="str">
        <f t="shared" si="283"/>
        <v/>
      </c>
    </row>
    <row r="251" spans="2:64" s="39" customFormat="1" ht="18.75" hidden="1" customHeight="1" thickBot="1" x14ac:dyDescent="0.3">
      <c r="B251" s="1104"/>
      <c r="C251" s="1104"/>
      <c r="D251" s="1104"/>
      <c r="E251" s="1104"/>
      <c r="F251" s="1104"/>
      <c r="G251" s="1104"/>
      <c r="H251" s="1104"/>
      <c r="I251" s="1104"/>
      <c r="J251" s="1104"/>
      <c r="K251" s="1104"/>
      <c r="L251" s="1104"/>
      <c r="M251" s="1104"/>
      <c r="N251" s="1104"/>
      <c r="O251" s="1104"/>
      <c r="P251" s="1104"/>
      <c r="Q251" s="1104"/>
      <c r="R251" s="1104"/>
      <c r="S251" s="1104"/>
      <c r="T251" s="1104"/>
      <c r="U251" s="1104"/>
      <c r="V251" s="1104"/>
      <c r="W251" s="1104"/>
      <c r="X251" s="1104"/>
      <c r="Y251" s="1104"/>
      <c r="Z251" s="1104"/>
      <c r="AA251" s="1104"/>
      <c r="AB251" s="1104"/>
      <c r="AC251" s="1104"/>
      <c r="AD251" s="1104"/>
      <c r="AE251" s="1104"/>
      <c r="AF251" s="1104"/>
      <c r="AG251" s="1104"/>
      <c r="AH251" s="1104"/>
      <c r="AI251" s="1104"/>
      <c r="AJ251" s="1104"/>
      <c r="AK251" s="1104"/>
      <c r="AL251" s="1104"/>
      <c r="AM251" s="1104"/>
      <c r="AN251" s="1104"/>
      <c r="AO251" s="1104"/>
      <c r="AP251" s="1104"/>
      <c r="AQ251" s="1104"/>
      <c r="AR251" s="1104"/>
      <c r="AS251" s="1104"/>
      <c r="AT251" s="1104"/>
      <c r="AU251" s="1104"/>
      <c r="AV251" s="1104"/>
      <c r="AW251" s="1104"/>
      <c r="AX251" s="1104"/>
      <c r="AY251" s="1104"/>
      <c r="AZ251" s="133"/>
      <c r="BA251" s="84" t="s">
        <v>792</v>
      </c>
      <c r="BC251" s="39" t="str">
        <f t="shared" si="221"/>
        <v/>
      </c>
      <c r="BD251" s="39" t="str">
        <f t="shared" si="222"/>
        <v/>
      </c>
      <c r="BE251" s="78" t="str">
        <f t="shared" si="223"/>
        <v/>
      </c>
      <c r="BF251" s="85" t="str">
        <f t="shared" si="224"/>
        <v/>
      </c>
      <c r="BG251" s="78" t="str">
        <f t="shared" si="225"/>
        <v/>
      </c>
      <c r="BH251" s="94" t="str">
        <f t="shared" si="226"/>
        <v/>
      </c>
      <c r="BI251" s="78" t="str">
        <f t="shared" si="227"/>
        <v/>
      </c>
      <c r="BJ251" s="86" t="str">
        <f>IF(BC251="","",Admin!$F$8)</f>
        <v/>
      </c>
      <c r="BK251" s="94" t="str">
        <f t="shared" si="228"/>
        <v/>
      </c>
      <c r="BL251" s="95" t="str">
        <f t="shared" si="220"/>
        <v/>
      </c>
    </row>
    <row r="252" spans="2:64" s="39" customFormat="1" ht="18.75" hidden="1" customHeight="1" thickBot="1" x14ac:dyDescent="0.35">
      <c r="B252" s="1100" t="s">
        <v>508</v>
      </c>
      <c r="C252" s="1101"/>
      <c r="D252" s="1101"/>
      <c r="E252" s="1101"/>
      <c r="F252" s="1101"/>
      <c r="G252" s="1101"/>
      <c r="H252" s="1101"/>
      <c r="I252" s="1101"/>
      <c r="J252" s="1101"/>
      <c r="K252" s="1101"/>
      <c r="L252" s="1101"/>
      <c r="M252" s="1101"/>
      <c r="N252" s="1101"/>
      <c r="O252" s="1101"/>
      <c r="P252" s="1101"/>
      <c r="Q252" s="1101"/>
      <c r="R252" s="1101"/>
      <c r="S252" s="1101"/>
      <c r="T252" s="1101"/>
      <c r="U252" s="1101"/>
      <c r="V252" s="1101"/>
      <c r="W252" s="1101"/>
      <c r="X252" s="1101"/>
      <c r="Y252" s="1102" t="s">
        <v>443</v>
      </c>
      <c r="Z252" s="1102"/>
      <c r="AA252" s="1102"/>
      <c r="AB252" s="1102"/>
      <c r="AC252" s="1102"/>
      <c r="AD252" s="1102" t="s">
        <v>1</v>
      </c>
      <c r="AE252" s="1102"/>
      <c r="AF252" s="1102"/>
      <c r="AG252" s="1102" t="s">
        <v>0</v>
      </c>
      <c r="AH252" s="1102"/>
      <c r="AI252" s="1102"/>
      <c r="AJ252" s="1102" t="s">
        <v>444</v>
      </c>
      <c r="AK252" s="1102"/>
      <c r="AL252" s="1102"/>
      <c r="AM252" s="1102"/>
      <c r="AN252" s="1102"/>
      <c r="AO252" s="1102"/>
      <c r="AP252" s="1102"/>
      <c r="AQ252" s="1102"/>
      <c r="AR252" s="1102"/>
      <c r="AS252" s="1102"/>
      <c r="AT252" s="1102"/>
      <c r="AU252" s="1102"/>
      <c r="AV252" s="1102"/>
      <c r="AW252" s="1102"/>
      <c r="AX252" s="1102"/>
      <c r="AY252" s="1103"/>
      <c r="AZ252" s="133"/>
      <c r="BA252" s="84" t="s">
        <v>792</v>
      </c>
      <c r="BC252" s="39" t="str">
        <f t="shared" si="221"/>
        <v/>
      </c>
      <c r="BD252" s="39" t="str">
        <f t="shared" si="222"/>
        <v/>
      </c>
      <c r="BE252" s="78" t="str">
        <f t="shared" si="223"/>
        <v/>
      </c>
      <c r="BF252" s="85" t="str">
        <f t="shared" si="224"/>
        <v/>
      </c>
      <c r="BG252" s="78" t="str">
        <f t="shared" si="225"/>
        <v/>
      </c>
      <c r="BH252" s="94" t="str">
        <f t="shared" si="226"/>
        <v/>
      </c>
      <c r="BI252" s="78" t="str">
        <f t="shared" si="227"/>
        <v/>
      </c>
      <c r="BJ252" s="86" t="str">
        <f>IF(BC252="","",Admin!$F$8)</f>
        <v/>
      </c>
      <c r="BK252" s="94" t="str">
        <f t="shared" si="228"/>
        <v/>
      </c>
      <c r="BL252" s="95" t="str">
        <f t="shared" si="220"/>
        <v/>
      </c>
    </row>
    <row r="253" spans="2:64" s="39" customFormat="1" ht="18.75" hidden="1" customHeight="1" x14ac:dyDescent="0.25">
      <c r="B253" s="1110" t="s">
        <v>2455</v>
      </c>
      <c r="C253" s="470"/>
      <c r="D253" s="470"/>
      <c r="E253" s="470"/>
      <c r="F253" s="470"/>
      <c r="G253" s="470"/>
      <c r="H253" s="470"/>
      <c r="I253" s="470"/>
      <c r="J253" s="470"/>
      <c r="K253" s="470"/>
      <c r="L253" s="470"/>
      <c r="M253" s="470"/>
      <c r="N253" s="470"/>
      <c r="O253" s="1111" t="s">
        <v>2456</v>
      </c>
      <c r="P253" s="1111"/>
      <c r="Q253" s="1111"/>
      <c r="R253" s="1111"/>
      <c r="S253" s="1111"/>
      <c r="T253" s="1111"/>
      <c r="U253" s="1111"/>
      <c r="V253" s="1111"/>
      <c r="W253" s="1111"/>
      <c r="X253" s="1111"/>
      <c r="Y253" s="1094" t="s">
        <v>445</v>
      </c>
      <c r="Z253" s="1094"/>
      <c r="AA253" s="1094"/>
      <c r="AB253" s="1094"/>
      <c r="AC253" s="1094"/>
      <c r="AD253" s="1112">
        <v>69.95</v>
      </c>
      <c r="AE253" s="1112"/>
      <c r="AF253" s="1112"/>
      <c r="AG253" s="1094"/>
      <c r="AH253" s="1094"/>
      <c r="AI253" s="1094"/>
      <c r="AJ253" s="1142" t="s">
        <v>1473</v>
      </c>
      <c r="AK253" s="470"/>
      <c r="AL253" s="470"/>
      <c r="AM253" s="470"/>
      <c r="AN253" s="470"/>
      <c r="AO253" s="470"/>
      <c r="AP253" s="470"/>
      <c r="AQ253" s="470"/>
      <c r="AR253" s="470"/>
      <c r="AS253" s="470"/>
      <c r="AT253" s="470"/>
      <c r="AU253" s="470"/>
      <c r="AV253" s="470"/>
      <c r="AW253" s="470"/>
      <c r="AX253" s="470"/>
      <c r="AY253" s="944"/>
      <c r="AZ253" s="133"/>
      <c r="BA253" s="84" t="s">
        <v>2454</v>
      </c>
      <c r="BB253" s="39" t="s">
        <v>1202</v>
      </c>
      <c r="BC253" s="39" t="str">
        <f t="shared" ref="BC253" si="284">IF(BA253="","",IF(ISNUMBER(SEARCH(BB253,B253)),B253,BB253&amp;" "&amp;RIGHT(B253,LEN(B253)-3)))</f>
        <v>Liriodendron Aureomarginatum</v>
      </c>
      <c r="BD253" s="39" t="str">
        <f t="shared" ref="BD253" si="285">IF(O253&lt;&gt;"",O253,"")</f>
        <v>Gold Majestic Tulip Tree</v>
      </c>
      <c r="BE253" s="78" t="str">
        <f t="shared" ref="BE253" si="286">IF(AND(Y253&lt;&gt;"Size", Y253&lt;&gt;""),Y253,"")</f>
        <v>Advanced</v>
      </c>
      <c r="BF253" s="85" t="str">
        <f t="shared" ref="BF253" si="287">IF(ISNUMBER(AD253),"Yes","")</f>
        <v>Yes</v>
      </c>
      <c r="BG253" s="78" t="str">
        <f t="shared" ref="BG253" si="288">IF(ISNUMBER(AG253),AG253,"")</f>
        <v/>
      </c>
      <c r="BH253" s="94">
        <f t="shared" ref="BH253" si="289">IF(ISNUMBER(AD253),AD253,"")</f>
        <v>69.95</v>
      </c>
      <c r="BI253" s="78" t="str">
        <f t="shared" ref="BI253" si="290">IF(AND(ISNUMBER(AG253),BF253="Yes"),AG253,"")</f>
        <v/>
      </c>
      <c r="BJ253" s="86">
        <f>IF(BC253="","",Admin!$F$8)</f>
        <v>0</v>
      </c>
      <c r="BK253" s="94" t="str">
        <f t="shared" ref="BK253" si="291">IF(AND(ISNUMBER(AG253),AG253&gt;0, ISNUMBER(AD253)),AD253*AG253,"")</f>
        <v/>
      </c>
      <c r="BL253" s="95" t="str">
        <f>IF(BK253="","",BK253-(BK253*BJ253))</f>
        <v/>
      </c>
    </row>
    <row r="254" spans="2:64" s="39" customFormat="1" ht="18.75" hidden="1" customHeight="1" x14ac:dyDescent="0.25">
      <c r="B254" s="1110" t="s">
        <v>509</v>
      </c>
      <c r="C254" s="470"/>
      <c r="D254" s="470"/>
      <c r="E254" s="470"/>
      <c r="F254" s="470"/>
      <c r="G254" s="470"/>
      <c r="H254" s="470"/>
      <c r="I254" s="470"/>
      <c r="J254" s="470"/>
      <c r="K254" s="470"/>
      <c r="L254" s="470"/>
      <c r="M254" s="470"/>
      <c r="N254" s="470"/>
      <c r="O254" s="1111" t="s">
        <v>510</v>
      </c>
      <c r="P254" s="1111"/>
      <c r="Q254" s="1111"/>
      <c r="R254" s="1111"/>
      <c r="S254" s="1111"/>
      <c r="T254" s="1111"/>
      <c r="U254" s="1111"/>
      <c r="V254" s="1111"/>
      <c r="W254" s="1111"/>
      <c r="X254" s="1111"/>
      <c r="Y254" s="1094" t="s">
        <v>445</v>
      </c>
      <c r="Z254" s="1094"/>
      <c r="AA254" s="1094"/>
      <c r="AB254" s="1094"/>
      <c r="AC254" s="1094"/>
      <c r="AD254" s="1112" t="s">
        <v>393</v>
      </c>
      <c r="AE254" s="1112"/>
      <c r="AF254" s="1112"/>
      <c r="AG254" s="1094" t="s">
        <v>2</v>
      </c>
      <c r="AH254" s="1094"/>
      <c r="AI254" s="1094"/>
      <c r="AJ254" s="1142" t="s">
        <v>1473</v>
      </c>
      <c r="AK254" s="470"/>
      <c r="AL254" s="470"/>
      <c r="AM254" s="470"/>
      <c r="AN254" s="470"/>
      <c r="AO254" s="470"/>
      <c r="AP254" s="470"/>
      <c r="AQ254" s="470"/>
      <c r="AR254" s="470"/>
      <c r="AS254" s="470"/>
      <c r="AT254" s="470"/>
      <c r="AU254" s="470"/>
      <c r="AV254" s="470"/>
      <c r="AW254" s="470"/>
      <c r="AX254" s="470"/>
      <c r="AY254" s="944"/>
      <c r="AZ254" s="133"/>
      <c r="BA254" s="84" t="s">
        <v>1510</v>
      </c>
      <c r="BB254" s="39" t="s">
        <v>1202</v>
      </c>
      <c r="BC254" s="39" t="str">
        <f t="shared" si="221"/>
        <v>Liriodendron Tulipifera</v>
      </c>
      <c r="BD254" s="39" t="str">
        <f t="shared" si="222"/>
        <v>Tulip Tree</v>
      </c>
      <c r="BE254" s="78" t="str">
        <f t="shared" si="223"/>
        <v>Advanced</v>
      </c>
      <c r="BF254" s="85" t="str">
        <f t="shared" si="224"/>
        <v/>
      </c>
      <c r="BG254" s="78" t="str">
        <f t="shared" si="225"/>
        <v/>
      </c>
      <c r="BH254" s="94" t="str">
        <f t="shared" si="226"/>
        <v/>
      </c>
      <c r="BI254" s="78" t="str">
        <f t="shared" si="227"/>
        <v/>
      </c>
      <c r="BJ254" s="86">
        <f>IF(BC254="","",Admin!$F$8)</f>
        <v>0</v>
      </c>
      <c r="BK254" s="94" t="str">
        <f t="shared" si="228"/>
        <v/>
      </c>
      <c r="BL254" s="95" t="str">
        <f>IF(BK254="","",BK254-(BK254*BJ254))</f>
        <v/>
      </c>
    </row>
    <row r="255" spans="2:64" s="39" customFormat="1" ht="18.75" hidden="1" customHeight="1" thickBot="1" x14ac:dyDescent="0.3">
      <c r="B255" s="1110" t="s">
        <v>1271</v>
      </c>
      <c r="C255" s="470"/>
      <c r="D255" s="470"/>
      <c r="E255" s="470"/>
      <c r="F255" s="470"/>
      <c r="G255" s="470"/>
      <c r="H255" s="470"/>
      <c r="I255" s="470"/>
      <c r="J255" s="470"/>
      <c r="K255" s="470"/>
      <c r="L255" s="470"/>
      <c r="M255" s="470"/>
      <c r="N255" s="470"/>
      <c r="O255" s="1111" t="s">
        <v>1272</v>
      </c>
      <c r="P255" s="1111"/>
      <c r="Q255" s="1111"/>
      <c r="R255" s="1111"/>
      <c r="S255" s="1111"/>
      <c r="T255" s="1111"/>
      <c r="U255" s="1111"/>
      <c r="V255" s="1111"/>
      <c r="W255" s="1111"/>
      <c r="X255" s="1111"/>
      <c r="Y255" s="1094" t="s">
        <v>445</v>
      </c>
      <c r="Z255" s="1094"/>
      <c r="AA255" s="1094"/>
      <c r="AB255" s="1094"/>
      <c r="AC255" s="1094"/>
      <c r="AD255" s="1112" t="s">
        <v>393</v>
      </c>
      <c r="AE255" s="1112"/>
      <c r="AF255" s="1112"/>
      <c r="AG255" s="1094" t="s">
        <v>2</v>
      </c>
      <c r="AH255" s="1094"/>
      <c r="AI255" s="1094"/>
      <c r="AJ255" s="1142" t="s">
        <v>1473</v>
      </c>
      <c r="AK255" s="470"/>
      <c r="AL255" s="470"/>
      <c r="AM255" s="470"/>
      <c r="AN255" s="470"/>
      <c r="AO255" s="470"/>
      <c r="AP255" s="470"/>
      <c r="AQ255" s="470"/>
      <c r="AR255" s="470"/>
      <c r="AS255" s="470"/>
      <c r="AT255" s="470"/>
      <c r="AU255" s="470"/>
      <c r="AV255" s="470"/>
      <c r="AW255" s="470"/>
      <c r="AX255" s="470"/>
      <c r="AY255" s="944"/>
      <c r="AZ255" s="133"/>
      <c r="BA255" s="84" t="s">
        <v>1511</v>
      </c>
      <c r="BB255" s="39" t="s">
        <v>1202</v>
      </c>
      <c r="BC255" s="39" t="str">
        <f t="shared" si="221"/>
        <v>Liriodendron Tulipifera 'Fastigiatum'</v>
      </c>
      <c r="BD255" s="39" t="str">
        <f t="shared" si="222"/>
        <v>Upright Tulip Tree</v>
      </c>
      <c r="BE255" s="78" t="str">
        <f t="shared" si="223"/>
        <v>Advanced</v>
      </c>
      <c r="BF255" s="85" t="str">
        <f t="shared" si="224"/>
        <v/>
      </c>
      <c r="BG255" s="78" t="str">
        <f t="shared" si="225"/>
        <v/>
      </c>
      <c r="BH255" s="94" t="str">
        <f t="shared" si="226"/>
        <v/>
      </c>
      <c r="BI255" s="78" t="str">
        <f t="shared" si="227"/>
        <v/>
      </c>
      <c r="BJ255" s="86">
        <f>IF(BC255="","",Admin!$F$8)</f>
        <v>0</v>
      </c>
      <c r="BK255" s="94" t="str">
        <f t="shared" si="228"/>
        <v/>
      </c>
      <c r="BL255" s="95" t="str">
        <f t="shared" si="220"/>
        <v/>
      </c>
    </row>
    <row r="256" spans="2:64" s="39" customFormat="1" ht="18.75" hidden="1" customHeight="1" thickBot="1" x14ac:dyDescent="0.3">
      <c r="B256" s="1104"/>
      <c r="C256" s="1104"/>
      <c r="D256" s="1104"/>
      <c r="E256" s="1104"/>
      <c r="F256" s="1104"/>
      <c r="G256" s="1104"/>
      <c r="H256" s="1104"/>
      <c r="I256" s="1104"/>
      <c r="J256" s="1104"/>
      <c r="K256" s="1104"/>
      <c r="L256" s="1104"/>
      <c r="M256" s="1104"/>
      <c r="N256" s="1104"/>
      <c r="O256" s="1104"/>
      <c r="P256" s="1104"/>
      <c r="Q256" s="1104"/>
      <c r="R256" s="1104"/>
      <c r="S256" s="1104"/>
      <c r="T256" s="1104"/>
      <c r="U256" s="1104"/>
      <c r="V256" s="1104"/>
      <c r="W256" s="1104"/>
      <c r="X256" s="1104"/>
      <c r="Y256" s="1104"/>
      <c r="Z256" s="1104"/>
      <c r="AA256" s="1104"/>
      <c r="AB256" s="1104"/>
      <c r="AC256" s="1104"/>
      <c r="AD256" s="1104"/>
      <c r="AE256" s="1104"/>
      <c r="AF256" s="1104"/>
      <c r="AG256" s="1104"/>
      <c r="AH256" s="1104"/>
      <c r="AI256" s="1104"/>
      <c r="AJ256" s="1104"/>
      <c r="AK256" s="1104"/>
      <c r="AL256" s="1104"/>
      <c r="AM256" s="1104"/>
      <c r="AN256" s="1104"/>
      <c r="AO256" s="1104"/>
      <c r="AP256" s="1104"/>
      <c r="AQ256" s="1104"/>
      <c r="AR256" s="1104"/>
      <c r="AS256" s="1104"/>
      <c r="AT256" s="1104"/>
      <c r="AU256" s="1104"/>
      <c r="AV256" s="1104"/>
      <c r="AW256" s="1104"/>
      <c r="AX256" s="1104"/>
      <c r="AY256" s="1104"/>
      <c r="AZ256" s="133"/>
      <c r="BA256" s="84" t="s">
        <v>792</v>
      </c>
      <c r="BC256" s="39" t="str">
        <f t="shared" si="221"/>
        <v/>
      </c>
      <c r="BD256" s="39" t="str">
        <f t="shared" si="222"/>
        <v/>
      </c>
      <c r="BE256" s="78" t="str">
        <f t="shared" si="223"/>
        <v/>
      </c>
      <c r="BF256" s="85" t="str">
        <f t="shared" si="224"/>
        <v/>
      </c>
      <c r="BG256" s="78" t="str">
        <f t="shared" si="225"/>
        <v/>
      </c>
      <c r="BH256" s="94" t="str">
        <f t="shared" si="226"/>
        <v/>
      </c>
      <c r="BI256" s="78" t="str">
        <f t="shared" si="227"/>
        <v/>
      </c>
      <c r="BJ256" s="86" t="str">
        <f>IF(BC256="","",Admin!$F$8)</f>
        <v/>
      </c>
      <c r="BK256" s="94" t="str">
        <f t="shared" si="228"/>
        <v/>
      </c>
      <c r="BL256" s="95" t="str">
        <f t="shared" ref="BL256:BL271" si="292">IF(BK256="","",BK256-(BK256*BJ256))</f>
        <v/>
      </c>
    </row>
    <row r="257" spans="2:64" s="39" customFormat="1" ht="18.75" hidden="1" customHeight="1" thickBot="1" x14ac:dyDescent="0.35">
      <c r="B257" s="1100" t="s">
        <v>1273</v>
      </c>
      <c r="C257" s="1101"/>
      <c r="D257" s="1101"/>
      <c r="E257" s="1101"/>
      <c r="F257" s="1101"/>
      <c r="G257" s="1101"/>
      <c r="H257" s="1101"/>
      <c r="I257" s="1101"/>
      <c r="J257" s="1101"/>
      <c r="K257" s="1101"/>
      <c r="L257" s="1101"/>
      <c r="M257" s="1101"/>
      <c r="N257" s="1101"/>
      <c r="O257" s="1101"/>
      <c r="P257" s="1101"/>
      <c r="Q257" s="1101"/>
      <c r="R257" s="1101"/>
      <c r="S257" s="1101"/>
      <c r="T257" s="1101"/>
      <c r="U257" s="1101"/>
      <c r="V257" s="1101"/>
      <c r="W257" s="1101"/>
      <c r="X257" s="1101"/>
      <c r="Y257" s="1102" t="s">
        <v>443</v>
      </c>
      <c r="Z257" s="1102"/>
      <c r="AA257" s="1102"/>
      <c r="AB257" s="1102"/>
      <c r="AC257" s="1102"/>
      <c r="AD257" s="1102" t="s">
        <v>1</v>
      </c>
      <c r="AE257" s="1102"/>
      <c r="AF257" s="1102"/>
      <c r="AG257" s="1102" t="s">
        <v>0</v>
      </c>
      <c r="AH257" s="1102"/>
      <c r="AI257" s="1102"/>
      <c r="AJ257" s="1102" t="s">
        <v>444</v>
      </c>
      <c r="AK257" s="1102"/>
      <c r="AL257" s="1102"/>
      <c r="AM257" s="1102"/>
      <c r="AN257" s="1102"/>
      <c r="AO257" s="1102"/>
      <c r="AP257" s="1102"/>
      <c r="AQ257" s="1102"/>
      <c r="AR257" s="1102"/>
      <c r="AS257" s="1102"/>
      <c r="AT257" s="1102"/>
      <c r="AU257" s="1102"/>
      <c r="AV257" s="1102"/>
      <c r="AW257" s="1102"/>
      <c r="AX257" s="1102"/>
      <c r="AY257" s="1103"/>
      <c r="AZ257" s="133"/>
      <c r="BA257" s="84" t="s">
        <v>792</v>
      </c>
      <c r="BC257" s="39" t="str">
        <f t="shared" si="221"/>
        <v/>
      </c>
      <c r="BD257" s="39" t="str">
        <f t="shared" si="222"/>
        <v/>
      </c>
      <c r="BE257" s="78" t="str">
        <f t="shared" si="223"/>
        <v/>
      </c>
      <c r="BF257" s="85" t="str">
        <f t="shared" si="224"/>
        <v/>
      </c>
      <c r="BG257" s="78" t="str">
        <f t="shared" si="225"/>
        <v/>
      </c>
      <c r="BH257" s="94" t="str">
        <f t="shared" si="226"/>
        <v/>
      </c>
      <c r="BI257" s="78" t="str">
        <f t="shared" si="227"/>
        <v/>
      </c>
      <c r="BJ257" s="86" t="str">
        <f>IF(BC257="","",Admin!$F$8)</f>
        <v/>
      </c>
      <c r="BK257" s="94" t="str">
        <f t="shared" si="228"/>
        <v/>
      </c>
      <c r="BL257" s="95" t="str">
        <f t="shared" si="292"/>
        <v/>
      </c>
    </row>
    <row r="258" spans="2:64" s="39" customFormat="1" ht="18.75" hidden="1" customHeight="1" x14ac:dyDescent="0.25">
      <c r="B258" s="1156" t="s">
        <v>2201</v>
      </c>
      <c r="C258" s="935"/>
      <c r="D258" s="935"/>
      <c r="E258" s="935"/>
      <c r="F258" s="935"/>
      <c r="G258" s="935"/>
      <c r="H258" s="935"/>
      <c r="I258" s="935"/>
      <c r="J258" s="935"/>
      <c r="K258" s="935"/>
      <c r="L258" s="935"/>
      <c r="M258" s="935"/>
      <c r="N258" s="935"/>
      <c r="O258" s="1111" t="s">
        <v>1479</v>
      </c>
      <c r="P258" s="1111"/>
      <c r="Q258" s="1111"/>
      <c r="R258" s="1111"/>
      <c r="S258" s="1111"/>
      <c r="T258" s="1111"/>
      <c r="U258" s="1111"/>
      <c r="V258" s="1111"/>
      <c r="W258" s="1111"/>
      <c r="X258" s="1111"/>
      <c r="Y258" s="1094" t="s">
        <v>445</v>
      </c>
      <c r="Z258" s="1094"/>
      <c r="AA258" s="1094"/>
      <c r="AB258" s="1094"/>
      <c r="AC258" s="1094"/>
      <c r="AD258" s="1112">
        <v>62.95</v>
      </c>
      <c r="AE258" s="1112"/>
      <c r="AF258" s="1112"/>
      <c r="AG258" s="1094" t="s">
        <v>2</v>
      </c>
      <c r="AH258" s="1094"/>
      <c r="AI258" s="1094"/>
      <c r="AJ258" s="1142"/>
      <c r="AK258" s="470"/>
      <c r="AL258" s="470"/>
      <c r="AM258" s="470"/>
      <c r="AN258" s="470"/>
      <c r="AO258" s="470"/>
      <c r="AP258" s="470"/>
      <c r="AQ258" s="470"/>
      <c r="AR258" s="470"/>
      <c r="AS258" s="470"/>
      <c r="AT258" s="470"/>
      <c r="AU258" s="470"/>
      <c r="AV258" s="470"/>
      <c r="AW258" s="470"/>
      <c r="AX258" s="470"/>
      <c r="AY258" s="944"/>
      <c r="AZ258" s="133"/>
      <c r="BA258" s="84" t="s">
        <v>1963</v>
      </c>
      <c r="BB258" s="39" t="s">
        <v>1274</v>
      </c>
      <c r="BC258" s="39" t="str">
        <f t="shared" si="221"/>
        <v>Magnolia x Elizabeth</v>
      </c>
      <c r="BD258" s="39" t="str">
        <f t="shared" si="222"/>
        <v>Elizabeth Magnolia</v>
      </c>
      <c r="BE258" s="40" t="str">
        <f t="shared" si="223"/>
        <v>Advanced</v>
      </c>
      <c r="BF258" s="85" t="str">
        <f t="shared" si="224"/>
        <v>Yes</v>
      </c>
      <c r="BG258" s="40" t="str">
        <f t="shared" si="225"/>
        <v/>
      </c>
      <c r="BH258" s="142">
        <f t="shared" si="226"/>
        <v>62.95</v>
      </c>
      <c r="BI258" s="40" t="str">
        <f t="shared" si="227"/>
        <v/>
      </c>
      <c r="BJ258" s="139">
        <f>IF(BC258="","",Admin!$F$8)</f>
        <v>0</v>
      </c>
      <c r="BK258" s="142" t="str">
        <f t="shared" si="228"/>
        <v/>
      </c>
      <c r="BL258" s="143" t="str">
        <f t="shared" si="292"/>
        <v/>
      </c>
    </row>
    <row r="259" spans="2:64" s="39" customFormat="1" ht="18.75" hidden="1" customHeight="1" x14ac:dyDescent="0.25">
      <c r="B259" s="1110" t="s">
        <v>2203</v>
      </c>
      <c r="C259" s="470"/>
      <c r="D259" s="470"/>
      <c r="E259" s="470"/>
      <c r="F259" s="470"/>
      <c r="G259" s="470"/>
      <c r="H259" s="470"/>
      <c r="I259" s="470"/>
      <c r="J259" s="470"/>
      <c r="K259" s="470"/>
      <c r="L259" s="470"/>
      <c r="M259" s="470"/>
      <c r="N259" s="470"/>
      <c r="O259" s="1111" t="s">
        <v>1275</v>
      </c>
      <c r="P259" s="1111"/>
      <c r="Q259" s="1111"/>
      <c r="R259" s="1111"/>
      <c r="S259" s="1111"/>
      <c r="T259" s="1111"/>
      <c r="U259" s="1111"/>
      <c r="V259" s="1111"/>
      <c r="W259" s="1111"/>
      <c r="X259" s="1111"/>
      <c r="Y259" s="1094" t="s">
        <v>481</v>
      </c>
      <c r="Z259" s="1094"/>
      <c r="AA259" s="1094"/>
      <c r="AB259" s="1094"/>
      <c r="AC259" s="1094"/>
      <c r="AD259" s="1112" t="s">
        <v>393</v>
      </c>
      <c r="AE259" s="1112"/>
      <c r="AF259" s="1112"/>
      <c r="AG259" s="1094" t="s">
        <v>2</v>
      </c>
      <c r="AH259" s="1094"/>
      <c r="AI259" s="1094"/>
      <c r="AJ259" s="1142"/>
      <c r="AK259" s="470"/>
      <c r="AL259" s="470"/>
      <c r="AM259" s="470"/>
      <c r="AN259" s="470"/>
      <c r="AO259" s="470"/>
      <c r="AP259" s="470"/>
      <c r="AQ259" s="470"/>
      <c r="AR259" s="470"/>
      <c r="AS259" s="470"/>
      <c r="AT259" s="470"/>
      <c r="AU259" s="470"/>
      <c r="AV259" s="470"/>
      <c r="AW259" s="470"/>
      <c r="AX259" s="470"/>
      <c r="AY259" s="944"/>
      <c r="AZ259" s="133"/>
      <c r="BA259" s="84" t="s">
        <v>1488</v>
      </c>
      <c r="BB259" s="39" t="s">
        <v>1274</v>
      </c>
      <c r="BC259" s="39" t="str">
        <f t="shared" si="221"/>
        <v>Magnolia x 'Sundance'*</v>
      </c>
      <c r="BD259" s="39" t="str">
        <f t="shared" si="222"/>
        <v>Magnolia Sundance</v>
      </c>
      <c r="BE259" s="40" t="str">
        <f t="shared" si="223"/>
        <v>Regular</v>
      </c>
      <c r="BF259" s="85" t="str">
        <f t="shared" si="224"/>
        <v/>
      </c>
      <c r="BG259" s="40" t="str">
        <f t="shared" si="225"/>
        <v/>
      </c>
      <c r="BH259" s="142" t="str">
        <f t="shared" si="226"/>
        <v/>
      </c>
      <c r="BI259" s="40" t="str">
        <f t="shared" si="227"/>
        <v/>
      </c>
      <c r="BJ259" s="139">
        <f>IF(BC259="","",Admin!$F$8)</f>
        <v>0</v>
      </c>
      <c r="BK259" s="142" t="str">
        <f t="shared" si="228"/>
        <v/>
      </c>
      <c r="BL259" s="143" t="str">
        <f t="shared" si="292"/>
        <v/>
      </c>
    </row>
    <row r="260" spans="2:64" s="39" customFormat="1" ht="18.75" hidden="1" customHeight="1" x14ac:dyDescent="0.25">
      <c r="B260" s="1110" t="s">
        <v>2202</v>
      </c>
      <c r="C260" s="470"/>
      <c r="D260" s="470"/>
      <c r="E260" s="470"/>
      <c r="F260" s="470"/>
      <c r="G260" s="470"/>
      <c r="H260" s="470"/>
      <c r="I260" s="470"/>
      <c r="J260" s="470"/>
      <c r="K260" s="470"/>
      <c r="L260" s="470"/>
      <c r="M260" s="470"/>
      <c r="N260" s="470"/>
      <c r="O260" s="1111" t="s">
        <v>1276</v>
      </c>
      <c r="P260" s="1111"/>
      <c r="Q260" s="1111"/>
      <c r="R260" s="1111"/>
      <c r="S260" s="1111"/>
      <c r="T260" s="1111"/>
      <c r="U260" s="1111"/>
      <c r="V260" s="1111"/>
      <c r="W260" s="1111"/>
      <c r="X260" s="1111"/>
      <c r="Y260" s="1094" t="s">
        <v>481</v>
      </c>
      <c r="Z260" s="1094"/>
      <c r="AA260" s="1094"/>
      <c r="AB260" s="1094"/>
      <c r="AC260" s="1094"/>
      <c r="AD260" s="1112" t="s">
        <v>393</v>
      </c>
      <c r="AE260" s="1112"/>
      <c r="AF260" s="1112"/>
      <c r="AG260" s="1094" t="s">
        <v>2</v>
      </c>
      <c r="AH260" s="1094"/>
      <c r="AI260" s="1094"/>
      <c r="AJ260" s="1142"/>
      <c r="AK260" s="470"/>
      <c r="AL260" s="470"/>
      <c r="AM260" s="470"/>
      <c r="AN260" s="470"/>
      <c r="AO260" s="470"/>
      <c r="AP260" s="470"/>
      <c r="AQ260" s="470"/>
      <c r="AR260" s="470"/>
      <c r="AS260" s="470"/>
      <c r="AT260" s="470"/>
      <c r="AU260" s="470"/>
      <c r="AV260" s="470"/>
      <c r="AW260" s="470"/>
      <c r="AX260" s="470"/>
      <c r="AY260" s="944"/>
      <c r="AZ260" s="133"/>
      <c r="BA260" s="84" t="s">
        <v>1262</v>
      </c>
      <c r="BB260" s="39" t="s">
        <v>1274</v>
      </c>
      <c r="BC260" s="39" t="str">
        <f t="shared" si="221"/>
        <v>Magnolia x 'Butterflies'*</v>
      </c>
      <c r="BD260" s="39" t="str">
        <f t="shared" si="222"/>
        <v>Magnolia Butterflies</v>
      </c>
      <c r="BE260" s="40" t="str">
        <f t="shared" si="223"/>
        <v>Regular</v>
      </c>
      <c r="BF260" s="85" t="str">
        <f t="shared" si="224"/>
        <v/>
      </c>
      <c r="BG260" s="40" t="str">
        <f t="shared" si="225"/>
        <v/>
      </c>
      <c r="BH260" s="142" t="str">
        <f t="shared" si="226"/>
        <v/>
      </c>
      <c r="BI260" s="40" t="str">
        <f t="shared" si="227"/>
        <v/>
      </c>
      <c r="BJ260" s="139">
        <f>IF(BC260="","",Admin!$F$8)</f>
        <v>0</v>
      </c>
      <c r="BK260" s="142" t="str">
        <f t="shared" si="228"/>
        <v/>
      </c>
      <c r="BL260" s="143" t="str">
        <f t="shared" si="292"/>
        <v/>
      </c>
    </row>
    <row r="261" spans="2:64" s="39" customFormat="1" ht="18.75" hidden="1" customHeight="1" x14ac:dyDescent="0.25">
      <c r="B261" s="1110" t="s">
        <v>2206</v>
      </c>
      <c r="C261" s="935"/>
      <c r="D261" s="935"/>
      <c r="E261" s="935"/>
      <c r="F261" s="935"/>
      <c r="G261" s="935"/>
      <c r="H261" s="935"/>
      <c r="I261" s="935"/>
      <c r="J261" s="935"/>
      <c r="K261" s="935"/>
      <c r="L261" s="935"/>
      <c r="M261" s="935"/>
      <c r="N261" s="935"/>
      <c r="O261" s="1111" t="s">
        <v>1478</v>
      </c>
      <c r="P261" s="1111"/>
      <c r="Q261" s="1111"/>
      <c r="R261" s="1111"/>
      <c r="S261" s="1111"/>
      <c r="T261" s="1111"/>
      <c r="U261" s="1111"/>
      <c r="V261" s="1111"/>
      <c r="W261" s="1111"/>
      <c r="X261" s="1111"/>
      <c r="Y261" s="1094" t="s">
        <v>445</v>
      </c>
      <c r="Z261" s="1094"/>
      <c r="AA261" s="1094"/>
      <c r="AB261" s="1094"/>
      <c r="AC261" s="1094"/>
      <c r="AD261" s="1112">
        <v>62.95</v>
      </c>
      <c r="AE261" s="1112"/>
      <c r="AF261" s="1112"/>
      <c r="AG261" s="1094" t="s">
        <v>2</v>
      </c>
      <c r="AH261" s="1094"/>
      <c r="AI261" s="1094"/>
      <c r="AJ261" s="1142"/>
      <c r="AK261" s="470"/>
      <c r="AL261" s="470"/>
      <c r="AM261" s="470"/>
      <c r="AN261" s="470"/>
      <c r="AO261" s="470"/>
      <c r="AP261" s="470"/>
      <c r="AQ261" s="470"/>
      <c r="AR261" s="470"/>
      <c r="AS261" s="470"/>
      <c r="AT261" s="470"/>
      <c r="AU261" s="470"/>
      <c r="AV261" s="470"/>
      <c r="AW261" s="470"/>
      <c r="AX261" s="470"/>
      <c r="AY261" s="944"/>
      <c r="AZ261" s="133"/>
      <c r="BA261" s="84" t="s">
        <v>2205</v>
      </c>
      <c r="BB261" s="39" t="s">
        <v>1274</v>
      </c>
      <c r="BC261" s="39" t="str">
        <f t="shared" ref="BC261" si="293">IF(BA261="","",IF(ISNUMBER(SEARCH(BB261,B261)),B261,BB261&amp;" "&amp;RIGHT(B261,LEN(B261)-3)))</f>
        <v>Magnolia x 'Burgundy Star'</v>
      </c>
      <c r="BD261" s="39" t="str">
        <f t="shared" ref="BD261" si="294">IF(O261&lt;&gt;"",O261,"")</f>
        <v>Yulan Magnolia</v>
      </c>
      <c r="BE261" s="40" t="str">
        <f t="shared" ref="BE261" si="295">IF(AND(Y261&lt;&gt;"Size", Y261&lt;&gt;""),Y261,"")</f>
        <v>Advanced</v>
      </c>
      <c r="BF261" s="85" t="str">
        <f t="shared" ref="BF261" si="296">IF(ISNUMBER(AD261),"Yes","")</f>
        <v>Yes</v>
      </c>
      <c r="BG261" s="40" t="str">
        <f t="shared" ref="BG261" si="297">IF(ISNUMBER(AG261),AG261,"")</f>
        <v/>
      </c>
      <c r="BH261" s="142">
        <f t="shared" ref="BH261" si="298">IF(ISNUMBER(AD261),AD261,"")</f>
        <v>62.95</v>
      </c>
      <c r="BI261" s="40" t="str">
        <f t="shared" ref="BI261" si="299">IF(AND(ISNUMBER(AG261),BF261="Yes"),AG261,"")</f>
        <v/>
      </c>
      <c r="BJ261" s="139">
        <f>IF(BC261="","",Admin!$F$8)</f>
        <v>0</v>
      </c>
      <c r="BK261" s="142" t="str">
        <f t="shared" ref="BK261" si="300">IF(AND(ISNUMBER(AG261),AG261&gt;0, ISNUMBER(AD261)),AD261*AG261,"")</f>
        <v/>
      </c>
      <c r="BL261" s="143" t="str">
        <f t="shared" ref="BL261" si="301">IF(BK261="","",BK261-(BK261*BJ261))</f>
        <v/>
      </c>
    </row>
    <row r="262" spans="2:64" s="39" customFormat="1" ht="18.75" hidden="1" customHeight="1" x14ac:dyDescent="0.25">
      <c r="B262" s="1110" t="s">
        <v>1477</v>
      </c>
      <c r="C262" s="935"/>
      <c r="D262" s="935"/>
      <c r="E262" s="935"/>
      <c r="F262" s="935"/>
      <c r="G262" s="935"/>
      <c r="H262" s="935"/>
      <c r="I262" s="935"/>
      <c r="J262" s="935"/>
      <c r="K262" s="935"/>
      <c r="L262" s="935"/>
      <c r="M262" s="935"/>
      <c r="N262" s="935"/>
      <c r="O262" s="1111" t="s">
        <v>1478</v>
      </c>
      <c r="P262" s="1111"/>
      <c r="Q262" s="1111"/>
      <c r="R262" s="1111"/>
      <c r="S262" s="1111"/>
      <c r="T262" s="1111"/>
      <c r="U262" s="1111"/>
      <c r="V262" s="1111"/>
      <c r="W262" s="1111"/>
      <c r="X262" s="1111"/>
      <c r="Y262" s="1094" t="s">
        <v>445</v>
      </c>
      <c r="Z262" s="1094"/>
      <c r="AA262" s="1094"/>
      <c r="AB262" s="1094"/>
      <c r="AC262" s="1094"/>
      <c r="AD262" s="1112" t="s">
        <v>393</v>
      </c>
      <c r="AE262" s="1112"/>
      <c r="AF262" s="1112"/>
      <c r="AG262" s="1094" t="s">
        <v>2</v>
      </c>
      <c r="AH262" s="1094"/>
      <c r="AI262" s="1094"/>
      <c r="AJ262" s="1142"/>
      <c r="AK262" s="470"/>
      <c r="AL262" s="470"/>
      <c r="AM262" s="470"/>
      <c r="AN262" s="470"/>
      <c r="AO262" s="470"/>
      <c r="AP262" s="470"/>
      <c r="AQ262" s="470"/>
      <c r="AR262" s="470"/>
      <c r="AS262" s="470"/>
      <c r="AT262" s="470"/>
      <c r="AU262" s="470"/>
      <c r="AV262" s="470"/>
      <c r="AW262" s="470"/>
      <c r="AX262" s="470"/>
      <c r="AY262" s="944"/>
      <c r="AZ262" s="133"/>
      <c r="BA262" s="84" t="s">
        <v>1489</v>
      </c>
      <c r="BB262" s="39" t="s">
        <v>1274</v>
      </c>
      <c r="BC262" s="39" t="str">
        <f t="shared" si="221"/>
        <v>Magnolia denudata</v>
      </c>
      <c r="BD262" s="39" t="str">
        <f t="shared" si="222"/>
        <v>Yulan Magnolia</v>
      </c>
      <c r="BE262" s="40" t="str">
        <f t="shared" si="223"/>
        <v>Advanced</v>
      </c>
      <c r="BF262" s="85" t="str">
        <f t="shared" si="224"/>
        <v/>
      </c>
      <c r="BG262" s="40" t="str">
        <f t="shared" si="225"/>
        <v/>
      </c>
      <c r="BH262" s="142" t="str">
        <f t="shared" si="226"/>
        <v/>
      </c>
      <c r="BI262" s="40" t="str">
        <f t="shared" si="227"/>
        <v/>
      </c>
      <c r="BJ262" s="139">
        <f>IF(BC262="","",Admin!$F$8)</f>
        <v>0</v>
      </c>
      <c r="BK262" s="142" t="str">
        <f t="shared" si="228"/>
        <v/>
      </c>
      <c r="BL262" s="143" t="str">
        <f t="shared" si="292"/>
        <v/>
      </c>
    </row>
    <row r="263" spans="2:64" s="39" customFormat="1" ht="18.75" hidden="1" customHeight="1" x14ac:dyDescent="0.25">
      <c r="B263" s="1110" t="s">
        <v>2204</v>
      </c>
      <c r="C263" s="470"/>
      <c r="D263" s="470"/>
      <c r="E263" s="470"/>
      <c r="F263" s="470"/>
      <c r="G263" s="470"/>
      <c r="H263" s="470"/>
      <c r="I263" s="470"/>
      <c r="J263" s="470"/>
      <c r="K263" s="470"/>
      <c r="L263" s="470"/>
      <c r="M263" s="470"/>
      <c r="N263" s="470"/>
      <c r="O263" s="1111" t="s">
        <v>1277</v>
      </c>
      <c r="P263" s="1111"/>
      <c r="Q263" s="1111"/>
      <c r="R263" s="1111"/>
      <c r="S263" s="1111"/>
      <c r="T263" s="1111"/>
      <c r="U263" s="1111"/>
      <c r="V263" s="1111"/>
      <c r="W263" s="1111"/>
      <c r="X263" s="1111"/>
      <c r="Y263" s="1094" t="s">
        <v>481</v>
      </c>
      <c r="Z263" s="1094"/>
      <c r="AA263" s="1094"/>
      <c r="AB263" s="1094"/>
      <c r="AC263" s="1094"/>
      <c r="AD263" s="1112" t="s">
        <v>393</v>
      </c>
      <c r="AE263" s="1112"/>
      <c r="AF263" s="1112"/>
      <c r="AG263" s="1094" t="s">
        <v>2</v>
      </c>
      <c r="AH263" s="1094"/>
      <c r="AI263" s="1094"/>
      <c r="AJ263" s="1142"/>
      <c r="AK263" s="470"/>
      <c r="AL263" s="470"/>
      <c r="AM263" s="470"/>
      <c r="AN263" s="470"/>
      <c r="AO263" s="470"/>
      <c r="AP263" s="470"/>
      <c r="AQ263" s="470"/>
      <c r="AR263" s="470"/>
      <c r="AS263" s="470"/>
      <c r="AT263" s="470"/>
      <c r="AU263" s="470"/>
      <c r="AV263" s="470"/>
      <c r="AW263" s="470"/>
      <c r="AX263" s="470"/>
      <c r="AY263" s="944"/>
      <c r="AZ263" s="133"/>
      <c r="BA263" s="84" t="s">
        <v>1263</v>
      </c>
      <c r="BB263" s="39" t="s">
        <v>1274</v>
      </c>
      <c r="BC263" s="39" t="str">
        <f t="shared" si="221"/>
        <v>Magnolia x 'Ballerina'*</v>
      </c>
      <c r="BD263" s="39" t="str">
        <f t="shared" si="222"/>
        <v>Magnolia Ballerina</v>
      </c>
      <c r="BE263" s="40" t="str">
        <f t="shared" si="223"/>
        <v>Regular</v>
      </c>
      <c r="BF263" s="85" t="str">
        <f t="shared" si="224"/>
        <v/>
      </c>
      <c r="BG263" s="40" t="str">
        <f t="shared" si="225"/>
        <v/>
      </c>
      <c r="BH263" s="142" t="str">
        <f t="shared" si="226"/>
        <v/>
      </c>
      <c r="BI263" s="40" t="str">
        <f t="shared" si="227"/>
        <v/>
      </c>
      <c r="BJ263" s="139">
        <f>IF(BC263="","",Admin!$F$8)</f>
        <v>0</v>
      </c>
      <c r="BK263" s="142" t="str">
        <f t="shared" si="228"/>
        <v/>
      </c>
      <c r="BL263" s="143" t="str">
        <f t="shared" si="292"/>
        <v/>
      </c>
    </row>
    <row r="264" spans="2:64" s="39" customFormat="1" ht="18.75" hidden="1" customHeight="1" x14ac:dyDescent="0.25">
      <c r="B264" s="1110" t="s">
        <v>1541</v>
      </c>
      <c r="C264" s="470"/>
      <c r="D264" s="470"/>
      <c r="E264" s="470"/>
      <c r="F264" s="470"/>
      <c r="G264" s="470"/>
      <c r="H264" s="470"/>
      <c r="I264" s="470"/>
      <c r="J264" s="470"/>
      <c r="K264" s="470"/>
      <c r="L264" s="470"/>
      <c r="M264" s="470"/>
      <c r="N264" s="470"/>
      <c r="O264" s="1111" t="s">
        <v>1278</v>
      </c>
      <c r="P264" s="1111"/>
      <c r="Q264" s="1111"/>
      <c r="R264" s="1111"/>
      <c r="S264" s="1111"/>
      <c r="T264" s="1111"/>
      <c r="U264" s="1111"/>
      <c r="V264" s="1111"/>
      <c r="W264" s="1111"/>
      <c r="X264" s="1111"/>
      <c r="Y264" s="1094" t="s">
        <v>481</v>
      </c>
      <c r="Z264" s="1094"/>
      <c r="AA264" s="1094"/>
      <c r="AB264" s="1094"/>
      <c r="AC264" s="1094"/>
      <c r="AD264" s="1112" t="s">
        <v>393</v>
      </c>
      <c r="AE264" s="1112"/>
      <c r="AF264" s="1112"/>
      <c r="AG264" s="1094" t="s">
        <v>2</v>
      </c>
      <c r="AH264" s="1094"/>
      <c r="AI264" s="1094"/>
      <c r="AJ264" s="1142"/>
      <c r="AK264" s="470"/>
      <c r="AL264" s="470"/>
      <c r="AM264" s="470"/>
      <c r="AN264" s="470"/>
      <c r="AO264" s="470"/>
      <c r="AP264" s="470"/>
      <c r="AQ264" s="470"/>
      <c r="AR264" s="470"/>
      <c r="AS264" s="470"/>
      <c r="AT264" s="470"/>
      <c r="AU264" s="470"/>
      <c r="AV264" s="470"/>
      <c r="AW264" s="470"/>
      <c r="AX264" s="470"/>
      <c r="AY264" s="944"/>
      <c r="AZ264" s="133"/>
      <c r="BA264" s="84" t="s">
        <v>1964</v>
      </c>
      <c r="BB264" s="39" t="s">
        <v>1274</v>
      </c>
      <c r="BC264" s="39" t="str">
        <f t="shared" ref="BC264" si="302">IF(BA264="","",IF(ISNUMBER(SEARCH(BB264,B264)),B264,BB264&amp;" "&amp;RIGHT(B264,LEN(B264)-3)))</f>
        <v>Magnolia x soulangeana*</v>
      </c>
      <c r="BD264" s="39" t="str">
        <f t="shared" ref="BD264" si="303">IF(O264&lt;&gt;"",O264,"")</f>
        <v>Saucer Magnolia</v>
      </c>
      <c r="BE264" s="40" t="str">
        <f t="shared" ref="BE264" si="304">IF(AND(Y264&lt;&gt;"Size", Y264&lt;&gt;""),Y264,"")</f>
        <v>Regular</v>
      </c>
      <c r="BF264" s="85" t="str">
        <f t="shared" ref="BF264" si="305">IF(ISNUMBER(AD264),"Yes","")</f>
        <v/>
      </c>
      <c r="BG264" s="40" t="str">
        <f t="shared" ref="BG264" si="306">IF(ISNUMBER(AG264),AG264,"")</f>
        <v/>
      </c>
      <c r="BH264" s="142" t="str">
        <f t="shared" ref="BH264" si="307">IF(ISNUMBER(AD264),AD264,"")</f>
        <v/>
      </c>
      <c r="BI264" s="40" t="str">
        <f t="shared" ref="BI264" si="308">IF(AND(ISNUMBER(AG264),BF264="Yes"),AG264,"")</f>
        <v/>
      </c>
      <c r="BJ264" s="139">
        <f>IF(BC264="","",Admin!$F$8)</f>
        <v>0</v>
      </c>
      <c r="BK264" s="142" t="str">
        <f t="shared" ref="BK264" si="309">IF(AND(ISNUMBER(AG264),AG264&gt;0, ISNUMBER(AD264)),AD264*AG264,"")</f>
        <v/>
      </c>
      <c r="BL264" s="143" t="str">
        <f t="shared" ref="BL264" si="310">IF(BK264="","",BK264-(BK264*BJ264))</f>
        <v/>
      </c>
    </row>
    <row r="265" spans="2:64" s="39" customFormat="1" ht="18.75" hidden="1" customHeight="1" x14ac:dyDescent="0.25">
      <c r="B265" s="1110" t="s">
        <v>1541</v>
      </c>
      <c r="C265" s="470"/>
      <c r="D265" s="470"/>
      <c r="E265" s="470"/>
      <c r="F265" s="470"/>
      <c r="G265" s="470"/>
      <c r="H265" s="470"/>
      <c r="I265" s="470"/>
      <c r="J265" s="470"/>
      <c r="K265" s="470"/>
      <c r="L265" s="470"/>
      <c r="M265" s="470"/>
      <c r="N265" s="470"/>
      <c r="O265" s="1111" t="s">
        <v>1278</v>
      </c>
      <c r="P265" s="1111"/>
      <c r="Q265" s="1111"/>
      <c r="R265" s="1111"/>
      <c r="S265" s="1111"/>
      <c r="T265" s="1111"/>
      <c r="U265" s="1111"/>
      <c r="V265" s="1111"/>
      <c r="W265" s="1111"/>
      <c r="X265" s="1111"/>
      <c r="Y265" s="1094" t="s">
        <v>481</v>
      </c>
      <c r="Z265" s="1094"/>
      <c r="AA265" s="1094"/>
      <c r="AB265" s="1094"/>
      <c r="AC265" s="1094"/>
      <c r="AD265" s="1112" t="s">
        <v>393</v>
      </c>
      <c r="AE265" s="1112"/>
      <c r="AF265" s="1112"/>
      <c r="AG265" s="1094" t="s">
        <v>2</v>
      </c>
      <c r="AH265" s="1094"/>
      <c r="AI265" s="1094"/>
      <c r="AJ265" s="1142"/>
      <c r="AK265" s="470"/>
      <c r="AL265" s="470"/>
      <c r="AM265" s="470"/>
      <c r="AN265" s="470"/>
      <c r="AO265" s="470"/>
      <c r="AP265" s="470"/>
      <c r="AQ265" s="470"/>
      <c r="AR265" s="470"/>
      <c r="AS265" s="470"/>
      <c r="AT265" s="470"/>
      <c r="AU265" s="470"/>
      <c r="AV265" s="470"/>
      <c r="AW265" s="470"/>
      <c r="AX265" s="470"/>
      <c r="AY265" s="944"/>
      <c r="AZ265" s="133"/>
      <c r="BA265" s="84" t="s">
        <v>1264</v>
      </c>
      <c r="BB265" s="39" t="s">
        <v>1274</v>
      </c>
      <c r="BC265" s="39" t="str">
        <f t="shared" si="221"/>
        <v>Magnolia x soulangeana*</v>
      </c>
      <c r="BD265" s="39" t="str">
        <f t="shared" si="222"/>
        <v>Saucer Magnolia</v>
      </c>
      <c r="BE265" s="40" t="str">
        <f t="shared" si="223"/>
        <v>Regular</v>
      </c>
      <c r="BF265" s="85" t="str">
        <f t="shared" si="224"/>
        <v/>
      </c>
      <c r="BG265" s="40" t="str">
        <f t="shared" si="225"/>
        <v/>
      </c>
      <c r="BH265" s="142" t="str">
        <f t="shared" si="226"/>
        <v/>
      </c>
      <c r="BI265" s="40" t="str">
        <f t="shared" si="227"/>
        <v/>
      </c>
      <c r="BJ265" s="139">
        <f>IF(BC265="","",Admin!$F$8)</f>
        <v>0</v>
      </c>
      <c r="BK265" s="142" t="str">
        <f t="shared" si="228"/>
        <v/>
      </c>
      <c r="BL265" s="143" t="str">
        <f t="shared" si="292"/>
        <v/>
      </c>
    </row>
    <row r="266" spans="2:64" s="39" customFormat="1" ht="18.75" hidden="1" customHeight="1" x14ac:dyDescent="0.25">
      <c r="B266" s="1110" t="s">
        <v>1474</v>
      </c>
      <c r="C266" s="470"/>
      <c r="D266" s="470"/>
      <c r="E266" s="470"/>
      <c r="F266" s="470"/>
      <c r="G266" s="470"/>
      <c r="H266" s="470"/>
      <c r="I266" s="470"/>
      <c r="J266" s="470"/>
      <c r="K266" s="470"/>
      <c r="L266" s="470"/>
      <c r="M266" s="470"/>
      <c r="N266" s="470"/>
      <c r="O266" s="1111" t="s">
        <v>1475</v>
      </c>
      <c r="P266" s="1111"/>
      <c r="Q266" s="1111"/>
      <c r="R266" s="1111"/>
      <c r="S266" s="1111"/>
      <c r="T266" s="1111"/>
      <c r="U266" s="1111"/>
      <c r="V266" s="1111"/>
      <c r="W266" s="1111"/>
      <c r="X266" s="1111"/>
      <c r="Y266" s="1094" t="s">
        <v>445</v>
      </c>
      <c r="Z266" s="1094"/>
      <c r="AA266" s="1094"/>
      <c r="AB266" s="1094"/>
      <c r="AC266" s="1094"/>
      <c r="AD266" s="1112">
        <v>62.95</v>
      </c>
      <c r="AE266" s="1112"/>
      <c r="AF266" s="1112"/>
      <c r="AG266" s="1094" t="s">
        <v>2</v>
      </c>
      <c r="AH266" s="1094"/>
      <c r="AI266" s="1094"/>
      <c r="AJ266" s="1142"/>
      <c r="AK266" s="470"/>
      <c r="AL266" s="470"/>
      <c r="AM266" s="470"/>
      <c r="AN266" s="470"/>
      <c r="AO266" s="470"/>
      <c r="AP266" s="470"/>
      <c r="AQ266" s="470"/>
      <c r="AR266" s="470"/>
      <c r="AS266" s="470"/>
      <c r="AT266" s="470"/>
      <c r="AU266" s="470"/>
      <c r="AV266" s="470"/>
      <c r="AW266" s="470"/>
      <c r="AX266" s="470"/>
      <c r="AY266" s="944"/>
      <c r="AZ266" s="133"/>
      <c r="BA266" s="84" t="s">
        <v>1476</v>
      </c>
      <c r="BB266" s="39" t="s">
        <v>1274</v>
      </c>
      <c r="BC266" s="39" t="str">
        <f t="shared" si="221"/>
        <v>Magnolia x soulangeana 'Black Tulip'</v>
      </c>
      <c r="BD266" s="39" t="str">
        <f t="shared" si="222"/>
        <v>Black Tulip Magnolia</v>
      </c>
      <c r="BE266" s="40" t="str">
        <f t="shared" si="223"/>
        <v>Advanced</v>
      </c>
      <c r="BF266" s="85" t="str">
        <f t="shared" si="224"/>
        <v>Yes</v>
      </c>
      <c r="BG266" s="40" t="str">
        <f t="shared" si="225"/>
        <v/>
      </c>
      <c r="BH266" s="142">
        <f t="shared" si="226"/>
        <v>62.95</v>
      </c>
      <c r="BI266" s="40" t="str">
        <f t="shared" si="227"/>
        <v/>
      </c>
      <c r="BJ266" s="139">
        <f>IF(BC266="","",Admin!$F$8)</f>
        <v>0</v>
      </c>
      <c r="BK266" s="142" t="str">
        <f t="shared" si="228"/>
        <v/>
      </c>
      <c r="BL266" s="143" t="str">
        <f t="shared" si="292"/>
        <v/>
      </c>
    </row>
    <row r="267" spans="2:64" s="39" customFormat="1" ht="18.75" hidden="1" customHeight="1" x14ac:dyDescent="0.25">
      <c r="B267" s="1110" t="s">
        <v>2404</v>
      </c>
      <c r="C267" s="470"/>
      <c r="D267" s="470"/>
      <c r="E267" s="470"/>
      <c r="F267" s="470"/>
      <c r="G267" s="470"/>
      <c r="H267" s="470"/>
      <c r="I267" s="470"/>
      <c r="J267" s="470"/>
      <c r="K267" s="470"/>
      <c r="L267" s="470"/>
      <c r="M267" s="470"/>
      <c r="N267" s="470"/>
      <c r="O267" s="1111" t="s">
        <v>2405</v>
      </c>
      <c r="P267" s="1111"/>
      <c r="Q267" s="1111"/>
      <c r="R267" s="1111"/>
      <c r="S267" s="1111"/>
      <c r="T267" s="1111"/>
      <c r="U267" s="1111"/>
      <c r="V267" s="1111"/>
      <c r="W267" s="1111"/>
      <c r="X267" s="1111"/>
      <c r="Y267" s="1094" t="s">
        <v>445</v>
      </c>
      <c r="Z267" s="1094"/>
      <c r="AA267" s="1094"/>
      <c r="AB267" s="1094"/>
      <c r="AC267" s="1094"/>
      <c r="AD267" s="1112">
        <v>62.95</v>
      </c>
      <c r="AE267" s="1112"/>
      <c r="AF267" s="1112"/>
      <c r="AG267" s="1094"/>
      <c r="AH267" s="1094"/>
      <c r="AI267" s="1094"/>
      <c r="AJ267" s="1142"/>
      <c r="AK267" s="470"/>
      <c r="AL267" s="470"/>
      <c r="AM267" s="470"/>
      <c r="AN267" s="470"/>
      <c r="AO267" s="470"/>
      <c r="AP267" s="470"/>
      <c r="AQ267" s="470"/>
      <c r="AR267" s="470"/>
      <c r="AS267" s="470"/>
      <c r="AT267" s="470"/>
      <c r="AU267" s="470"/>
      <c r="AV267" s="470"/>
      <c r="AW267" s="470"/>
      <c r="AX267" s="470"/>
      <c r="AY267" s="944"/>
      <c r="AZ267" s="133"/>
      <c r="BA267" s="84" t="s">
        <v>1279</v>
      </c>
      <c r="BB267" s="39" t="s">
        <v>1274</v>
      </c>
      <c r="BC267" s="39" t="str">
        <f t="shared" si="221"/>
        <v>Magnolia x soulangeana 'NCMX1' Mercury</v>
      </c>
      <c r="BD267" s="39" t="str">
        <f t="shared" si="222"/>
        <v>Mercury Magnolia</v>
      </c>
      <c r="BE267" s="40" t="str">
        <f t="shared" si="223"/>
        <v>Advanced</v>
      </c>
      <c r="BF267" s="85" t="str">
        <f t="shared" si="224"/>
        <v>Yes</v>
      </c>
      <c r="BG267" s="40" t="str">
        <f t="shared" si="225"/>
        <v/>
      </c>
      <c r="BH267" s="142">
        <f t="shared" si="226"/>
        <v>62.95</v>
      </c>
      <c r="BI267" s="40" t="str">
        <f t="shared" si="227"/>
        <v/>
      </c>
      <c r="BJ267" s="139">
        <f>IF(BC267="","",Admin!$F$8)</f>
        <v>0</v>
      </c>
      <c r="BK267" s="142" t="str">
        <f t="shared" si="228"/>
        <v/>
      </c>
      <c r="BL267" s="143" t="str">
        <f t="shared" si="292"/>
        <v/>
      </c>
    </row>
    <row r="268" spans="2:64" s="39" customFormat="1" ht="18.75" hidden="1" customHeight="1" x14ac:dyDescent="0.25">
      <c r="B268" s="1110" t="s">
        <v>1487</v>
      </c>
      <c r="C268" s="470"/>
      <c r="D268" s="470"/>
      <c r="E268" s="470"/>
      <c r="F268" s="470"/>
      <c r="G268" s="470"/>
      <c r="H268" s="470"/>
      <c r="I268" s="470"/>
      <c r="J268" s="470"/>
      <c r="K268" s="470"/>
      <c r="L268" s="470"/>
      <c r="M268" s="470"/>
      <c r="N268" s="470"/>
      <c r="O268" s="1111" t="s">
        <v>1490</v>
      </c>
      <c r="P268" s="1111"/>
      <c r="Q268" s="1111"/>
      <c r="R268" s="1111"/>
      <c r="S268" s="1111"/>
      <c r="T268" s="1111"/>
      <c r="U268" s="1111"/>
      <c r="V268" s="1111"/>
      <c r="W268" s="1111"/>
      <c r="X268" s="1111"/>
      <c r="Y268" s="1094" t="s">
        <v>445</v>
      </c>
      <c r="Z268" s="1094"/>
      <c r="AA268" s="1094"/>
      <c r="AB268" s="1094"/>
      <c r="AC268" s="1094"/>
      <c r="AD268" s="1112">
        <v>62.95</v>
      </c>
      <c r="AE268" s="1112"/>
      <c r="AF268" s="1112"/>
      <c r="AG268" s="1094" t="s">
        <v>2</v>
      </c>
      <c r="AH268" s="1094"/>
      <c r="AI268" s="1094"/>
      <c r="AJ268" s="1142"/>
      <c r="AK268" s="470"/>
      <c r="AL268" s="470"/>
      <c r="AM268" s="470"/>
      <c r="AN268" s="470"/>
      <c r="AO268" s="470"/>
      <c r="AP268" s="470"/>
      <c r="AQ268" s="470"/>
      <c r="AR268" s="470"/>
      <c r="AS268" s="470"/>
      <c r="AT268" s="470"/>
      <c r="AU268" s="470"/>
      <c r="AV268" s="470"/>
      <c r="AW268" s="470"/>
      <c r="AX268" s="470"/>
      <c r="AY268" s="944"/>
      <c r="AZ268" s="133"/>
      <c r="BA268" s="84" t="s">
        <v>1965</v>
      </c>
      <c r="BB268" s="39" t="s">
        <v>1274</v>
      </c>
      <c r="BC268" s="39" t="str">
        <f t="shared" ref="BC268:BC270" si="311">IF(BA268="","",IF(ISNUMBER(SEARCH(BB268,B268)),B268,BB268&amp;" "&amp;RIGHT(B268,LEN(B268)-3)))</f>
        <v>Magnolia x soulangeana 'Vulcan'</v>
      </c>
      <c r="BD268" s="39" t="str">
        <f t="shared" ref="BD268:BD270" si="312">IF(O268&lt;&gt;"",O268,"")</f>
        <v>Vulcan Magnolia</v>
      </c>
      <c r="BE268" s="40" t="str">
        <f t="shared" ref="BE268:BE270" si="313">IF(AND(Y268&lt;&gt;"Size", Y268&lt;&gt;""),Y268,"")</f>
        <v>Advanced</v>
      </c>
      <c r="BF268" s="85" t="str">
        <f t="shared" ref="BF268:BF270" si="314">IF(ISNUMBER(AD268),"Yes","")</f>
        <v>Yes</v>
      </c>
      <c r="BG268" s="40" t="str">
        <f t="shared" ref="BG268:BG270" si="315">IF(ISNUMBER(AG268),AG268,"")</f>
        <v/>
      </c>
      <c r="BH268" s="142">
        <f t="shared" ref="BH268:BH270" si="316">IF(ISNUMBER(AD268),AD268,"")</f>
        <v>62.95</v>
      </c>
      <c r="BI268" s="40" t="str">
        <f t="shared" ref="BI268:BI270" si="317">IF(AND(ISNUMBER(AG268),BF268="Yes"),AG268,"")</f>
        <v/>
      </c>
      <c r="BJ268" s="139">
        <f>IF(BC268="","",Admin!$F$8)</f>
        <v>0</v>
      </c>
      <c r="BK268" s="142" t="str">
        <f t="shared" ref="BK268:BK270" si="318">IF(AND(ISNUMBER(AG268),AG268&gt;0, ISNUMBER(AD268)),AD268*AG268,"")</f>
        <v/>
      </c>
      <c r="BL268" s="143" t="str">
        <f t="shared" ref="BL268:BL270" si="319">IF(BK268="","",BK268-(BK268*BJ268))</f>
        <v/>
      </c>
    </row>
    <row r="269" spans="2:64" s="39" customFormat="1" ht="18.75" hidden="1" customHeight="1" x14ac:dyDescent="0.25">
      <c r="B269" s="1156" t="s">
        <v>1966</v>
      </c>
      <c r="C269" s="935"/>
      <c r="D269" s="935"/>
      <c r="E269" s="935"/>
      <c r="F269" s="935"/>
      <c r="G269" s="935"/>
      <c r="H269" s="935"/>
      <c r="I269" s="935"/>
      <c r="J269" s="935"/>
      <c r="K269" s="935"/>
      <c r="L269" s="935"/>
      <c r="M269" s="935"/>
      <c r="N269" s="935"/>
      <c r="O269" s="1111" t="s">
        <v>1967</v>
      </c>
      <c r="P269" s="1111"/>
      <c r="Q269" s="1111"/>
      <c r="R269" s="1111"/>
      <c r="S269" s="1111"/>
      <c r="T269" s="1111"/>
      <c r="U269" s="1111"/>
      <c r="V269" s="1111"/>
      <c r="W269" s="1111"/>
      <c r="X269" s="1111"/>
      <c r="Y269" s="1094" t="s">
        <v>481</v>
      </c>
      <c r="Z269" s="1094"/>
      <c r="AA269" s="1094"/>
      <c r="AB269" s="1094"/>
      <c r="AC269" s="1094"/>
      <c r="AD269" s="1112" t="s">
        <v>393</v>
      </c>
      <c r="AE269" s="1112"/>
      <c r="AF269" s="1112"/>
      <c r="AG269" s="1094" t="s">
        <v>2</v>
      </c>
      <c r="AH269" s="1094"/>
      <c r="AI269" s="1094"/>
      <c r="AJ269" s="1142"/>
      <c r="AK269" s="470"/>
      <c r="AL269" s="470"/>
      <c r="AM269" s="470"/>
      <c r="AN269" s="470"/>
      <c r="AO269" s="470"/>
      <c r="AP269" s="470"/>
      <c r="AQ269" s="470"/>
      <c r="AR269" s="470"/>
      <c r="AS269" s="470"/>
      <c r="AT269" s="470"/>
      <c r="AU269" s="470"/>
      <c r="AV269" s="470"/>
      <c r="AW269" s="470"/>
      <c r="AX269" s="470"/>
      <c r="AY269" s="944"/>
      <c r="AZ269" s="133"/>
      <c r="BA269" s="84" t="s">
        <v>1968</v>
      </c>
      <c r="BB269" s="39" t="s">
        <v>1274</v>
      </c>
      <c r="BC269" s="39" t="str">
        <f t="shared" ref="BC269" si="320">IF(BA269="","",IF(ISNUMBER(SEARCH(BB269,B269)),B269,BB269&amp;" "&amp;RIGHT(B269,LEN(B269)-3)))</f>
        <v>Magnolia Felix</v>
      </c>
      <c r="BD269" s="39" t="str">
        <f t="shared" ref="BD269" si="321">IF(O269&lt;&gt;"",O269,"")</f>
        <v>Magnolia Felix</v>
      </c>
      <c r="BE269" s="40" t="str">
        <f t="shared" ref="BE269" si="322">IF(AND(Y269&lt;&gt;"Size", Y269&lt;&gt;""),Y269,"")</f>
        <v>Regular</v>
      </c>
      <c r="BF269" s="85" t="str">
        <f t="shared" ref="BF269" si="323">IF(ISNUMBER(AD269),"Yes","")</f>
        <v/>
      </c>
      <c r="BG269" s="40" t="str">
        <f t="shared" ref="BG269" si="324">IF(ISNUMBER(AG269),AG269,"")</f>
        <v/>
      </c>
      <c r="BH269" s="142" t="str">
        <f t="shared" ref="BH269" si="325">IF(ISNUMBER(AD269),AD269,"")</f>
        <v/>
      </c>
      <c r="BI269" s="40" t="str">
        <f t="shared" ref="BI269" si="326">IF(AND(ISNUMBER(AG269),BF269="Yes"),AG269,"")</f>
        <v/>
      </c>
      <c r="BJ269" s="139">
        <f>IF(BC269="","",Admin!$F$8)</f>
        <v>0</v>
      </c>
      <c r="BK269" s="142" t="str">
        <f t="shared" ref="BK269" si="327">IF(AND(ISNUMBER(AG269),AG269&gt;0, ISNUMBER(AD269)),AD269*AG269,"")</f>
        <v/>
      </c>
      <c r="BL269" s="143" t="str">
        <f t="shared" ref="BL269" si="328">IF(BK269="","",BK269-(BK269*BJ269))</f>
        <v/>
      </c>
    </row>
    <row r="270" spans="2:64" s="39" customFormat="1" ht="18.75" hidden="1" customHeight="1" x14ac:dyDescent="0.25">
      <c r="B270" s="1110" t="s">
        <v>1969</v>
      </c>
      <c r="C270" s="935"/>
      <c r="D270" s="935"/>
      <c r="E270" s="935"/>
      <c r="F270" s="935"/>
      <c r="G270" s="935"/>
      <c r="H270" s="935"/>
      <c r="I270" s="935"/>
      <c r="J270" s="935"/>
      <c r="K270" s="935"/>
      <c r="L270" s="935"/>
      <c r="M270" s="935"/>
      <c r="N270" s="935"/>
      <c r="O270" s="1111" t="s">
        <v>1970</v>
      </c>
      <c r="P270" s="1111"/>
      <c r="Q270" s="1111"/>
      <c r="R270" s="1111"/>
      <c r="S270" s="1111"/>
      <c r="T270" s="1111"/>
      <c r="U270" s="1111"/>
      <c r="V270" s="1111"/>
      <c r="W270" s="1111"/>
      <c r="X270" s="1111"/>
      <c r="Y270" s="1094" t="s">
        <v>481</v>
      </c>
      <c r="Z270" s="1094"/>
      <c r="AA270" s="1094"/>
      <c r="AB270" s="1094"/>
      <c r="AC270" s="1094"/>
      <c r="AD270" s="1112">
        <v>62.95</v>
      </c>
      <c r="AE270" s="1112"/>
      <c r="AF270" s="1112"/>
      <c r="AG270" s="1094" t="s">
        <v>2</v>
      </c>
      <c r="AH270" s="1094"/>
      <c r="AI270" s="1094"/>
      <c r="AJ270" s="1142"/>
      <c r="AK270" s="470"/>
      <c r="AL270" s="470"/>
      <c r="AM270" s="470"/>
      <c r="AN270" s="470"/>
      <c r="AO270" s="470"/>
      <c r="AP270" s="470"/>
      <c r="AQ270" s="470"/>
      <c r="AR270" s="470"/>
      <c r="AS270" s="470"/>
      <c r="AT270" s="470"/>
      <c r="AU270" s="470"/>
      <c r="AV270" s="470"/>
      <c r="AW270" s="470"/>
      <c r="AX270" s="470"/>
      <c r="AY270" s="944"/>
      <c r="AZ270" s="133"/>
      <c r="BA270" s="84" t="s">
        <v>1973</v>
      </c>
      <c r="BB270" s="39" t="s">
        <v>1274</v>
      </c>
      <c r="BC270" s="39" t="str">
        <f t="shared" si="311"/>
        <v>Magnolia Genie</v>
      </c>
      <c r="BD270" s="39" t="str">
        <f t="shared" si="312"/>
        <v>Magnolia Genie</v>
      </c>
      <c r="BE270" s="40" t="str">
        <f t="shared" si="313"/>
        <v>Regular</v>
      </c>
      <c r="BF270" s="85" t="str">
        <f t="shared" si="314"/>
        <v>Yes</v>
      </c>
      <c r="BG270" s="40" t="str">
        <f t="shared" si="315"/>
        <v/>
      </c>
      <c r="BH270" s="142">
        <f t="shared" si="316"/>
        <v>62.95</v>
      </c>
      <c r="BI270" s="40" t="str">
        <f t="shared" si="317"/>
        <v/>
      </c>
      <c r="BJ270" s="139">
        <f>IF(BC270="","",Admin!$F$8)</f>
        <v>0</v>
      </c>
      <c r="BK270" s="142" t="str">
        <f t="shared" si="318"/>
        <v/>
      </c>
      <c r="BL270" s="143" t="str">
        <f t="shared" si="319"/>
        <v/>
      </c>
    </row>
    <row r="271" spans="2:64" s="39" customFormat="1" ht="18.75" hidden="1" customHeight="1" thickBot="1" x14ac:dyDescent="0.3">
      <c r="B271" s="1151" t="s">
        <v>1971</v>
      </c>
      <c r="C271" s="1152"/>
      <c r="D271" s="1152"/>
      <c r="E271" s="1152"/>
      <c r="F271" s="1152"/>
      <c r="G271" s="1152"/>
      <c r="H271" s="1152"/>
      <c r="I271" s="1152"/>
      <c r="J271" s="1152"/>
      <c r="K271" s="1152"/>
      <c r="L271" s="1152"/>
      <c r="M271" s="1152"/>
      <c r="N271" s="1152"/>
      <c r="O271" s="1169" t="s">
        <v>1972</v>
      </c>
      <c r="P271" s="1169"/>
      <c r="Q271" s="1169"/>
      <c r="R271" s="1169"/>
      <c r="S271" s="1169"/>
      <c r="T271" s="1169"/>
      <c r="U271" s="1169"/>
      <c r="V271" s="1169"/>
      <c r="W271" s="1169"/>
      <c r="X271" s="1169"/>
      <c r="Y271" s="1144" t="s">
        <v>481</v>
      </c>
      <c r="Z271" s="1144"/>
      <c r="AA271" s="1144"/>
      <c r="AB271" s="1144"/>
      <c r="AC271" s="1144"/>
      <c r="AD271" s="1105">
        <v>62.95</v>
      </c>
      <c r="AE271" s="1105"/>
      <c r="AF271" s="1105"/>
      <c r="AG271" s="1144" t="s">
        <v>2</v>
      </c>
      <c r="AH271" s="1144"/>
      <c r="AI271" s="1144"/>
      <c r="AJ271" s="1167"/>
      <c r="AK271" s="1152"/>
      <c r="AL271" s="1152"/>
      <c r="AM271" s="1152"/>
      <c r="AN271" s="1152"/>
      <c r="AO271" s="1152"/>
      <c r="AP271" s="1152"/>
      <c r="AQ271" s="1152"/>
      <c r="AR271" s="1152"/>
      <c r="AS271" s="1152"/>
      <c r="AT271" s="1152"/>
      <c r="AU271" s="1152"/>
      <c r="AV271" s="1152"/>
      <c r="AW271" s="1152"/>
      <c r="AX271" s="1152"/>
      <c r="AY271" s="1168"/>
      <c r="AZ271" s="133"/>
      <c r="BA271" s="84" t="s">
        <v>1974</v>
      </c>
      <c r="BB271" s="39" t="s">
        <v>1274</v>
      </c>
      <c r="BC271" s="39" t="str">
        <f t="shared" si="221"/>
        <v>Magnolia Star Wars</v>
      </c>
      <c r="BD271" s="39" t="str">
        <f t="shared" si="222"/>
        <v>Magnolia Star Wars</v>
      </c>
      <c r="BE271" s="40" t="str">
        <f t="shared" si="223"/>
        <v>Regular</v>
      </c>
      <c r="BF271" s="85" t="str">
        <f t="shared" si="224"/>
        <v>Yes</v>
      </c>
      <c r="BG271" s="40" t="str">
        <f t="shared" si="225"/>
        <v/>
      </c>
      <c r="BH271" s="142">
        <f t="shared" si="226"/>
        <v>62.95</v>
      </c>
      <c r="BI271" s="40" t="str">
        <f t="shared" si="227"/>
        <v/>
      </c>
      <c r="BJ271" s="139">
        <f>IF(BC271="","",Admin!$F$8)</f>
        <v>0</v>
      </c>
      <c r="BK271" s="142" t="str">
        <f t="shared" si="228"/>
        <v/>
      </c>
      <c r="BL271" s="143" t="str">
        <f t="shared" si="292"/>
        <v/>
      </c>
    </row>
    <row r="272" spans="2:64" s="39" customFormat="1" ht="18.75" customHeight="1" thickBot="1" x14ac:dyDescent="0.3">
      <c r="B272" s="1104"/>
      <c r="C272" s="1104"/>
      <c r="D272" s="1104"/>
      <c r="E272" s="1104"/>
      <c r="F272" s="1104"/>
      <c r="G272" s="1104"/>
      <c r="H272" s="1104"/>
      <c r="I272" s="1104"/>
      <c r="J272" s="1104"/>
      <c r="K272" s="1104"/>
      <c r="L272" s="1104"/>
      <c r="M272" s="1104"/>
      <c r="N272" s="1104"/>
      <c r="O272" s="1104"/>
      <c r="P272" s="1104"/>
      <c r="Q272" s="1104"/>
      <c r="R272" s="1104"/>
      <c r="S272" s="1104"/>
      <c r="T272" s="1104"/>
      <c r="U272" s="1104"/>
      <c r="V272" s="1104"/>
      <c r="W272" s="1104"/>
      <c r="X272" s="1104"/>
      <c r="Y272" s="1104"/>
      <c r="Z272" s="1104"/>
      <c r="AA272" s="1104"/>
      <c r="AB272" s="1104"/>
      <c r="AC272" s="1104"/>
      <c r="AD272" s="1104"/>
      <c r="AE272" s="1104"/>
      <c r="AF272" s="1104"/>
      <c r="AG272" s="1104"/>
      <c r="AH272" s="1104"/>
      <c r="AI272" s="1104"/>
      <c r="AJ272" s="1104"/>
      <c r="AK272" s="1104"/>
      <c r="AL272" s="1104"/>
      <c r="AM272" s="1104"/>
      <c r="AN272" s="1104"/>
      <c r="AO272" s="1104"/>
      <c r="AP272" s="1104"/>
      <c r="AQ272" s="1104"/>
      <c r="AR272" s="1104"/>
      <c r="AS272" s="1104"/>
      <c r="AT272" s="1104"/>
      <c r="AU272" s="1104"/>
      <c r="AV272" s="1104"/>
      <c r="AW272" s="1104"/>
      <c r="AX272" s="1104"/>
      <c r="AY272" s="1104"/>
      <c r="AZ272" s="133"/>
      <c r="BA272" s="84" t="s">
        <v>792</v>
      </c>
      <c r="BC272" s="39" t="str">
        <f t="shared" si="221"/>
        <v/>
      </c>
      <c r="BD272" s="39" t="str">
        <f t="shared" si="222"/>
        <v/>
      </c>
      <c r="BE272" s="78" t="str">
        <f t="shared" si="223"/>
        <v/>
      </c>
      <c r="BF272" s="85" t="str">
        <f t="shared" si="224"/>
        <v/>
      </c>
      <c r="BG272" s="78" t="str">
        <f t="shared" si="225"/>
        <v/>
      </c>
      <c r="BH272" s="94" t="str">
        <f t="shared" si="226"/>
        <v/>
      </c>
      <c r="BI272" s="78" t="str">
        <f t="shared" si="227"/>
        <v/>
      </c>
      <c r="BJ272" s="86" t="str">
        <f>IF(BC272="","",Admin!$F$8)</f>
        <v/>
      </c>
      <c r="BK272" s="94" t="str">
        <f t="shared" si="228"/>
        <v/>
      </c>
      <c r="BL272" s="95" t="str">
        <f t="shared" si="220"/>
        <v/>
      </c>
    </row>
    <row r="273" spans="2:64" s="39" customFormat="1" ht="18.75" customHeight="1" x14ac:dyDescent="0.3">
      <c r="B273" s="1100" t="s">
        <v>511</v>
      </c>
      <c r="C273" s="1101"/>
      <c r="D273" s="1101"/>
      <c r="E273" s="1101"/>
      <c r="F273" s="1101"/>
      <c r="G273" s="1101"/>
      <c r="H273" s="1101"/>
      <c r="I273" s="1101"/>
      <c r="J273" s="1101"/>
      <c r="K273" s="1101"/>
      <c r="L273" s="1101"/>
      <c r="M273" s="1101"/>
      <c r="N273" s="1101"/>
      <c r="O273" s="1101"/>
      <c r="P273" s="1101"/>
      <c r="Q273" s="1101"/>
      <c r="R273" s="1101"/>
      <c r="S273" s="1101"/>
      <c r="T273" s="1101"/>
      <c r="U273" s="1101"/>
      <c r="V273" s="1101"/>
      <c r="W273" s="1101"/>
      <c r="X273" s="1101"/>
      <c r="Y273" s="1102" t="s">
        <v>443</v>
      </c>
      <c r="Z273" s="1102"/>
      <c r="AA273" s="1102"/>
      <c r="AB273" s="1102"/>
      <c r="AC273" s="1102"/>
      <c r="AD273" s="1102" t="s">
        <v>1</v>
      </c>
      <c r="AE273" s="1102"/>
      <c r="AF273" s="1102"/>
      <c r="AG273" s="1102" t="s">
        <v>0</v>
      </c>
      <c r="AH273" s="1102"/>
      <c r="AI273" s="1102"/>
      <c r="AJ273" s="1102" t="s">
        <v>444</v>
      </c>
      <c r="AK273" s="1102"/>
      <c r="AL273" s="1102"/>
      <c r="AM273" s="1102"/>
      <c r="AN273" s="1102"/>
      <c r="AO273" s="1102"/>
      <c r="AP273" s="1102"/>
      <c r="AQ273" s="1102"/>
      <c r="AR273" s="1102"/>
      <c r="AS273" s="1102"/>
      <c r="AT273" s="1102"/>
      <c r="AU273" s="1102"/>
      <c r="AV273" s="1102"/>
      <c r="AW273" s="1102"/>
      <c r="AX273" s="1102"/>
      <c r="AY273" s="1103"/>
      <c r="AZ273" s="133"/>
      <c r="BA273" s="84" t="s">
        <v>792</v>
      </c>
      <c r="BC273" s="39" t="str">
        <f t="shared" si="221"/>
        <v/>
      </c>
      <c r="BD273" s="39" t="str">
        <f t="shared" si="222"/>
        <v/>
      </c>
      <c r="BE273" s="78" t="str">
        <f t="shared" si="223"/>
        <v/>
      </c>
      <c r="BF273" s="85" t="str">
        <f t="shared" si="224"/>
        <v/>
      </c>
      <c r="BG273" s="78" t="str">
        <f t="shared" si="225"/>
        <v/>
      </c>
      <c r="BH273" s="94" t="str">
        <f t="shared" si="226"/>
        <v/>
      </c>
      <c r="BI273" s="78" t="str">
        <f t="shared" si="227"/>
        <v/>
      </c>
      <c r="BJ273" s="86" t="str">
        <f>IF(BC273="","",Admin!$F$8)</f>
        <v/>
      </c>
      <c r="BK273" s="94" t="str">
        <f t="shared" si="228"/>
        <v/>
      </c>
      <c r="BL273" s="95" t="str">
        <f t="shared" si="220"/>
        <v/>
      </c>
    </row>
    <row r="274" spans="2:64" s="39" customFormat="1" ht="18.75" hidden="1" customHeight="1" x14ac:dyDescent="0.25">
      <c r="B274" s="1110" t="s">
        <v>1542</v>
      </c>
      <c r="C274" s="470"/>
      <c r="D274" s="470"/>
      <c r="E274" s="470"/>
      <c r="F274" s="470"/>
      <c r="G274" s="470"/>
      <c r="H274" s="470"/>
      <c r="I274" s="470"/>
      <c r="J274" s="470"/>
      <c r="K274" s="470"/>
      <c r="L274" s="470"/>
      <c r="M274" s="470"/>
      <c r="N274" s="470"/>
      <c r="O274" s="1111" t="s">
        <v>791</v>
      </c>
      <c r="P274" s="1111"/>
      <c r="Q274" s="1111"/>
      <c r="R274" s="1111"/>
      <c r="S274" s="1111"/>
      <c r="T274" s="1111"/>
      <c r="U274" s="1111"/>
      <c r="V274" s="1111"/>
      <c r="W274" s="1111"/>
      <c r="X274" s="1111"/>
      <c r="Y274" s="1094" t="s">
        <v>445</v>
      </c>
      <c r="Z274" s="1094"/>
      <c r="AA274" s="1094"/>
      <c r="AB274" s="1094"/>
      <c r="AC274" s="1094"/>
      <c r="AD274" s="1112" t="s">
        <v>393</v>
      </c>
      <c r="AE274" s="1112"/>
      <c r="AF274" s="1112"/>
      <c r="AG274" s="1094" t="s">
        <v>2</v>
      </c>
      <c r="AH274" s="1094"/>
      <c r="AI274" s="1094"/>
      <c r="AJ274" s="863"/>
      <c r="AK274" s="864"/>
      <c r="AL274" s="864"/>
      <c r="AM274" s="864"/>
      <c r="AN274" s="864"/>
      <c r="AO274" s="864"/>
      <c r="AP274" s="864"/>
      <c r="AQ274" s="864"/>
      <c r="AR274" s="864"/>
      <c r="AS274" s="864"/>
      <c r="AT274" s="864"/>
      <c r="AU274" s="864"/>
      <c r="AV274" s="864"/>
      <c r="AW274" s="864"/>
      <c r="AX274" s="864"/>
      <c r="AY274" s="1093"/>
      <c r="AZ274" s="133"/>
      <c r="BA274" s="84" t="s">
        <v>1279</v>
      </c>
      <c r="BB274" s="39" t="s">
        <v>1203</v>
      </c>
      <c r="BC274" s="39" t="str">
        <f t="shared" si="221"/>
        <v>Malus 'criknzam' Crimson Knight*</v>
      </c>
      <c r="BD274" s="39" t="str">
        <f t="shared" si="222"/>
        <v>Crimson Knight Crab Apple</v>
      </c>
      <c r="BE274" s="40" t="str">
        <f t="shared" si="223"/>
        <v>Advanced</v>
      </c>
      <c r="BF274" s="85" t="str">
        <f t="shared" si="224"/>
        <v/>
      </c>
      <c r="BG274" s="40" t="str">
        <f t="shared" si="225"/>
        <v/>
      </c>
      <c r="BH274" s="142" t="str">
        <f t="shared" si="226"/>
        <v/>
      </c>
      <c r="BI274" s="40" t="str">
        <f t="shared" si="227"/>
        <v/>
      </c>
      <c r="BJ274" s="139">
        <f>IF(BC274="","",Admin!$F$8)</f>
        <v>0</v>
      </c>
      <c r="BK274" s="142" t="str">
        <f t="shared" si="228"/>
        <v/>
      </c>
      <c r="BL274" s="143" t="str">
        <f t="shared" si="220"/>
        <v/>
      </c>
    </row>
    <row r="275" spans="2:64" s="39" customFormat="1" ht="18.75" hidden="1" customHeight="1" x14ac:dyDescent="0.25">
      <c r="B275" s="1110" t="s">
        <v>670</v>
      </c>
      <c r="C275" s="470"/>
      <c r="D275" s="470"/>
      <c r="E275" s="470"/>
      <c r="F275" s="470"/>
      <c r="G275" s="470"/>
      <c r="H275" s="470"/>
      <c r="I275" s="470"/>
      <c r="J275" s="470"/>
      <c r="K275" s="470"/>
      <c r="L275" s="470"/>
      <c r="M275" s="470"/>
      <c r="N275" s="470"/>
      <c r="O275" s="1111" t="s">
        <v>512</v>
      </c>
      <c r="P275" s="1111"/>
      <c r="Q275" s="1111"/>
      <c r="R275" s="1111"/>
      <c r="S275" s="1111"/>
      <c r="T275" s="1111"/>
      <c r="U275" s="1111"/>
      <c r="V275" s="1111"/>
      <c r="W275" s="1111"/>
      <c r="X275" s="1111"/>
      <c r="Y275" s="1094" t="s">
        <v>445</v>
      </c>
      <c r="Z275" s="1094"/>
      <c r="AA275" s="1094"/>
      <c r="AB275" s="1094"/>
      <c r="AC275" s="1094"/>
      <c r="AD275" s="1112">
        <v>49.95</v>
      </c>
      <c r="AE275" s="1112"/>
      <c r="AF275" s="1112"/>
      <c r="AG275" s="1094" t="s">
        <v>2</v>
      </c>
      <c r="AH275" s="1094"/>
      <c r="AI275" s="1094"/>
      <c r="AJ275" s="1142"/>
      <c r="AK275" s="470"/>
      <c r="AL275" s="470"/>
      <c r="AM275" s="470"/>
      <c r="AN275" s="470"/>
      <c r="AO275" s="470"/>
      <c r="AP275" s="470"/>
      <c r="AQ275" s="470"/>
      <c r="AR275" s="470"/>
      <c r="AS275" s="470"/>
      <c r="AT275" s="470"/>
      <c r="AU275" s="470"/>
      <c r="AV275" s="470"/>
      <c r="AW275" s="470"/>
      <c r="AX275" s="470"/>
      <c r="AY275" s="944"/>
      <c r="AZ275" s="133"/>
      <c r="BA275" s="84" t="s">
        <v>2232</v>
      </c>
      <c r="BB275" s="39" t="s">
        <v>1203</v>
      </c>
      <c r="BC275" s="39" t="str">
        <f t="shared" ref="BC275" si="329">IF(BA275="","",IF(ISNUMBER(SEARCH(BB275,B275)),B275,BB275&amp;" "&amp;RIGHT(B275,LEN(B275)-3)))</f>
        <v>Malus Floribunda</v>
      </c>
      <c r="BD275" s="39" t="str">
        <f t="shared" ref="BD275" si="330">IF(O275&lt;&gt;"",O275,"")</f>
        <v>Floribunda Crab Apple</v>
      </c>
      <c r="BE275" s="40" t="str">
        <f t="shared" ref="BE275" si="331">IF(AND(Y275&lt;&gt;"Size", Y275&lt;&gt;""),Y275,"")</f>
        <v>Advanced</v>
      </c>
      <c r="BF275" s="85" t="str">
        <f t="shared" ref="BF275" si="332">IF(ISNUMBER(AD275),"Yes","")</f>
        <v>Yes</v>
      </c>
      <c r="BG275" s="40" t="str">
        <f t="shared" ref="BG275" si="333">IF(ISNUMBER(AG275),AG275,"")</f>
        <v/>
      </c>
      <c r="BH275" s="142">
        <f t="shared" ref="BH275" si="334">IF(ISNUMBER(AD275),AD275,"")</f>
        <v>49.95</v>
      </c>
      <c r="BI275" s="40" t="str">
        <f t="shared" ref="BI275" si="335">IF(AND(ISNUMBER(AG275),BF275="Yes"),AG275,"")</f>
        <v/>
      </c>
      <c r="BJ275" s="139">
        <f>IF(BC275="","",Admin!$F$8)</f>
        <v>0</v>
      </c>
      <c r="BK275" s="142" t="str">
        <f t="shared" ref="BK275" si="336">IF(AND(ISNUMBER(AG275),AG275&gt;0, ISNUMBER(AD275)),AD275*AG275,"")</f>
        <v/>
      </c>
      <c r="BL275" s="143" t="str">
        <f t="shared" ref="BL275" si="337">IF(BK275="","",BK275-(BK275*BJ275))</f>
        <v/>
      </c>
    </row>
    <row r="276" spans="2:64" s="39" customFormat="1" ht="18.75" customHeight="1" x14ac:dyDescent="0.25">
      <c r="B276" s="1122" t="s">
        <v>670</v>
      </c>
      <c r="C276" s="466"/>
      <c r="D276" s="466"/>
      <c r="E276" s="466"/>
      <c r="F276" s="466"/>
      <c r="G276" s="466"/>
      <c r="H276" s="466"/>
      <c r="I276" s="466"/>
      <c r="J276" s="466"/>
      <c r="K276" s="466"/>
      <c r="L276" s="466"/>
      <c r="M276" s="466"/>
      <c r="N276" s="466"/>
      <c r="O276" s="1117" t="s">
        <v>512</v>
      </c>
      <c r="P276" s="1117"/>
      <c r="Q276" s="1117"/>
      <c r="R276" s="1117"/>
      <c r="S276" s="1117"/>
      <c r="T276" s="1117"/>
      <c r="U276" s="1117"/>
      <c r="V276" s="1117"/>
      <c r="W276" s="1117"/>
      <c r="X276" s="1117"/>
      <c r="Y276" s="1092" t="s">
        <v>445</v>
      </c>
      <c r="Z276" s="1092"/>
      <c r="AA276" s="1092"/>
      <c r="AB276" s="1092"/>
      <c r="AC276" s="1092"/>
      <c r="AD276" s="1113">
        <v>49.95</v>
      </c>
      <c r="AE276" s="1113"/>
      <c r="AF276" s="1113"/>
      <c r="AG276" s="1092"/>
      <c r="AH276" s="1092"/>
      <c r="AI276" s="1092"/>
      <c r="AJ276" s="1095"/>
      <c r="AK276" s="466"/>
      <c r="AL276" s="466"/>
      <c r="AM276" s="466"/>
      <c r="AN276" s="466"/>
      <c r="AO276" s="466"/>
      <c r="AP276" s="466"/>
      <c r="AQ276" s="466"/>
      <c r="AR276" s="466"/>
      <c r="AS276" s="466"/>
      <c r="AT276" s="466"/>
      <c r="AU276" s="466"/>
      <c r="AV276" s="466"/>
      <c r="AW276" s="466"/>
      <c r="AX276" s="466"/>
      <c r="AY276" s="963"/>
      <c r="AZ276" s="133"/>
      <c r="BA276" s="84" t="s">
        <v>2180</v>
      </c>
      <c r="BB276" s="39" t="s">
        <v>1203</v>
      </c>
      <c r="BC276" s="39" t="str">
        <f t="shared" si="221"/>
        <v>Malus Floribunda</v>
      </c>
      <c r="BD276" s="39" t="str">
        <f t="shared" si="222"/>
        <v>Floribunda Crab Apple</v>
      </c>
      <c r="BE276" s="40" t="str">
        <f t="shared" si="223"/>
        <v>Advanced</v>
      </c>
      <c r="BF276" s="85" t="str">
        <f t="shared" si="224"/>
        <v>Yes</v>
      </c>
      <c r="BG276" s="40" t="str">
        <f t="shared" si="225"/>
        <v/>
      </c>
      <c r="BH276" s="142">
        <f t="shared" si="226"/>
        <v>49.95</v>
      </c>
      <c r="BI276" s="40" t="str">
        <f t="shared" si="227"/>
        <v/>
      </c>
      <c r="BJ276" s="139">
        <f>IF(BC276="","",Admin!$F$8)</f>
        <v>0</v>
      </c>
      <c r="BK276" s="142" t="str">
        <f t="shared" si="228"/>
        <v/>
      </c>
      <c r="BL276" s="143" t="str">
        <f t="shared" si="220"/>
        <v/>
      </c>
    </row>
    <row r="277" spans="2:64" s="39" customFormat="1" ht="18.75" hidden="1" customHeight="1" x14ac:dyDescent="0.25">
      <c r="B277" s="1110" t="s">
        <v>513</v>
      </c>
      <c r="C277" s="470"/>
      <c r="D277" s="470"/>
      <c r="E277" s="470"/>
      <c r="F277" s="470"/>
      <c r="G277" s="470"/>
      <c r="H277" s="470"/>
      <c r="I277" s="470"/>
      <c r="J277" s="470"/>
      <c r="K277" s="470"/>
      <c r="L277" s="470"/>
      <c r="M277" s="470"/>
      <c r="N277" s="470"/>
      <c r="O277" s="1111" t="s">
        <v>514</v>
      </c>
      <c r="P277" s="1111"/>
      <c r="Q277" s="1111"/>
      <c r="R277" s="1111"/>
      <c r="S277" s="1111"/>
      <c r="T277" s="1111"/>
      <c r="U277" s="1111"/>
      <c r="V277" s="1111"/>
      <c r="W277" s="1111"/>
      <c r="X277" s="1111"/>
      <c r="Y277" s="1094" t="s">
        <v>445</v>
      </c>
      <c r="Z277" s="1094"/>
      <c r="AA277" s="1094"/>
      <c r="AB277" s="1094"/>
      <c r="AC277" s="1094"/>
      <c r="AD277" s="1112">
        <v>49.95</v>
      </c>
      <c r="AE277" s="1112"/>
      <c r="AF277" s="1112"/>
      <c r="AG277" s="1094" t="s">
        <v>2</v>
      </c>
      <c r="AH277" s="1094"/>
      <c r="AI277" s="1094"/>
      <c r="AJ277" s="863"/>
      <c r="AK277" s="864"/>
      <c r="AL277" s="864"/>
      <c r="AM277" s="864"/>
      <c r="AN277" s="864"/>
      <c r="AO277" s="864"/>
      <c r="AP277" s="864"/>
      <c r="AQ277" s="864"/>
      <c r="AR277" s="864"/>
      <c r="AS277" s="864"/>
      <c r="AT277" s="864"/>
      <c r="AU277" s="864"/>
      <c r="AV277" s="864"/>
      <c r="AW277" s="864"/>
      <c r="AX277" s="864"/>
      <c r="AY277" s="1093"/>
      <c r="AZ277" s="133"/>
      <c r="BA277" s="84" t="s">
        <v>2233</v>
      </c>
      <c r="BB277" s="39" t="s">
        <v>1203</v>
      </c>
      <c r="BC277" s="39" t="str">
        <f t="shared" ref="BC277" si="338">IF(BA277="","",IF(ISNUMBER(SEARCH(BB277,B277)),B277,BB277&amp;" "&amp;RIGHT(B277,LEN(B277)-3)))</f>
        <v>Malus Gorgeous</v>
      </c>
      <c r="BD277" s="39" t="str">
        <f t="shared" ref="BD277" si="339">IF(O277&lt;&gt;"",O277,"")</f>
        <v>Gorgeous Crab Apple</v>
      </c>
      <c r="BE277" s="40" t="str">
        <f t="shared" ref="BE277" si="340">IF(AND(Y277&lt;&gt;"Size", Y277&lt;&gt;""),Y277,"")</f>
        <v>Advanced</v>
      </c>
      <c r="BF277" s="85" t="str">
        <f t="shared" ref="BF277" si="341">IF(ISNUMBER(AD277),"Yes","")</f>
        <v>Yes</v>
      </c>
      <c r="BG277" s="40" t="str">
        <f t="shared" ref="BG277" si="342">IF(ISNUMBER(AG277),AG277,"")</f>
        <v/>
      </c>
      <c r="BH277" s="142">
        <f t="shared" ref="BH277" si="343">IF(ISNUMBER(AD277),AD277,"")</f>
        <v>49.95</v>
      </c>
      <c r="BI277" s="40" t="str">
        <f t="shared" ref="BI277" si="344">IF(AND(ISNUMBER(AG277),BF277="Yes"),AG277,"")</f>
        <v/>
      </c>
      <c r="BJ277" s="139">
        <f>IF(BC277="","",Admin!$F$8)</f>
        <v>0</v>
      </c>
      <c r="BK277" s="142" t="str">
        <f t="shared" ref="BK277" si="345">IF(AND(ISNUMBER(AG277),AG277&gt;0, ISNUMBER(AD277)),AD277*AG277,"")</f>
        <v/>
      </c>
      <c r="BL277" s="143" t="str">
        <f t="shared" ref="BL277" si="346">IF(BK277="","",BK277-(BK277*BJ277))</f>
        <v/>
      </c>
    </row>
    <row r="278" spans="2:64" s="39" customFormat="1" ht="18.75" customHeight="1" x14ac:dyDescent="0.25">
      <c r="B278" s="1122" t="s">
        <v>513</v>
      </c>
      <c r="C278" s="466"/>
      <c r="D278" s="466"/>
      <c r="E278" s="466"/>
      <c r="F278" s="466"/>
      <c r="G278" s="466"/>
      <c r="H278" s="466"/>
      <c r="I278" s="466"/>
      <c r="J278" s="466"/>
      <c r="K278" s="466"/>
      <c r="L278" s="466"/>
      <c r="M278" s="466"/>
      <c r="N278" s="466"/>
      <c r="O278" s="1117" t="s">
        <v>514</v>
      </c>
      <c r="P278" s="1117"/>
      <c r="Q278" s="1117"/>
      <c r="R278" s="1117"/>
      <c r="S278" s="1117"/>
      <c r="T278" s="1117"/>
      <c r="U278" s="1117"/>
      <c r="V278" s="1117"/>
      <c r="W278" s="1117"/>
      <c r="X278" s="1117"/>
      <c r="Y278" s="1092" t="s">
        <v>445</v>
      </c>
      <c r="Z278" s="1092"/>
      <c r="AA278" s="1092"/>
      <c r="AB278" s="1092"/>
      <c r="AC278" s="1092"/>
      <c r="AD278" s="1113">
        <v>49.95</v>
      </c>
      <c r="AE278" s="1113"/>
      <c r="AF278" s="1113"/>
      <c r="AG278" s="1092"/>
      <c r="AH278" s="1092"/>
      <c r="AI278" s="1092"/>
      <c r="AJ278" s="1119"/>
      <c r="AK278" s="1120"/>
      <c r="AL278" s="1120"/>
      <c r="AM278" s="1120"/>
      <c r="AN278" s="1120"/>
      <c r="AO278" s="1120"/>
      <c r="AP278" s="1120"/>
      <c r="AQ278" s="1120"/>
      <c r="AR278" s="1120"/>
      <c r="AS278" s="1120"/>
      <c r="AT278" s="1120"/>
      <c r="AU278" s="1120"/>
      <c r="AV278" s="1120"/>
      <c r="AW278" s="1120"/>
      <c r="AX278" s="1120"/>
      <c r="AY278" s="1121"/>
      <c r="AZ278" s="133"/>
      <c r="BA278" s="84" t="s">
        <v>2179</v>
      </c>
      <c r="BB278" s="39" t="s">
        <v>1203</v>
      </c>
      <c r="BC278" s="39" t="str">
        <f t="shared" si="221"/>
        <v>Malus Gorgeous</v>
      </c>
      <c r="BD278" s="39" t="str">
        <f t="shared" si="222"/>
        <v>Gorgeous Crab Apple</v>
      </c>
      <c r="BE278" s="40" t="str">
        <f t="shared" si="223"/>
        <v>Advanced</v>
      </c>
      <c r="BF278" s="85" t="str">
        <f t="shared" si="224"/>
        <v>Yes</v>
      </c>
      <c r="BG278" s="40" t="str">
        <f t="shared" si="225"/>
        <v/>
      </c>
      <c r="BH278" s="142">
        <f t="shared" si="226"/>
        <v>49.95</v>
      </c>
      <c r="BI278" s="40" t="str">
        <f t="shared" si="227"/>
        <v/>
      </c>
      <c r="BJ278" s="139">
        <f>IF(BC278="","",Admin!$F$8)</f>
        <v>0</v>
      </c>
      <c r="BK278" s="142" t="str">
        <f t="shared" si="228"/>
        <v/>
      </c>
      <c r="BL278" s="143" t="str">
        <f t="shared" si="220"/>
        <v/>
      </c>
    </row>
    <row r="279" spans="2:64" s="39" customFormat="1" ht="18.75" hidden="1" customHeight="1" x14ac:dyDescent="0.25">
      <c r="B279" s="1110" t="s">
        <v>1742</v>
      </c>
      <c r="C279" s="470"/>
      <c r="D279" s="470"/>
      <c r="E279" s="470"/>
      <c r="F279" s="470"/>
      <c r="G279" s="470"/>
      <c r="H279" s="470"/>
      <c r="I279" s="470"/>
      <c r="J279" s="470"/>
      <c r="K279" s="470"/>
      <c r="L279" s="470"/>
      <c r="M279" s="470"/>
      <c r="N279" s="470"/>
      <c r="O279" s="1111" t="s">
        <v>515</v>
      </c>
      <c r="P279" s="1111"/>
      <c r="Q279" s="1111"/>
      <c r="R279" s="1111"/>
      <c r="S279" s="1111"/>
      <c r="T279" s="1111"/>
      <c r="U279" s="1111"/>
      <c r="V279" s="1111"/>
      <c r="W279" s="1111"/>
      <c r="X279" s="1111"/>
      <c r="Y279" s="1094" t="s">
        <v>445</v>
      </c>
      <c r="Z279" s="1094"/>
      <c r="AA279" s="1094"/>
      <c r="AB279" s="1094"/>
      <c r="AC279" s="1094"/>
      <c r="AD279" s="1112" t="s">
        <v>393</v>
      </c>
      <c r="AE279" s="1112"/>
      <c r="AF279" s="1112"/>
      <c r="AG279" s="1094" t="s">
        <v>2</v>
      </c>
      <c r="AH279" s="1094"/>
      <c r="AI279" s="1094"/>
      <c r="AJ279" s="863"/>
      <c r="AK279" s="864"/>
      <c r="AL279" s="864"/>
      <c r="AM279" s="864"/>
      <c r="AN279" s="864"/>
      <c r="AO279" s="864"/>
      <c r="AP279" s="864"/>
      <c r="AQ279" s="864"/>
      <c r="AR279" s="864"/>
      <c r="AS279" s="864"/>
      <c r="AT279" s="864"/>
      <c r="AU279" s="864"/>
      <c r="AV279" s="864"/>
      <c r="AW279" s="864"/>
      <c r="AX279" s="864"/>
      <c r="AY279" s="1093"/>
      <c r="AZ279" s="133"/>
      <c r="BA279" s="84" t="s">
        <v>982</v>
      </c>
      <c r="BB279" s="39" t="s">
        <v>1203</v>
      </c>
      <c r="BC279" s="39" t="str">
        <f t="shared" si="221"/>
        <v>Malus Golden Hornet</v>
      </c>
      <c r="BD279" s="39" t="str">
        <f t="shared" si="222"/>
        <v>Golden Hornet Crab Apple</v>
      </c>
      <c r="BE279" s="40" t="str">
        <f t="shared" si="223"/>
        <v>Advanced</v>
      </c>
      <c r="BF279" s="85" t="str">
        <f t="shared" si="224"/>
        <v/>
      </c>
      <c r="BG279" s="40" t="str">
        <f t="shared" si="225"/>
        <v/>
      </c>
      <c r="BH279" s="142" t="str">
        <f t="shared" si="226"/>
        <v/>
      </c>
      <c r="BI279" s="40" t="str">
        <f t="shared" si="227"/>
        <v/>
      </c>
      <c r="BJ279" s="139">
        <f>IF(BC279="","",Admin!$F$8)</f>
        <v>0</v>
      </c>
      <c r="BK279" s="142" t="str">
        <f t="shared" si="228"/>
        <v/>
      </c>
      <c r="BL279" s="143" t="str">
        <f t="shared" si="220"/>
        <v/>
      </c>
    </row>
    <row r="280" spans="2:64" s="39" customFormat="1" ht="18.75" hidden="1" customHeight="1" x14ac:dyDescent="0.25">
      <c r="B280" s="1110" t="s">
        <v>516</v>
      </c>
      <c r="C280" s="470"/>
      <c r="D280" s="470"/>
      <c r="E280" s="470"/>
      <c r="F280" s="470"/>
      <c r="G280" s="470"/>
      <c r="H280" s="470"/>
      <c r="I280" s="470"/>
      <c r="J280" s="470"/>
      <c r="K280" s="470"/>
      <c r="L280" s="470"/>
      <c r="M280" s="470"/>
      <c r="N280" s="470"/>
      <c r="O280" s="1111" t="s">
        <v>517</v>
      </c>
      <c r="P280" s="1111"/>
      <c r="Q280" s="1111"/>
      <c r="R280" s="1111"/>
      <c r="S280" s="1111"/>
      <c r="T280" s="1111"/>
      <c r="U280" s="1111"/>
      <c r="V280" s="1111"/>
      <c r="W280" s="1111"/>
      <c r="X280" s="1111"/>
      <c r="Y280" s="1094" t="s">
        <v>445</v>
      </c>
      <c r="Z280" s="1094"/>
      <c r="AA280" s="1094"/>
      <c r="AB280" s="1094"/>
      <c r="AC280" s="1094"/>
      <c r="AD280" s="1112">
        <v>49.95</v>
      </c>
      <c r="AE280" s="1112"/>
      <c r="AF280" s="1112"/>
      <c r="AG280" s="1094" t="s">
        <v>2</v>
      </c>
      <c r="AH280" s="1094"/>
      <c r="AI280" s="1094"/>
      <c r="AJ280" s="1142"/>
      <c r="AK280" s="470"/>
      <c r="AL280" s="470"/>
      <c r="AM280" s="470"/>
      <c r="AN280" s="470"/>
      <c r="AO280" s="470"/>
      <c r="AP280" s="470"/>
      <c r="AQ280" s="470"/>
      <c r="AR280" s="470"/>
      <c r="AS280" s="470"/>
      <c r="AT280" s="470"/>
      <c r="AU280" s="470"/>
      <c r="AV280" s="470"/>
      <c r="AW280" s="470"/>
      <c r="AX280" s="470"/>
      <c r="AY280" s="944"/>
      <c r="AZ280" s="133"/>
      <c r="BA280" s="84" t="s">
        <v>983</v>
      </c>
      <c r="BB280" s="39" t="s">
        <v>1203</v>
      </c>
      <c r="BC280" s="39" t="str">
        <f t="shared" si="221"/>
        <v>Malus Ioensis 'Plena'</v>
      </c>
      <c r="BD280" s="39" t="str">
        <f t="shared" si="222"/>
        <v>Bechtel Crab Apple</v>
      </c>
      <c r="BE280" s="40" t="str">
        <f t="shared" si="223"/>
        <v>Advanced</v>
      </c>
      <c r="BF280" s="85" t="str">
        <f t="shared" si="224"/>
        <v>Yes</v>
      </c>
      <c r="BG280" s="40" t="str">
        <f t="shared" si="225"/>
        <v/>
      </c>
      <c r="BH280" s="142">
        <f t="shared" si="226"/>
        <v>49.95</v>
      </c>
      <c r="BI280" s="40" t="str">
        <f t="shared" si="227"/>
        <v/>
      </c>
      <c r="BJ280" s="139">
        <f>IF(BC280="","",Admin!$F$8)</f>
        <v>0</v>
      </c>
      <c r="BK280" s="142" t="str">
        <f t="shared" si="228"/>
        <v/>
      </c>
      <c r="BL280" s="143" t="str">
        <f t="shared" si="220"/>
        <v/>
      </c>
    </row>
    <row r="281" spans="2:64" s="39" customFormat="1" ht="18.75" customHeight="1" x14ac:dyDescent="0.25">
      <c r="B281" s="1122" t="s">
        <v>516</v>
      </c>
      <c r="C281" s="466"/>
      <c r="D281" s="466"/>
      <c r="E281" s="466"/>
      <c r="F281" s="466"/>
      <c r="G281" s="466"/>
      <c r="H281" s="466"/>
      <c r="I281" s="466"/>
      <c r="J281" s="466"/>
      <c r="K281" s="466"/>
      <c r="L281" s="466"/>
      <c r="M281" s="466"/>
      <c r="N281" s="466"/>
      <c r="O281" s="1117" t="s">
        <v>517</v>
      </c>
      <c r="P281" s="1117"/>
      <c r="Q281" s="1117"/>
      <c r="R281" s="1117"/>
      <c r="S281" s="1117"/>
      <c r="T281" s="1117"/>
      <c r="U281" s="1117"/>
      <c r="V281" s="1117"/>
      <c r="W281" s="1117"/>
      <c r="X281" s="1117"/>
      <c r="Y281" s="1092" t="s">
        <v>445</v>
      </c>
      <c r="Z281" s="1092"/>
      <c r="AA281" s="1092"/>
      <c r="AB281" s="1092"/>
      <c r="AC281" s="1092"/>
      <c r="AD281" s="1113">
        <v>49.95</v>
      </c>
      <c r="AE281" s="1113"/>
      <c r="AF281" s="1113"/>
      <c r="AG281" s="1092"/>
      <c r="AH281" s="1092"/>
      <c r="AI281" s="1092"/>
      <c r="AJ281" s="1095"/>
      <c r="AK281" s="466"/>
      <c r="AL281" s="466"/>
      <c r="AM281" s="466"/>
      <c r="AN281" s="466"/>
      <c r="AO281" s="466"/>
      <c r="AP281" s="466"/>
      <c r="AQ281" s="466"/>
      <c r="AR281" s="466"/>
      <c r="AS281" s="466"/>
      <c r="AT281" s="466"/>
      <c r="AU281" s="466"/>
      <c r="AV281" s="466"/>
      <c r="AW281" s="466"/>
      <c r="AX281" s="466"/>
      <c r="AY281" s="963"/>
      <c r="AZ281" s="133"/>
      <c r="BA281" s="84" t="s">
        <v>2429</v>
      </c>
      <c r="BB281" s="39" t="s">
        <v>1203</v>
      </c>
      <c r="BC281" s="39" t="str">
        <f t="shared" ref="BC281" si="347">IF(BA281="","",IF(ISNUMBER(SEARCH(BB281,B281)),B281,BB281&amp;" "&amp;RIGHT(B281,LEN(B281)-3)))</f>
        <v>Malus Ioensis 'Plena'</v>
      </c>
      <c r="BD281" s="39" t="str">
        <f t="shared" ref="BD281" si="348">IF(O281&lt;&gt;"",O281,"")</f>
        <v>Bechtel Crab Apple</v>
      </c>
      <c r="BE281" s="40" t="str">
        <f t="shared" ref="BE281" si="349">IF(AND(Y281&lt;&gt;"Size", Y281&lt;&gt;""),Y281,"")</f>
        <v>Advanced</v>
      </c>
      <c r="BF281" s="85" t="str">
        <f t="shared" ref="BF281" si="350">IF(ISNUMBER(AD281),"Yes","")</f>
        <v>Yes</v>
      </c>
      <c r="BG281" s="40" t="str">
        <f t="shared" ref="BG281" si="351">IF(ISNUMBER(AG281),AG281,"")</f>
        <v/>
      </c>
      <c r="BH281" s="142">
        <f t="shared" ref="BH281" si="352">IF(ISNUMBER(AD281),AD281,"")</f>
        <v>49.95</v>
      </c>
      <c r="BI281" s="40" t="str">
        <f t="shared" ref="BI281" si="353">IF(AND(ISNUMBER(AG281),BF281="Yes"),AG281,"")</f>
        <v/>
      </c>
      <c r="BJ281" s="139">
        <f>IF(BC281="","",Admin!$F$8)</f>
        <v>0</v>
      </c>
      <c r="BK281" s="142" t="str">
        <f t="shared" ref="BK281" si="354">IF(AND(ISNUMBER(AG281),AG281&gt;0, ISNUMBER(AD281)),AD281*AG281,"")</f>
        <v/>
      </c>
      <c r="BL281" s="143" t="str">
        <f t="shared" ref="BL281" si="355">IF(BK281="","",BK281-(BK281*BJ281))</f>
        <v/>
      </c>
    </row>
    <row r="282" spans="2:64" s="39" customFormat="1" ht="18.75" hidden="1" customHeight="1" x14ac:dyDescent="0.25">
      <c r="B282" s="1110" t="s">
        <v>2296</v>
      </c>
      <c r="C282" s="470"/>
      <c r="D282" s="470"/>
      <c r="E282" s="470"/>
      <c r="F282" s="470"/>
      <c r="G282" s="470"/>
      <c r="H282" s="470"/>
      <c r="I282" s="470"/>
      <c r="J282" s="470"/>
      <c r="K282" s="470"/>
      <c r="L282" s="470"/>
      <c r="M282" s="470"/>
      <c r="N282" s="470"/>
      <c r="O282" s="1111" t="s">
        <v>2297</v>
      </c>
      <c r="P282" s="1111"/>
      <c r="Q282" s="1111"/>
      <c r="R282" s="1111"/>
      <c r="S282" s="1111"/>
      <c r="T282" s="1111"/>
      <c r="U282" s="1111"/>
      <c r="V282" s="1111"/>
      <c r="W282" s="1111"/>
      <c r="X282" s="1111"/>
      <c r="Y282" s="1094" t="s">
        <v>481</v>
      </c>
      <c r="Z282" s="1094"/>
      <c r="AA282" s="1094"/>
      <c r="AB282" s="1094"/>
      <c r="AC282" s="1094"/>
      <c r="AD282" s="1133">
        <v>49.95</v>
      </c>
      <c r="AE282" s="1134"/>
      <c r="AF282" s="1135"/>
      <c r="AG282" s="1094" t="s">
        <v>2</v>
      </c>
      <c r="AH282" s="1094"/>
      <c r="AI282" s="1094"/>
      <c r="AJ282" s="863"/>
      <c r="AK282" s="864"/>
      <c r="AL282" s="864"/>
      <c r="AM282" s="864"/>
      <c r="AN282" s="864"/>
      <c r="AO282" s="864"/>
      <c r="AP282" s="864"/>
      <c r="AQ282" s="864"/>
      <c r="AR282" s="864"/>
      <c r="AS282" s="864"/>
      <c r="AT282" s="864"/>
      <c r="AU282" s="864"/>
      <c r="AV282" s="864"/>
      <c r="AW282" s="864"/>
      <c r="AX282" s="864"/>
      <c r="AY282" s="1093"/>
      <c r="AZ282" s="133"/>
      <c r="BA282" s="84" t="s">
        <v>2299</v>
      </c>
      <c r="BB282" s="39" t="s">
        <v>1203</v>
      </c>
      <c r="BC282" s="39" t="str">
        <f t="shared" si="221"/>
        <v>Malus 'Ivory Spear' Upright*</v>
      </c>
      <c r="BD282" s="39" t="str">
        <f t="shared" si="222"/>
        <v>Ivory Spear Crab Apple</v>
      </c>
      <c r="BE282" s="40" t="str">
        <f t="shared" si="223"/>
        <v>Regular</v>
      </c>
      <c r="BF282" s="85" t="str">
        <f t="shared" si="224"/>
        <v>Yes</v>
      </c>
      <c r="BG282" s="40" t="str">
        <f t="shared" si="225"/>
        <v/>
      </c>
      <c r="BH282" s="142">
        <f t="shared" si="226"/>
        <v>49.95</v>
      </c>
      <c r="BI282" s="40" t="str">
        <f t="shared" si="227"/>
        <v/>
      </c>
      <c r="BJ282" s="139">
        <f>IF(BC282="","",Admin!$F$8)</f>
        <v>0</v>
      </c>
      <c r="BK282" s="142" t="str">
        <f t="shared" si="228"/>
        <v/>
      </c>
      <c r="BL282" s="143" t="str">
        <f>IF(BK282="","",BK282-(BK282*BJ282))</f>
        <v/>
      </c>
    </row>
    <row r="283" spans="2:64" s="39" customFormat="1" ht="18.75" hidden="1" customHeight="1" x14ac:dyDescent="0.25">
      <c r="B283" s="1110" t="s">
        <v>1975</v>
      </c>
      <c r="C283" s="470"/>
      <c r="D283" s="470"/>
      <c r="E283" s="470"/>
      <c r="F283" s="470"/>
      <c r="G283" s="470"/>
      <c r="H283" s="470"/>
      <c r="I283" s="470"/>
      <c r="J283" s="470"/>
      <c r="K283" s="470"/>
      <c r="L283" s="470"/>
      <c r="M283" s="470"/>
      <c r="N283" s="470"/>
      <c r="O283" s="1111" t="s">
        <v>1976</v>
      </c>
      <c r="P283" s="1111"/>
      <c r="Q283" s="1111"/>
      <c r="R283" s="1111"/>
      <c r="S283" s="1111"/>
      <c r="T283" s="1111"/>
      <c r="U283" s="1111"/>
      <c r="V283" s="1111"/>
      <c r="W283" s="1111"/>
      <c r="X283" s="1111"/>
      <c r="Y283" s="1094" t="s">
        <v>445</v>
      </c>
      <c r="Z283" s="1094"/>
      <c r="AA283" s="1094"/>
      <c r="AB283" s="1094"/>
      <c r="AC283" s="1094"/>
      <c r="AD283" s="1112">
        <v>49.95</v>
      </c>
      <c r="AE283" s="1112"/>
      <c r="AF283" s="1112"/>
      <c r="AG283" s="1094" t="s">
        <v>2</v>
      </c>
      <c r="AH283" s="1094"/>
      <c r="AI283" s="1094"/>
      <c r="AJ283" s="1142"/>
      <c r="AK283" s="470"/>
      <c r="AL283" s="470"/>
      <c r="AM283" s="470"/>
      <c r="AN283" s="470"/>
      <c r="AO283" s="470"/>
      <c r="AP283" s="470"/>
      <c r="AQ283" s="470"/>
      <c r="AR283" s="470"/>
      <c r="AS283" s="470"/>
      <c r="AT283" s="470"/>
      <c r="AU283" s="470"/>
      <c r="AV283" s="470"/>
      <c r="AW283" s="470"/>
      <c r="AX283" s="470"/>
      <c r="AY283" s="944"/>
      <c r="AZ283" s="133"/>
      <c r="BA283" s="84" t="s">
        <v>1977</v>
      </c>
      <c r="BB283" s="39" t="s">
        <v>1203</v>
      </c>
      <c r="BC283" s="39" t="str">
        <f t="shared" ref="BC283:BC284" si="356">IF(BA283="","",IF(ISNUMBER(SEARCH(BB283,B283)),B283,BB283&amp;" "&amp;RIGHT(B283,LEN(B283)-3)))</f>
        <v>Malus Julia's Blush</v>
      </c>
      <c r="BD283" s="39" t="str">
        <f t="shared" ref="BD283:BD284" si="357">IF(O283&lt;&gt;"",O283,"")</f>
        <v>Julia's Blush Crab Apple</v>
      </c>
      <c r="BE283" s="40" t="str">
        <f t="shared" ref="BE283:BE284" si="358">IF(AND(Y283&lt;&gt;"Size", Y283&lt;&gt;""),Y283,"")</f>
        <v>Advanced</v>
      </c>
      <c r="BF283" s="85" t="str">
        <f t="shared" ref="BF283:BF284" si="359">IF(ISNUMBER(AD283),"Yes","")</f>
        <v>Yes</v>
      </c>
      <c r="BG283" s="40" t="str">
        <f t="shared" ref="BG283:BG284" si="360">IF(ISNUMBER(AG283),AG283,"")</f>
        <v/>
      </c>
      <c r="BH283" s="142">
        <f t="shared" ref="BH283:BH284" si="361">IF(ISNUMBER(AD283),AD283,"")</f>
        <v>49.95</v>
      </c>
      <c r="BI283" s="40" t="str">
        <f t="shared" ref="BI283:BI284" si="362">IF(AND(ISNUMBER(AG283),BF283="Yes"),AG283,"")</f>
        <v/>
      </c>
      <c r="BJ283" s="139">
        <f>IF(BC283="","",Admin!$F$8)</f>
        <v>0</v>
      </c>
      <c r="BK283" s="142" t="str">
        <f t="shared" ref="BK283:BK284" si="363">IF(AND(ISNUMBER(AG283),AG283&gt;0, ISNUMBER(AD283)),AD283*AG283,"")</f>
        <v/>
      </c>
      <c r="BL283" s="143" t="str">
        <f t="shared" ref="BL283" si="364">IF(BK283="","",BK283-(BK283*BJ283))</f>
        <v/>
      </c>
    </row>
    <row r="284" spans="2:64" s="39" customFormat="1" ht="18.75" hidden="1" customHeight="1" x14ac:dyDescent="0.25">
      <c r="B284" s="1110" t="s">
        <v>2294</v>
      </c>
      <c r="C284" s="470"/>
      <c r="D284" s="470"/>
      <c r="E284" s="470"/>
      <c r="F284" s="470"/>
      <c r="G284" s="470"/>
      <c r="H284" s="470"/>
      <c r="I284" s="470"/>
      <c r="J284" s="470"/>
      <c r="K284" s="470"/>
      <c r="L284" s="470"/>
      <c r="M284" s="470"/>
      <c r="N284" s="470"/>
      <c r="O284" s="1111" t="s">
        <v>2298</v>
      </c>
      <c r="P284" s="1111"/>
      <c r="Q284" s="1111"/>
      <c r="R284" s="1111"/>
      <c r="S284" s="1111"/>
      <c r="T284" s="1111"/>
      <c r="U284" s="1111"/>
      <c r="V284" s="1111"/>
      <c r="W284" s="1111"/>
      <c r="X284" s="1111"/>
      <c r="Y284" s="1094" t="s">
        <v>481</v>
      </c>
      <c r="Z284" s="1094"/>
      <c r="AA284" s="1094"/>
      <c r="AB284" s="1094"/>
      <c r="AC284" s="1094"/>
      <c r="AD284" s="1133">
        <v>49.95</v>
      </c>
      <c r="AE284" s="1134"/>
      <c r="AF284" s="1135"/>
      <c r="AG284" s="1094" t="s">
        <v>2</v>
      </c>
      <c r="AH284" s="1094"/>
      <c r="AI284" s="1094"/>
      <c r="AJ284" s="863"/>
      <c r="AK284" s="864"/>
      <c r="AL284" s="864"/>
      <c r="AM284" s="864"/>
      <c r="AN284" s="864"/>
      <c r="AO284" s="864"/>
      <c r="AP284" s="864"/>
      <c r="AQ284" s="864"/>
      <c r="AR284" s="864"/>
      <c r="AS284" s="864"/>
      <c r="AT284" s="864"/>
      <c r="AU284" s="864"/>
      <c r="AV284" s="864"/>
      <c r="AW284" s="864"/>
      <c r="AX284" s="864"/>
      <c r="AY284" s="1093"/>
      <c r="AZ284" s="133"/>
      <c r="BA284" s="84" t="s">
        <v>2295</v>
      </c>
      <c r="BB284" s="39" t="s">
        <v>1203</v>
      </c>
      <c r="BC284" s="39" t="str">
        <f t="shared" si="356"/>
        <v>Malus 'Raspberry Spear' Upright*</v>
      </c>
      <c r="BD284" s="39" t="str">
        <f t="shared" si="357"/>
        <v>Raspberry Spear Crab Apple</v>
      </c>
      <c r="BE284" s="40" t="str">
        <f t="shared" si="358"/>
        <v>Regular</v>
      </c>
      <c r="BF284" s="85" t="str">
        <f t="shared" si="359"/>
        <v>Yes</v>
      </c>
      <c r="BG284" s="40" t="str">
        <f t="shared" si="360"/>
        <v/>
      </c>
      <c r="BH284" s="142">
        <f t="shared" si="361"/>
        <v>49.95</v>
      </c>
      <c r="BI284" s="40" t="str">
        <f t="shared" si="362"/>
        <v/>
      </c>
      <c r="BJ284" s="139">
        <f>IF(BC284="","",Admin!$F$8)</f>
        <v>0</v>
      </c>
      <c r="BK284" s="142" t="str">
        <f t="shared" si="363"/>
        <v/>
      </c>
      <c r="BL284" s="143" t="str">
        <f>IF(BK284="","",BK284-(BK284*BJ284))</f>
        <v/>
      </c>
    </row>
    <row r="285" spans="2:64" s="39" customFormat="1" ht="18.75" hidden="1" customHeight="1" x14ac:dyDescent="0.25">
      <c r="B285" s="1110" t="s">
        <v>1543</v>
      </c>
      <c r="C285" s="470"/>
      <c r="D285" s="470"/>
      <c r="E285" s="470"/>
      <c r="F285" s="470"/>
      <c r="G285" s="470"/>
      <c r="H285" s="470"/>
      <c r="I285" s="470"/>
      <c r="J285" s="470"/>
      <c r="K285" s="470"/>
      <c r="L285" s="470"/>
      <c r="M285" s="470"/>
      <c r="N285" s="470"/>
      <c r="O285" s="1111" t="s">
        <v>1280</v>
      </c>
      <c r="P285" s="1111"/>
      <c r="Q285" s="1111"/>
      <c r="R285" s="1111"/>
      <c r="S285" s="1111"/>
      <c r="T285" s="1111"/>
      <c r="U285" s="1111"/>
      <c r="V285" s="1111"/>
      <c r="W285" s="1111"/>
      <c r="X285" s="1111"/>
      <c r="Y285" s="1094" t="s">
        <v>445</v>
      </c>
      <c r="Z285" s="1094"/>
      <c r="AA285" s="1094"/>
      <c r="AB285" s="1094"/>
      <c r="AC285" s="1094"/>
      <c r="AD285" s="1133" t="s">
        <v>393</v>
      </c>
      <c r="AE285" s="1134"/>
      <c r="AF285" s="1135"/>
      <c r="AG285" s="1094" t="s">
        <v>2</v>
      </c>
      <c r="AH285" s="1094"/>
      <c r="AI285" s="1094"/>
      <c r="AJ285" s="863"/>
      <c r="AK285" s="864"/>
      <c r="AL285" s="864"/>
      <c r="AM285" s="864"/>
      <c r="AN285" s="864"/>
      <c r="AO285" s="864"/>
      <c r="AP285" s="864"/>
      <c r="AQ285" s="864"/>
      <c r="AR285" s="864"/>
      <c r="AS285" s="864"/>
      <c r="AT285" s="864"/>
      <c r="AU285" s="864"/>
      <c r="AV285" s="864"/>
      <c r="AW285" s="864"/>
      <c r="AX285" s="864"/>
      <c r="AY285" s="1093"/>
      <c r="AZ285" s="133"/>
      <c r="BA285" s="84" t="s">
        <v>1281</v>
      </c>
      <c r="BB285" s="39" t="s">
        <v>1203</v>
      </c>
      <c r="BC285" s="39" t="str">
        <f t="shared" si="221"/>
        <v>Malus Rejoice Upright*</v>
      </c>
      <c r="BD285" s="39" t="str">
        <f t="shared" si="222"/>
        <v>Rejoice Crab Apple</v>
      </c>
      <c r="BE285" s="40" t="str">
        <f t="shared" si="223"/>
        <v>Advanced</v>
      </c>
      <c r="BF285" s="85" t="str">
        <f t="shared" si="224"/>
        <v/>
      </c>
      <c r="BG285" s="40" t="str">
        <f t="shared" si="225"/>
        <v/>
      </c>
      <c r="BH285" s="142" t="str">
        <f t="shared" si="226"/>
        <v/>
      </c>
      <c r="BI285" s="40" t="str">
        <f t="shared" si="227"/>
        <v/>
      </c>
      <c r="BJ285" s="139">
        <f>IF(BC285="","",Admin!$F$8)</f>
        <v>0</v>
      </c>
      <c r="BK285" s="142" t="str">
        <f t="shared" si="228"/>
        <v/>
      </c>
      <c r="BL285" s="143" t="str">
        <f>IF(BK285="","",BK285-(BK285*BJ285))</f>
        <v/>
      </c>
    </row>
    <row r="286" spans="2:64" s="39" customFormat="1" ht="18.75" customHeight="1" x14ac:dyDescent="0.25">
      <c r="B286" s="1122" t="s">
        <v>518</v>
      </c>
      <c r="C286" s="466"/>
      <c r="D286" s="466"/>
      <c r="E286" s="466"/>
      <c r="F286" s="466"/>
      <c r="G286" s="466"/>
      <c r="H286" s="466"/>
      <c r="I286" s="466"/>
      <c r="J286" s="466"/>
      <c r="K286" s="466"/>
      <c r="L286" s="466"/>
      <c r="M286" s="466"/>
      <c r="N286" s="466"/>
      <c r="O286" s="1117" t="s">
        <v>519</v>
      </c>
      <c r="P286" s="1117"/>
      <c r="Q286" s="1117"/>
      <c r="R286" s="1117"/>
      <c r="S286" s="1117"/>
      <c r="T286" s="1117"/>
      <c r="U286" s="1117"/>
      <c r="V286" s="1117"/>
      <c r="W286" s="1117"/>
      <c r="X286" s="1117"/>
      <c r="Y286" s="1092" t="s">
        <v>445</v>
      </c>
      <c r="Z286" s="1092"/>
      <c r="AA286" s="1092"/>
      <c r="AB286" s="1092"/>
      <c r="AC286" s="1092"/>
      <c r="AD286" s="1137">
        <v>57.95</v>
      </c>
      <c r="AE286" s="1138"/>
      <c r="AF286" s="1139"/>
      <c r="AG286" s="1092"/>
      <c r="AH286" s="1092"/>
      <c r="AI286" s="1092"/>
      <c r="AJ286" s="1095"/>
      <c r="AK286" s="466"/>
      <c r="AL286" s="466"/>
      <c r="AM286" s="466"/>
      <c r="AN286" s="466"/>
      <c r="AO286" s="466"/>
      <c r="AP286" s="466"/>
      <c r="AQ286" s="466"/>
      <c r="AR286" s="466"/>
      <c r="AS286" s="466"/>
      <c r="AT286" s="466"/>
      <c r="AU286" s="466"/>
      <c r="AV286" s="466"/>
      <c r="AW286" s="466"/>
      <c r="AX286" s="466"/>
      <c r="AY286" s="963"/>
      <c r="AZ286" s="133"/>
      <c r="BA286" s="84" t="s">
        <v>984</v>
      </c>
      <c r="BB286" s="39" t="s">
        <v>1203</v>
      </c>
      <c r="BC286" s="39" t="str">
        <f t="shared" si="221"/>
        <v>Malus Jfs-KW5 'Royal Raindrops'</v>
      </c>
      <c r="BD286" s="39" t="str">
        <f t="shared" si="222"/>
        <v>Royal Raindrops</v>
      </c>
      <c r="BE286" s="40" t="str">
        <f t="shared" si="223"/>
        <v>Advanced</v>
      </c>
      <c r="BF286" s="85" t="str">
        <f t="shared" si="224"/>
        <v>Yes</v>
      </c>
      <c r="BG286" s="40" t="str">
        <f t="shared" si="225"/>
        <v/>
      </c>
      <c r="BH286" s="142">
        <f t="shared" si="226"/>
        <v>57.95</v>
      </c>
      <c r="BI286" s="40" t="str">
        <f t="shared" si="227"/>
        <v/>
      </c>
      <c r="BJ286" s="139">
        <f>IF(BC286="","",Admin!$F$8)</f>
        <v>0</v>
      </c>
      <c r="BK286" s="142" t="str">
        <f t="shared" si="228"/>
        <v/>
      </c>
      <c r="BL286" s="143" t="str">
        <f t="shared" si="220"/>
        <v/>
      </c>
    </row>
    <row r="287" spans="2:64" s="39" customFormat="1" ht="18.75" hidden="1" customHeight="1" x14ac:dyDescent="0.25">
      <c r="B287" s="1110" t="s">
        <v>1544</v>
      </c>
      <c r="C287" s="470"/>
      <c r="D287" s="470"/>
      <c r="E287" s="470"/>
      <c r="F287" s="470"/>
      <c r="G287" s="470"/>
      <c r="H287" s="470"/>
      <c r="I287" s="470"/>
      <c r="J287" s="470"/>
      <c r="K287" s="470"/>
      <c r="L287" s="470"/>
      <c r="M287" s="470"/>
      <c r="N287" s="470"/>
      <c r="O287" s="1111" t="s">
        <v>1282</v>
      </c>
      <c r="P287" s="1111"/>
      <c r="Q287" s="1111"/>
      <c r="R287" s="1111"/>
      <c r="S287" s="1111"/>
      <c r="T287" s="1111"/>
      <c r="U287" s="1111"/>
      <c r="V287" s="1111"/>
      <c r="W287" s="1111"/>
      <c r="X287" s="1111"/>
      <c r="Y287" s="1094" t="s">
        <v>445</v>
      </c>
      <c r="Z287" s="1094"/>
      <c r="AA287" s="1094"/>
      <c r="AB287" s="1094"/>
      <c r="AC287" s="1094"/>
      <c r="AD287" s="1133" t="s">
        <v>393</v>
      </c>
      <c r="AE287" s="1134"/>
      <c r="AF287" s="1135"/>
      <c r="AG287" s="1094" t="s">
        <v>2</v>
      </c>
      <c r="AH287" s="1094"/>
      <c r="AI287" s="1094"/>
      <c r="AJ287" s="863"/>
      <c r="AK287" s="864"/>
      <c r="AL287" s="864"/>
      <c r="AM287" s="864"/>
      <c r="AN287" s="864"/>
      <c r="AO287" s="864"/>
      <c r="AP287" s="864"/>
      <c r="AQ287" s="864"/>
      <c r="AR287" s="864"/>
      <c r="AS287" s="864"/>
      <c r="AT287" s="864"/>
      <c r="AU287" s="864"/>
      <c r="AV287" s="864"/>
      <c r="AW287" s="864"/>
      <c r="AX287" s="864"/>
      <c r="AY287" s="1093"/>
      <c r="AZ287" s="133"/>
      <c r="BA287" s="84" t="s">
        <v>1285</v>
      </c>
      <c r="BB287" s="39" t="s">
        <v>1203</v>
      </c>
      <c r="BC287" s="39" t="str">
        <f t="shared" si="221"/>
        <v>Malus Showtime*</v>
      </c>
      <c r="BD287" s="39" t="str">
        <f t="shared" si="222"/>
        <v>Showtime Crab Apple</v>
      </c>
      <c r="BE287" s="40" t="str">
        <f t="shared" si="223"/>
        <v>Advanced</v>
      </c>
      <c r="BF287" s="85" t="str">
        <f t="shared" si="224"/>
        <v/>
      </c>
      <c r="BG287" s="40" t="str">
        <f t="shared" si="225"/>
        <v/>
      </c>
      <c r="BH287" s="142" t="str">
        <f t="shared" si="226"/>
        <v/>
      </c>
      <c r="BI287" s="40" t="str">
        <f t="shared" si="227"/>
        <v/>
      </c>
      <c r="BJ287" s="139">
        <f>IF(BC287="","",Admin!$F$8)</f>
        <v>0</v>
      </c>
      <c r="BK287" s="142" t="str">
        <f t="shared" si="228"/>
        <v/>
      </c>
      <c r="BL287" s="143" t="str">
        <f t="shared" si="220"/>
        <v/>
      </c>
    </row>
    <row r="288" spans="2:64" s="39" customFormat="1" ht="18.75" customHeight="1" x14ac:dyDescent="0.25">
      <c r="B288" s="1122" t="s">
        <v>2430</v>
      </c>
      <c r="C288" s="466"/>
      <c r="D288" s="466"/>
      <c r="E288" s="466"/>
      <c r="F288" s="466"/>
      <c r="G288" s="466"/>
      <c r="H288" s="466"/>
      <c r="I288" s="466"/>
      <c r="J288" s="466"/>
      <c r="K288" s="466"/>
      <c r="L288" s="466"/>
      <c r="M288" s="466"/>
      <c r="N288" s="466"/>
      <c r="O288" s="1117" t="s">
        <v>2431</v>
      </c>
      <c r="P288" s="1117"/>
      <c r="Q288" s="1117"/>
      <c r="R288" s="1117"/>
      <c r="S288" s="1117"/>
      <c r="T288" s="1117"/>
      <c r="U288" s="1117"/>
      <c r="V288" s="1117"/>
      <c r="W288" s="1117"/>
      <c r="X288" s="1117"/>
      <c r="Y288" s="1092" t="s">
        <v>445</v>
      </c>
      <c r="Z288" s="1092"/>
      <c r="AA288" s="1092"/>
      <c r="AB288" s="1092"/>
      <c r="AC288" s="1092"/>
      <c r="AD288" s="1113">
        <v>49.95</v>
      </c>
      <c r="AE288" s="1113"/>
      <c r="AF288" s="1113"/>
      <c r="AG288" s="1092"/>
      <c r="AH288" s="1092"/>
      <c r="AI288" s="1092"/>
      <c r="AJ288" s="1095"/>
      <c r="AK288" s="466"/>
      <c r="AL288" s="466"/>
      <c r="AM288" s="466"/>
      <c r="AN288" s="466"/>
      <c r="AO288" s="466"/>
      <c r="AP288" s="466"/>
      <c r="AQ288" s="466"/>
      <c r="AR288" s="466"/>
      <c r="AS288" s="466"/>
      <c r="AT288" s="466"/>
      <c r="AU288" s="466"/>
      <c r="AV288" s="466"/>
      <c r="AW288" s="466"/>
      <c r="AX288" s="466"/>
      <c r="AY288" s="963"/>
      <c r="BA288" s="84" t="s">
        <v>2432</v>
      </c>
      <c r="BB288" s="39" t="s">
        <v>1203</v>
      </c>
      <c r="BC288" s="39" t="str">
        <f t="shared" ref="BC288" si="365">IF(BA288="","",IF(ISNUMBER(SEARCH(BB288,B288)),B288,BB288&amp;" "&amp;RIGHT(B288,LEN(B288)-3)))</f>
        <v>Malus Spectabilis</v>
      </c>
      <c r="BD288" s="39" t="str">
        <f t="shared" ref="BD288" si="366">IF(O288&lt;&gt;"",O288,"")</f>
        <v>Chinese Flowering Crab Apple</v>
      </c>
      <c r="BE288" s="40" t="str">
        <f t="shared" ref="BE288" si="367">IF(AND(Y288&lt;&gt;"Size", Y288&lt;&gt;""),Y288,"")</f>
        <v>Advanced</v>
      </c>
      <c r="BF288" s="85" t="str">
        <f t="shared" ref="BF288" si="368">IF(ISNUMBER(AD288),"Yes","")</f>
        <v>Yes</v>
      </c>
      <c r="BG288" s="40" t="str">
        <f t="shared" ref="BG288" si="369">IF(ISNUMBER(AG288),AG288,"")</f>
        <v/>
      </c>
      <c r="BH288" s="142">
        <f t="shared" ref="BH288" si="370">IF(ISNUMBER(AD288),AD288,"")</f>
        <v>49.95</v>
      </c>
      <c r="BI288" s="40" t="str">
        <f t="shared" ref="BI288" si="371">IF(AND(ISNUMBER(AG288),BF288="Yes"),AG288,"")</f>
        <v/>
      </c>
      <c r="BJ288" s="139">
        <f>IF(BC288="","",Admin!$F$8)</f>
        <v>0</v>
      </c>
      <c r="BK288" s="142" t="str">
        <f t="shared" ref="BK288" si="372">IF(AND(ISNUMBER(AG288),AG288&gt;0, ISNUMBER(AD288)),AD288*AG288,"")</f>
        <v/>
      </c>
      <c r="BL288" s="143" t="str">
        <f>IF(BK288="","",BK288-(BK288*BJ288))</f>
        <v/>
      </c>
    </row>
    <row r="289" spans="2:64" s="39" customFormat="1" ht="18.75" hidden="1" customHeight="1" x14ac:dyDescent="0.25">
      <c r="B289" s="1110" t="s">
        <v>1545</v>
      </c>
      <c r="C289" s="470"/>
      <c r="D289" s="470"/>
      <c r="E289" s="470"/>
      <c r="F289" s="470"/>
      <c r="G289" s="470"/>
      <c r="H289" s="470"/>
      <c r="I289" s="470"/>
      <c r="J289" s="470"/>
      <c r="K289" s="470"/>
      <c r="L289" s="470"/>
      <c r="M289" s="470"/>
      <c r="N289" s="470"/>
      <c r="O289" s="1111" t="s">
        <v>1283</v>
      </c>
      <c r="P289" s="1111"/>
      <c r="Q289" s="1111"/>
      <c r="R289" s="1111"/>
      <c r="S289" s="1111"/>
      <c r="T289" s="1111"/>
      <c r="U289" s="1111"/>
      <c r="V289" s="1111"/>
      <c r="W289" s="1111"/>
      <c r="X289" s="1111"/>
      <c r="Y289" s="1094" t="s">
        <v>445</v>
      </c>
      <c r="Z289" s="1094"/>
      <c r="AA289" s="1094"/>
      <c r="AB289" s="1094"/>
      <c r="AC289" s="1094"/>
      <c r="AD289" s="1112" t="s">
        <v>393</v>
      </c>
      <c r="AE289" s="1112"/>
      <c r="AF289" s="1112"/>
      <c r="AG289" s="1094" t="s">
        <v>2</v>
      </c>
      <c r="AH289" s="1094"/>
      <c r="AI289" s="1094"/>
      <c r="AJ289" s="1142"/>
      <c r="AK289" s="470"/>
      <c r="AL289" s="470"/>
      <c r="AM289" s="470"/>
      <c r="AN289" s="470"/>
      <c r="AO289" s="470"/>
      <c r="AP289" s="470"/>
      <c r="AQ289" s="470"/>
      <c r="AR289" s="470"/>
      <c r="AS289" s="470"/>
      <c r="AT289" s="470"/>
      <c r="AU289" s="470"/>
      <c r="AV289" s="470"/>
      <c r="AW289" s="470"/>
      <c r="AX289" s="470"/>
      <c r="AY289" s="944"/>
      <c r="BA289" s="84" t="s">
        <v>1286</v>
      </c>
      <c r="BB289" s="39" t="s">
        <v>1203</v>
      </c>
      <c r="BC289" s="39" t="str">
        <f t="shared" si="221"/>
        <v>Malus Spectabilis 'Plena'*</v>
      </c>
      <c r="BD289" s="39" t="str">
        <f t="shared" si="222"/>
        <v>Chinese Crab Apple</v>
      </c>
      <c r="BE289" s="40" t="str">
        <f t="shared" si="223"/>
        <v>Advanced</v>
      </c>
      <c r="BF289" s="85" t="str">
        <f t="shared" si="224"/>
        <v/>
      </c>
      <c r="BG289" s="40" t="str">
        <f t="shared" si="225"/>
        <v/>
      </c>
      <c r="BH289" s="142" t="str">
        <f t="shared" si="226"/>
        <v/>
      </c>
      <c r="BI289" s="40" t="str">
        <f t="shared" si="227"/>
        <v/>
      </c>
      <c r="BJ289" s="139">
        <f>IF(BC289="","",Admin!$F$8)</f>
        <v>0</v>
      </c>
      <c r="BK289" s="142" t="str">
        <f t="shared" si="228"/>
        <v/>
      </c>
      <c r="BL289" s="143" t="str">
        <f>IF(BK289="","",BK289-(BK289*BJ289))</f>
        <v/>
      </c>
    </row>
    <row r="290" spans="2:64" s="39" customFormat="1" ht="18.75" customHeight="1" x14ac:dyDescent="0.25">
      <c r="B290" s="1122" t="s">
        <v>2013</v>
      </c>
      <c r="C290" s="466"/>
      <c r="D290" s="466"/>
      <c r="E290" s="466"/>
      <c r="F290" s="466"/>
      <c r="G290" s="466"/>
      <c r="H290" s="466"/>
      <c r="I290" s="466"/>
      <c r="J290" s="466"/>
      <c r="K290" s="466"/>
      <c r="L290" s="466"/>
      <c r="M290" s="466"/>
      <c r="N290" s="466"/>
      <c r="O290" s="1117" t="s">
        <v>1465</v>
      </c>
      <c r="P290" s="1117"/>
      <c r="Q290" s="1117"/>
      <c r="R290" s="1117"/>
      <c r="S290" s="1117"/>
      <c r="T290" s="1117"/>
      <c r="U290" s="1117"/>
      <c r="V290" s="1117"/>
      <c r="W290" s="1117"/>
      <c r="X290" s="1117"/>
      <c r="Y290" s="1092" t="s">
        <v>445</v>
      </c>
      <c r="Z290" s="1092"/>
      <c r="AA290" s="1092"/>
      <c r="AB290" s="1092"/>
      <c r="AC290" s="1092"/>
      <c r="AD290" s="1137">
        <v>57.95</v>
      </c>
      <c r="AE290" s="1138"/>
      <c r="AF290" s="1139"/>
      <c r="AG290" s="1092"/>
      <c r="AH290" s="1092"/>
      <c r="AI290" s="1092"/>
      <c r="AJ290" s="1119"/>
      <c r="AK290" s="1120"/>
      <c r="AL290" s="1120"/>
      <c r="AM290" s="1120"/>
      <c r="AN290" s="1120"/>
      <c r="AO290" s="1120"/>
      <c r="AP290" s="1120"/>
      <c r="AQ290" s="1120"/>
      <c r="AR290" s="1120"/>
      <c r="AS290" s="1120"/>
      <c r="AT290" s="1120"/>
      <c r="AU290" s="1120"/>
      <c r="AV290" s="1120"/>
      <c r="AW290" s="1120"/>
      <c r="AX290" s="1120"/>
      <c r="AY290" s="1121"/>
      <c r="AZ290" s="133"/>
      <c r="BA290" s="84" t="s">
        <v>985</v>
      </c>
      <c r="BB290" s="39" t="s">
        <v>1203</v>
      </c>
      <c r="BC290" s="39" t="str">
        <f t="shared" si="221"/>
        <v>Malus Sutyzam 'Sugar Tyme'*</v>
      </c>
      <c r="BD290" s="39" t="str">
        <f t="shared" si="222"/>
        <v>Sugar Tyme Crab Apple</v>
      </c>
      <c r="BE290" s="40" t="str">
        <f t="shared" si="223"/>
        <v>Advanced</v>
      </c>
      <c r="BF290" s="85" t="str">
        <f t="shared" si="224"/>
        <v>Yes</v>
      </c>
      <c r="BG290" s="40" t="str">
        <f t="shared" si="225"/>
        <v/>
      </c>
      <c r="BH290" s="142">
        <f t="shared" si="226"/>
        <v>57.95</v>
      </c>
      <c r="BI290" s="40" t="str">
        <f t="shared" si="227"/>
        <v/>
      </c>
      <c r="BJ290" s="139">
        <f>IF(BC290="","",Admin!$F$8)</f>
        <v>0</v>
      </c>
      <c r="BK290" s="142" t="str">
        <f t="shared" si="228"/>
        <v/>
      </c>
      <c r="BL290" s="143" t="str">
        <f>IF(BK290="","",BK290-(BK290*BJ290))</f>
        <v/>
      </c>
    </row>
    <row r="291" spans="2:64" s="39" customFormat="1" ht="18.75" customHeight="1" x14ac:dyDescent="0.25">
      <c r="B291" s="1122" t="s">
        <v>520</v>
      </c>
      <c r="C291" s="466"/>
      <c r="D291" s="466"/>
      <c r="E291" s="466"/>
      <c r="F291" s="466"/>
      <c r="G291" s="466"/>
      <c r="H291" s="466"/>
      <c r="I291" s="466"/>
      <c r="J291" s="466"/>
      <c r="K291" s="466"/>
      <c r="L291" s="466"/>
      <c r="M291" s="466"/>
      <c r="N291" s="466"/>
      <c r="O291" s="1117" t="s">
        <v>521</v>
      </c>
      <c r="P291" s="1117"/>
      <c r="Q291" s="1117"/>
      <c r="R291" s="1117"/>
      <c r="S291" s="1117"/>
      <c r="T291" s="1117"/>
      <c r="U291" s="1117"/>
      <c r="V291" s="1117"/>
      <c r="W291" s="1117"/>
      <c r="X291" s="1117"/>
      <c r="Y291" s="1092" t="s">
        <v>445</v>
      </c>
      <c r="Z291" s="1092"/>
      <c r="AA291" s="1092"/>
      <c r="AB291" s="1092"/>
      <c r="AC291" s="1092"/>
      <c r="AD291" s="1137">
        <v>57.95</v>
      </c>
      <c r="AE291" s="1138"/>
      <c r="AF291" s="1139"/>
      <c r="AG291" s="1092"/>
      <c r="AH291" s="1092"/>
      <c r="AI291" s="1092"/>
      <c r="AJ291" s="1095"/>
      <c r="AK291" s="466"/>
      <c r="AL291" s="466"/>
      <c r="AM291" s="466"/>
      <c r="AN291" s="466"/>
      <c r="AO291" s="466"/>
      <c r="AP291" s="466"/>
      <c r="AQ291" s="466"/>
      <c r="AR291" s="466"/>
      <c r="AS291" s="466"/>
      <c r="AT291" s="466"/>
      <c r="AU291" s="466"/>
      <c r="AV291" s="466"/>
      <c r="AW291" s="466"/>
      <c r="AX291" s="466"/>
      <c r="AY291" s="963"/>
      <c r="AZ291" s="133"/>
      <c r="BA291" s="84" t="s">
        <v>1287</v>
      </c>
      <c r="BB291" s="39" t="s">
        <v>1203</v>
      </c>
      <c r="BC291" s="39" t="str">
        <f t="shared" ref="BC291:BC372" si="373">IF(BA291="","",IF(ISNUMBER(SEARCH(BB291,B291)),B291,BB291&amp;" "&amp;RIGHT(B291,LEN(B291)-3)))</f>
        <v>Malus Mattom Tom Matthews</v>
      </c>
      <c r="BD291" s="39" t="str">
        <f t="shared" ref="BD291:BD372" si="374">IF(O291&lt;&gt;"",O291,"")</f>
        <v>Tom Matthews Crab Apple</v>
      </c>
      <c r="BE291" s="40" t="str">
        <f t="shared" ref="BE291:BE372" si="375">IF(AND(Y291&lt;&gt;"Size", Y291&lt;&gt;""),Y291,"")</f>
        <v>Advanced</v>
      </c>
      <c r="BF291" s="85" t="str">
        <f t="shared" ref="BF291:BF372" si="376">IF(ISNUMBER(AD291),"Yes","")</f>
        <v>Yes</v>
      </c>
      <c r="BG291" s="40" t="str">
        <f t="shared" ref="BG291:BG372" si="377">IF(ISNUMBER(AG291),AG291,"")</f>
        <v/>
      </c>
      <c r="BH291" s="142">
        <f t="shared" ref="BH291:BH372" si="378">IF(ISNUMBER(AD291),AD291,"")</f>
        <v>57.95</v>
      </c>
      <c r="BI291" s="40" t="str">
        <f t="shared" ref="BI291:BI372" si="379">IF(AND(ISNUMBER(AG291),BF291="Yes"),AG291,"")</f>
        <v/>
      </c>
      <c r="BJ291" s="139">
        <f>IF(BC291="","",Admin!$F$8)</f>
        <v>0</v>
      </c>
      <c r="BK291" s="142" t="str">
        <f t="shared" ref="BK291:BK372" si="380">IF(AND(ISNUMBER(AG291),AG291&gt;0, ISNUMBER(AD291)),AD291*AG291,"")</f>
        <v/>
      </c>
      <c r="BL291" s="143" t="str">
        <f t="shared" si="220"/>
        <v/>
      </c>
    </row>
    <row r="292" spans="2:64" s="39" customFormat="1" ht="18.75" hidden="1" customHeight="1" x14ac:dyDescent="0.25">
      <c r="B292" s="1110" t="s">
        <v>1546</v>
      </c>
      <c r="C292" s="470"/>
      <c r="D292" s="470"/>
      <c r="E292" s="470"/>
      <c r="F292" s="470"/>
      <c r="G292" s="470"/>
      <c r="H292" s="470"/>
      <c r="I292" s="470"/>
      <c r="J292" s="470"/>
      <c r="K292" s="470"/>
      <c r="L292" s="470"/>
      <c r="M292" s="470"/>
      <c r="N292" s="470"/>
      <c r="O292" s="1111" t="s">
        <v>1284</v>
      </c>
      <c r="P292" s="1111"/>
      <c r="Q292" s="1111"/>
      <c r="R292" s="1111"/>
      <c r="S292" s="1111"/>
      <c r="T292" s="1111"/>
      <c r="U292" s="1111"/>
      <c r="V292" s="1111"/>
      <c r="W292" s="1111"/>
      <c r="X292" s="1111"/>
      <c r="Y292" s="1094" t="s">
        <v>445</v>
      </c>
      <c r="Z292" s="1094"/>
      <c r="AA292" s="1094"/>
      <c r="AB292" s="1094"/>
      <c r="AC292" s="1094"/>
      <c r="AD292" s="1133" t="s">
        <v>393</v>
      </c>
      <c r="AE292" s="1134"/>
      <c r="AF292" s="1135"/>
      <c r="AG292" s="1094" t="s">
        <v>2</v>
      </c>
      <c r="AH292" s="1094"/>
      <c r="AI292" s="1094"/>
      <c r="AJ292" s="863"/>
      <c r="AK292" s="864"/>
      <c r="AL292" s="864"/>
      <c r="AM292" s="864"/>
      <c r="AN292" s="864"/>
      <c r="AO292" s="864"/>
      <c r="AP292" s="864"/>
      <c r="AQ292" s="864"/>
      <c r="AR292" s="864"/>
      <c r="AS292" s="864"/>
      <c r="AT292" s="864"/>
      <c r="AU292" s="864"/>
      <c r="AV292" s="864"/>
      <c r="AW292" s="864"/>
      <c r="AX292" s="864"/>
      <c r="AY292" s="1093"/>
      <c r="AZ292" s="133"/>
      <c r="BA292" s="84" t="s">
        <v>1288</v>
      </c>
      <c r="BB292" s="39" t="s">
        <v>1203</v>
      </c>
      <c r="BC292" s="39" t="str">
        <f t="shared" si="373"/>
        <v>Malus transitoria Golden Raindrops*</v>
      </c>
      <c r="BD292" s="39" t="str">
        <f t="shared" si="374"/>
        <v>Golden Raindrops Crab Apple</v>
      </c>
      <c r="BE292" s="40" t="str">
        <f t="shared" si="375"/>
        <v>Advanced</v>
      </c>
      <c r="BF292" s="85" t="str">
        <f t="shared" si="376"/>
        <v/>
      </c>
      <c r="BG292" s="40" t="str">
        <f t="shared" si="377"/>
        <v/>
      </c>
      <c r="BH292" s="142" t="str">
        <f t="shared" si="378"/>
        <v/>
      </c>
      <c r="BI292" s="40" t="str">
        <f t="shared" si="379"/>
        <v/>
      </c>
      <c r="BJ292" s="139">
        <f>IF(BC292="","",Admin!$F$8)</f>
        <v>0</v>
      </c>
      <c r="BK292" s="142" t="str">
        <f t="shared" si="380"/>
        <v/>
      </c>
      <c r="BL292" s="143" t="str">
        <f t="shared" si="220"/>
        <v/>
      </c>
    </row>
    <row r="293" spans="2:64" s="39" customFormat="1" ht="18.75" customHeight="1" x14ac:dyDescent="0.25">
      <c r="B293" s="1122" t="s">
        <v>522</v>
      </c>
      <c r="C293" s="466"/>
      <c r="D293" s="466"/>
      <c r="E293" s="466"/>
      <c r="F293" s="466"/>
      <c r="G293" s="466"/>
      <c r="H293" s="466"/>
      <c r="I293" s="466"/>
      <c r="J293" s="466"/>
      <c r="K293" s="466"/>
      <c r="L293" s="466"/>
      <c r="M293" s="466"/>
      <c r="N293" s="466"/>
      <c r="O293" s="1117" t="s">
        <v>523</v>
      </c>
      <c r="P293" s="1117"/>
      <c r="Q293" s="1117"/>
      <c r="R293" s="1117"/>
      <c r="S293" s="1117"/>
      <c r="T293" s="1117"/>
      <c r="U293" s="1117"/>
      <c r="V293" s="1117"/>
      <c r="W293" s="1117"/>
      <c r="X293" s="1117"/>
      <c r="Y293" s="1092" t="s">
        <v>445</v>
      </c>
      <c r="Z293" s="1092"/>
      <c r="AA293" s="1092"/>
      <c r="AB293" s="1092"/>
      <c r="AC293" s="1092"/>
      <c r="AD293" s="1113">
        <v>49.95</v>
      </c>
      <c r="AE293" s="1113"/>
      <c r="AF293" s="1113"/>
      <c r="AG293" s="1092"/>
      <c r="AH293" s="1092"/>
      <c r="AI293" s="1092"/>
      <c r="AJ293" s="1095"/>
      <c r="AK293" s="466"/>
      <c r="AL293" s="466"/>
      <c r="AM293" s="466"/>
      <c r="AN293" s="466"/>
      <c r="AO293" s="466"/>
      <c r="AP293" s="466"/>
      <c r="AQ293" s="466"/>
      <c r="AR293" s="466"/>
      <c r="AS293" s="466"/>
      <c r="AT293" s="466"/>
      <c r="AU293" s="466"/>
      <c r="AV293" s="466"/>
      <c r="AW293" s="466"/>
      <c r="AX293" s="466"/>
      <c r="AY293" s="963"/>
      <c r="AZ293" s="133"/>
      <c r="BA293" s="84" t="s">
        <v>986</v>
      </c>
      <c r="BB293" s="39" t="s">
        <v>1203</v>
      </c>
      <c r="BC293" s="39" t="str">
        <f t="shared" si="373"/>
        <v>Malus Tschonoskii</v>
      </c>
      <c r="BD293" s="39" t="str">
        <f t="shared" si="374"/>
        <v>Pillar Crab Apple</v>
      </c>
      <c r="BE293" s="40" t="str">
        <f t="shared" si="375"/>
        <v>Advanced</v>
      </c>
      <c r="BF293" s="85" t="str">
        <f t="shared" si="376"/>
        <v>Yes</v>
      </c>
      <c r="BG293" s="40" t="str">
        <f t="shared" si="377"/>
        <v/>
      </c>
      <c r="BH293" s="142">
        <f t="shared" si="378"/>
        <v>49.95</v>
      </c>
      <c r="BI293" s="40" t="str">
        <f t="shared" si="379"/>
        <v/>
      </c>
      <c r="BJ293" s="139">
        <f>IF(BC293="","",Admin!$F$8)</f>
        <v>0</v>
      </c>
      <c r="BK293" s="142" t="str">
        <f t="shared" si="380"/>
        <v/>
      </c>
      <c r="BL293" s="143" t="str">
        <f t="shared" si="220"/>
        <v/>
      </c>
    </row>
    <row r="294" spans="2:64" s="39" customFormat="1" ht="18.75" hidden="1" customHeight="1" x14ac:dyDescent="0.25">
      <c r="B294" s="1110" t="s">
        <v>522</v>
      </c>
      <c r="C294" s="470"/>
      <c r="D294" s="470"/>
      <c r="E294" s="470"/>
      <c r="F294" s="470"/>
      <c r="G294" s="470"/>
      <c r="H294" s="470"/>
      <c r="I294" s="470"/>
      <c r="J294" s="470"/>
      <c r="K294" s="470"/>
      <c r="L294" s="470"/>
      <c r="M294" s="470"/>
      <c r="N294" s="470"/>
      <c r="O294" s="1111" t="s">
        <v>523</v>
      </c>
      <c r="P294" s="1111"/>
      <c r="Q294" s="1111"/>
      <c r="R294" s="1111"/>
      <c r="S294" s="1111"/>
      <c r="T294" s="1111"/>
      <c r="U294" s="1111"/>
      <c r="V294" s="1111"/>
      <c r="W294" s="1111"/>
      <c r="X294" s="1111"/>
      <c r="Y294" s="1094" t="s">
        <v>445</v>
      </c>
      <c r="Z294" s="1094"/>
      <c r="AA294" s="1094"/>
      <c r="AB294" s="1094"/>
      <c r="AC294" s="1094"/>
      <c r="AD294" s="1112" t="s">
        <v>393</v>
      </c>
      <c r="AE294" s="1112"/>
      <c r="AF294" s="1112"/>
      <c r="AG294" s="1094" t="s">
        <v>2</v>
      </c>
      <c r="AH294" s="1094"/>
      <c r="AI294" s="1094"/>
      <c r="AJ294" s="863"/>
      <c r="AK294" s="864"/>
      <c r="AL294" s="864"/>
      <c r="AM294" s="864"/>
      <c r="AN294" s="864"/>
      <c r="AO294" s="864"/>
      <c r="AP294" s="864"/>
      <c r="AQ294" s="864"/>
      <c r="AR294" s="864"/>
      <c r="AS294" s="864"/>
      <c r="AT294" s="864"/>
      <c r="AU294" s="864"/>
      <c r="AV294" s="864"/>
      <c r="AW294" s="864"/>
      <c r="AX294" s="864"/>
      <c r="AY294" s="1093"/>
      <c r="AZ294" s="133"/>
      <c r="BA294" s="84" t="s">
        <v>1427</v>
      </c>
      <c r="BB294" s="39" t="s">
        <v>1203</v>
      </c>
      <c r="BC294" s="39" t="str">
        <f t="shared" si="373"/>
        <v>Malus Tschonoskii</v>
      </c>
      <c r="BD294" s="39" t="str">
        <f t="shared" si="374"/>
        <v>Pillar Crab Apple</v>
      </c>
      <c r="BE294" s="40" t="str">
        <f t="shared" si="375"/>
        <v>Advanced</v>
      </c>
      <c r="BF294" s="85" t="str">
        <f t="shared" si="376"/>
        <v/>
      </c>
      <c r="BG294" s="40" t="str">
        <f t="shared" si="377"/>
        <v/>
      </c>
      <c r="BH294" s="142" t="str">
        <f t="shared" si="378"/>
        <v/>
      </c>
      <c r="BI294" s="40" t="str">
        <f t="shared" si="379"/>
        <v/>
      </c>
      <c r="BJ294" s="139">
        <f>IF(BC294="","",Admin!$F$8)</f>
        <v>0</v>
      </c>
      <c r="BK294" s="142" t="str">
        <f t="shared" si="380"/>
        <v/>
      </c>
      <c r="BL294" s="143" t="str">
        <f>IF(BK294="","",BK294-(BK294*BJ294))</f>
        <v/>
      </c>
    </row>
    <row r="295" spans="2:64" s="39" customFormat="1" ht="18.75" customHeight="1" x14ac:dyDescent="0.25">
      <c r="B295" s="1122" t="s">
        <v>1808</v>
      </c>
      <c r="C295" s="466"/>
      <c r="D295" s="466"/>
      <c r="E295" s="466"/>
      <c r="F295" s="466"/>
      <c r="G295" s="466"/>
      <c r="H295" s="466"/>
      <c r="I295" s="466"/>
      <c r="J295" s="466"/>
      <c r="K295" s="466"/>
      <c r="L295" s="466"/>
      <c r="M295" s="466"/>
      <c r="N295" s="466"/>
      <c r="O295" s="1117" t="s">
        <v>671</v>
      </c>
      <c r="P295" s="1117"/>
      <c r="Q295" s="1117"/>
      <c r="R295" s="1117"/>
      <c r="S295" s="1117"/>
      <c r="T295" s="1117"/>
      <c r="U295" s="1117"/>
      <c r="V295" s="1117"/>
      <c r="W295" s="1117"/>
      <c r="X295" s="1117"/>
      <c r="Y295" s="1092" t="s">
        <v>445</v>
      </c>
      <c r="Z295" s="1092"/>
      <c r="AA295" s="1092"/>
      <c r="AB295" s="1092"/>
      <c r="AC295" s="1092"/>
      <c r="AD295" s="1137">
        <v>57.95</v>
      </c>
      <c r="AE295" s="1138"/>
      <c r="AF295" s="1139"/>
      <c r="AG295" s="1092"/>
      <c r="AH295" s="1092"/>
      <c r="AI295" s="1092"/>
      <c r="AJ295" s="1119"/>
      <c r="AK295" s="1120"/>
      <c r="AL295" s="1120"/>
      <c r="AM295" s="1120"/>
      <c r="AN295" s="1120"/>
      <c r="AO295" s="1120"/>
      <c r="AP295" s="1120"/>
      <c r="AQ295" s="1120"/>
      <c r="AR295" s="1120"/>
      <c r="AS295" s="1120"/>
      <c r="AT295" s="1120"/>
      <c r="AU295" s="1120"/>
      <c r="AV295" s="1120"/>
      <c r="AW295" s="1120"/>
      <c r="AX295" s="1120"/>
      <c r="AY295" s="1121"/>
      <c r="AZ295" s="133"/>
      <c r="BA295" s="84" t="s">
        <v>987</v>
      </c>
      <c r="BB295" s="39" t="s">
        <v>1203</v>
      </c>
      <c r="BC295" s="39" t="str">
        <f t="shared" si="373"/>
        <v>Malus Yunnanensis 'Wychwood Ruby'</v>
      </c>
      <c r="BD295" s="39" t="str">
        <f t="shared" si="374"/>
        <v>Wychwood Ruby Crab Apple</v>
      </c>
      <c r="BE295" s="40" t="str">
        <f t="shared" si="375"/>
        <v>Advanced</v>
      </c>
      <c r="BF295" s="85" t="str">
        <f t="shared" si="376"/>
        <v>Yes</v>
      </c>
      <c r="BG295" s="40" t="str">
        <f t="shared" si="377"/>
        <v/>
      </c>
      <c r="BH295" s="142">
        <f t="shared" si="378"/>
        <v>57.95</v>
      </c>
      <c r="BI295" s="40" t="str">
        <f t="shared" si="379"/>
        <v/>
      </c>
      <c r="BJ295" s="139">
        <f>IF(BC295="","",Admin!$F$8)</f>
        <v>0</v>
      </c>
      <c r="BK295" s="142" t="str">
        <f t="shared" si="380"/>
        <v/>
      </c>
      <c r="BL295" s="143" t="str">
        <f t="shared" si="220"/>
        <v/>
      </c>
    </row>
    <row r="296" spans="2:64" s="39" customFormat="1" ht="18.75" customHeight="1" x14ac:dyDescent="0.25">
      <c r="B296" s="1308" t="s">
        <v>524</v>
      </c>
      <c r="C296" s="1309"/>
      <c r="D296" s="1309"/>
      <c r="E296" s="1309"/>
      <c r="F296" s="1309"/>
      <c r="G296" s="1309"/>
      <c r="H296" s="1309"/>
      <c r="I296" s="1309"/>
      <c r="J296" s="1309"/>
      <c r="K296" s="1309"/>
      <c r="L296" s="1309"/>
      <c r="M296" s="1309"/>
      <c r="N296" s="1309"/>
      <c r="O296" s="1309"/>
      <c r="P296" s="1309"/>
      <c r="Q296" s="1309"/>
      <c r="R296" s="1309"/>
      <c r="S296" s="1309"/>
      <c r="T296" s="1309"/>
      <c r="U296" s="1309"/>
      <c r="V296" s="1309"/>
      <c r="W296" s="1309"/>
      <c r="X296" s="1309"/>
      <c r="Y296" s="1158"/>
      <c r="Z296" s="1158"/>
      <c r="AA296" s="1158"/>
      <c r="AB296" s="1158"/>
      <c r="AC296" s="1158"/>
      <c r="AD296" s="1158"/>
      <c r="AE296" s="1158"/>
      <c r="AF296" s="1158"/>
      <c r="AG296" s="1158"/>
      <c r="AH296" s="1158"/>
      <c r="AI296" s="1158"/>
      <c r="AJ296" s="1158"/>
      <c r="AK296" s="1158"/>
      <c r="AL296" s="1158"/>
      <c r="AM296" s="1158"/>
      <c r="AN296" s="1158"/>
      <c r="AO296" s="1158"/>
      <c r="AP296" s="1158"/>
      <c r="AQ296" s="1158"/>
      <c r="AR296" s="1158"/>
      <c r="AS296" s="1158"/>
      <c r="AT296" s="1158"/>
      <c r="AU296" s="1158"/>
      <c r="AV296" s="1158"/>
      <c r="AW296" s="1158"/>
      <c r="AX296" s="1158"/>
      <c r="AY296" s="1159"/>
      <c r="AZ296" s="133"/>
      <c r="BA296" s="84" t="s">
        <v>792</v>
      </c>
      <c r="BC296" s="39" t="str">
        <f t="shared" si="373"/>
        <v/>
      </c>
      <c r="BD296" s="39" t="str">
        <f t="shared" si="374"/>
        <v/>
      </c>
      <c r="BE296" s="78" t="str">
        <f t="shared" si="375"/>
        <v/>
      </c>
      <c r="BF296" s="85" t="str">
        <f t="shared" si="376"/>
        <v/>
      </c>
      <c r="BG296" s="78" t="str">
        <f t="shared" si="377"/>
        <v/>
      </c>
      <c r="BH296" s="94" t="str">
        <f t="shared" si="378"/>
        <v/>
      </c>
      <c r="BI296" s="78" t="str">
        <f t="shared" si="379"/>
        <v/>
      </c>
      <c r="BJ296" s="86" t="str">
        <f>IF(BC296="","",Admin!$F$8)</f>
        <v/>
      </c>
      <c r="BK296" s="94" t="str">
        <f t="shared" si="380"/>
        <v/>
      </c>
      <c r="BL296" s="95" t="str">
        <f t="shared" si="220"/>
        <v/>
      </c>
    </row>
    <row r="297" spans="2:64" s="39" customFormat="1" ht="18.75" customHeight="1" x14ac:dyDescent="0.25">
      <c r="B297" s="1122" t="s">
        <v>670</v>
      </c>
      <c r="C297" s="466"/>
      <c r="D297" s="466"/>
      <c r="E297" s="466"/>
      <c r="F297" s="466"/>
      <c r="G297" s="466"/>
      <c r="H297" s="466"/>
      <c r="I297" s="466"/>
      <c r="J297" s="466"/>
      <c r="K297" s="466"/>
      <c r="L297" s="466"/>
      <c r="M297" s="466"/>
      <c r="N297" s="466"/>
      <c r="O297" s="1193" t="s">
        <v>1639</v>
      </c>
      <c r="P297" s="1193"/>
      <c r="Q297" s="1193"/>
      <c r="R297" s="1193"/>
      <c r="S297" s="1193"/>
      <c r="T297" s="1193"/>
      <c r="U297" s="1193"/>
      <c r="V297" s="1193"/>
      <c r="W297" s="1193"/>
      <c r="X297" s="1217"/>
      <c r="Y297" s="1136" t="s">
        <v>1640</v>
      </c>
      <c r="Z297" s="1092"/>
      <c r="AA297" s="1092"/>
      <c r="AB297" s="1092"/>
      <c r="AC297" s="1092"/>
      <c r="AD297" s="1113">
        <v>114.95</v>
      </c>
      <c r="AE297" s="1113"/>
      <c r="AF297" s="1113"/>
      <c r="AG297" s="1092"/>
      <c r="AH297" s="1092"/>
      <c r="AI297" s="1092"/>
      <c r="AJ297" s="1092"/>
      <c r="AK297" s="1092"/>
      <c r="AL297" s="1092"/>
      <c r="AM297" s="1092"/>
      <c r="AN297" s="1092"/>
      <c r="AO297" s="1092"/>
      <c r="AP297" s="1092"/>
      <c r="AQ297" s="1092"/>
      <c r="AR297" s="1092"/>
      <c r="AS297" s="1092"/>
      <c r="AT297" s="1092"/>
      <c r="AU297" s="1092"/>
      <c r="AV297" s="1092"/>
      <c r="AW297" s="1092"/>
      <c r="AX297" s="1092"/>
      <c r="AY297" s="1182"/>
      <c r="AZ297" s="133"/>
      <c r="BA297" s="84" t="s">
        <v>1641</v>
      </c>
      <c r="BB297" s="39" t="s">
        <v>1203</v>
      </c>
      <c r="BC297" s="39" t="str">
        <f>IF(BA297="","",IF(ISNUMBER(SEARCH(BB297,B297)),B297,BB297&amp;" "&amp;RIGHT(B297,LEN(B297)-3)))</f>
        <v>Malus Floribunda</v>
      </c>
      <c r="BD297" s="39" t="str">
        <f>IF(O297&lt;&gt;"",O297,"")</f>
        <v>Floribunda Crab Apple Standard</v>
      </c>
      <c r="BE297" s="40" t="str">
        <f>IF(AND(Y297&lt;&gt;"Size", Y297&lt;&gt;""),Y297,"")</f>
        <v>1.5 - 1.8m Std</v>
      </c>
      <c r="BF297" s="85" t="str">
        <f>IF(ISNUMBER(AD297),"Yes","")</f>
        <v>Yes</v>
      </c>
      <c r="BG297" s="40" t="str">
        <f>IF(ISNUMBER(AG297),AG297,"")</f>
        <v/>
      </c>
      <c r="BH297" s="142">
        <f>IF(ISNUMBER(AD297),AD297,"")</f>
        <v>114.95</v>
      </c>
      <c r="BI297" s="40" t="str">
        <f>IF(AND(ISNUMBER(AG297),BF297="Yes"),AG297,"")</f>
        <v/>
      </c>
      <c r="BJ297" s="139">
        <f>IF(BC297="","",Admin!$F$8)</f>
        <v>0</v>
      </c>
      <c r="BK297" s="142" t="str">
        <f>IF(AND(ISNUMBER(AG297),AG297&gt;0, ISNUMBER(AD297)),AD297*AG297,"")</f>
        <v/>
      </c>
      <c r="BL297" s="143" t="str">
        <f>IF(BK297="","",BK297-(BK297*BJ297))</f>
        <v/>
      </c>
    </row>
    <row r="298" spans="2:64" s="39" customFormat="1" ht="18.75" hidden="1" customHeight="1" x14ac:dyDescent="0.25">
      <c r="B298" s="1110" t="s">
        <v>2125</v>
      </c>
      <c r="C298" s="470"/>
      <c r="D298" s="470"/>
      <c r="E298" s="470"/>
      <c r="F298" s="470"/>
      <c r="G298" s="470"/>
      <c r="H298" s="470"/>
      <c r="I298" s="470"/>
      <c r="J298" s="470"/>
      <c r="K298" s="470"/>
      <c r="L298" s="470"/>
      <c r="M298" s="470"/>
      <c r="N298" s="470"/>
      <c r="O298" s="1111" t="s">
        <v>1398</v>
      </c>
      <c r="P298" s="1111"/>
      <c r="Q298" s="1111"/>
      <c r="R298" s="1111"/>
      <c r="S298" s="1111"/>
      <c r="T298" s="1111"/>
      <c r="U298" s="1111"/>
      <c r="V298" s="1111"/>
      <c r="W298" s="1111"/>
      <c r="X298" s="1145"/>
      <c r="Y298" s="865" t="s">
        <v>1378</v>
      </c>
      <c r="Z298" s="1094"/>
      <c r="AA298" s="1094"/>
      <c r="AB298" s="1094"/>
      <c r="AC298" s="1094"/>
      <c r="AD298" s="1112" t="s">
        <v>393</v>
      </c>
      <c r="AE298" s="1112"/>
      <c r="AF298" s="1112"/>
      <c r="AG298" s="1094" t="s">
        <v>2</v>
      </c>
      <c r="AH298" s="1094"/>
      <c r="AI298" s="1094"/>
      <c r="AJ298" s="1094"/>
      <c r="AK298" s="1094"/>
      <c r="AL298" s="1094"/>
      <c r="AM298" s="1094"/>
      <c r="AN298" s="1094"/>
      <c r="AO298" s="1094"/>
      <c r="AP298" s="1094"/>
      <c r="AQ298" s="1094"/>
      <c r="AR298" s="1094"/>
      <c r="AS298" s="1094"/>
      <c r="AT298" s="1094"/>
      <c r="AU298" s="1094"/>
      <c r="AV298" s="1094"/>
      <c r="AW298" s="1094"/>
      <c r="AX298" s="1094"/>
      <c r="AY298" s="1305"/>
      <c r="AZ298" s="133"/>
      <c r="BA298" s="84" t="s">
        <v>2410</v>
      </c>
      <c r="BB298" s="39" t="s">
        <v>1203</v>
      </c>
      <c r="BC298" s="39" t="str">
        <f t="shared" ref="BC298:BC300" si="381">IF(BA298="","",IF(ISNUMBER(SEARCH(BB298,B298)),B298,BB298&amp;" "&amp;RIGHT(B298,LEN(B298)-3)))</f>
        <v>Malus  Jfs-KW5 'Royal Raindrops'</v>
      </c>
      <c r="BD298" s="39" t="str">
        <f t="shared" ref="BD298:BD300" si="382">IF(O298&lt;&gt;"",O298,"")</f>
        <v>Royal Raindrops Standard</v>
      </c>
      <c r="BE298" s="40" t="str">
        <f t="shared" ref="BE298:BE300" si="383">IF(AND(Y298&lt;&gt;"Size", Y298&lt;&gt;""),Y298,"")</f>
        <v>1.8m Standard</v>
      </c>
      <c r="BF298" s="85" t="str">
        <f t="shared" ref="BF298:BF300" si="384">IF(ISNUMBER(AD298),"Yes","")</f>
        <v/>
      </c>
      <c r="BG298" s="40" t="str">
        <f t="shared" ref="BG298:BG300" si="385">IF(ISNUMBER(AG298),AG298,"")</f>
        <v/>
      </c>
      <c r="BH298" s="142" t="str">
        <f t="shared" ref="BH298:BH300" si="386">IF(ISNUMBER(AD298),AD298,"")</f>
        <v/>
      </c>
      <c r="BI298" s="40" t="str">
        <f t="shared" ref="BI298:BI300" si="387">IF(AND(ISNUMBER(AG298),BF298="Yes"),AG298,"")</f>
        <v/>
      </c>
      <c r="BJ298" s="139">
        <f>IF(BC298="","",Admin!$F$8)</f>
        <v>0</v>
      </c>
      <c r="BK298" s="142" t="str">
        <f t="shared" ref="BK298:BK300" si="388">IF(AND(ISNUMBER(AG298),AG298&gt;0, ISNUMBER(AD298)),AD298*AG298,"")</f>
        <v/>
      </c>
      <c r="BL298" s="143" t="str">
        <f t="shared" ref="BL298:BL300" si="389">IF(BK298="","",BK298-(BK298*BJ298))</f>
        <v/>
      </c>
    </row>
    <row r="299" spans="2:64" s="39" customFormat="1" ht="18.75" hidden="1" customHeight="1" x14ac:dyDescent="0.25">
      <c r="B299" s="1110" t="s">
        <v>516</v>
      </c>
      <c r="C299" s="470"/>
      <c r="D299" s="470"/>
      <c r="E299" s="470"/>
      <c r="F299" s="470"/>
      <c r="G299" s="470"/>
      <c r="H299" s="470"/>
      <c r="I299" s="470"/>
      <c r="J299" s="470"/>
      <c r="K299" s="470"/>
      <c r="L299" s="470"/>
      <c r="M299" s="470"/>
      <c r="N299" s="470"/>
      <c r="O299" s="1111" t="s">
        <v>525</v>
      </c>
      <c r="P299" s="1111"/>
      <c r="Q299" s="1111"/>
      <c r="R299" s="1111"/>
      <c r="S299" s="1111"/>
      <c r="T299" s="1111"/>
      <c r="U299" s="1111"/>
      <c r="V299" s="1111"/>
      <c r="W299" s="1111"/>
      <c r="X299" s="1145"/>
      <c r="Y299" s="865" t="s">
        <v>1640</v>
      </c>
      <c r="Z299" s="1094"/>
      <c r="AA299" s="1094"/>
      <c r="AB299" s="1094"/>
      <c r="AC299" s="1094"/>
      <c r="AD299" s="1112">
        <v>114.95</v>
      </c>
      <c r="AE299" s="1112"/>
      <c r="AF299" s="1112"/>
      <c r="AG299" s="1094"/>
      <c r="AH299" s="1094"/>
      <c r="AI299" s="1094"/>
      <c r="AJ299" s="1327"/>
      <c r="AK299" s="1327"/>
      <c r="AL299" s="1327"/>
      <c r="AM299" s="1327"/>
      <c r="AN299" s="1327"/>
      <c r="AO299" s="1327"/>
      <c r="AP299" s="1327"/>
      <c r="AQ299" s="1327"/>
      <c r="AR299" s="1327"/>
      <c r="AS299" s="1327"/>
      <c r="AT299" s="1327"/>
      <c r="AU299" s="1327"/>
      <c r="AV299" s="1327"/>
      <c r="AW299" s="1327"/>
      <c r="AX299" s="1327"/>
      <c r="AY299" s="1328"/>
      <c r="AZ299" s="133"/>
      <c r="BA299" s="84" t="s">
        <v>2473</v>
      </c>
      <c r="BB299" s="39" t="s">
        <v>1203</v>
      </c>
      <c r="BC299" s="39" t="str">
        <f t="shared" ref="BC299" si="390">IF(BA299="","",IF(ISNUMBER(SEARCH(BB299,B299)),B299,BB299&amp;" "&amp;RIGHT(B299,LEN(B299)-3)))</f>
        <v>Malus Ioensis 'Plena'</v>
      </c>
      <c r="BD299" s="39" t="str">
        <f t="shared" ref="BD299" si="391">IF(O299&lt;&gt;"",O299,"")</f>
        <v>Bechtel Crab Apple Standard</v>
      </c>
      <c r="BE299" s="40" t="str">
        <f t="shared" ref="BE299" si="392">IF(AND(Y299&lt;&gt;"Size", Y299&lt;&gt;""),Y299,"")</f>
        <v>1.5 - 1.8m Std</v>
      </c>
      <c r="BF299" s="85" t="str">
        <f t="shared" ref="BF299" si="393">IF(ISNUMBER(AD299),"Yes","")</f>
        <v>Yes</v>
      </c>
      <c r="BG299" s="40" t="str">
        <f t="shared" ref="BG299" si="394">IF(ISNUMBER(AG299),AG299,"")</f>
        <v/>
      </c>
      <c r="BH299" s="142">
        <f t="shared" ref="BH299" si="395">IF(ISNUMBER(AD299),AD299,"")</f>
        <v>114.95</v>
      </c>
      <c r="BI299" s="40" t="str">
        <f t="shared" ref="BI299" si="396">IF(AND(ISNUMBER(AG299),BF299="Yes"),AG299,"")</f>
        <v/>
      </c>
      <c r="BJ299" s="139">
        <f>IF(BC299="","",Admin!$F$8)</f>
        <v>0</v>
      </c>
      <c r="BK299" s="142" t="str">
        <f t="shared" ref="BK299" si="397">IF(AND(ISNUMBER(AG299),AG299&gt;0, ISNUMBER(AD299)),AD299*AG299,"")</f>
        <v/>
      </c>
      <c r="BL299" s="143" t="str">
        <f t="shared" ref="BL299" si="398">IF(BK299="","",BK299-(BK299*BJ299))</f>
        <v/>
      </c>
    </row>
    <row r="300" spans="2:64" s="39" customFormat="1" ht="18.75" customHeight="1" x14ac:dyDescent="0.25">
      <c r="B300" s="1122" t="s">
        <v>516</v>
      </c>
      <c r="C300" s="466"/>
      <c r="D300" s="466"/>
      <c r="E300" s="466"/>
      <c r="F300" s="466"/>
      <c r="G300" s="466"/>
      <c r="H300" s="466"/>
      <c r="I300" s="466"/>
      <c r="J300" s="466"/>
      <c r="K300" s="466"/>
      <c r="L300" s="466"/>
      <c r="M300" s="466"/>
      <c r="N300" s="466"/>
      <c r="O300" s="1117" t="s">
        <v>525</v>
      </c>
      <c r="P300" s="1117"/>
      <c r="Q300" s="1117"/>
      <c r="R300" s="1117"/>
      <c r="S300" s="1117"/>
      <c r="T300" s="1117"/>
      <c r="U300" s="1117"/>
      <c r="V300" s="1117"/>
      <c r="W300" s="1117"/>
      <c r="X300" s="1118"/>
      <c r="Y300" s="1136" t="s">
        <v>1378</v>
      </c>
      <c r="Z300" s="1092"/>
      <c r="AA300" s="1092"/>
      <c r="AB300" s="1092"/>
      <c r="AC300" s="1092"/>
      <c r="AD300" s="1113">
        <v>114.95</v>
      </c>
      <c r="AE300" s="1113"/>
      <c r="AF300" s="1113"/>
      <c r="AG300" s="1092"/>
      <c r="AH300" s="1092"/>
      <c r="AI300" s="1092"/>
      <c r="AJ300" s="1306"/>
      <c r="AK300" s="1306"/>
      <c r="AL300" s="1306"/>
      <c r="AM300" s="1306"/>
      <c r="AN300" s="1306"/>
      <c r="AO300" s="1306"/>
      <c r="AP300" s="1306"/>
      <c r="AQ300" s="1306"/>
      <c r="AR300" s="1306"/>
      <c r="AS300" s="1306"/>
      <c r="AT300" s="1306"/>
      <c r="AU300" s="1306"/>
      <c r="AV300" s="1306"/>
      <c r="AW300" s="1306"/>
      <c r="AX300" s="1306"/>
      <c r="AY300" s="1307"/>
      <c r="AZ300" s="133"/>
      <c r="BA300" s="84" t="s">
        <v>2126</v>
      </c>
      <c r="BB300" s="39" t="s">
        <v>1203</v>
      </c>
      <c r="BC300" s="39" t="str">
        <f t="shared" si="381"/>
        <v>Malus Ioensis 'Plena'</v>
      </c>
      <c r="BD300" s="39" t="str">
        <f t="shared" si="382"/>
        <v>Bechtel Crab Apple Standard</v>
      </c>
      <c r="BE300" s="40" t="str">
        <f t="shared" si="383"/>
        <v>1.8m Standard</v>
      </c>
      <c r="BF300" s="85" t="str">
        <f t="shared" si="384"/>
        <v>Yes</v>
      </c>
      <c r="BG300" s="40" t="str">
        <f t="shared" si="385"/>
        <v/>
      </c>
      <c r="BH300" s="142">
        <f t="shared" si="386"/>
        <v>114.95</v>
      </c>
      <c r="BI300" s="40" t="str">
        <f t="shared" si="387"/>
        <v/>
      </c>
      <c r="BJ300" s="139">
        <f>IF(BC300="","",Admin!$F$8)</f>
        <v>0</v>
      </c>
      <c r="BK300" s="142" t="str">
        <f t="shared" si="388"/>
        <v/>
      </c>
      <c r="BL300" s="143" t="str">
        <f t="shared" si="389"/>
        <v/>
      </c>
    </row>
    <row r="301" spans="2:64" s="39" customFormat="1" ht="18.75" customHeight="1" thickBot="1" x14ac:dyDescent="0.3">
      <c r="B301" s="1122" t="s">
        <v>516</v>
      </c>
      <c r="C301" s="466"/>
      <c r="D301" s="466"/>
      <c r="E301" s="466"/>
      <c r="F301" s="466"/>
      <c r="G301" s="466"/>
      <c r="H301" s="466"/>
      <c r="I301" s="466"/>
      <c r="J301" s="466"/>
      <c r="K301" s="466"/>
      <c r="L301" s="466"/>
      <c r="M301" s="466"/>
      <c r="N301" s="466"/>
      <c r="O301" s="1117" t="s">
        <v>525</v>
      </c>
      <c r="P301" s="1117"/>
      <c r="Q301" s="1117"/>
      <c r="R301" s="1117"/>
      <c r="S301" s="1117"/>
      <c r="T301" s="1117"/>
      <c r="U301" s="1117"/>
      <c r="V301" s="1117"/>
      <c r="W301" s="1117"/>
      <c r="X301" s="1118"/>
      <c r="Y301" s="1092" t="s">
        <v>1385</v>
      </c>
      <c r="Z301" s="1092"/>
      <c r="AA301" s="1092"/>
      <c r="AB301" s="1092"/>
      <c r="AC301" s="1092"/>
      <c r="AD301" s="1113">
        <v>92.95</v>
      </c>
      <c r="AE301" s="1113"/>
      <c r="AF301" s="1113"/>
      <c r="AG301" s="1092"/>
      <c r="AH301" s="1092"/>
      <c r="AI301" s="1092"/>
      <c r="AJ301" s="1095"/>
      <c r="AK301" s="466"/>
      <c r="AL301" s="466"/>
      <c r="AM301" s="466"/>
      <c r="AN301" s="466"/>
      <c r="AO301" s="466"/>
      <c r="AP301" s="466"/>
      <c r="AQ301" s="466"/>
      <c r="AR301" s="466"/>
      <c r="AS301" s="466"/>
      <c r="AT301" s="466"/>
      <c r="AU301" s="466"/>
      <c r="AV301" s="466"/>
      <c r="AW301" s="466"/>
      <c r="AX301" s="466"/>
      <c r="AY301" s="963"/>
      <c r="AZ301" s="133"/>
      <c r="BA301" s="84" t="s">
        <v>988</v>
      </c>
      <c r="BB301" s="39" t="s">
        <v>1203</v>
      </c>
      <c r="BC301" s="39" t="str">
        <f>IF(BA301="","",IF(ISNUMBER(SEARCH(BB301,B301)),B301,BB301&amp;" "&amp;RIGHT(B301,LEN(B301)-3)))</f>
        <v>Malus Ioensis 'Plena'</v>
      </c>
      <c r="BD301" s="39" t="str">
        <f>IF(O301&lt;&gt;"",O301,"")</f>
        <v>Bechtel Crab Apple Standard</v>
      </c>
      <c r="BE301" s="40" t="str">
        <f>IF(AND(Y301&lt;&gt;"Size", Y301&lt;&gt;""),Y301,"")</f>
        <v>1.5m Standard</v>
      </c>
      <c r="BF301" s="85" t="str">
        <f>IF(ISNUMBER(AD301),"Yes","")</f>
        <v>Yes</v>
      </c>
      <c r="BG301" s="40" t="str">
        <f>IF(ISNUMBER(AG301),AG301,"")</f>
        <v/>
      </c>
      <c r="BH301" s="142">
        <f>IF(ISNUMBER(AD301),AD301,"")</f>
        <v>92.95</v>
      </c>
      <c r="BI301" s="40" t="str">
        <f>IF(AND(ISNUMBER(AG301),BF301="Yes"),AG301,"")</f>
        <v/>
      </c>
      <c r="BJ301" s="139">
        <f>IF(BC301="","",Admin!$F$8)</f>
        <v>0</v>
      </c>
      <c r="BK301" s="142" t="str">
        <f>IF(AND(ISNUMBER(AG301),AG301&gt;0, ISNUMBER(AD301)),AD301*AG301,"")</f>
        <v/>
      </c>
      <c r="BL301" s="143" t="str">
        <f t="shared" si="220"/>
        <v/>
      </c>
    </row>
    <row r="302" spans="2:64" s="39" customFormat="1" ht="18.75" hidden="1" customHeight="1" thickBot="1" x14ac:dyDescent="0.3">
      <c r="B302" s="1140" t="s">
        <v>1547</v>
      </c>
      <c r="C302" s="1141"/>
      <c r="D302" s="1141"/>
      <c r="E302" s="1141"/>
      <c r="F302" s="1141"/>
      <c r="G302" s="1141"/>
      <c r="H302" s="1141"/>
      <c r="I302" s="1141"/>
      <c r="J302" s="1141"/>
      <c r="K302" s="1141"/>
      <c r="L302" s="1141"/>
      <c r="M302" s="1141"/>
      <c r="N302" s="1141"/>
      <c r="O302" s="1180" t="s">
        <v>1398</v>
      </c>
      <c r="P302" s="1180"/>
      <c r="Q302" s="1180"/>
      <c r="R302" s="1180"/>
      <c r="S302" s="1180"/>
      <c r="T302" s="1180"/>
      <c r="U302" s="1180"/>
      <c r="V302" s="1180"/>
      <c r="W302" s="1180"/>
      <c r="X302" s="1180"/>
      <c r="Y302" s="1106" t="s">
        <v>1378</v>
      </c>
      <c r="Z302" s="1106"/>
      <c r="AA302" s="1106"/>
      <c r="AB302" s="1106"/>
      <c r="AC302" s="1106"/>
      <c r="AD302" s="1181" t="s">
        <v>393</v>
      </c>
      <c r="AE302" s="1181"/>
      <c r="AF302" s="1181"/>
      <c r="AG302" s="1106" t="s">
        <v>2</v>
      </c>
      <c r="AH302" s="1106"/>
      <c r="AI302" s="1106"/>
      <c r="AJ302" s="1178"/>
      <c r="AK302" s="1141"/>
      <c r="AL302" s="1141"/>
      <c r="AM302" s="1141"/>
      <c r="AN302" s="1141"/>
      <c r="AO302" s="1141"/>
      <c r="AP302" s="1141"/>
      <c r="AQ302" s="1141"/>
      <c r="AR302" s="1141"/>
      <c r="AS302" s="1141"/>
      <c r="AT302" s="1141"/>
      <c r="AU302" s="1141"/>
      <c r="AV302" s="1141"/>
      <c r="AW302" s="1141"/>
      <c r="AX302" s="1141"/>
      <c r="AY302" s="1179"/>
      <c r="BA302" s="84" t="s">
        <v>989</v>
      </c>
      <c r="BB302" s="39" t="s">
        <v>1203</v>
      </c>
      <c r="BC302" s="39" t="str">
        <f t="shared" si="373"/>
        <v>Malus 'Royal Raindrops'*</v>
      </c>
      <c r="BD302" s="39" t="str">
        <f t="shared" si="374"/>
        <v>Royal Raindrops Standard</v>
      </c>
      <c r="BE302" s="40" t="str">
        <f t="shared" si="375"/>
        <v>1.8m Standard</v>
      </c>
      <c r="BF302" s="85" t="str">
        <f t="shared" si="376"/>
        <v/>
      </c>
      <c r="BG302" s="40" t="str">
        <f t="shared" si="377"/>
        <v/>
      </c>
      <c r="BH302" s="142" t="str">
        <f t="shared" si="378"/>
        <v/>
      </c>
      <c r="BI302" s="40" t="str">
        <f t="shared" si="379"/>
        <v/>
      </c>
      <c r="BJ302" s="139">
        <f>IF(BC302="","",Admin!$F$8)</f>
        <v>0</v>
      </c>
      <c r="BK302" s="142" t="str">
        <f t="shared" si="380"/>
        <v/>
      </c>
      <c r="BL302" s="143" t="str">
        <f t="shared" si="220"/>
        <v/>
      </c>
    </row>
    <row r="303" spans="2:64" s="39" customFormat="1" ht="18.75" hidden="1" customHeight="1" x14ac:dyDescent="0.25">
      <c r="B303" s="1157" t="s">
        <v>1396</v>
      </c>
      <c r="C303" s="1158"/>
      <c r="D303" s="1158"/>
      <c r="E303" s="1158"/>
      <c r="F303" s="1158"/>
      <c r="G303" s="1158"/>
      <c r="H303" s="1158"/>
      <c r="I303" s="1158"/>
      <c r="J303" s="1158"/>
      <c r="K303" s="1158"/>
      <c r="L303" s="1158"/>
      <c r="M303" s="1158"/>
      <c r="N303" s="1158"/>
      <c r="O303" s="1158"/>
      <c r="P303" s="1158"/>
      <c r="Q303" s="1158"/>
      <c r="R303" s="1158"/>
      <c r="S303" s="1158"/>
      <c r="T303" s="1158"/>
      <c r="U303" s="1158"/>
      <c r="V303" s="1158"/>
      <c r="W303" s="1158"/>
      <c r="X303" s="1158"/>
      <c r="Y303" s="1158"/>
      <c r="Z303" s="1158"/>
      <c r="AA303" s="1158"/>
      <c r="AB303" s="1158"/>
      <c r="AC303" s="1158"/>
      <c r="AD303" s="1158"/>
      <c r="AE303" s="1158"/>
      <c r="AF303" s="1158"/>
      <c r="AG303" s="1158"/>
      <c r="AH303" s="1158"/>
      <c r="AI303" s="1158"/>
      <c r="AJ303" s="1158"/>
      <c r="AK303" s="1158"/>
      <c r="AL303" s="1158"/>
      <c r="AM303" s="1158"/>
      <c r="AN303" s="1158"/>
      <c r="AO303" s="1158"/>
      <c r="AP303" s="1158"/>
      <c r="AQ303" s="1158"/>
      <c r="AR303" s="1158"/>
      <c r="AS303" s="1158"/>
      <c r="AT303" s="1158"/>
      <c r="AU303" s="1158"/>
      <c r="AV303" s="1158"/>
      <c r="AW303" s="1158"/>
      <c r="AX303" s="1158"/>
      <c r="AY303" s="1159"/>
      <c r="AZ303" s="133"/>
      <c r="BA303" s="84" t="s">
        <v>792</v>
      </c>
      <c r="BC303" s="39" t="str">
        <f t="shared" si="373"/>
        <v/>
      </c>
      <c r="BD303" s="39" t="str">
        <f t="shared" si="374"/>
        <v/>
      </c>
      <c r="BE303" s="78" t="str">
        <f t="shared" si="375"/>
        <v/>
      </c>
      <c r="BF303" s="85" t="str">
        <f t="shared" si="376"/>
        <v/>
      </c>
      <c r="BG303" s="78" t="str">
        <f t="shared" si="377"/>
        <v/>
      </c>
      <c r="BH303" s="94" t="str">
        <f t="shared" si="378"/>
        <v/>
      </c>
      <c r="BI303" s="78" t="str">
        <f t="shared" si="379"/>
        <v/>
      </c>
      <c r="BJ303" s="86" t="str">
        <f>IF(BC303="","",Admin!$F$8)</f>
        <v/>
      </c>
      <c r="BK303" s="94" t="str">
        <f t="shared" si="380"/>
        <v/>
      </c>
      <c r="BL303" s="95" t="str">
        <f>IF(BK303="","",BK303-(BK303*BJ303))</f>
        <v/>
      </c>
    </row>
    <row r="304" spans="2:64" s="39" customFormat="1" ht="18.75" hidden="1" customHeight="1" thickBot="1" x14ac:dyDescent="0.3">
      <c r="B304" s="1151" t="s">
        <v>1548</v>
      </c>
      <c r="C304" s="1152"/>
      <c r="D304" s="1152"/>
      <c r="E304" s="1152"/>
      <c r="F304" s="1152"/>
      <c r="G304" s="1152"/>
      <c r="H304" s="1152"/>
      <c r="I304" s="1152"/>
      <c r="J304" s="1152"/>
      <c r="K304" s="1152"/>
      <c r="L304" s="1152"/>
      <c r="M304" s="1152"/>
      <c r="N304" s="1152"/>
      <c r="O304" s="1183" t="s">
        <v>1397</v>
      </c>
      <c r="P304" s="1183"/>
      <c r="Q304" s="1183"/>
      <c r="R304" s="1183"/>
      <c r="S304" s="1183"/>
      <c r="T304" s="1183"/>
      <c r="U304" s="1183"/>
      <c r="V304" s="1183"/>
      <c r="W304" s="1183"/>
      <c r="X304" s="1183"/>
      <c r="Y304" s="1144" t="s">
        <v>1378</v>
      </c>
      <c r="Z304" s="1144"/>
      <c r="AA304" s="1144"/>
      <c r="AB304" s="1144"/>
      <c r="AC304" s="1144"/>
      <c r="AD304" s="1105" t="s">
        <v>393</v>
      </c>
      <c r="AE304" s="1105"/>
      <c r="AF304" s="1105"/>
      <c r="AG304" s="1144" t="s">
        <v>2</v>
      </c>
      <c r="AH304" s="1144"/>
      <c r="AI304" s="1144"/>
      <c r="AJ304" s="1167"/>
      <c r="AK304" s="1152"/>
      <c r="AL304" s="1152"/>
      <c r="AM304" s="1152"/>
      <c r="AN304" s="1152"/>
      <c r="AO304" s="1152"/>
      <c r="AP304" s="1152"/>
      <c r="AQ304" s="1152"/>
      <c r="AR304" s="1152"/>
      <c r="AS304" s="1152"/>
      <c r="AT304" s="1152"/>
      <c r="AU304" s="1152"/>
      <c r="AV304" s="1152"/>
      <c r="AW304" s="1152"/>
      <c r="AX304" s="1152"/>
      <c r="AY304" s="1168"/>
      <c r="BA304" s="84" t="s">
        <v>1399</v>
      </c>
      <c r="BB304" s="39" t="s">
        <v>1203</v>
      </c>
      <c r="BC304" s="39" t="str">
        <f t="shared" si="373"/>
        <v>Malus domestica ‘Echtermayer’*</v>
      </c>
      <c r="BD304" s="39" t="str">
        <f t="shared" si="374"/>
        <v>Echtermeyer Weeping Crab Apple</v>
      </c>
      <c r="BE304" s="40" t="str">
        <f t="shared" si="375"/>
        <v>1.8m Standard</v>
      </c>
      <c r="BF304" s="85" t="str">
        <f t="shared" si="376"/>
        <v/>
      </c>
      <c r="BG304" s="40" t="str">
        <f t="shared" si="377"/>
        <v/>
      </c>
      <c r="BH304" s="142" t="str">
        <f t="shared" si="378"/>
        <v/>
      </c>
      <c r="BI304" s="40" t="str">
        <f t="shared" si="379"/>
        <v/>
      </c>
      <c r="BJ304" s="139">
        <f>IF(BC304="","",Admin!$F$8)</f>
        <v>0</v>
      </c>
      <c r="BK304" s="142" t="str">
        <f t="shared" si="380"/>
        <v/>
      </c>
      <c r="BL304" s="143" t="str">
        <f>IF(BK304="","",BK304-(BK304*BJ304))</f>
        <v/>
      </c>
    </row>
    <row r="305" spans="2:64" s="39" customFormat="1" ht="18.75" hidden="1" customHeight="1" thickBot="1" x14ac:dyDescent="0.3">
      <c r="B305" s="1104"/>
      <c r="C305" s="1104"/>
      <c r="D305" s="1104"/>
      <c r="E305" s="1104"/>
      <c r="F305" s="1104"/>
      <c r="G305" s="1104"/>
      <c r="H305" s="1104"/>
      <c r="I305" s="1104"/>
      <c r="J305" s="1104"/>
      <c r="K305" s="1104"/>
      <c r="L305" s="1104"/>
      <c r="M305" s="1104"/>
      <c r="N305" s="1104"/>
      <c r="O305" s="1104"/>
      <c r="P305" s="1104"/>
      <c r="Q305" s="1104"/>
      <c r="R305" s="1104"/>
      <c r="S305" s="1104"/>
      <c r="T305" s="1104"/>
      <c r="U305" s="1104"/>
      <c r="V305" s="1104"/>
      <c r="W305" s="1104"/>
      <c r="X305" s="1104"/>
      <c r="Y305" s="1104"/>
      <c r="Z305" s="1104"/>
      <c r="AA305" s="1104"/>
      <c r="AB305" s="1104"/>
      <c r="AC305" s="1104"/>
      <c r="AD305" s="1104"/>
      <c r="AE305" s="1104"/>
      <c r="AF305" s="1104"/>
      <c r="AG305" s="1104"/>
      <c r="AH305" s="1104"/>
      <c r="AI305" s="1104"/>
      <c r="AJ305" s="1104"/>
      <c r="AK305" s="1104"/>
      <c r="AL305" s="1104"/>
      <c r="AM305" s="1104"/>
      <c r="AN305" s="1104"/>
      <c r="AO305" s="1104"/>
      <c r="AP305" s="1104"/>
      <c r="AQ305" s="1104"/>
      <c r="AR305" s="1104"/>
      <c r="AS305" s="1104"/>
      <c r="AT305" s="1104"/>
      <c r="AU305" s="1104"/>
      <c r="AV305" s="1104"/>
      <c r="AW305" s="1104"/>
      <c r="AX305" s="1104"/>
      <c r="AY305" s="1104"/>
      <c r="AZ305" s="133"/>
      <c r="BA305" s="84" t="s">
        <v>792</v>
      </c>
      <c r="BC305" s="39" t="str">
        <f t="shared" si="373"/>
        <v/>
      </c>
      <c r="BD305" s="39" t="str">
        <f t="shared" si="374"/>
        <v/>
      </c>
      <c r="BE305" s="78" t="str">
        <f t="shared" si="375"/>
        <v/>
      </c>
      <c r="BF305" s="85" t="str">
        <f t="shared" si="376"/>
        <v/>
      </c>
      <c r="BG305" s="78" t="str">
        <f t="shared" si="377"/>
        <v/>
      </c>
      <c r="BH305" s="94" t="str">
        <f t="shared" si="378"/>
        <v/>
      </c>
      <c r="BI305" s="78" t="str">
        <f t="shared" si="379"/>
        <v/>
      </c>
      <c r="BJ305" s="86" t="str">
        <f>IF(BC305="","",Admin!$F$8)</f>
        <v/>
      </c>
      <c r="BK305" s="94" t="str">
        <f t="shared" si="380"/>
        <v/>
      </c>
      <c r="BL305" s="95" t="str">
        <f t="shared" si="220"/>
        <v/>
      </c>
    </row>
    <row r="306" spans="2:64" s="39" customFormat="1" ht="18.75" hidden="1" customHeight="1" thickBot="1" x14ac:dyDescent="0.35">
      <c r="B306" s="1100" t="s">
        <v>1289</v>
      </c>
      <c r="C306" s="1101"/>
      <c r="D306" s="1101"/>
      <c r="E306" s="1101"/>
      <c r="F306" s="1101"/>
      <c r="G306" s="1101"/>
      <c r="H306" s="1101"/>
      <c r="I306" s="1101"/>
      <c r="J306" s="1101"/>
      <c r="K306" s="1101"/>
      <c r="L306" s="1101"/>
      <c r="M306" s="1101"/>
      <c r="N306" s="1101"/>
      <c r="O306" s="1101"/>
      <c r="P306" s="1101"/>
      <c r="Q306" s="1101"/>
      <c r="R306" s="1101"/>
      <c r="S306" s="1101"/>
      <c r="T306" s="1101"/>
      <c r="U306" s="1101"/>
      <c r="V306" s="1101"/>
      <c r="W306" s="1101"/>
      <c r="X306" s="1101"/>
      <c r="Y306" s="1102" t="s">
        <v>443</v>
      </c>
      <c r="Z306" s="1102"/>
      <c r="AA306" s="1102"/>
      <c r="AB306" s="1102"/>
      <c r="AC306" s="1102"/>
      <c r="AD306" s="1102" t="s">
        <v>1</v>
      </c>
      <c r="AE306" s="1102"/>
      <c r="AF306" s="1102"/>
      <c r="AG306" s="1102" t="s">
        <v>0</v>
      </c>
      <c r="AH306" s="1102"/>
      <c r="AI306" s="1102"/>
      <c r="AJ306" s="1102" t="s">
        <v>444</v>
      </c>
      <c r="AK306" s="1102"/>
      <c r="AL306" s="1102"/>
      <c r="AM306" s="1102"/>
      <c r="AN306" s="1102"/>
      <c r="AO306" s="1102"/>
      <c r="AP306" s="1102"/>
      <c r="AQ306" s="1102"/>
      <c r="AR306" s="1102"/>
      <c r="AS306" s="1102"/>
      <c r="AT306" s="1102"/>
      <c r="AU306" s="1102"/>
      <c r="AV306" s="1102"/>
      <c r="AW306" s="1102"/>
      <c r="AX306" s="1102"/>
      <c r="AY306" s="1103"/>
      <c r="AZ306" s="133"/>
      <c r="BA306" s="84" t="s">
        <v>792</v>
      </c>
      <c r="BC306" s="39" t="str">
        <f t="shared" si="373"/>
        <v/>
      </c>
      <c r="BD306" s="39" t="str">
        <f t="shared" si="374"/>
        <v/>
      </c>
      <c r="BE306" s="78" t="str">
        <f t="shared" si="375"/>
        <v/>
      </c>
      <c r="BF306" s="85" t="str">
        <f t="shared" si="376"/>
        <v/>
      </c>
      <c r="BG306" s="78" t="str">
        <f t="shared" si="377"/>
        <v/>
      </c>
      <c r="BH306" s="94" t="str">
        <f t="shared" si="378"/>
        <v/>
      </c>
      <c r="BI306" s="78" t="str">
        <f t="shared" si="379"/>
        <v/>
      </c>
      <c r="BJ306" s="86" t="str">
        <f>IF(BC306="","",Admin!$F$8)</f>
        <v/>
      </c>
      <c r="BK306" s="94" t="str">
        <f t="shared" si="380"/>
        <v/>
      </c>
      <c r="BL306" s="95" t="str">
        <f t="shared" si="220"/>
        <v/>
      </c>
    </row>
    <row r="307" spans="2:64" s="39" customFormat="1" ht="18.75" hidden="1" customHeight="1" thickBot="1" x14ac:dyDescent="0.3">
      <c r="B307" s="1151" t="s">
        <v>1290</v>
      </c>
      <c r="C307" s="1152"/>
      <c r="D307" s="1152"/>
      <c r="E307" s="1152"/>
      <c r="F307" s="1152"/>
      <c r="G307" s="1152"/>
      <c r="H307" s="1152"/>
      <c r="I307" s="1152"/>
      <c r="J307" s="1152"/>
      <c r="K307" s="1152"/>
      <c r="L307" s="1152"/>
      <c r="M307" s="1152"/>
      <c r="N307" s="1152"/>
      <c r="O307" s="1169" t="s">
        <v>1291</v>
      </c>
      <c r="P307" s="1169"/>
      <c r="Q307" s="1169"/>
      <c r="R307" s="1169"/>
      <c r="S307" s="1169"/>
      <c r="T307" s="1169"/>
      <c r="U307" s="1169"/>
      <c r="V307" s="1169"/>
      <c r="W307" s="1169"/>
      <c r="X307" s="1169"/>
      <c r="Y307" s="1144" t="s">
        <v>445</v>
      </c>
      <c r="Z307" s="1144"/>
      <c r="AA307" s="1144"/>
      <c r="AB307" s="1144"/>
      <c r="AC307" s="1144"/>
      <c r="AD307" s="1105" t="s">
        <v>393</v>
      </c>
      <c r="AE307" s="1105"/>
      <c r="AF307" s="1105"/>
      <c r="AG307" s="1144" t="s">
        <v>2</v>
      </c>
      <c r="AH307" s="1144"/>
      <c r="AI307" s="1144"/>
      <c r="AJ307" s="1167"/>
      <c r="AK307" s="1152"/>
      <c r="AL307" s="1152"/>
      <c r="AM307" s="1152"/>
      <c r="AN307" s="1152"/>
      <c r="AO307" s="1152"/>
      <c r="AP307" s="1152"/>
      <c r="AQ307" s="1152"/>
      <c r="AR307" s="1152"/>
      <c r="AS307" s="1152"/>
      <c r="AT307" s="1152"/>
      <c r="AU307" s="1152"/>
      <c r="AV307" s="1152"/>
      <c r="AW307" s="1152"/>
      <c r="AX307" s="1152"/>
      <c r="AY307" s="1168"/>
      <c r="AZ307" s="133"/>
      <c r="BA307" s="84" t="s">
        <v>1293</v>
      </c>
      <c r="BB307" s="39" t="s">
        <v>1292</v>
      </c>
      <c r="BC307" s="39" t="str">
        <f t="shared" si="373"/>
        <v>Melia azedarach</v>
      </c>
      <c r="BD307" s="39" t="str">
        <f t="shared" si="374"/>
        <v>Chinaberry</v>
      </c>
      <c r="BE307" s="78" t="str">
        <f t="shared" si="375"/>
        <v>Advanced</v>
      </c>
      <c r="BF307" s="85" t="str">
        <f t="shared" si="376"/>
        <v/>
      </c>
      <c r="BG307" s="78" t="str">
        <f t="shared" si="377"/>
        <v/>
      </c>
      <c r="BH307" s="94" t="str">
        <f t="shared" si="378"/>
        <v/>
      </c>
      <c r="BI307" s="78" t="str">
        <f t="shared" si="379"/>
        <v/>
      </c>
      <c r="BJ307" s="86">
        <f>IF(BC307="","",Admin!$F$8)</f>
        <v>0</v>
      </c>
      <c r="BK307" s="94" t="str">
        <f t="shared" si="380"/>
        <v/>
      </c>
      <c r="BL307" s="95" t="str">
        <f t="shared" si="220"/>
        <v/>
      </c>
    </row>
    <row r="308" spans="2:64" s="39" customFormat="1" ht="18.75" hidden="1" customHeight="1" thickBot="1" x14ac:dyDescent="0.3">
      <c r="B308" s="1104"/>
      <c r="C308" s="1104"/>
      <c r="D308" s="1104"/>
      <c r="E308" s="1104"/>
      <c r="F308" s="1104"/>
      <c r="G308" s="1104"/>
      <c r="H308" s="1104"/>
      <c r="I308" s="1104"/>
      <c r="J308" s="1104"/>
      <c r="K308" s="1104"/>
      <c r="L308" s="1104"/>
      <c r="M308" s="1104"/>
      <c r="N308" s="1104"/>
      <c r="O308" s="1104"/>
      <c r="P308" s="1104"/>
      <c r="Q308" s="1104"/>
      <c r="R308" s="1104"/>
      <c r="S308" s="1104"/>
      <c r="T308" s="1104"/>
      <c r="U308" s="1104"/>
      <c r="V308" s="1104"/>
      <c r="W308" s="1104"/>
      <c r="X308" s="1104"/>
      <c r="Y308" s="1104"/>
      <c r="Z308" s="1104"/>
      <c r="AA308" s="1104"/>
      <c r="AB308" s="1104"/>
      <c r="AC308" s="1104"/>
      <c r="AD308" s="1104"/>
      <c r="AE308" s="1104"/>
      <c r="AF308" s="1104"/>
      <c r="AG308" s="1104"/>
      <c r="AH308" s="1104"/>
      <c r="AI308" s="1104"/>
      <c r="AJ308" s="1104"/>
      <c r="AK308" s="1104"/>
      <c r="AL308" s="1104"/>
      <c r="AM308" s="1104"/>
      <c r="AN308" s="1104"/>
      <c r="AO308" s="1104"/>
      <c r="AP308" s="1104"/>
      <c r="AQ308" s="1104"/>
      <c r="AR308" s="1104"/>
      <c r="AS308" s="1104"/>
      <c r="AT308" s="1104"/>
      <c r="AU308" s="1104"/>
      <c r="AV308" s="1104"/>
      <c r="AW308" s="1104"/>
      <c r="AX308" s="1104"/>
      <c r="AY308" s="1104"/>
      <c r="AZ308" s="133"/>
      <c r="BA308" s="84" t="s">
        <v>792</v>
      </c>
      <c r="BC308" s="39" t="str">
        <f>IF(BA308="","",IF(ISNUMBER(SEARCH(BB308,B308)),B308,BB308&amp;" "&amp;RIGHT(B308,LEN(B308)-3)))</f>
        <v/>
      </c>
      <c r="BD308" s="39" t="str">
        <f>IF(O308&lt;&gt;"",O308,"")</f>
        <v/>
      </c>
      <c r="BE308" s="78" t="str">
        <f>IF(AND(Y308&lt;&gt;"Size", Y308&lt;&gt;""),Y308,"")</f>
        <v/>
      </c>
      <c r="BF308" s="85" t="str">
        <f>IF(ISNUMBER(AD308),"Yes","")</f>
        <v/>
      </c>
      <c r="BG308" s="78" t="str">
        <f>IF(ISNUMBER(AG308),AG308,"")</f>
        <v/>
      </c>
      <c r="BH308" s="94" t="str">
        <f>IF(ISNUMBER(AD308),AD308,"")</f>
        <v/>
      </c>
      <c r="BI308" s="78" t="str">
        <f>IF(AND(ISNUMBER(AG308),BF308="Yes"),AG308,"")</f>
        <v/>
      </c>
      <c r="BJ308" s="86" t="str">
        <f>IF(BC308="","",Admin!$F$8)</f>
        <v/>
      </c>
      <c r="BK308" s="94" t="str">
        <f>IF(AND(ISNUMBER(AG308),AG308&gt;0, ISNUMBER(AD308)),AD308*AG308,"")</f>
        <v/>
      </c>
      <c r="BL308" s="95" t="str">
        <f>IF(BK308="","",BK308-(BK308*BJ308))</f>
        <v/>
      </c>
    </row>
    <row r="309" spans="2:64" s="39" customFormat="1" ht="18.75" hidden="1" customHeight="1" thickBot="1" x14ac:dyDescent="0.35">
      <c r="B309" s="1100" t="s">
        <v>526</v>
      </c>
      <c r="C309" s="1101"/>
      <c r="D309" s="1101"/>
      <c r="E309" s="1101"/>
      <c r="F309" s="1101"/>
      <c r="G309" s="1101"/>
      <c r="H309" s="1101"/>
      <c r="I309" s="1101"/>
      <c r="J309" s="1101"/>
      <c r="K309" s="1101"/>
      <c r="L309" s="1101"/>
      <c r="M309" s="1101"/>
      <c r="N309" s="1101"/>
      <c r="O309" s="1101"/>
      <c r="P309" s="1101"/>
      <c r="Q309" s="1101"/>
      <c r="R309" s="1101"/>
      <c r="S309" s="1101"/>
      <c r="T309" s="1101"/>
      <c r="U309" s="1101"/>
      <c r="V309" s="1101"/>
      <c r="W309" s="1101"/>
      <c r="X309" s="1101"/>
      <c r="Y309" s="1102" t="s">
        <v>443</v>
      </c>
      <c r="Z309" s="1102"/>
      <c r="AA309" s="1102"/>
      <c r="AB309" s="1102"/>
      <c r="AC309" s="1102"/>
      <c r="AD309" s="1102" t="s">
        <v>1</v>
      </c>
      <c r="AE309" s="1102"/>
      <c r="AF309" s="1102"/>
      <c r="AG309" s="1102" t="s">
        <v>0</v>
      </c>
      <c r="AH309" s="1102"/>
      <c r="AI309" s="1102"/>
      <c r="AJ309" s="1102" t="s">
        <v>444</v>
      </c>
      <c r="AK309" s="1102"/>
      <c r="AL309" s="1102"/>
      <c r="AM309" s="1102"/>
      <c r="AN309" s="1102"/>
      <c r="AO309" s="1102"/>
      <c r="AP309" s="1102"/>
      <c r="AQ309" s="1102"/>
      <c r="AR309" s="1102"/>
      <c r="AS309" s="1102"/>
      <c r="AT309" s="1102"/>
      <c r="AU309" s="1102"/>
      <c r="AV309" s="1102"/>
      <c r="AW309" s="1102"/>
      <c r="AX309" s="1102"/>
      <c r="AY309" s="1103"/>
      <c r="AZ309" s="133"/>
      <c r="BA309" s="84" t="s">
        <v>792</v>
      </c>
      <c r="BC309" s="39" t="str">
        <f t="shared" si="373"/>
        <v/>
      </c>
      <c r="BD309" s="39" t="str">
        <f t="shared" si="374"/>
        <v/>
      </c>
      <c r="BE309" s="78" t="str">
        <f t="shared" si="375"/>
        <v/>
      </c>
      <c r="BF309" s="85" t="str">
        <f t="shared" si="376"/>
        <v/>
      </c>
      <c r="BG309" s="78" t="str">
        <f t="shared" si="377"/>
        <v/>
      </c>
      <c r="BH309" s="94" t="str">
        <f t="shared" si="378"/>
        <v/>
      </c>
      <c r="BI309" s="78" t="str">
        <f t="shared" si="379"/>
        <v/>
      </c>
      <c r="BJ309" s="86" t="str">
        <f>IF(BC309="","",Admin!$F$8)</f>
        <v/>
      </c>
      <c r="BK309" s="94" t="str">
        <f t="shared" si="380"/>
        <v/>
      </c>
      <c r="BL309" s="95" t="str">
        <f>IF(BK309="","",BK309-(BK309*BJ309))</f>
        <v/>
      </c>
    </row>
    <row r="310" spans="2:64" s="39" customFormat="1" ht="18.75" hidden="1" customHeight="1" x14ac:dyDescent="0.25">
      <c r="B310" s="1110" t="s">
        <v>1549</v>
      </c>
      <c r="C310" s="470"/>
      <c r="D310" s="470"/>
      <c r="E310" s="470"/>
      <c r="F310" s="470"/>
      <c r="G310" s="470"/>
      <c r="H310" s="470"/>
      <c r="I310" s="470"/>
      <c r="J310" s="1241" t="s">
        <v>1401</v>
      </c>
      <c r="K310" s="1241"/>
      <c r="L310" s="1241"/>
      <c r="M310" s="1241"/>
      <c r="N310" s="1241"/>
      <c r="O310" s="1111" t="s">
        <v>1400</v>
      </c>
      <c r="P310" s="1111"/>
      <c r="Q310" s="1111"/>
      <c r="R310" s="1111"/>
      <c r="S310" s="1111"/>
      <c r="T310" s="1111"/>
      <c r="U310" s="1111"/>
      <c r="V310" s="1111"/>
      <c r="W310" s="1111"/>
      <c r="X310" s="1111"/>
      <c r="Y310" s="1094" t="s">
        <v>1378</v>
      </c>
      <c r="Z310" s="1094"/>
      <c r="AA310" s="1094"/>
      <c r="AB310" s="1094"/>
      <c r="AC310" s="1094"/>
      <c r="AD310" s="1112" t="s">
        <v>393</v>
      </c>
      <c r="AE310" s="1112"/>
      <c r="AF310" s="1112"/>
      <c r="AG310" s="1094" t="s">
        <v>2</v>
      </c>
      <c r="AH310" s="1094"/>
      <c r="AI310" s="1094"/>
      <c r="AJ310" s="1142"/>
      <c r="AK310" s="470"/>
      <c r="AL310" s="470"/>
      <c r="AM310" s="470"/>
      <c r="AN310" s="470"/>
      <c r="AO310" s="470"/>
      <c r="AP310" s="470"/>
      <c r="AQ310" s="470"/>
      <c r="AR310" s="470"/>
      <c r="AS310" s="470"/>
      <c r="AT310" s="470"/>
      <c r="AU310" s="470"/>
      <c r="AV310" s="470"/>
      <c r="AW310" s="470"/>
      <c r="AX310" s="470"/>
      <c r="AY310" s="944"/>
      <c r="BA310" s="84" t="s">
        <v>1402</v>
      </c>
      <c r="BB310" s="39" t="s">
        <v>1204</v>
      </c>
      <c r="BC310" s="39" t="str">
        <f t="shared" si="373"/>
        <v>Morus alba ‘Chaparral’*</v>
      </c>
      <c r="BD310" s="39" t="str">
        <f t="shared" si="374"/>
        <v>Weeping Chaparral Mulberry</v>
      </c>
      <c r="BE310" s="40" t="str">
        <f t="shared" si="375"/>
        <v>1.8m Standard</v>
      </c>
      <c r="BF310" s="85" t="str">
        <f t="shared" si="376"/>
        <v/>
      </c>
      <c r="BG310" s="40" t="str">
        <f t="shared" si="377"/>
        <v/>
      </c>
      <c r="BH310" s="142" t="str">
        <f t="shared" si="378"/>
        <v/>
      </c>
      <c r="BI310" s="40" t="str">
        <f t="shared" si="379"/>
        <v/>
      </c>
      <c r="BJ310" s="139">
        <f>IF(BC310="","",Admin!$F$8)</f>
        <v>0</v>
      </c>
      <c r="BK310" s="142" t="str">
        <f t="shared" si="380"/>
        <v/>
      </c>
      <c r="BL310" s="143" t="str">
        <f>IF(BK310="","",BK310-(BK310*BJ310))</f>
        <v/>
      </c>
    </row>
    <row r="311" spans="2:64" s="39" customFormat="1" ht="18.75" hidden="1" customHeight="1" thickBot="1" x14ac:dyDescent="0.3">
      <c r="B311" s="1151" t="s">
        <v>2014</v>
      </c>
      <c r="C311" s="1152"/>
      <c r="D311" s="1152"/>
      <c r="E311" s="1152"/>
      <c r="F311" s="1152"/>
      <c r="G311" s="1152"/>
      <c r="H311" s="1152"/>
      <c r="I311" s="1152"/>
      <c r="J311" s="1152"/>
      <c r="K311" s="1152"/>
      <c r="L311" s="1152"/>
      <c r="M311" s="1152"/>
      <c r="N311" s="1152"/>
      <c r="O311" s="1169" t="s">
        <v>527</v>
      </c>
      <c r="P311" s="1169"/>
      <c r="Q311" s="1169"/>
      <c r="R311" s="1169"/>
      <c r="S311" s="1169"/>
      <c r="T311" s="1169"/>
      <c r="U311" s="1169"/>
      <c r="V311" s="1169"/>
      <c r="W311" s="1169"/>
      <c r="X311" s="1169"/>
      <c r="Y311" s="1144" t="s">
        <v>1378</v>
      </c>
      <c r="Z311" s="1144"/>
      <c r="AA311" s="1144"/>
      <c r="AB311" s="1144"/>
      <c r="AC311" s="1144"/>
      <c r="AD311" s="1105">
        <v>139.94999999999999</v>
      </c>
      <c r="AE311" s="1105"/>
      <c r="AF311" s="1105"/>
      <c r="AG311" s="1144" t="s">
        <v>2</v>
      </c>
      <c r="AH311" s="1144"/>
      <c r="AI311" s="1144"/>
      <c r="AJ311" s="1107"/>
      <c r="AK311" s="1108"/>
      <c r="AL311" s="1108"/>
      <c r="AM311" s="1108"/>
      <c r="AN311" s="1108"/>
      <c r="AO311" s="1108"/>
      <c r="AP311" s="1108"/>
      <c r="AQ311" s="1108"/>
      <c r="AR311" s="1108"/>
      <c r="AS311" s="1108"/>
      <c r="AT311" s="1108"/>
      <c r="AU311" s="1108"/>
      <c r="AV311" s="1108"/>
      <c r="AW311" s="1108"/>
      <c r="AX311" s="1108"/>
      <c r="AY311" s="1109"/>
      <c r="AZ311" s="133"/>
      <c r="BA311" s="84" t="s">
        <v>990</v>
      </c>
      <c r="BB311" s="39" t="s">
        <v>1204</v>
      </c>
      <c r="BC311" s="39" t="str">
        <f t="shared" si="373"/>
        <v>Morus Alba Pendula*</v>
      </c>
      <c r="BD311" s="39" t="str">
        <f t="shared" si="374"/>
        <v>Weeping Mulberry</v>
      </c>
      <c r="BE311" s="40" t="str">
        <f t="shared" si="375"/>
        <v>1.8m Standard</v>
      </c>
      <c r="BF311" s="85" t="str">
        <f t="shared" si="376"/>
        <v>Yes</v>
      </c>
      <c r="BG311" s="40" t="str">
        <f t="shared" si="377"/>
        <v/>
      </c>
      <c r="BH311" s="142">
        <f t="shared" si="378"/>
        <v>139.94999999999999</v>
      </c>
      <c r="BI311" s="40" t="str">
        <f t="shared" si="379"/>
        <v/>
      </c>
      <c r="BJ311" s="139">
        <f>IF(BC311="","",Admin!$F$8)</f>
        <v>0</v>
      </c>
      <c r="BK311" s="142" t="str">
        <f t="shared" si="380"/>
        <v/>
      </c>
      <c r="BL311" s="143" t="str">
        <f>IF(BK311="","",BK311-(BK311*BJ311))</f>
        <v/>
      </c>
    </row>
    <row r="312" spans="2:64" s="39" customFormat="1" ht="18.75" hidden="1" customHeight="1" thickBot="1" x14ac:dyDescent="0.3">
      <c r="B312" s="1140" t="s">
        <v>1550</v>
      </c>
      <c r="C312" s="1141"/>
      <c r="D312" s="1141"/>
      <c r="E312" s="1141"/>
      <c r="F312" s="1141"/>
      <c r="G312" s="1141"/>
      <c r="H312" s="1141"/>
      <c r="I312" s="1141"/>
      <c r="J312" s="1141"/>
      <c r="K312" s="1141"/>
      <c r="L312" s="1141"/>
      <c r="M312" s="1141"/>
      <c r="N312" s="1141"/>
      <c r="O312" s="1180" t="s">
        <v>527</v>
      </c>
      <c r="P312" s="1180"/>
      <c r="Q312" s="1180"/>
      <c r="R312" s="1180"/>
      <c r="S312" s="1180"/>
      <c r="T312" s="1180"/>
      <c r="U312" s="1180"/>
      <c r="V312" s="1180"/>
      <c r="W312" s="1180"/>
      <c r="X312" s="1180"/>
      <c r="Y312" s="1106" t="s">
        <v>1352</v>
      </c>
      <c r="Z312" s="1106"/>
      <c r="AA312" s="1106"/>
      <c r="AB312" s="1106"/>
      <c r="AC312" s="1106"/>
      <c r="AD312" s="1181" t="s">
        <v>393</v>
      </c>
      <c r="AE312" s="1181"/>
      <c r="AF312" s="1181"/>
      <c r="AG312" s="1106" t="s">
        <v>2</v>
      </c>
      <c r="AH312" s="1106"/>
      <c r="AI312" s="1106"/>
      <c r="AJ312" s="1178"/>
      <c r="AK312" s="1141"/>
      <c r="AL312" s="1141"/>
      <c r="AM312" s="1141"/>
      <c r="AN312" s="1141"/>
      <c r="AO312" s="1141"/>
      <c r="AP312" s="1141"/>
      <c r="AQ312" s="1141"/>
      <c r="AR312" s="1141"/>
      <c r="AS312" s="1141"/>
      <c r="AT312" s="1141"/>
      <c r="AU312" s="1141"/>
      <c r="AV312" s="1141"/>
      <c r="AW312" s="1141"/>
      <c r="AX312" s="1141"/>
      <c r="AY312" s="1179"/>
      <c r="BA312" s="84" t="s">
        <v>1436</v>
      </c>
      <c r="BB312" s="39" t="s">
        <v>1204</v>
      </c>
      <c r="BC312" s="39" t="str">
        <f t="shared" si="373"/>
        <v>Morus alba Pendula*</v>
      </c>
      <c r="BD312" s="39" t="str">
        <f t="shared" si="374"/>
        <v>Weeping Mulberry</v>
      </c>
      <c r="BE312" s="40" t="str">
        <f t="shared" si="375"/>
        <v>1.2m Standard</v>
      </c>
      <c r="BF312" s="85" t="str">
        <f t="shared" si="376"/>
        <v/>
      </c>
      <c r="BG312" s="40" t="str">
        <f t="shared" si="377"/>
        <v/>
      </c>
      <c r="BH312" s="142" t="str">
        <f t="shared" si="378"/>
        <v/>
      </c>
      <c r="BI312" s="40" t="str">
        <f t="shared" si="379"/>
        <v/>
      </c>
      <c r="BJ312" s="139">
        <f>IF(BC312="","",Admin!$F$8)</f>
        <v>0</v>
      </c>
      <c r="BK312" s="142" t="str">
        <f t="shared" si="380"/>
        <v/>
      </c>
      <c r="BL312" s="143" t="str">
        <f>IF(BK312="","",BK312-(BK312*BJ312))</f>
        <v/>
      </c>
    </row>
    <row r="313" spans="2:64" s="39" customFormat="1" ht="18.75" customHeight="1" thickBot="1" x14ac:dyDescent="0.3">
      <c r="B313" s="1104"/>
      <c r="C313" s="1104"/>
      <c r="D313" s="1104"/>
      <c r="E313" s="1104"/>
      <c r="F313" s="1104"/>
      <c r="G313" s="1104"/>
      <c r="H313" s="1104"/>
      <c r="I313" s="1104"/>
      <c r="J313" s="1104"/>
      <c r="K313" s="1104"/>
      <c r="L313" s="1104"/>
      <c r="M313" s="1104"/>
      <c r="N313" s="1104"/>
      <c r="O313" s="1104"/>
      <c r="P313" s="1104"/>
      <c r="Q313" s="1104"/>
      <c r="R313" s="1104"/>
      <c r="S313" s="1104"/>
      <c r="T313" s="1104"/>
      <c r="U313" s="1104"/>
      <c r="V313" s="1104"/>
      <c r="W313" s="1104"/>
      <c r="X313" s="1104"/>
      <c r="Y313" s="1104"/>
      <c r="Z313" s="1104"/>
      <c r="AA313" s="1104"/>
      <c r="AB313" s="1104"/>
      <c r="AC313" s="1104"/>
      <c r="AD313" s="1104"/>
      <c r="AE313" s="1104"/>
      <c r="AF313" s="1104"/>
      <c r="AG313" s="1104"/>
      <c r="AH313" s="1104"/>
      <c r="AI313" s="1104"/>
      <c r="AJ313" s="1104"/>
      <c r="AK313" s="1104"/>
      <c r="AL313" s="1104"/>
      <c r="AM313" s="1104"/>
      <c r="AN313" s="1104"/>
      <c r="AO313" s="1104"/>
      <c r="AP313" s="1104"/>
      <c r="AQ313" s="1104"/>
      <c r="AR313" s="1104"/>
      <c r="AS313" s="1104"/>
      <c r="AT313" s="1104"/>
      <c r="AU313" s="1104"/>
      <c r="AV313" s="1104"/>
      <c r="AW313" s="1104"/>
      <c r="AX313" s="1104"/>
      <c r="AY313" s="1104"/>
      <c r="AZ313" s="133"/>
      <c r="BA313" s="84" t="s">
        <v>792</v>
      </c>
      <c r="BC313" s="39" t="str">
        <f t="shared" si="373"/>
        <v/>
      </c>
      <c r="BD313" s="39" t="str">
        <f t="shared" si="374"/>
        <v/>
      </c>
      <c r="BE313" s="78" t="str">
        <f t="shared" si="375"/>
        <v/>
      </c>
      <c r="BF313" s="85" t="str">
        <f t="shared" si="376"/>
        <v/>
      </c>
      <c r="BG313" s="78" t="str">
        <f t="shared" si="377"/>
        <v/>
      </c>
      <c r="BH313" s="94" t="str">
        <f t="shared" si="378"/>
        <v/>
      </c>
      <c r="BI313" s="78" t="str">
        <f t="shared" si="379"/>
        <v/>
      </c>
      <c r="BJ313" s="86" t="str">
        <f>IF(BC313="","",Admin!$F$8)</f>
        <v/>
      </c>
      <c r="BK313" s="94" t="str">
        <f t="shared" si="380"/>
        <v/>
      </c>
      <c r="BL313" s="95" t="str">
        <f t="shared" si="220"/>
        <v/>
      </c>
    </row>
    <row r="314" spans="2:64" s="39" customFormat="1" ht="18.75" customHeight="1" x14ac:dyDescent="0.3">
      <c r="B314" s="1100" t="s">
        <v>528</v>
      </c>
      <c r="C314" s="1101"/>
      <c r="D314" s="1101"/>
      <c r="E314" s="1101"/>
      <c r="F314" s="1101"/>
      <c r="G314" s="1101"/>
      <c r="H314" s="1101"/>
      <c r="I314" s="1101"/>
      <c r="J314" s="1101"/>
      <c r="K314" s="1101"/>
      <c r="L314" s="1101"/>
      <c r="M314" s="1101"/>
      <c r="N314" s="1101"/>
      <c r="O314" s="1101"/>
      <c r="P314" s="1101"/>
      <c r="Q314" s="1101"/>
      <c r="R314" s="1101"/>
      <c r="S314" s="1101"/>
      <c r="T314" s="1101"/>
      <c r="U314" s="1101"/>
      <c r="V314" s="1101"/>
      <c r="W314" s="1101"/>
      <c r="X314" s="1101"/>
      <c r="Y314" s="1102" t="s">
        <v>443</v>
      </c>
      <c r="Z314" s="1102"/>
      <c r="AA314" s="1102"/>
      <c r="AB314" s="1102"/>
      <c r="AC314" s="1102"/>
      <c r="AD314" s="1102" t="s">
        <v>1</v>
      </c>
      <c r="AE314" s="1102"/>
      <c r="AF314" s="1102"/>
      <c r="AG314" s="1102" t="s">
        <v>0</v>
      </c>
      <c r="AH314" s="1102"/>
      <c r="AI314" s="1102"/>
      <c r="AJ314" s="1102" t="s">
        <v>444</v>
      </c>
      <c r="AK314" s="1102"/>
      <c r="AL314" s="1102"/>
      <c r="AM314" s="1102"/>
      <c r="AN314" s="1102"/>
      <c r="AO314" s="1102"/>
      <c r="AP314" s="1102"/>
      <c r="AQ314" s="1102"/>
      <c r="AR314" s="1102"/>
      <c r="AS314" s="1102"/>
      <c r="AT314" s="1102"/>
      <c r="AU314" s="1102"/>
      <c r="AV314" s="1102"/>
      <c r="AW314" s="1102"/>
      <c r="AX314" s="1102"/>
      <c r="AY314" s="1103"/>
      <c r="AZ314" s="133"/>
      <c r="BA314" s="84" t="s">
        <v>792</v>
      </c>
      <c r="BC314" s="39" t="str">
        <f t="shared" si="373"/>
        <v/>
      </c>
      <c r="BD314" s="39" t="str">
        <f t="shared" si="374"/>
        <v/>
      </c>
      <c r="BE314" s="78" t="str">
        <f t="shared" si="375"/>
        <v/>
      </c>
      <c r="BF314" s="85" t="str">
        <f t="shared" si="376"/>
        <v/>
      </c>
      <c r="BG314" s="78" t="str">
        <f t="shared" si="377"/>
        <v/>
      </c>
      <c r="BH314" s="94" t="str">
        <f t="shared" si="378"/>
        <v/>
      </c>
      <c r="BI314" s="78" t="str">
        <f t="shared" si="379"/>
        <v/>
      </c>
      <c r="BJ314" s="86" t="str">
        <f>IF(BC314="","",Admin!$F$8)</f>
        <v/>
      </c>
      <c r="BK314" s="94" t="str">
        <f t="shared" si="380"/>
        <v/>
      </c>
      <c r="BL314" s="95" t="str">
        <f t="shared" si="220"/>
        <v/>
      </c>
    </row>
    <row r="315" spans="2:64" s="39" customFormat="1" ht="18.75" customHeight="1" x14ac:dyDescent="0.25">
      <c r="B315" s="1122" t="s">
        <v>529</v>
      </c>
      <c r="C315" s="466"/>
      <c r="D315" s="466"/>
      <c r="E315" s="466"/>
      <c r="F315" s="466"/>
      <c r="G315" s="466"/>
      <c r="H315" s="466"/>
      <c r="I315" s="466"/>
      <c r="J315" s="466"/>
      <c r="K315" s="466"/>
      <c r="L315" s="466"/>
      <c r="M315" s="466"/>
      <c r="N315" s="466"/>
      <c r="O315" s="1117" t="s">
        <v>530</v>
      </c>
      <c r="P315" s="1117"/>
      <c r="Q315" s="1117"/>
      <c r="R315" s="1117"/>
      <c r="S315" s="1117"/>
      <c r="T315" s="1117"/>
      <c r="U315" s="1117"/>
      <c r="V315" s="1117"/>
      <c r="W315" s="1117"/>
      <c r="X315" s="1117"/>
      <c r="Y315" s="1092" t="s">
        <v>445</v>
      </c>
      <c r="Z315" s="1092"/>
      <c r="AA315" s="1092"/>
      <c r="AB315" s="1092"/>
      <c r="AC315" s="1092"/>
      <c r="AD315" s="1113">
        <v>57.95</v>
      </c>
      <c r="AE315" s="1113"/>
      <c r="AF315" s="1113"/>
      <c r="AG315" s="1092"/>
      <c r="AH315" s="1092"/>
      <c r="AI315" s="1092"/>
      <c r="AJ315" s="1095"/>
      <c r="AK315" s="466"/>
      <c r="AL315" s="466"/>
      <c r="AM315" s="466"/>
      <c r="AN315" s="466"/>
      <c r="AO315" s="466"/>
      <c r="AP315" s="466"/>
      <c r="AQ315" s="466"/>
      <c r="AR315" s="466"/>
      <c r="AS315" s="466"/>
      <c r="AT315" s="466"/>
      <c r="AU315" s="466"/>
      <c r="AV315" s="466"/>
      <c r="AW315" s="466"/>
      <c r="AX315" s="466"/>
      <c r="AY315" s="963"/>
      <c r="AZ315" s="133"/>
      <c r="BA315" s="84" t="s">
        <v>991</v>
      </c>
      <c r="BB315" s="39" t="s">
        <v>1205</v>
      </c>
      <c r="BC315" s="39" t="str">
        <f t="shared" ref="BC315" si="399">IF(BA315="","",IF(ISNUMBER(SEARCH(BB315,B315)),B315,BB315&amp;" "&amp;RIGHT(B315,LEN(B315)-3)))</f>
        <v>Parrotia Persica</v>
      </c>
      <c r="BD315" s="39" t="str">
        <f t="shared" ref="BD315" si="400">IF(O315&lt;&gt;"",O315,"")</f>
        <v>Persian Witch Hazel</v>
      </c>
      <c r="BE315" s="40" t="str">
        <f t="shared" ref="BE315" si="401">IF(AND(Y315&lt;&gt;"Size", Y315&lt;&gt;""),Y315,"")</f>
        <v>Advanced</v>
      </c>
      <c r="BF315" s="85" t="str">
        <f t="shared" ref="BF315" si="402">IF(ISNUMBER(AD315),"Yes","")</f>
        <v>Yes</v>
      </c>
      <c r="BG315" s="40" t="str">
        <f t="shared" ref="BG315" si="403">IF(ISNUMBER(AG315),AG315,"")</f>
        <v/>
      </c>
      <c r="BH315" s="142">
        <f t="shared" ref="BH315" si="404">IF(ISNUMBER(AD315),AD315,"")</f>
        <v>57.95</v>
      </c>
      <c r="BI315" s="40" t="str">
        <f t="shared" ref="BI315" si="405">IF(AND(ISNUMBER(AG315),BF315="Yes"),AG315,"")</f>
        <v/>
      </c>
      <c r="BJ315" s="139">
        <f>IF(BC315="","",Admin!$F$8)</f>
        <v>0</v>
      </c>
      <c r="BK315" s="142" t="str">
        <f t="shared" ref="BK315" si="406">IF(AND(ISNUMBER(AG315),AG315&gt;0, ISNUMBER(AD315)),AD315*AG315,"")</f>
        <v/>
      </c>
      <c r="BL315" s="143" t="str">
        <f t="shared" ref="BL315" si="407">IF(BK315="","",BK315-(BK315*BJ315))</f>
        <v/>
      </c>
    </row>
    <row r="316" spans="2:64" s="39" customFormat="1" ht="18.75" customHeight="1" thickBot="1" x14ac:dyDescent="0.3">
      <c r="B316" s="1122" t="s">
        <v>2406</v>
      </c>
      <c r="C316" s="466"/>
      <c r="D316" s="466"/>
      <c r="E316" s="466"/>
      <c r="F316" s="466"/>
      <c r="G316" s="466"/>
      <c r="H316" s="466"/>
      <c r="I316" s="466"/>
      <c r="J316" s="466"/>
      <c r="K316" s="466"/>
      <c r="L316" s="466"/>
      <c r="M316" s="466"/>
      <c r="N316" s="466"/>
      <c r="O316" s="1193" t="s">
        <v>2408</v>
      </c>
      <c r="P316" s="1193"/>
      <c r="Q316" s="1193"/>
      <c r="R316" s="1193"/>
      <c r="S316" s="1193"/>
      <c r="T316" s="1193"/>
      <c r="U316" s="1193"/>
      <c r="V316" s="1193"/>
      <c r="W316" s="1193"/>
      <c r="X316" s="1193"/>
      <c r="Y316" s="1092" t="s">
        <v>481</v>
      </c>
      <c r="Z316" s="1092"/>
      <c r="AA316" s="1092"/>
      <c r="AB316" s="1092"/>
      <c r="AC316" s="1092"/>
      <c r="AD316" s="1113">
        <v>57.95</v>
      </c>
      <c r="AE316" s="1113"/>
      <c r="AF316" s="1113"/>
      <c r="AG316" s="1092"/>
      <c r="AH316" s="1092"/>
      <c r="AI316" s="1092"/>
      <c r="AJ316" s="1119"/>
      <c r="AK316" s="1120"/>
      <c r="AL316" s="1120"/>
      <c r="AM316" s="1120"/>
      <c r="AN316" s="1120"/>
      <c r="AO316" s="1120"/>
      <c r="AP316" s="1120"/>
      <c r="AQ316" s="1120"/>
      <c r="AR316" s="1120"/>
      <c r="AS316" s="1120"/>
      <c r="AT316" s="1120"/>
      <c r="AU316" s="1120"/>
      <c r="AV316" s="1120"/>
      <c r="AW316" s="1120"/>
      <c r="AX316" s="1120"/>
      <c r="AY316" s="1121"/>
      <c r="AZ316" s="133"/>
      <c r="BA316" s="84" t="s">
        <v>2407</v>
      </c>
      <c r="BB316" s="39" t="s">
        <v>1205</v>
      </c>
      <c r="BC316" s="39" t="str">
        <f t="shared" si="373"/>
        <v>Parrotia Persica 'JLColumnar' Persian Spire</v>
      </c>
      <c r="BD316" s="39" t="str">
        <f t="shared" si="374"/>
        <v>Persian Spire Persian Witch Hazel</v>
      </c>
      <c r="BE316" s="40" t="str">
        <f t="shared" si="375"/>
        <v>Regular</v>
      </c>
      <c r="BF316" s="85" t="str">
        <f t="shared" si="376"/>
        <v>Yes</v>
      </c>
      <c r="BG316" s="40" t="str">
        <f t="shared" si="377"/>
        <v/>
      </c>
      <c r="BH316" s="142">
        <f t="shared" si="378"/>
        <v>57.95</v>
      </c>
      <c r="BI316" s="40" t="str">
        <f t="shared" si="379"/>
        <v/>
      </c>
      <c r="BJ316" s="139">
        <f>IF(BC316="","",Admin!$F$8)</f>
        <v>0</v>
      </c>
      <c r="BK316" s="142" t="str">
        <f t="shared" si="380"/>
        <v/>
      </c>
      <c r="BL316" s="143" t="str">
        <f t="shared" si="220"/>
        <v/>
      </c>
    </row>
    <row r="317" spans="2:64" s="39" customFormat="1" ht="18.75" customHeight="1" thickBot="1" x14ac:dyDescent="0.3">
      <c r="B317" s="1104"/>
      <c r="C317" s="1104"/>
      <c r="D317" s="1104"/>
      <c r="E317" s="1104"/>
      <c r="F317" s="1104"/>
      <c r="G317" s="1104"/>
      <c r="H317" s="1104"/>
      <c r="I317" s="1104"/>
      <c r="J317" s="1104"/>
      <c r="K317" s="1104"/>
      <c r="L317" s="1104"/>
      <c r="M317" s="1104"/>
      <c r="N317" s="1104"/>
      <c r="O317" s="1104"/>
      <c r="P317" s="1104"/>
      <c r="Q317" s="1104"/>
      <c r="R317" s="1104"/>
      <c r="S317" s="1104"/>
      <c r="T317" s="1104"/>
      <c r="U317" s="1104"/>
      <c r="V317" s="1104"/>
      <c r="W317" s="1104"/>
      <c r="X317" s="1104"/>
      <c r="Y317" s="1104"/>
      <c r="Z317" s="1104"/>
      <c r="AA317" s="1104"/>
      <c r="AB317" s="1104"/>
      <c r="AC317" s="1104"/>
      <c r="AD317" s="1104"/>
      <c r="AE317" s="1104"/>
      <c r="AF317" s="1104"/>
      <c r="AG317" s="1104"/>
      <c r="AH317" s="1104"/>
      <c r="AI317" s="1104"/>
      <c r="AJ317" s="1104"/>
      <c r="AK317" s="1104"/>
      <c r="AL317" s="1104"/>
      <c r="AM317" s="1104"/>
      <c r="AN317" s="1104"/>
      <c r="AO317" s="1104"/>
      <c r="AP317" s="1104"/>
      <c r="AQ317" s="1104"/>
      <c r="AR317" s="1104"/>
      <c r="AS317" s="1104"/>
      <c r="AT317" s="1104"/>
      <c r="AU317" s="1104"/>
      <c r="AV317" s="1104"/>
      <c r="AW317" s="1104"/>
      <c r="AX317" s="1104"/>
      <c r="AY317" s="1104"/>
      <c r="AZ317" s="133"/>
      <c r="BA317" s="84" t="s">
        <v>792</v>
      </c>
      <c r="BC317" s="39" t="str">
        <f t="shared" si="373"/>
        <v/>
      </c>
      <c r="BD317" s="39" t="str">
        <f t="shared" si="374"/>
        <v/>
      </c>
      <c r="BE317" s="78" t="str">
        <f t="shared" si="375"/>
        <v/>
      </c>
      <c r="BF317" s="85" t="str">
        <f t="shared" si="376"/>
        <v/>
      </c>
      <c r="BG317" s="78" t="str">
        <f t="shared" si="377"/>
        <v/>
      </c>
      <c r="BH317" s="94" t="str">
        <f t="shared" si="378"/>
        <v/>
      </c>
      <c r="BI317" s="78" t="str">
        <f t="shared" si="379"/>
        <v/>
      </c>
      <c r="BJ317" s="86" t="str">
        <f>IF(BC317="","",Admin!$F$8)</f>
        <v/>
      </c>
      <c r="BK317" s="94" t="str">
        <f t="shared" si="380"/>
        <v/>
      </c>
      <c r="BL317" s="95" t="str">
        <f t="shared" si="220"/>
        <v/>
      </c>
    </row>
    <row r="318" spans="2:64" s="39" customFormat="1" ht="18.75" hidden="1" customHeight="1" thickBot="1" x14ac:dyDescent="0.35">
      <c r="B318" s="1100" t="s">
        <v>1297</v>
      </c>
      <c r="C318" s="1101"/>
      <c r="D318" s="1101"/>
      <c r="E318" s="1101"/>
      <c r="F318" s="1101"/>
      <c r="G318" s="1101"/>
      <c r="H318" s="1101"/>
      <c r="I318" s="1101"/>
      <c r="J318" s="1101"/>
      <c r="K318" s="1101"/>
      <c r="L318" s="1101"/>
      <c r="M318" s="1101"/>
      <c r="N318" s="1101"/>
      <c r="O318" s="1101"/>
      <c r="P318" s="1101"/>
      <c r="Q318" s="1101"/>
      <c r="R318" s="1101"/>
      <c r="S318" s="1101"/>
      <c r="T318" s="1101"/>
      <c r="U318" s="1101"/>
      <c r="V318" s="1101"/>
      <c r="W318" s="1101"/>
      <c r="X318" s="1101"/>
      <c r="Y318" s="1102" t="s">
        <v>443</v>
      </c>
      <c r="Z318" s="1102"/>
      <c r="AA318" s="1102"/>
      <c r="AB318" s="1102"/>
      <c r="AC318" s="1102"/>
      <c r="AD318" s="1102" t="s">
        <v>1</v>
      </c>
      <c r="AE318" s="1102"/>
      <c r="AF318" s="1102"/>
      <c r="AG318" s="1102" t="s">
        <v>0</v>
      </c>
      <c r="AH318" s="1102"/>
      <c r="AI318" s="1102"/>
      <c r="AJ318" s="1102" t="s">
        <v>444</v>
      </c>
      <c r="AK318" s="1102"/>
      <c r="AL318" s="1102"/>
      <c r="AM318" s="1102"/>
      <c r="AN318" s="1102"/>
      <c r="AO318" s="1102"/>
      <c r="AP318" s="1102"/>
      <c r="AQ318" s="1102"/>
      <c r="AR318" s="1102"/>
      <c r="AS318" s="1102"/>
      <c r="AT318" s="1102"/>
      <c r="AU318" s="1102"/>
      <c r="AV318" s="1102"/>
      <c r="AW318" s="1102"/>
      <c r="AX318" s="1102"/>
      <c r="AY318" s="1103"/>
      <c r="AZ318" s="133"/>
      <c r="BA318" s="84" t="s">
        <v>792</v>
      </c>
      <c r="BC318" s="39" t="str">
        <f t="shared" si="373"/>
        <v/>
      </c>
      <c r="BD318" s="39" t="str">
        <f t="shared" si="374"/>
        <v/>
      </c>
      <c r="BE318" s="78" t="str">
        <f t="shared" si="375"/>
        <v/>
      </c>
      <c r="BF318" s="85" t="str">
        <f t="shared" si="376"/>
        <v/>
      </c>
      <c r="BG318" s="78" t="str">
        <f t="shared" si="377"/>
        <v/>
      </c>
      <c r="BH318" s="94" t="str">
        <f t="shared" si="378"/>
        <v/>
      </c>
      <c r="BI318" s="78" t="str">
        <f t="shared" si="379"/>
        <v/>
      </c>
      <c r="BJ318" s="86" t="str">
        <f>IF(BC318="","",Admin!$F$8)</f>
        <v/>
      </c>
      <c r="BK318" s="94" t="str">
        <f t="shared" si="380"/>
        <v/>
      </c>
      <c r="BL318" s="95" t="str">
        <f>IF(BK318="","",BK318-(BK318*BJ318))</f>
        <v/>
      </c>
    </row>
    <row r="319" spans="2:64" s="39" customFormat="1" ht="18.75" hidden="1" customHeight="1" thickBot="1" x14ac:dyDescent="0.3">
      <c r="B319" s="1151" t="s">
        <v>1296</v>
      </c>
      <c r="C319" s="1152"/>
      <c r="D319" s="1152"/>
      <c r="E319" s="1152"/>
      <c r="F319" s="1152"/>
      <c r="G319" s="1152"/>
      <c r="H319" s="1152"/>
      <c r="I319" s="1152"/>
      <c r="J319" s="1152"/>
      <c r="K319" s="1152"/>
      <c r="L319" s="1152"/>
      <c r="M319" s="1152"/>
      <c r="N319" s="1152"/>
      <c r="O319" s="1169" t="s">
        <v>1298</v>
      </c>
      <c r="P319" s="1169"/>
      <c r="Q319" s="1169"/>
      <c r="R319" s="1169"/>
      <c r="S319" s="1169"/>
      <c r="T319" s="1169"/>
      <c r="U319" s="1169"/>
      <c r="V319" s="1169"/>
      <c r="W319" s="1169"/>
      <c r="X319" s="1169"/>
      <c r="Y319" s="1144" t="s">
        <v>481</v>
      </c>
      <c r="Z319" s="1144"/>
      <c r="AA319" s="1144"/>
      <c r="AB319" s="1144"/>
      <c r="AC319" s="1144"/>
      <c r="AD319" s="1105" t="s">
        <v>393</v>
      </c>
      <c r="AE319" s="1105"/>
      <c r="AF319" s="1105"/>
      <c r="AG319" s="1144" t="s">
        <v>2</v>
      </c>
      <c r="AH319" s="1144"/>
      <c r="AI319" s="1144"/>
      <c r="AJ319" s="1167" t="s">
        <v>1480</v>
      </c>
      <c r="AK319" s="1152"/>
      <c r="AL319" s="1152"/>
      <c r="AM319" s="1152"/>
      <c r="AN319" s="1152"/>
      <c r="AO319" s="1152"/>
      <c r="AP319" s="1152"/>
      <c r="AQ319" s="1152"/>
      <c r="AR319" s="1152"/>
      <c r="AS319" s="1152"/>
      <c r="AT319" s="1152"/>
      <c r="AU319" s="1152"/>
      <c r="AV319" s="1152"/>
      <c r="AW319" s="1152"/>
      <c r="AX319" s="1152"/>
      <c r="AY319" s="1168"/>
      <c r="AZ319" s="133"/>
      <c r="BA319" s="84" t="s">
        <v>1294</v>
      </c>
      <c r="BB319" s="39" t="s">
        <v>1295</v>
      </c>
      <c r="BC319" s="39" t="str">
        <f t="shared" si="373"/>
        <v>Physocarpus opulifolius Diablo</v>
      </c>
      <c r="BD319" s="39" t="str">
        <f t="shared" si="374"/>
        <v>Ninebark</v>
      </c>
      <c r="BE319" s="78" t="str">
        <f t="shared" si="375"/>
        <v>Regular</v>
      </c>
      <c r="BF319" s="85" t="str">
        <f t="shared" si="376"/>
        <v/>
      </c>
      <c r="BG319" s="78" t="str">
        <f t="shared" si="377"/>
        <v/>
      </c>
      <c r="BH319" s="94" t="str">
        <f t="shared" si="378"/>
        <v/>
      </c>
      <c r="BI319" s="78" t="str">
        <f t="shared" si="379"/>
        <v/>
      </c>
      <c r="BJ319" s="86">
        <f>IF(BC319="","",Admin!$F$8)</f>
        <v>0</v>
      </c>
      <c r="BK319" s="94" t="str">
        <f t="shared" si="380"/>
        <v/>
      </c>
      <c r="BL319" s="95" t="str">
        <f>IF(BK319="","",BK319-(BK319*BJ319))</f>
        <v/>
      </c>
    </row>
    <row r="320" spans="2:64" s="39" customFormat="1" ht="18.75" hidden="1" customHeight="1" thickBot="1" x14ac:dyDescent="0.3">
      <c r="B320" s="1104"/>
      <c r="C320" s="1104"/>
      <c r="D320" s="1104"/>
      <c r="E320" s="1104"/>
      <c r="F320" s="1104"/>
      <c r="G320" s="1104"/>
      <c r="H320" s="1104"/>
      <c r="I320" s="1104"/>
      <c r="J320" s="1104"/>
      <c r="K320" s="1104"/>
      <c r="L320" s="1104"/>
      <c r="M320" s="1104"/>
      <c r="N320" s="1104"/>
      <c r="O320" s="1104"/>
      <c r="P320" s="1104"/>
      <c r="Q320" s="1104"/>
      <c r="R320" s="1104"/>
      <c r="S320" s="1104"/>
      <c r="T320" s="1104"/>
      <c r="U320" s="1104"/>
      <c r="V320" s="1104"/>
      <c r="W320" s="1104"/>
      <c r="X320" s="1104"/>
      <c r="Y320" s="1104"/>
      <c r="Z320" s="1104"/>
      <c r="AA320" s="1104"/>
      <c r="AB320" s="1104"/>
      <c r="AC320" s="1104"/>
      <c r="AD320" s="1104"/>
      <c r="AE320" s="1104"/>
      <c r="AF320" s="1104"/>
      <c r="AG320" s="1104"/>
      <c r="AH320" s="1104"/>
      <c r="AI320" s="1104"/>
      <c r="AJ320" s="1104"/>
      <c r="AK320" s="1104"/>
      <c r="AL320" s="1104"/>
      <c r="AM320" s="1104"/>
      <c r="AN320" s="1104"/>
      <c r="AO320" s="1104"/>
      <c r="AP320" s="1104"/>
      <c r="AQ320" s="1104"/>
      <c r="AR320" s="1104"/>
      <c r="AS320" s="1104"/>
      <c r="AT320" s="1104"/>
      <c r="AU320" s="1104"/>
      <c r="AV320" s="1104"/>
      <c r="AW320" s="1104"/>
      <c r="AX320" s="1104"/>
      <c r="AY320" s="1104"/>
      <c r="AZ320" s="133"/>
      <c r="BA320" s="84" t="s">
        <v>792</v>
      </c>
      <c r="BC320" s="39" t="str">
        <f t="shared" si="373"/>
        <v/>
      </c>
      <c r="BD320" s="39" t="str">
        <f t="shared" si="374"/>
        <v/>
      </c>
      <c r="BE320" s="78" t="str">
        <f t="shared" si="375"/>
        <v/>
      </c>
      <c r="BF320" s="85" t="str">
        <f t="shared" si="376"/>
        <v/>
      </c>
      <c r="BG320" s="78" t="str">
        <f t="shared" si="377"/>
        <v/>
      </c>
      <c r="BH320" s="94" t="str">
        <f t="shared" si="378"/>
        <v/>
      </c>
      <c r="BI320" s="78" t="str">
        <f t="shared" si="379"/>
        <v/>
      </c>
      <c r="BJ320" s="86" t="str">
        <f>IF(BC320="","",Admin!$F$8)</f>
        <v/>
      </c>
      <c r="BK320" s="94" t="str">
        <f t="shared" si="380"/>
        <v/>
      </c>
      <c r="BL320" s="95" t="str">
        <f>IF(BK320="","",BK320-(BK320*BJ320))</f>
        <v/>
      </c>
    </row>
    <row r="321" spans="2:64" s="39" customFormat="1" ht="18.75" customHeight="1" x14ac:dyDescent="0.3">
      <c r="B321" s="1100" t="s">
        <v>531</v>
      </c>
      <c r="C321" s="1101"/>
      <c r="D321" s="1101"/>
      <c r="E321" s="1101"/>
      <c r="F321" s="1101"/>
      <c r="G321" s="1101"/>
      <c r="H321" s="1101"/>
      <c r="I321" s="1101"/>
      <c r="J321" s="1101"/>
      <c r="K321" s="1101"/>
      <c r="L321" s="1101"/>
      <c r="M321" s="1101"/>
      <c r="N321" s="1101"/>
      <c r="O321" s="1101"/>
      <c r="P321" s="1101"/>
      <c r="Q321" s="1101"/>
      <c r="R321" s="1101"/>
      <c r="S321" s="1101"/>
      <c r="T321" s="1101"/>
      <c r="U321" s="1101"/>
      <c r="V321" s="1101"/>
      <c r="W321" s="1101"/>
      <c r="X321" s="1101"/>
      <c r="Y321" s="1102" t="s">
        <v>443</v>
      </c>
      <c r="Z321" s="1102"/>
      <c r="AA321" s="1102"/>
      <c r="AB321" s="1102"/>
      <c r="AC321" s="1102"/>
      <c r="AD321" s="1102" t="s">
        <v>1</v>
      </c>
      <c r="AE321" s="1102"/>
      <c r="AF321" s="1102"/>
      <c r="AG321" s="1102" t="s">
        <v>0</v>
      </c>
      <c r="AH321" s="1102"/>
      <c r="AI321" s="1102"/>
      <c r="AJ321" s="1102" t="s">
        <v>444</v>
      </c>
      <c r="AK321" s="1102"/>
      <c r="AL321" s="1102"/>
      <c r="AM321" s="1102"/>
      <c r="AN321" s="1102"/>
      <c r="AO321" s="1102"/>
      <c r="AP321" s="1102"/>
      <c r="AQ321" s="1102"/>
      <c r="AR321" s="1102"/>
      <c r="AS321" s="1102"/>
      <c r="AT321" s="1102"/>
      <c r="AU321" s="1102"/>
      <c r="AV321" s="1102"/>
      <c r="AW321" s="1102"/>
      <c r="AX321" s="1102"/>
      <c r="AY321" s="1103"/>
      <c r="AZ321" s="133"/>
      <c r="BA321" s="84" t="s">
        <v>792</v>
      </c>
      <c r="BC321" s="39" t="str">
        <f t="shared" si="373"/>
        <v/>
      </c>
      <c r="BD321" s="39" t="str">
        <f t="shared" si="374"/>
        <v/>
      </c>
      <c r="BE321" s="78" t="str">
        <f t="shared" si="375"/>
        <v/>
      </c>
      <c r="BF321" s="85" t="str">
        <f t="shared" si="376"/>
        <v/>
      </c>
      <c r="BG321" s="78" t="str">
        <f t="shared" si="377"/>
        <v/>
      </c>
      <c r="BH321" s="94" t="str">
        <f t="shared" si="378"/>
        <v/>
      </c>
      <c r="BI321" s="78" t="str">
        <f t="shared" si="379"/>
        <v/>
      </c>
      <c r="BJ321" s="86" t="str">
        <f>IF(BC321="","",Admin!$F$8)</f>
        <v/>
      </c>
      <c r="BK321" s="94" t="str">
        <f t="shared" si="380"/>
        <v/>
      </c>
      <c r="BL321" s="95" t="str">
        <f t="shared" si="220"/>
        <v/>
      </c>
    </row>
    <row r="322" spans="2:64" s="39" customFormat="1" ht="18.75" customHeight="1" x14ac:dyDescent="0.25">
      <c r="B322" s="1122" t="s">
        <v>2608</v>
      </c>
      <c r="C322" s="466"/>
      <c r="D322" s="466"/>
      <c r="E322" s="466"/>
      <c r="F322" s="466"/>
      <c r="G322" s="466"/>
      <c r="H322" s="466"/>
      <c r="I322" s="466"/>
      <c r="J322" s="466"/>
      <c r="K322" s="466"/>
      <c r="L322" s="466"/>
      <c r="M322" s="466"/>
      <c r="N322" s="466"/>
      <c r="O322" s="1117" t="s">
        <v>1299</v>
      </c>
      <c r="P322" s="1117"/>
      <c r="Q322" s="1117"/>
      <c r="R322" s="1117"/>
      <c r="S322" s="1117"/>
      <c r="T322" s="1117"/>
      <c r="U322" s="1117"/>
      <c r="V322" s="1117"/>
      <c r="W322" s="1117"/>
      <c r="X322" s="1117"/>
      <c r="Y322" s="1092" t="s">
        <v>445</v>
      </c>
      <c r="Z322" s="1092"/>
      <c r="AA322" s="1092"/>
      <c r="AB322" s="1092"/>
      <c r="AC322" s="1092"/>
      <c r="AD322" s="1113">
        <v>57.95</v>
      </c>
      <c r="AE322" s="1113"/>
      <c r="AF322" s="1113"/>
      <c r="AG322" s="1092"/>
      <c r="AH322" s="1092"/>
      <c r="AI322" s="1092"/>
      <c r="AJ322" s="1119"/>
      <c r="AK322" s="1120"/>
      <c r="AL322" s="1120"/>
      <c r="AM322" s="1120"/>
      <c r="AN322" s="1120"/>
      <c r="AO322" s="1120"/>
      <c r="AP322" s="1120"/>
      <c r="AQ322" s="1120"/>
      <c r="AR322" s="1120"/>
      <c r="AS322" s="1120"/>
      <c r="AT322" s="1120"/>
      <c r="AU322" s="1120"/>
      <c r="AV322" s="1120"/>
      <c r="AW322" s="1120"/>
      <c r="AX322" s="1120"/>
      <c r="AY322" s="1121"/>
      <c r="AZ322" s="133"/>
      <c r="BA322" s="84" t="s">
        <v>992</v>
      </c>
      <c r="BB322" s="39" t="s">
        <v>1206</v>
      </c>
      <c r="BC322" s="39" t="str">
        <f t="shared" si="373"/>
        <v>Platanus x acerifolia</v>
      </c>
      <c r="BD322" s="39" t="str">
        <f t="shared" si="374"/>
        <v>London Plane Tree</v>
      </c>
      <c r="BE322" s="40" t="str">
        <f t="shared" si="375"/>
        <v>Advanced</v>
      </c>
      <c r="BF322" s="85" t="str">
        <f t="shared" si="376"/>
        <v>Yes</v>
      </c>
      <c r="BG322" s="40" t="str">
        <f t="shared" si="377"/>
        <v/>
      </c>
      <c r="BH322" s="142">
        <f t="shared" si="378"/>
        <v>57.95</v>
      </c>
      <c r="BI322" s="40" t="str">
        <f t="shared" si="379"/>
        <v/>
      </c>
      <c r="BJ322" s="139">
        <f>IF(BC322="","",Admin!$F$8)</f>
        <v>0</v>
      </c>
      <c r="BK322" s="142" t="str">
        <f t="shared" si="380"/>
        <v/>
      </c>
      <c r="BL322" s="143" t="str">
        <f t="shared" si="220"/>
        <v/>
      </c>
    </row>
    <row r="323" spans="2:64" s="39" customFormat="1" ht="18.75" customHeight="1" thickBot="1" x14ac:dyDescent="0.3">
      <c r="B323" s="1185" t="s">
        <v>1748</v>
      </c>
      <c r="C323" s="1186"/>
      <c r="D323" s="1186"/>
      <c r="E323" s="1186"/>
      <c r="F323" s="1186"/>
      <c r="G323" s="1186"/>
      <c r="H323" s="1186"/>
      <c r="I323" s="1186"/>
      <c r="J323" s="1186"/>
      <c r="K323" s="1186"/>
      <c r="L323" s="1186"/>
      <c r="M323" s="1186"/>
      <c r="N323" s="1186"/>
      <c r="O323" s="1148" t="s">
        <v>532</v>
      </c>
      <c r="P323" s="1148"/>
      <c r="Q323" s="1148"/>
      <c r="R323" s="1148"/>
      <c r="S323" s="1148"/>
      <c r="T323" s="1148"/>
      <c r="U323" s="1148"/>
      <c r="V323" s="1148"/>
      <c r="W323" s="1148"/>
      <c r="X323" s="1148"/>
      <c r="Y323" s="1149" t="s">
        <v>445</v>
      </c>
      <c r="Z323" s="1149"/>
      <c r="AA323" s="1149"/>
      <c r="AB323" s="1149"/>
      <c r="AC323" s="1149"/>
      <c r="AD323" s="1150">
        <v>57.95</v>
      </c>
      <c r="AE323" s="1150"/>
      <c r="AF323" s="1150"/>
      <c r="AG323" s="1149"/>
      <c r="AH323" s="1149"/>
      <c r="AI323" s="1149"/>
      <c r="AJ323" s="1218"/>
      <c r="AK323" s="1219"/>
      <c r="AL323" s="1219"/>
      <c r="AM323" s="1219"/>
      <c r="AN323" s="1219"/>
      <c r="AO323" s="1219"/>
      <c r="AP323" s="1219"/>
      <c r="AQ323" s="1219"/>
      <c r="AR323" s="1219"/>
      <c r="AS323" s="1219"/>
      <c r="AT323" s="1219"/>
      <c r="AU323" s="1219"/>
      <c r="AV323" s="1219"/>
      <c r="AW323" s="1219"/>
      <c r="AX323" s="1219"/>
      <c r="AY323" s="1220"/>
      <c r="AZ323" s="133"/>
      <c r="BA323" s="84" t="s">
        <v>993</v>
      </c>
      <c r="BB323" s="39" t="s">
        <v>1206</v>
      </c>
      <c r="BC323" s="39" t="str">
        <f t="shared" si="373"/>
        <v>Platanus x acerifolia 'Bloodgood'</v>
      </c>
      <c r="BD323" s="39" t="str">
        <f t="shared" si="374"/>
        <v>Bloodgood Plane Tree</v>
      </c>
      <c r="BE323" s="40" t="str">
        <f t="shared" si="375"/>
        <v>Advanced</v>
      </c>
      <c r="BF323" s="85" t="str">
        <f t="shared" si="376"/>
        <v>Yes</v>
      </c>
      <c r="BG323" s="40" t="str">
        <f t="shared" si="377"/>
        <v/>
      </c>
      <c r="BH323" s="142">
        <f t="shared" si="378"/>
        <v>57.95</v>
      </c>
      <c r="BI323" s="40" t="str">
        <f t="shared" si="379"/>
        <v/>
      </c>
      <c r="BJ323" s="139">
        <f>IF(BC323="","",Admin!$F$8)</f>
        <v>0</v>
      </c>
      <c r="BK323" s="142" t="str">
        <f t="shared" si="380"/>
        <v/>
      </c>
      <c r="BL323" s="143" t="str">
        <f t="shared" si="220"/>
        <v/>
      </c>
    </row>
    <row r="324" spans="2:64" s="39" customFormat="1" ht="18.75" hidden="1" customHeight="1" x14ac:dyDescent="0.25">
      <c r="B324" s="1171" t="s">
        <v>1888</v>
      </c>
      <c r="C324" s="996"/>
      <c r="D324" s="996"/>
      <c r="E324" s="996"/>
      <c r="F324" s="996"/>
      <c r="G324" s="996"/>
      <c r="H324" s="996"/>
      <c r="I324" s="996"/>
      <c r="J324" s="996"/>
      <c r="K324" s="996"/>
      <c r="L324" s="996"/>
      <c r="M324" s="996"/>
      <c r="N324" s="996"/>
      <c r="O324" s="1143" t="s">
        <v>1889</v>
      </c>
      <c r="P324" s="1143"/>
      <c r="Q324" s="1143"/>
      <c r="R324" s="1143"/>
      <c r="S324" s="1143"/>
      <c r="T324" s="1143"/>
      <c r="U324" s="1143"/>
      <c r="V324" s="1143"/>
      <c r="W324" s="1143"/>
      <c r="X324" s="1143"/>
      <c r="Y324" s="1207" t="s">
        <v>445</v>
      </c>
      <c r="Z324" s="1207"/>
      <c r="AA324" s="1207"/>
      <c r="AB324" s="1207"/>
      <c r="AC324" s="1207"/>
      <c r="AD324" s="1184" t="s">
        <v>393</v>
      </c>
      <c r="AE324" s="1184"/>
      <c r="AF324" s="1184"/>
      <c r="AG324" s="1207" t="s">
        <v>2</v>
      </c>
      <c r="AH324" s="1207"/>
      <c r="AI324" s="1207"/>
      <c r="AJ324" s="1175"/>
      <c r="AK324" s="1176"/>
      <c r="AL324" s="1176"/>
      <c r="AM324" s="1176"/>
      <c r="AN324" s="1176"/>
      <c r="AO324" s="1176"/>
      <c r="AP324" s="1176"/>
      <c r="AQ324" s="1176"/>
      <c r="AR324" s="1176"/>
      <c r="AS324" s="1176"/>
      <c r="AT324" s="1176"/>
      <c r="AU324" s="1176"/>
      <c r="AV324" s="1176"/>
      <c r="AW324" s="1176"/>
      <c r="AX324" s="1176"/>
      <c r="AY324" s="1177"/>
      <c r="AZ324" s="133"/>
      <c r="BA324" s="84" t="s">
        <v>1918</v>
      </c>
      <c r="BB324" s="39" t="s">
        <v>1206</v>
      </c>
      <c r="BC324" s="39" t="str">
        <f t="shared" ref="BC324" si="408">IF(BA324="","",IF(ISNUMBER(SEARCH(BB324,B324)),B324,BB324&amp;" "&amp;RIGHT(B324,LEN(B324)-3)))</f>
        <v>Platanus x acerifolia 'Liberty'</v>
      </c>
      <c r="BD324" s="39" t="str">
        <f t="shared" ref="BD324" si="409">IF(O324&lt;&gt;"",O324,"")</f>
        <v>Liberty London Plane Tree</v>
      </c>
      <c r="BE324" s="40" t="str">
        <f t="shared" ref="BE324" si="410">IF(AND(Y324&lt;&gt;"Size", Y324&lt;&gt;""),Y324,"")</f>
        <v>Advanced</v>
      </c>
      <c r="BF324" s="85" t="str">
        <f t="shared" ref="BF324" si="411">IF(ISNUMBER(AD324),"Yes","")</f>
        <v/>
      </c>
      <c r="BG324" s="40" t="str">
        <f t="shared" ref="BG324" si="412">IF(ISNUMBER(AG324),AG324,"")</f>
        <v/>
      </c>
      <c r="BH324" s="142" t="str">
        <f t="shared" ref="BH324" si="413">IF(ISNUMBER(AD324),AD324,"")</f>
        <v/>
      </c>
      <c r="BI324" s="40" t="str">
        <f t="shared" ref="BI324" si="414">IF(AND(ISNUMBER(AG324),BF324="Yes"),AG324,"")</f>
        <v/>
      </c>
      <c r="BJ324" s="139">
        <f>IF(BC324="","",Admin!$F$8)</f>
        <v>0</v>
      </c>
      <c r="BK324" s="142" t="str">
        <f t="shared" ref="BK324" si="415">IF(AND(ISNUMBER(AG324),AG324&gt;0, ISNUMBER(AD324)),AD324*AG324,"")</f>
        <v/>
      </c>
      <c r="BL324" s="143" t="str">
        <f t="shared" ref="BL324" si="416">IF(BK324="","",BK324-(BK324*BJ324))</f>
        <v/>
      </c>
    </row>
    <row r="325" spans="2:64" s="39" customFormat="1" ht="18.75" hidden="1" customHeight="1" thickBot="1" x14ac:dyDescent="0.3">
      <c r="B325" s="1110" t="s">
        <v>1809</v>
      </c>
      <c r="C325" s="470"/>
      <c r="D325" s="470"/>
      <c r="E325" s="470"/>
      <c r="F325" s="470"/>
      <c r="G325" s="470"/>
      <c r="H325" s="470"/>
      <c r="I325" s="470"/>
      <c r="J325" s="470"/>
      <c r="K325" s="470"/>
      <c r="L325" s="470"/>
      <c r="M325" s="470"/>
      <c r="N325" s="470"/>
      <c r="O325" s="1111" t="s">
        <v>672</v>
      </c>
      <c r="P325" s="1111"/>
      <c r="Q325" s="1111"/>
      <c r="R325" s="1111"/>
      <c r="S325" s="1111"/>
      <c r="T325" s="1111"/>
      <c r="U325" s="1111"/>
      <c r="V325" s="1111"/>
      <c r="W325" s="1111"/>
      <c r="X325" s="1111"/>
      <c r="Y325" s="1094" t="s">
        <v>445</v>
      </c>
      <c r="Z325" s="1094"/>
      <c r="AA325" s="1094"/>
      <c r="AB325" s="1094"/>
      <c r="AC325" s="1094"/>
      <c r="AD325" s="1112" t="s">
        <v>393</v>
      </c>
      <c r="AE325" s="1112"/>
      <c r="AF325" s="1112"/>
      <c r="AG325" s="1094" t="s">
        <v>2</v>
      </c>
      <c r="AH325" s="1094"/>
      <c r="AI325" s="1094"/>
      <c r="AJ325" s="863"/>
      <c r="AK325" s="864"/>
      <c r="AL325" s="864"/>
      <c r="AM325" s="864"/>
      <c r="AN325" s="864"/>
      <c r="AO325" s="864"/>
      <c r="AP325" s="864"/>
      <c r="AQ325" s="864"/>
      <c r="AR325" s="864"/>
      <c r="AS325" s="864"/>
      <c r="AT325" s="864"/>
      <c r="AU325" s="864"/>
      <c r="AV325" s="864"/>
      <c r="AW325" s="864"/>
      <c r="AX325" s="864"/>
      <c r="AY325" s="1093"/>
      <c r="BA325" s="84" t="s">
        <v>994</v>
      </c>
      <c r="BB325" s="39" t="s">
        <v>1206</v>
      </c>
      <c r="BC325" s="39" t="str">
        <f t="shared" si="373"/>
        <v>Platanus orientalis var. insularis</v>
      </c>
      <c r="BD325" s="39" t="str">
        <f t="shared" si="374"/>
        <v>Autumn Glory Plane Tree</v>
      </c>
      <c r="BE325" s="40" t="str">
        <f t="shared" si="375"/>
        <v>Advanced</v>
      </c>
      <c r="BF325" s="85" t="str">
        <f t="shared" si="376"/>
        <v/>
      </c>
      <c r="BG325" s="40" t="str">
        <f t="shared" si="377"/>
        <v/>
      </c>
      <c r="BH325" s="142" t="str">
        <f t="shared" si="378"/>
        <v/>
      </c>
      <c r="BI325" s="40" t="str">
        <f t="shared" si="379"/>
        <v/>
      </c>
      <c r="BJ325" s="139">
        <f>IF(BC325="","",Admin!$F$8)</f>
        <v>0</v>
      </c>
      <c r="BK325" s="142" t="str">
        <f t="shared" si="380"/>
        <v/>
      </c>
      <c r="BL325" s="143" t="str">
        <f t="shared" si="220"/>
        <v/>
      </c>
    </row>
    <row r="326" spans="2:64" s="39" customFormat="1" ht="18.75" customHeight="1" thickBot="1" x14ac:dyDescent="0.3">
      <c r="B326" s="1104"/>
      <c r="C326" s="1104"/>
      <c r="D326" s="1104"/>
      <c r="E326" s="1104"/>
      <c r="F326" s="1104"/>
      <c r="G326" s="1104"/>
      <c r="H326" s="1104"/>
      <c r="I326" s="1104"/>
      <c r="J326" s="1104"/>
      <c r="K326" s="1104"/>
      <c r="L326" s="1104"/>
      <c r="M326" s="1104"/>
      <c r="N326" s="1104"/>
      <c r="O326" s="1104"/>
      <c r="P326" s="1104"/>
      <c r="Q326" s="1104"/>
      <c r="R326" s="1104"/>
      <c r="S326" s="1104"/>
      <c r="T326" s="1104"/>
      <c r="U326" s="1104"/>
      <c r="V326" s="1104"/>
      <c r="W326" s="1104"/>
      <c r="X326" s="1104"/>
      <c r="Y326" s="1104"/>
      <c r="Z326" s="1104"/>
      <c r="AA326" s="1104"/>
      <c r="AB326" s="1104"/>
      <c r="AC326" s="1104"/>
      <c r="AD326" s="1104"/>
      <c r="AE326" s="1104"/>
      <c r="AF326" s="1104"/>
      <c r="AG326" s="1104"/>
      <c r="AH326" s="1104"/>
      <c r="AI326" s="1104"/>
      <c r="AJ326" s="1104"/>
      <c r="AK326" s="1104"/>
      <c r="AL326" s="1104"/>
      <c r="AM326" s="1104"/>
      <c r="AN326" s="1104"/>
      <c r="AO326" s="1104"/>
      <c r="AP326" s="1104"/>
      <c r="AQ326" s="1104"/>
      <c r="AR326" s="1104"/>
      <c r="AS326" s="1104"/>
      <c r="AT326" s="1104"/>
      <c r="AU326" s="1104"/>
      <c r="AV326" s="1104"/>
      <c r="AW326" s="1104"/>
      <c r="AX326" s="1104"/>
      <c r="AY326" s="1104"/>
      <c r="AZ326" s="133"/>
      <c r="BA326" s="84" t="s">
        <v>792</v>
      </c>
      <c r="BC326" s="39" t="str">
        <f t="shared" si="373"/>
        <v/>
      </c>
      <c r="BD326" s="39" t="str">
        <f t="shared" si="374"/>
        <v/>
      </c>
      <c r="BE326" s="78" t="str">
        <f t="shared" si="375"/>
        <v/>
      </c>
      <c r="BF326" s="85" t="str">
        <f t="shared" si="376"/>
        <v/>
      </c>
      <c r="BG326" s="78" t="str">
        <f t="shared" si="377"/>
        <v/>
      </c>
      <c r="BH326" s="94" t="str">
        <f t="shared" si="378"/>
        <v/>
      </c>
      <c r="BI326" s="78" t="str">
        <f t="shared" si="379"/>
        <v/>
      </c>
      <c r="BJ326" s="86" t="str">
        <f>IF(BC326="","",Admin!$F$8)</f>
        <v/>
      </c>
      <c r="BK326" s="94" t="str">
        <f t="shared" si="380"/>
        <v/>
      </c>
      <c r="BL326" s="95" t="str">
        <f t="shared" si="220"/>
        <v/>
      </c>
    </row>
    <row r="327" spans="2:64" s="39" customFormat="1" ht="18.75" customHeight="1" x14ac:dyDescent="0.3">
      <c r="B327" s="1100" t="s">
        <v>533</v>
      </c>
      <c r="C327" s="1101"/>
      <c r="D327" s="1101"/>
      <c r="E327" s="1101"/>
      <c r="F327" s="1101"/>
      <c r="G327" s="1101"/>
      <c r="H327" s="1101"/>
      <c r="I327" s="1101"/>
      <c r="J327" s="1101"/>
      <c r="K327" s="1101"/>
      <c r="L327" s="1101"/>
      <c r="M327" s="1101"/>
      <c r="N327" s="1101"/>
      <c r="O327" s="1101"/>
      <c r="P327" s="1101"/>
      <c r="Q327" s="1101"/>
      <c r="R327" s="1101"/>
      <c r="S327" s="1101"/>
      <c r="T327" s="1101"/>
      <c r="U327" s="1101"/>
      <c r="V327" s="1101"/>
      <c r="W327" s="1101"/>
      <c r="X327" s="1101"/>
      <c r="Y327" s="1102" t="s">
        <v>443</v>
      </c>
      <c r="Z327" s="1102"/>
      <c r="AA327" s="1102"/>
      <c r="AB327" s="1102"/>
      <c r="AC327" s="1102"/>
      <c r="AD327" s="1102" t="s">
        <v>1</v>
      </c>
      <c r="AE327" s="1102"/>
      <c r="AF327" s="1102"/>
      <c r="AG327" s="1102" t="s">
        <v>0</v>
      </c>
      <c r="AH327" s="1102"/>
      <c r="AI327" s="1102"/>
      <c r="AJ327" s="1102" t="s">
        <v>444</v>
      </c>
      <c r="AK327" s="1102"/>
      <c r="AL327" s="1102"/>
      <c r="AM327" s="1102"/>
      <c r="AN327" s="1102"/>
      <c r="AO327" s="1102"/>
      <c r="AP327" s="1102"/>
      <c r="AQ327" s="1102"/>
      <c r="AR327" s="1102"/>
      <c r="AS327" s="1102"/>
      <c r="AT327" s="1102"/>
      <c r="AU327" s="1102"/>
      <c r="AV327" s="1102"/>
      <c r="AW327" s="1102"/>
      <c r="AX327" s="1102"/>
      <c r="AY327" s="1103"/>
      <c r="AZ327" s="133"/>
      <c r="BA327" s="84" t="s">
        <v>792</v>
      </c>
      <c r="BC327" s="39" t="str">
        <f t="shared" si="373"/>
        <v/>
      </c>
      <c r="BD327" s="39" t="str">
        <f t="shared" si="374"/>
        <v/>
      </c>
      <c r="BE327" s="78" t="str">
        <f t="shared" si="375"/>
        <v/>
      </c>
      <c r="BF327" s="85" t="str">
        <f t="shared" si="376"/>
        <v/>
      </c>
      <c r="BG327" s="78" t="str">
        <f t="shared" si="377"/>
        <v/>
      </c>
      <c r="BH327" s="94" t="str">
        <f t="shared" si="378"/>
        <v/>
      </c>
      <c r="BI327" s="78" t="str">
        <f t="shared" si="379"/>
        <v/>
      </c>
      <c r="BJ327" s="86" t="str">
        <f>IF(BC327="","",Admin!$F$8)</f>
        <v/>
      </c>
      <c r="BK327" s="94" t="str">
        <f t="shared" si="380"/>
        <v/>
      </c>
      <c r="BL327" s="95" t="str">
        <f t="shared" si="220"/>
        <v/>
      </c>
    </row>
    <row r="328" spans="2:64" s="39" customFormat="1" ht="18.75" hidden="1" customHeight="1" x14ac:dyDescent="0.25">
      <c r="B328" s="1110" t="s">
        <v>673</v>
      </c>
      <c r="C328" s="470"/>
      <c r="D328" s="470"/>
      <c r="E328" s="470"/>
      <c r="F328" s="470"/>
      <c r="G328" s="470"/>
      <c r="H328" s="470"/>
      <c r="I328" s="470"/>
      <c r="J328" s="470"/>
      <c r="K328" s="470"/>
      <c r="L328" s="470"/>
      <c r="M328" s="470"/>
      <c r="N328" s="470"/>
      <c r="O328" s="1111" t="s">
        <v>675</v>
      </c>
      <c r="P328" s="1111"/>
      <c r="Q328" s="1111"/>
      <c r="R328" s="1111"/>
      <c r="S328" s="1111"/>
      <c r="T328" s="1111"/>
      <c r="U328" s="1111"/>
      <c r="V328" s="1111"/>
      <c r="W328" s="1111"/>
      <c r="X328" s="1111"/>
      <c r="Y328" s="1094"/>
      <c r="Z328" s="1094"/>
      <c r="AA328" s="1094"/>
      <c r="AB328" s="1094"/>
      <c r="AC328" s="1094"/>
      <c r="AD328" s="1112" t="s">
        <v>393</v>
      </c>
      <c r="AE328" s="1112"/>
      <c r="AF328" s="1112"/>
      <c r="AG328" s="1094" t="s">
        <v>2</v>
      </c>
      <c r="AH328" s="1094"/>
      <c r="AI328" s="1094"/>
      <c r="AJ328" s="1142"/>
      <c r="AK328" s="470"/>
      <c r="AL328" s="470"/>
      <c r="AM328" s="470"/>
      <c r="AN328" s="470"/>
      <c r="AO328" s="470"/>
      <c r="AP328" s="470"/>
      <c r="AQ328" s="470"/>
      <c r="AR328" s="470"/>
      <c r="AS328" s="470"/>
      <c r="AT328" s="470"/>
      <c r="AU328" s="470"/>
      <c r="AV328" s="470"/>
      <c r="AW328" s="470"/>
      <c r="AX328" s="470"/>
      <c r="AY328" s="944"/>
      <c r="AZ328" s="133"/>
      <c r="BA328" s="84" t="s">
        <v>995</v>
      </c>
      <c r="BB328" s="39" t="s">
        <v>1207</v>
      </c>
      <c r="BC328" s="39" t="str">
        <f t="shared" si="373"/>
        <v>Populus deltoides</v>
      </c>
      <c r="BD328" s="39" t="str">
        <f t="shared" si="374"/>
        <v>Eastern Cottonwood</v>
      </c>
      <c r="BE328" s="78" t="str">
        <f t="shared" si="375"/>
        <v/>
      </c>
      <c r="BF328" s="85" t="str">
        <f t="shared" si="376"/>
        <v/>
      </c>
      <c r="BG328" s="78" t="str">
        <f t="shared" si="377"/>
        <v/>
      </c>
      <c r="BH328" s="94" t="str">
        <f t="shared" si="378"/>
        <v/>
      </c>
      <c r="BI328" s="78" t="str">
        <f t="shared" si="379"/>
        <v/>
      </c>
      <c r="BJ328" s="86">
        <f>IF(BC328="","",Admin!$F$8)</f>
        <v>0</v>
      </c>
      <c r="BK328" s="94" t="str">
        <f t="shared" si="380"/>
        <v/>
      </c>
      <c r="BL328" s="95" t="str">
        <f t="shared" si="220"/>
        <v/>
      </c>
    </row>
    <row r="329" spans="2:64" s="39" customFormat="1" ht="18.75" hidden="1" customHeight="1" x14ac:dyDescent="0.25">
      <c r="B329" s="1110" t="s">
        <v>1551</v>
      </c>
      <c r="C329" s="470"/>
      <c r="D329" s="470"/>
      <c r="E329" s="470"/>
      <c r="F329" s="470"/>
      <c r="G329" s="470"/>
      <c r="H329" s="470"/>
      <c r="I329" s="470"/>
      <c r="J329" s="470"/>
      <c r="K329" s="470"/>
      <c r="L329" s="470"/>
      <c r="M329" s="470"/>
      <c r="N329" s="470"/>
      <c r="O329" s="1111" t="s">
        <v>676</v>
      </c>
      <c r="P329" s="1111"/>
      <c r="Q329" s="1111"/>
      <c r="R329" s="1111"/>
      <c r="S329" s="1111"/>
      <c r="T329" s="1111"/>
      <c r="U329" s="1111"/>
      <c r="V329" s="1111"/>
      <c r="W329" s="1111"/>
      <c r="X329" s="1111"/>
      <c r="Y329" s="1094" t="s">
        <v>445</v>
      </c>
      <c r="Z329" s="1094"/>
      <c r="AA329" s="1094"/>
      <c r="AB329" s="1094"/>
      <c r="AC329" s="1094"/>
      <c r="AD329" s="1112" t="s">
        <v>393</v>
      </c>
      <c r="AE329" s="1112"/>
      <c r="AF329" s="1112"/>
      <c r="AG329" s="1094" t="s">
        <v>2</v>
      </c>
      <c r="AH329" s="1094"/>
      <c r="AI329" s="1094"/>
      <c r="AJ329" s="863"/>
      <c r="AK329" s="864"/>
      <c r="AL329" s="864"/>
      <c r="AM329" s="864"/>
      <c r="AN329" s="864"/>
      <c r="AO329" s="864"/>
      <c r="AP329" s="864"/>
      <c r="AQ329" s="864"/>
      <c r="AR329" s="864"/>
      <c r="AS329" s="864"/>
      <c r="AT329" s="864"/>
      <c r="AU329" s="864"/>
      <c r="AV329" s="864"/>
      <c r="AW329" s="864"/>
      <c r="AX329" s="864"/>
      <c r="AY329" s="1093"/>
      <c r="AZ329" s="133"/>
      <c r="BA329" s="84" t="s">
        <v>996</v>
      </c>
      <c r="BB329" s="39" t="s">
        <v>1207</v>
      </c>
      <c r="BC329" s="39" t="str">
        <f t="shared" si="373"/>
        <v>Populus deltoides x P. yunnanesnis 'Kawa'*</v>
      </c>
      <c r="BD329" s="39" t="str">
        <f t="shared" si="374"/>
        <v>Kawa Poplar</v>
      </c>
      <c r="BE329" s="40" t="str">
        <f t="shared" si="375"/>
        <v>Advanced</v>
      </c>
      <c r="BF329" s="85" t="str">
        <f t="shared" si="376"/>
        <v/>
      </c>
      <c r="BG329" s="40" t="str">
        <f t="shared" si="377"/>
        <v/>
      </c>
      <c r="BH329" s="142" t="str">
        <f t="shared" si="378"/>
        <v/>
      </c>
      <c r="BI329" s="40" t="str">
        <f t="shared" si="379"/>
        <v/>
      </c>
      <c r="BJ329" s="139">
        <f>IF(BC329="","",Admin!$F$8)</f>
        <v>0</v>
      </c>
      <c r="BK329" s="142" t="str">
        <f t="shared" si="380"/>
        <v/>
      </c>
      <c r="BL329" s="143" t="str">
        <f t="shared" si="220"/>
        <v/>
      </c>
    </row>
    <row r="330" spans="2:64" s="39" customFormat="1" ht="18.75" customHeight="1" x14ac:dyDescent="0.25">
      <c r="B330" s="1122" t="s">
        <v>1746</v>
      </c>
      <c r="C330" s="466"/>
      <c r="D330" s="466"/>
      <c r="E330" s="466"/>
      <c r="F330" s="466"/>
      <c r="G330" s="466"/>
      <c r="H330" s="466"/>
      <c r="I330" s="466"/>
      <c r="J330" s="466"/>
      <c r="K330" s="466"/>
      <c r="L330" s="466"/>
      <c r="M330" s="466"/>
      <c r="N330" s="466"/>
      <c r="O330" s="1117" t="s">
        <v>535</v>
      </c>
      <c r="P330" s="1117"/>
      <c r="Q330" s="1117"/>
      <c r="R330" s="1117"/>
      <c r="S330" s="1117"/>
      <c r="T330" s="1117"/>
      <c r="U330" s="1117"/>
      <c r="V330" s="1117"/>
      <c r="W330" s="1117"/>
      <c r="X330" s="1117"/>
      <c r="Y330" s="1092" t="s">
        <v>445</v>
      </c>
      <c r="Z330" s="1092"/>
      <c r="AA330" s="1092"/>
      <c r="AB330" s="1092"/>
      <c r="AC330" s="1092"/>
      <c r="AD330" s="1113">
        <v>54.95</v>
      </c>
      <c r="AE330" s="1113"/>
      <c r="AF330" s="1113"/>
      <c r="AG330" s="1092"/>
      <c r="AH330" s="1092"/>
      <c r="AI330" s="1092"/>
      <c r="AJ330" s="1119"/>
      <c r="AK330" s="1120"/>
      <c r="AL330" s="1120"/>
      <c r="AM330" s="1120"/>
      <c r="AN330" s="1120"/>
      <c r="AO330" s="1120"/>
      <c r="AP330" s="1120"/>
      <c r="AQ330" s="1120"/>
      <c r="AR330" s="1120"/>
      <c r="AS330" s="1120"/>
      <c r="AT330" s="1120"/>
      <c r="AU330" s="1120"/>
      <c r="AV330" s="1120"/>
      <c r="AW330" s="1120"/>
      <c r="AX330" s="1120"/>
      <c r="AY330" s="1121"/>
      <c r="AZ330" s="133"/>
      <c r="BA330" s="84" t="s">
        <v>998</v>
      </c>
      <c r="BB330" s="39" t="s">
        <v>1207</v>
      </c>
      <c r="BC330" s="39" t="str">
        <f t="shared" si="373"/>
        <v>Populus x euramericana 'Veronese'</v>
      </c>
      <c r="BD330" s="39" t="str">
        <f t="shared" si="374"/>
        <v>Veronese Poplar</v>
      </c>
      <c r="BE330" s="40" t="str">
        <f t="shared" si="375"/>
        <v>Advanced</v>
      </c>
      <c r="BF330" s="85" t="str">
        <f t="shared" si="376"/>
        <v>Yes</v>
      </c>
      <c r="BG330" s="40" t="str">
        <f t="shared" si="377"/>
        <v/>
      </c>
      <c r="BH330" s="142">
        <f t="shared" si="378"/>
        <v>54.95</v>
      </c>
      <c r="BI330" s="40" t="str">
        <f t="shared" si="379"/>
        <v/>
      </c>
      <c r="BJ330" s="139">
        <f>IF(BC330="","",Admin!$F$8)</f>
        <v>0</v>
      </c>
      <c r="BK330" s="142" t="str">
        <f t="shared" si="380"/>
        <v/>
      </c>
      <c r="BL330" s="143" t="str">
        <f>IF(BK330="","",BK330-(BK330*BJ330))</f>
        <v/>
      </c>
    </row>
    <row r="331" spans="2:64" s="39" customFormat="1" ht="18.75" customHeight="1" x14ac:dyDescent="0.25">
      <c r="B331" s="1122" t="s">
        <v>2623</v>
      </c>
      <c r="C331" s="466"/>
      <c r="D331" s="466"/>
      <c r="E331" s="466"/>
      <c r="F331" s="466"/>
      <c r="G331" s="466"/>
      <c r="H331" s="466"/>
      <c r="I331" s="466"/>
      <c r="J331" s="466"/>
      <c r="K331" s="466"/>
      <c r="L331" s="466"/>
      <c r="M331" s="466"/>
      <c r="N331" s="466"/>
      <c r="O331" s="1117" t="s">
        <v>534</v>
      </c>
      <c r="P331" s="1117"/>
      <c r="Q331" s="1117"/>
      <c r="R331" s="1117"/>
      <c r="S331" s="1117"/>
      <c r="T331" s="1117"/>
      <c r="U331" s="1117"/>
      <c r="V331" s="1117"/>
      <c r="W331" s="1117"/>
      <c r="X331" s="1117"/>
      <c r="Y331" s="1092" t="s">
        <v>445</v>
      </c>
      <c r="Z331" s="1092"/>
      <c r="AA331" s="1092"/>
      <c r="AB331" s="1092"/>
      <c r="AC331" s="1092"/>
      <c r="AD331" s="1113">
        <v>54.95</v>
      </c>
      <c r="AE331" s="1113"/>
      <c r="AF331" s="1113"/>
      <c r="AG331" s="1092"/>
      <c r="AH331" s="1092"/>
      <c r="AI331" s="1092"/>
      <c r="AJ331" s="1119"/>
      <c r="AK331" s="1120"/>
      <c r="AL331" s="1120"/>
      <c r="AM331" s="1120"/>
      <c r="AN331" s="1120"/>
      <c r="AO331" s="1120"/>
      <c r="AP331" s="1120"/>
      <c r="AQ331" s="1120"/>
      <c r="AR331" s="1120"/>
      <c r="AS331" s="1120"/>
      <c r="AT331" s="1120"/>
      <c r="AU331" s="1120"/>
      <c r="AV331" s="1120"/>
      <c r="AW331" s="1120"/>
      <c r="AX331" s="1120"/>
      <c r="AY331" s="1121"/>
      <c r="AZ331" s="133"/>
      <c r="BA331" s="84" t="s">
        <v>997</v>
      </c>
      <c r="BB331" s="39" t="s">
        <v>1207</v>
      </c>
      <c r="BC331" s="39" t="str">
        <f t="shared" si="373"/>
        <v>Populus euramericana x nigra 'Crow's Nest'</v>
      </c>
      <c r="BD331" s="39" t="str">
        <f t="shared" si="374"/>
        <v>Crows Nest Poplar</v>
      </c>
      <c r="BE331" s="40" t="str">
        <f t="shared" si="375"/>
        <v>Advanced</v>
      </c>
      <c r="BF331" s="85" t="str">
        <f t="shared" si="376"/>
        <v>Yes</v>
      </c>
      <c r="BG331" s="40" t="str">
        <f t="shared" si="377"/>
        <v/>
      </c>
      <c r="BH331" s="142">
        <f t="shared" si="378"/>
        <v>54.95</v>
      </c>
      <c r="BI331" s="40" t="str">
        <f t="shared" si="379"/>
        <v/>
      </c>
      <c r="BJ331" s="139">
        <f>IF(BC331="","",Admin!$F$8)</f>
        <v>0</v>
      </c>
      <c r="BK331" s="142" t="str">
        <f t="shared" si="380"/>
        <v/>
      </c>
      <c r="BL331" s="143" t="str">
        <f t="shared" si="220"/>
        <v/>
      </c>
    </row>
    <row r="332" spans="2:64" s="39" customFormat="1" ht="18.75" customHeight="1" thickBot="1" x14ac:dyDescent="0.3">
      <c r="B332" s="1122" t="s">
        <v>1300</v>
      </c>
      <c r="C332" s="466"/>
      <c r="D332" s="466"/>
      <c r="E332" s="466"/>
      <c r="F332" s="466"/>
      <c r="G332" s="466"/>
      <c r="H332" s="466"/>
      <c r="I332" s="466"/>
      <c r="J332" s="466"/>
      <c r="K332" s="466"/>
      <c r="L332" s="466"/>
      <c r="M332" s="466"/>
      <c r="N332" s="466"/>
      <c r="O332" s="1117" t="s">
        <v>536</v>
      </c>
      <c r="P332" s="1117"/>
      <c r="Q332" s="1117"/>
      <c r="R332" s="1117"/>
      <c r="S332" s="1117"/>
      <c r="T332" s="1117"/>
      <c r="U332" s="1117"/>
      <c r="V332" s="1117"/>
      <c r="W332" s="1117"/>
      <c r="X332" s="1117"/>
      <c r="Y332" s="1092" t="s">
        <v>445</v>
      </c>
      <c r="Z332" s="1092"/>
      <c r="AA332" s="1092"/>
      <c r="AB332" s="1092"/>
      <c r="AC332" s="1092"/>
      <c r="AD332" s="1113">
        <v>49.95</v>
      </c>
      <c r="AE332" s="1113"/>
      <c r="AF332" s="1113"/>
      <c r="AG332" s="1092"/>
      <c r="AH332" s="1092"/>
      <c r="AI332" s="1092"/>
      <c r="AJ332" s="1172"/>
      <c r="AK332" s="1173"/>
      <c r="AL332" s="1173"/>
      <c r="AM332" s="1173"/>
      <c r="AN332" s="1173"/>
      <c r="AO332" s="1173"/>
      <c r="AP332" s="1173"/>
      <c r="AQ332" s="1173"/>
      <c r="AR332" s="1173"/>
      <c r="AS332" s="1173"/>
      <c r="AT332" s="1173"/>
      <c r="AU332" s="1173"/>
      <c r="AV332" s="1173"/>
      <c r="AW332" s="1173"/>
      <c r="AX332" s="1173"/>
      <c r="AY332" s="1174"/>
      <c r="AZ332" s="133"/>
      <c r="BA332" s="84" t="s">
        <v>2207</v>
      </c>
      <c r="BB332" s="39" t="s">
        <v>1207</v>
      </c>
      <c r="BC332" s="39" t="str">
        <f t="shared" ref="BC332" si="417">IF(BA332="","",IF(ISNUMBER(SEARCH(BB332,B332)),B332,BB332&amp;" "&amp;RIGHT(B332,LEN(B332)-3)))</f>
        <v>Populus nigra 'Italica'</v>
      </c>
      <c r="BD332" s="39" t="str">
        <f t="shared" ref="BD332" si="418">IF(O332&lt;&gt;"",O332,"")</f>
        <v>Lombardy Poplar</v>
      </c>
      <c r="BE332" s="40" t="str">
        <f t="shared" ref="BE332" si="419">IF(AND(Y332&lt;&gt;"Size", Y332&lt;&gt;""),Y332,"")</f>
        <v>Advanced</v>
      </c>
      <c r="BF332" s="85" t="str">
        <f t="shared" ref="BF332" si="420">IF(ISNUMBER(AD332),"Yes","")</f>
        <v>Yes</v>
      </c>
      <c r="BG332" s="40" t="str">
        <f t="shared" ref="BG332" si="421">IF(ISNUMBER(AG332),AG332,"")</f>
        <v/>
      </c>
      <c r="BH332" s="142">
        <f t="shared" ref="BH332" si="422">IF(ISNUMBER(AD332),AD332,"")</f>
        <v>49.95</v>
      </c>
      <c r="BI332" s="40" t="str">
        <f t="shared" ref="BI332" si="423">IF(AND(ISNUMBER(AG332),BF332="Yes"),AG332,"")</f>
        <v/>
      </c>
      <c r="BJ332" s="139">
        <f>IF(BC332="","",Admin!$F$8)</f>
        <v>0</v>
      </c>
      <c r="BK332" s="142" t="str">
        <f t="shared" ref="BK332" si="424">IF(AND(ISNUMBER(AG332),AG332&gt;0, ISNUMBER(AD332)),AD332*AG332,"")</f>
        <v/>
      </c>
      <c r="BL332" s="143" t="str">
        <f t="shared" ref="BL332" si="425">IF(BK332="","",BK332-(BK332*BJ332))</f>
        <v/>
      </c>
    </row>
    <row r="333" spans="2:64" s="39" customFormat="1" ht="18.75" hidden="1" customHeight="1" x14ac:dyDescent="0.25">
      <c r="B333" s="1110" t="s">
        <v>1300</v>
      </c>
      <c r="C333" s="470"/>
      <c r="D333" s="470"/>
      <c r="E333" s="470"/>
      <c r="F333" s="470"/>
      <c r="G333" s="470"/>
      <c r="H333" s="470"/>
      <c r="I333" s="470"/>
      <c r="J333" s="470"/>
      <c r="K333" s="470"/>
      <c r="L333" s="470"/>
      <c r="M333" s="470"/>
      <c r="N333" s="470"/>
      <c r="O333" s="1111" t="s">
        <v>536</v>
      </c>
      <c r="P333" s="1111"/>
      <c r="Q333" s="1111"/>
      <c r="R333" s="1111"/>
      <c r="S333" s="1111"/>
      <c r="T333" s="1111"/>
      <c r="U333" s="1111"/>
      <c r="V333" s="1111"/>
      <c r="W333" s="1111"/>
      <c r="X333" s="1111"/>
      <c r="Y333" s="1094" t="s">
        <v>1727</v>
      </c>
      <c r="Z333" s="1094"/>
      <c r="AA333" s="1094"/>
      <c r="AB333" s="1094"/>
      <c r="AC333" s="1094"/>
      <c r="AD333" s="1112" t="s">
        <v>393</v>
      </c>
      <c r="AE333" s="1112"/>
      <c r="AF333" s="1112"/>
      <c r="AG333" s="1094" t="s">
        <v>2</v>
      </c>
      <c r="AH333" s="1094"/>
      <c r="AI333" s="1094"/>
      <c r="AJ333" s="1187" t="s">
        <v>2134</v>
      </c>
      <c r="AK333" s="1188"/>
      <c r="AL333" s="1188"/>
      <c r="AM333" s="1188"/>
      <c r="AN333" s="1188"/>
      <c r="AO333" s="1188"/>
      <c r="AP333" s="1188"/>
      <c r="AQ333" s="1188"/>
      <c r="AR333" s="1188"/>
      <c r="AS333" s="1188"/>
      <c r="AT333" s="1188"/>
      <c r="AU333" s="1188"/>
      <c r="AV333" s="1188"/>
      <c r="AW333" s="1188"/>
      <c r="AX333" s="1188"/>
      <c r="AY333" s="1189"/>
      <c r="AZ333" s="133"/>
      <c r="BA333" s="84" t="s">
        <v>999</v>
      </c>
      <c r="BB333" s="39" t="s">
        <v>1207</v>
      </c>
      <c r="BC333" s="39" t="str">
        <f t="shared" si="373"/>
        <v>Populus nigra 'Italica'</v>
      </c>
      <c r="BD333" s="39" t="str">
        <f t="shared" si="374"/>
        <v>Lombardy Poplar</v>
      </c>
      <c r="BE333" s="40" t="str">
        <f t="shared" si="375"/>
        <v>Extra Large</v>
      </c>
      <c r="BF333" s="85" t="str">
        <f t="shared" si="376"/>
        <v/>
      </c>
      <c r="BG333" s="40" t="str">
        <f t="shared" si="377"/>
        <v/>
      </c>
      <c r="BH333" s="142" t="str">
        <f t="shared" si="378"/>
        <v/>
      </c>
      <c r="BI333" s="40" t="str">
        <f t="shared" si="379"/>
        <v/>
      </c>
      <c r="BJ333" s="139">
        <f>IF(BC333="","",Admin!$F$8)</f>
        <v>0</v>
      </c>
      <c r="BK333" s="142" t="str">
        <f t="shared" si="380"/>
        <v/>
      </c>
      <c r="BL333" s="235" t="str">
        <f>IF(BK333="","",IF(BG333&gt;4,BG333*40,(BK333-(BK333*BJ333))))</f>
        <v/>
      </c>
    </row>
    <row r="334" spans="2:64" s="39" customFormat="1" ht="18.75" hidden="1" customHeight="1" x14ac:dyDescent="0.25">
      <c r="B334" s="1110" t="s">
        <v>2127</v>
      </c>
      <c r="C334" s="470"/>
      <c r="D334" s="470"/>
      <c r="E334" s="470"/>
      <c r="F334" s="470"/>
      <c r="G334" s="470"/>
      <c r="H334" s="470"/>
      <c r="I334" s="470"/>
      <c r="J334" s="470"/>
      <c r="K334" s="470"/>
      <c r="L334" s="470"/>
      <c r="M334" s="470"/>
      <c r="N334" s="470"/>
      <c r="O334" s="1111" t="s">
        <v>2128</v>
      </c>
      <c r="P334" s="1111"/>
      <c r="Q334" s="1111"/>
      <c r="R334" s="1111"/>
      <c r="S334" s="1111"/>
      <c r="T334" s="1111"/>
      <c r="U334" s="1111"/>
      <c r="V334" s="1111"/>
      <c r="W334" s="1111"/>
      <c r="X334" s="1111"/>
      <c r="Y334" s="1094" t="s">
        <v>445</v>
      </c>
      <c r="Z334" s="1094"/>
      <c r="AA334" s="1094"/>
      <c r="AB334" s="1094"/>
      <c r="AC334" s="1094"/>
      <c r="AD334" s="1112" t="s">
        <v>393</v>
      </c>
      <c r="AE334" s="1112"/>
      <c r="AF334" s="1112"/>
      <c r="AG334" s="1094" t="s">
        <v>2</v>
      </c>
      <c r="AH334" s="1094"/>
      <c r="AI334" s="1094"/>
      <c r="AJ334" s="1142"/>
      <c r="AK334" s="470"/>
      <c r="AL334" s="470"/>
      <c r="AM334" s="470"/>
      <c r="AN334" s="470"/>
      <c r="AO334" s="470"/>
      <c r="AP334" s="470"/>
      <c r="AQ334" s="470"/>
      <c r="AR334" s="470"/>
      <c r="AS334" s="470"/>
      <c r="AT334" s="470"/>
      <c r="AU334" s="470"/>
      <c r="AV334" s="470"/>
      <c r="AW334" s="470"/>
      <c r="AX334" s="470"/>
      <c r="AY334" s="944"/>
      <c r="AZ334" s="133"/>
      <c r="BA334" s="84" t="s">
        <v>2133</v>
      </c>
      <c r="BB334" s="39" t="s">
        <v>1207</v>
      </c>
      <c r="BC334" s="39" t="str">
        <f t="shared" ref="BC334" si="426">IF(BA334="","",IF(ISNUMBER(SEARCH(BB334,B334)),B334,BB334&amp;" "&amp;RIGHT(B334,LEN(B334)-3)))</f>
        <v>Populus simonii 'Fastigiata'</v>
      </c>
      <c r="BD334" s="39" t="str">
        <f t="shared" ref="BD334" si="427">IF(O334&lt;&gt;"",O334,"")</f>
        <v>Simonii Poplar</v>
      </c>
      <c r="BE334" s="78" t="str">
        <f t="shared" ref="BE334" si="428">IF(AND(Y334&lt;&gt;"Size", Y334&lt;&gt;""),Y334,"")</f>
        <v>Advanced</v>
      </c>
      <c r="BF334" s="85" t="str">
        <f t="shared" ref="BF334" si="429">IF(ISNUMBER(AD334),"Yes","")</f>
        <v/>
      </c>
      <c r="BG334" s="78" t="str">
        <f t="shared" ref="BG334" si="430">IF(ISNUMBER(AG334),AG334,"")</f>
        <v/>
      </c>
      <c r="BH334" s="94" t="str">
        <f t="shared" ref="BH334" si="431">IF(ISNUMBER(AD334),AD334,"")</f>
        <v/>
      </c>
      <c r="BI334" s="78" t="str">
        <f t="shared" ref="BI334" si="432">IF(AND(ISNUMBER(AG334),BF334="Yes"),AG334,"")</f>
        <v/>
      </c>
      <c r="BJ334" s="86">
        <f>IF(BC334="","",Admin!$F$8)</f>
        <v>0</v>
      </c>
      <c r="BK334" s="94" t="str">
        <f t="shared" ref="BK334" si="433">IF(AND(ISNUMBER(AG334),AG334&gt;0, ISNUMBER(AD334)),AD334*AG334,"")</f>
        <v/>
      </c>
      <c r="BL334" s="95" t="str">
        <f t="shared" ref="BL334" si="434">IF(BK334="","",BK334-(BK334*BJ334))</f>
        <v/>
      </c>
    </row>
    <row r="335" spans="2:64" s="39" customFormat="1" ht="18.75" hidden="1" customHeight="1" thickBot="1" x14ac:dyDescent="0.3">
      <c r="B335" s="1110" t="s">
        <v>674</v>
      </c>
      <c r="C335" s="470"/>
      <c r="D335" s="470"/>
      <c r="E335" s="470"/>
      <c r="F335" s="470"/>
      <c r="G335" s="470"/>
      <c r="H335" s="470"/>
      <c r="I335" s="470"/>
      <c r="J335" s="470"/>
      <c r="K335" s="470"/>
      <c r="L335" s="470"/>
      <c r="M335" s="470"/>
      <c r="N335" s="470"/>
      <c r="O335" s="1111" t="s">
        <v>677</v>
      </c>
      <c r="P335" s="1111"/>
      <c r="Q335" s="1111"/>
      <c r="R335" s="1111"/>
      <c r="S335" s="1111"/>
      <c r="T335" s="1111"/>
      <c r="U335" s="1111"/>
      <c r="V335" s="1111"/>
      <c r="W335" s="1111"/>
      <c r="X335" s="1111"/>
      <c r="Y335" s="1094"/>
      <c r="Z335" s="1094"/>
      <c r="AA335" s="1094"/>
      <c r="AB335" s="1094"/>
      <c r="AC335" s="1094"/>
      <c r="AD335" s="1112" t="s">
        <v>393</v>
      </c>
      <c r="AE335" s="1112"/>
      <c r="AF335" s="1112"/>
      <c r="AG335" s="1094" t="s">
        <v>2</v>
      </c>
      <c r="AH335" s="1094"/>
      <c r="AI335" s="1094"/>
      <c r="AJ335" s="1142"/>
      <c r="AK335" s="470"/>
      <c r="AL335" s="470"/>
      <c r="AM335" s="470"/>
      <c r="AN335" s="470"/>
      <c r="AO335" s="470"/>
      <c r="AP335" s="470"/>
      <c r="AQ335" s="470"/>
      <c r="AR335" s="470"/>
      <c r="AS335" s="470"/>
      <c r="AT335" s="470"/>
      <c r="AU335" s="470"/>
      <c r="AV335" s="470"/>
      <c r="AW335" s="470"/>
      <c r="AX335" s="470"/>
      <c r="AY335" s="944"/>
      <c r="AZ335" s="133"/>
      <c r="BA335" s="84" t="s">
        <v>1000</v>
      </c>
      <c r="BB335" s="39" t="s">
        <v>1207</v>
      </c>
      <c r="BC335" s="39" t="str">
        <f t="shared" si="373"/>
        <v>Populus serotina Aurea</v>
      </c>
      <c r="BD335" s="39" t="str">
        <f t="shared" si="374"/>
        <v>Golden Poplar</v>
      </c>
      <c r="BE335" s="78" t="str">
        <f t="shared" si="375"/>
        <v/>
      </c>
      <c r="BF335" s="85" t="str">
        <f t="shared" si="376"/>
        <v/>
      </c>
      <c r="BG335" s="78" t="str">
        <f t="shared" si="377"/>
        <v/>
      </c>
      <c r="BH335" s="94" t="str">
        <f t="shared" si="378"/>
        <v/>
      </c>
      <c r="BI335" s="78" t="str">
        <f t="shared" si="379"/>
        <v/>
      </c>
      <c r="BJ335" s="86">
        <f>IF(BC335="","",Admin!$F$8)</f>
        <v>0</v>
      </c>
      <c r="BK335" s="94" t="str">
        <f t="shared" si="380"/>
        <v/>
      </c>
      <c r="BL335" s="95" t="str">
        <f t="shared" si="220"/>
        <v/>
      </c>
    </row>
    <row r="336" spans="2:64" s="39" customFormat="1" ht="18.75" customHeight="1" thickBot="1" x14ac:dyDescent="0.3">
      <c r="B336" s="1104"/>
      <c r="C336" s="1104"/>
      <c r="D336" s="1104"/>
      <c r="E336" s="1104"/>
      <c r="F336" s="1104"/>
      <c r="G336" s="1104"/>
      <c r="H336" s="1104"/>
      <c r="I336" s="1104"/>
      <c r="J336" s="1104"/>
      <c r="K336" s="1104"/>
      <c r="L336" s="1104"/>
      <c r="M336" s="1104"/>
      <c r="N336" s="1104"/>
      <c r="O336" s="1104"/>
      <c r="P336" s="1104"/>
      <c r="Q336" s="1104"/>
      <c r="R336" s="1104"/>
      <c r="S336" s="1104"/>
      <c r="T336" s="1104"/>
      <c r="U336" s="1104"/>
      <c r="V336" s="1104"/>
      <c r="W336" s="1104"/>
      <c r="X336" s="1104"/>
      <c r="Y336" s="1104"/>
      <c r="Z336" s="1104"/>
      <c r="AA336" s="1104"/>
      <c r="AB336" s="1104"/>
      <c r="AC336" s="1104"/>
      <c r="AD336" s="1104"/>
      <c r="AE336" s="1104"/>
      <c r="AF336" s="1104"/>
      <c r="AG336" s="1104"/>
      <c r="AH336" s="1104"/>
      <c r="AI336" s="1104"/>
      <c r="AJ336" s="1104"/>
      <c r="AK336" s="1104"/>
      <c r="AL336" s="1104"/>
      <c r="AM336" s="1104"/>
      <c r="AN336" s="1104"/>
      <c r="AO336" s="1104"/>
      <c r="AP336" s="1104"/>
      <c r="AQ336" s="1104"/>
      <c r="AR336" s="1104"/>
      <c r="AS336" s="1104"/>
      <c r="AT336" s="1104"/>
      <c r="AU336" s="1104"/>
      <c r="AV336" s="1104"/>
      <c r="AW336" s="1104"/>
      <c r="AX336" s="1104"/>
      <c r="AY336" s="1104"/>
      <c r="AZ336" s="133"/>
      <c r="BA336" s="84" t="s">
        <v>792</v>
      </c>
      <c r="BC336" s="39" t="str">
        <f t="shared" si="373"/>
        <v/>
      </c>
      <c r="BD336" s="39" t="str">
        <f t="shared" si="374"/>
        <v/>
      </c>
      <c r="BE336" s="78" t="str">
        <f t="shared" si="375"/>
        <v/>
      </c>
      <c r="BF336" s="85" t="str">
        <f t="shared" si="376"/>
        <v/>
      </c>
      <c r="BG336" s="78" t="str">
        <f t="shared" si="377"/>
        <v/>
      </c>
      <c r="BH336" s="94" t="str">
        <f t="shared" si="378"/>
        <v/>
      </c>
      <c r="BI336" s="78" t="str">
        <f t="shared" si="379"/>
        <v/>
      </c>
      <c r="BJ336" s="86" t="str">
        <f>IF(BC336="","",Admin!$F$8)</f>
        <v/>
      </c>
      <c r="BK336" s="94" t="str">
        <f t="shared" si="380"/>
        <v/>
      </c>
      <c r="BL336" s="95" t="str">
        <f t="shared" si="220"/>
        <v/>
      </c>
    </row>
    <row r="337" spans="2:64" s="39" customFormat="1" ht="18.75" hidden="1" customHeight="1" thickBot="1" x14ac:dyDescent="0.35">
      <c r="B337" s="1100" t="s">
        <v>537</v>
      </c>
      <c r="C337" s="1101"/>
      <c r="D337" s="1101"/>
      <c r="E337" s="1101"/>
      <c r="F337" s="1101"/>
      <c r="G337" s="1101"/>
      <c r="H337" s="1101"/>
      <c r="I337" s="1101"/>
      <c r="J337" s="1101"/>
      <c r="K337" s="1101"/>
      <c r="L337" s="1101"/>
      <c r="M337" s="1101"/>
      <c r="N337" s="1101"/>
      <c r="O337" s="1101"/>
      <c r="P337" s="1101"/>
      <c r="Q337" s="1101"/>
      <c r="R337" s="1101"/>
      <c r="S337" s="1101"/>
      <c r="T337" s="1101"/>
      <c r="U337" s="1101"/>
      <c r="V337" s="1101"/>
      <c r="W337" s="1101"/>
      <c r="X337" s="1101"/>
      <c r="Y337" s="1102" t="s">
        <v>443</v>
      </c>
      <c r="Z337" s="1102"/>
      <c r="AA337" s="1102"/>
      <c r="AB337" s="1102"/>
      <c r="AC337" s="1102"/>
      <c r="AD337" s="1102" t="s">
        <v>1</v>
      </c>
      <c r="AE337" s="1102"/>
      <c r="AF337" s="1102"/>
      <c r="AG337" s="1102" t="s">
        <v>0</v>
      </c>
      <c r="AH337" s="1102"/>
      <c r="AI337" s="1102"/>
      <c r="AJ337" s="1102" t="s">
        <v>444</v>
      </c>
      <c r="AK337" s="1102"/>
      <c r="AL337" s="1102"/>
      <c r="AM337" s="1102"/>
      <c r="AN337" s="1102"/>
      <c r="AO337" s="1102"/>
      <c r="AP337" s="1102"/>
      <c r="AQ337" s="1102"/>
      <c r="AR337" s="1102"/>
      <c r="AS337" s="1102"/>
      <c r="AT337" s="1102"/>
      <c r="AU337" s="1102"/>
      <c r="AV337" s="1102"/>
      <c r="AW337" s="1102"/>
      <c r="AX337" s="1102"/>
      <c r="AY337" s="1103"/>
      <c r="AZ337" s="133"/>
      <c r="BA337" s="84" t="s">
        <v>792</v>
      </c>
      <c r="BC337" s="39" t="str">
        <f t="shared" si="373"/>
        <v/>
      </c>
      <c r="BD337" s="39" t="str">
        <f t="shared" si="374"/>
        <v/>
      </c>
      <c r="BE337" s="78" t="str">
        <f t="shared" si="375"/>
        <v/>
      </c>
      <c r="BF337" s="85" t="str">
        <f t="shared" si="376"/>
        <v/>
      </c>
      <c r="BG337" s="78" t="str">
        <f t="shared" si="377"/>
        <v/>
      </c>
      <c r="BH337" s="94" t="str">
        <f t="shared" si="378"/>
        <v/>
      </c>
      <c r="BI337" s="78" t="str">
        <f t="shared" si="379"/>
        <v/>
      </c>
      <c r="BJ337" s="86" t="str">
        <f>IF(BC337="","",Admin!$F$8)</f>
        <v/>
      </c>
      <c r="BK337" s="94" t="str">
        <f t="shared" si="380"/>
        <v/>
      </c>
      <c r="BL337" s="95" t="str">
        <f t="shared" si="220"/>
        <v/>
      </c>
    </row>
    <row r="338" spans="2:64" s="39" customFormat="1" ht="18.75" hidden="1" customHeight="1" thickBot="1" x14ac:dyDescent="0.3">
      <c r="B338" s="1151" t="s">
        <v>2015</v>
      </c>
      <c r="C338" s="1152"/>
      <c r="D338" s="1152"/>
      <c r="E338" s="1152"/>
      <c r="F338" s="1152"/>
      <c r="G338" s="1152"/>
      <c r="H338" s="1152"/>
      <c r="I338" s="1152"/>
      <c r="J338" s="1152"/>
      <c r="K338" s="1152"/>
      <c r="L338" s="1152"/>
      <c r="M338" s="1152"/>
      <c r="N338" s="1152"/>
      <c r="O338" s="1169" t="s">
        <v>538</v>
      </c>
      <c r="P338" s="1169"/>
      <c r="Q338" s="1169"/>
      <c r="R338" s="1169"/>
      <c r="S338" s="1169"/>
      <c r="T338" s="1169"/>
      <c r="U338" s="1169"/>
      <c r="V338" s="1169"/>
      <c r="W338" s="1169"/>
      <c r="X338" s="1169"/>
      <c r="Y338" s="1144" t="s">
        <v>1466</v>
      </c>
      <c r="Z338" s="1144"/>
      <c r="AA338" s="1144"/>
      <c r="AB338" s="1144"/>
      <c r="AC338" s="1144"/>
      <c r="AD338" s="1105" t="s">
        <v>393</v>
      </c>
      <c r="AE338" s="1105"/>
      <c r="AF338" s="1105"/>
      <c r="AG338" s="1144" t="s">
        <v>2</v>
      </c>
      <c r="AH338" s="1144"/>
      <c r="AI338" s="1144"/>
      <c r="AJ338" s="863"/>
      <c r="AK338" s="864"/>
      <c r="AL338" s="864"/>
      <c r="AM338" s="864"/>
      <c r="AN338" s="864"/>
      <c r="AO338" s="864"/>
      <c r="AP338" s="864"/>
      <c r="AQ338" s="864"/>
      <c r="AR338" s="864"/>
      <c r="AS338" s="864"/>
      <c r="AT338" s="864"/>
      <c r="AU338" s="864"/>
      <c r="AV338" s="864"/>
      <c r="AW338" s="864"/>
      <c r="AX338" s="864"/>
      <c r="AY338" s="1093"/>
      <c r="AZ338" s="133"/>
      <c r="BA338" s="84" t="s">
        <v>1001</v>
      </c>
      <c r="BB338" s="39" t="s">
        <v>1208</v>
      </c>
      <c r="BC338" s="39" t="str">
        <f t="shared" si="373"/>
        <v>Prunus Amygdalus Crimson*</v>
      </c>
      <c r="BD338" s="39" t="str">
        <f t="shared" si="374"/>
        <v>Flowering Almond</v>
      </c>
      <c r="BE338" s="40" t="str">
        <f t="shared" si="375"/>
        <v xml:space="preserve">Advanced </v>
      </c>
      <c r="BF338" s="85" t="str">
        <f t="shared" si="376"/>
        <v/>
      </c>
      <c r="BG338" s="40" t="str">
        <f t="shared" si="377"/>
        <v/>
      </c>
      <c r="BH338" s="142" t="str">
        <f t="shared" si="378"/>
        <v/>
      </c>
      <c r="BI338" s="40" t="str">
        <f t="shared" si="379"/>
        <v/>
      </c>
      <c r="BJ338" s="139">
        <f>IF(BC338="","",Admin!$F$8)</f>
        <v>0</v>
      </c>
      <c r="BK338" s="142" t="str">
        <f t="shared" si="380"/>
        <v/>
      </c>
      <c r="BL338" s="143" t="str">
        <f t="shared" si="220"/>
        <v/>
      </c>
    </row>
    <row r="339" spans="2:64" s="39" customFormat="1" ht="18.75" hidden="1" customHeight="1" thickBot="1" x14ac:dyDescent="0.3">
      <c r="B339" s="1104"/>
      <c r="C339" s="1104"/>
      <c r="D339" s="1104"/>
      <c r="E339" s="1104"/>
      <c r="F339" s="1104"/>
      <c r="G339" s="1104"/>
      <c r="H339" s="1104"/>
      <c r="I339" s="1104"/>
      <c r="J339" s="1104"/>
      <c r="K339" s="1104"/>
      <c r="L339" s="1104"/>
      <c r="M339" s="1104"/>
      <c r="N339" s="1104"/>
      <c r="O339" s="1104"/>
      <c r="P339" s="1104"/>
      <c r="Q339" s="1104"/>
      <c r="R339" s="1104"/>
      <c r="S339" s="1104"/>
      <c r="T339" s="1104"/>
      <c r="U339" s="1104"/>
      <c r="V339" s="1104"/>
      <c r="W339" s="1104"/>
      <c r="X339" s="1104"/>
      <c r="Y339" s="1104"/>
      <c r="Z339" s="1104"/>
      <c r="AA339" s="1104"/>
      <c r="AB339" s="1104"/>
      <c r="AC339" s="1104"/>
      <c r="AD339" s="1104"/>
      <c r="AE339" s="1104"/>
      <c r="AF339" s="1104"/>
      <c r="AG339" s="1104"/>
      <c r="AH339" s="1104"/>
      <c r="AI339" s="1104"/>
      <c r="AJ339" s="1104"/>
      <c r="AK339" s="1104"/>
      <c r="AL339" s="1104"/>
      <c r="AM339" s="1104"/>
      <c r="AN339" s="1104"/>
      <c r="AO339" s="1104"/>
      <c r="AP339" s="1104"/>
      <c r="AQ339" s="1104"/>
      <c r="AR339" s="1104"/>
      <c r="AS339" s="1104"/>
      <c r="AT339" s="1104"/>
      <c r="AU339" s="1104"/>
      <c r="AV339" s="1104"/>
      <c r="AW339" s="1104"/>
      <c r="AX339" s="1104"/>
      <c r="AY339" s="1104"/>
      <c r="AZ339" s="133"/>
      <c r="BA339" s="84" t="s">
        <v>792</v>
      </c>
      <c r="BC339" s="39" t="str">
        <f t="shared" si="373"/>
        <v/>
      </c>
      <c r="BD339" s="39" t="str">
        <f t="shared" si="374"/>
        <v/>
      </c>
      <c r="BE339" s="78" t="str">
        <f t="shared" si="375"/>
        <v/>
      </c>
      <c r="BF339" s="85" t="str">
        <f t="shared" si="376"/>
        <v/>
      </c>
      <c r="BG339" s="78" t="str">
        <f t="shared" si="377"/>
        <v/>
      </c>
      <c r="BH339" s="94" t="str">
        <f t="shared" si="378"/>
        <v/>
      </c>
      <c r="BI339" s="78" t="str">
        <f t="shared" si="379"/>
        <v/>
      </c>
      <c r="BJ339" s="86" t="str">
        <f>IF(BC339="","",Admin!$F$8)</f>
        <v/>
      </c>
      <c r="BK339" s="94" t="str">
        <f t="shared" si="380"/>
        <v/>
      </c>
      <c r="BL339" s="95" t="str">
        <f t="shared" si="220"/>
        <v/>
      </c>
    </row>
    <row r="340" spans="2:64" s="39" customFormat="1" ht="18.75" hidden="1" customHeight="1" x14ac:dyDescent="0.3">
      <c r="B340" s="1100" t="s">
        <v>539</v>
      </c>
      <c r="C340" s="1101"/>
      <c r="D340" s="1101"/>
      <c r="E340" s="1101"/>
      <c r="F340" s="1101"/>
      <c r="G340" s="1101"/>
      <c r="H340" s="1101"/>
      <c r="I340" s="1101"/>
      <c r="J340" s="1101"/>
      <c r="K340" s="1101"/>
      <c r="L340" s="1101"/>
      <c r="M340" s="1101"/>
      <c r="N340" s="1101"/>
      <c r="O340" s="1101"/>
      <c r="P340" s="1101"/>
      <c r="Q340" s="1101"/>
      <c r="R340" s="1101"/>
      <c r="S340" s="1101"/>
      <c r="T340" s="1101"/>
      <c r="U340" s="1101"/>
      <c r="V340" s="1101"/>
      <c r="W340" s="1101"/>
      <c r="X340" s="1101"/>
      <c r="Y340" s="1102" t="s">
        <v>443</v>
      </c>
      <c r="Z340" s="1102"/>
      <c r="AA340" s="1102"/>
      <c r="AB340" s="1102"/>
      <c r="AC340" s="1102"/>
      <c r="AD340" s="1102" t="s">
        <v>1</v>
      </c>
      <c r="AE340" s="1102"/>
      <c r="AF340" s="1102"/>
      <c r="AG340" s="1102" t="s">
        <v>0</v>
      </c>
      <c r="AH340" s="1102"/>
      <c r="AI340" s="1102"/>
      <c r="AJ340" s="1102" t="s">
        <v>444</v>
      </c>
      <c r="AK340" s="1102"/>
      <c r="AL340" s="1102"/>
      <c r="AM340" s="1102"/>
      <c r="AN340" s="1102"/>
      <c r="AO340" s="1102"/>
      <c r="AP340" s="1102"/>
      <c r="AQ340" s="1102"/>
      <c r="AR340" s="1102"/>
      <c r="AS340" s="1102"/>
      <c r="AT340" s="1102"/>
      <c r="AU340" s="1102"/>
      <c r="AV340" s="1102"/>
      <c r="AW340" s="1102"/>
      <c r="AX340" s="1102"/>
      <c r="AY340" s="1103"/>
      <c r="AZ340" s="133"/>
      <c r="BA340" s="84" t="s">
        <v>792</v>
      </c>
      <c r="BC340" s="39" t="str">
        <f t="shared" si="373"/>
        <v/>
      </c>
      <c r="BD340" s="39" t="str">
        <f t="shared" si="374"/>
        <v/>
      </c>
      <c r="BE340" s="78" t="str">
        <f t="shared" si="375"/>
        <v/>
      </c>
      <c r="BF340" s="85" t="str">
        <f t="shared" si="376"/>
        <v/>
      </c>
      <c r="BG340" s="78" t="str">
        <f t="shared" si="377"/>
        <v/>
      </c>
      <c r="BH340" s="94" t="str">
        <f t="shared" si="378"/>
        <v/>
      </c>
      <c r="BI340" s="78" t="str">
        <f t="shared" si="379"/>
        <v/>
      </c>
      <c r="BJ340" s="86" t="str">
        <f>IF(BC340="","",Admin!$F$8)</f>
        <v/>
      </c>
      <c r="BK340" s="94" t="str">
        <f t="shared" si="380"/>
        <v/>
      </c>
      <c r="BL340" s="95" t="str">
        <f t="shared" si="220"/>
        <v/>
      </c>
    </row>
    <row r="341" spans="2:64" s="39" customFormat="1" ht="18.75" hidden="1" customHeight="1" x14ac:dyDescent="0.25">
      <c r="B341" s="1110" t="s">
        <v>1740</v>
      </c>
      <c r="C341" s="470"/>
      <c r="D341" s="470"/>
      <c r="E341" s="470"/>
      <c r="F341" s="470"/>
      <c r="G341" s="470"/>
      <c r="H341" s="470"/>
      <c r="I341" s="470"/>
      <c r="J341" s="470"/>
      <c r="K341" s="470"/>
      <c r="L341" s="470"/>
      <c r="M341" s="470"/>
      <c r="N341" s="470"/>
      <c r="O341" s="1111" t="s">
        <v>540</v>
      </c>
      <c r="P341" s="1111"/>
      <c r="Q341" s="1111"/>
      <c r="R341" s="1111"/>
      <c r="S341" s="1111"/>
      <c r="T341" s="1111"/>
      <c r="U341" s="1111"/>
      <c r="V341" s="1111"/>
      <c r="W341" s="1111"/>
      <c r="X341" s="1111"/>
      <c r="Y341" s="1094" t="s">
        <v>445</v>
      </c>
      <c r="Z341" s="1094"/>
      <c r="AA341" s="1094"/>
      <c r="AB341" s="1094"/>
      <c r="AC341" s="1094"/>
      <c r="AD341" s="1112" t="s">
        <v>393</v>
      </c>
      <c r="AE341" s="1112"/>
      <c r="AF341" s="1112"/>
      <c r="AG341" s="1094" t="s">
        <v>2</v>
      </c>
      <c r="AH341" s="1094"/>
      <c r="AI341" s="1094"/>
      <c r="AJ341" s="863"/>
      <c r="AK341" s="864"/>
      <c r="AL341" s="864"/>
      <c r="AM341" s="864"/>
      <c r="AN341" s="864"/>
      <c r="AO341" s="864"/>
      <c r="AP341" s="864"/>
      <c r="AQ341" s="864"/>
      <c r="AR341" s="864"/>
      <c r="AS341" s="864"/>
      <c r="AT341" s="864"/>
      <c r="AU341" s="864"/>
      <c r="AV341" s="864"/>
      <c r="AW341" s="864"/>
      <c r="AX341" s="864"/>
      <c r="AY341" s="1093"/>
      <c r="AZ341" s="133"/>
      <c r="BA341" s="84" t="s">
        <v>1417</v>
      </c>
      <c r="BB341" s="39" t="s">
        <v>1208</v>
      </c>
      <c r="BC341" s="39" t="str">
        <f t="shared" si="373"/>
        <v>Prunus Mume 'Crimson'</v>
      </c>
      <c r="BD341" s="39" t="str">
        <f t="shared" si="374"/>
        <v>Pink Flowering Apricot</v>
      </c>
      <c r="BE341" s="40" t="str">
        <f t="shared" si="375"/>
        <v>Advanced</v>
      </c>
      <c r="BF341" s="85" t="str">
        <f t="shared" si="376"/>
        <v/>
      </c>
      <c r="BG341" s="40" t="str">
        <f t="shared" si="377"/>
        <v/>
      </c>
      <c r="BH341" s="142" t="str">
        <f t="shared" si="378"/>
        <v/>
      </c>
      <c r="BI341" s="40" t="str">
        <f t="shared" si="379"/>
        <v/>
      </c>
      <c r="BJ341" s="139">
        <f>IF(BC341="","",Admin!$F$8)</f>
        <v>0</v>
      </c>
      <c r="BK341" s="142" t="str">
        <f t="shared" si="380"/>
        <v/>
      </c>
      <c r="BL341" s="143" t="str">
        <f>IF(BK341="","",BK341-(BK341*BJ341))</f>
        <v/>
      </c>
    </row>
    <row r="342" spans="2:64" s="39" customFormat="1" ht="18.75" hidden="1" customHeight="1" x14ac:dyDescent="0.25">
      <c r="B342" s="1110" t="s">
        <v>1415</v>
      </c>
      <c r="C342" s="470"/>
      <c r="D342" s="470"/>
      <c r="E342" s="470"/>
      <c r="F342" s="470"/>
      <c r="G342" s="470"/>
      <c r="H342" s="470"/>
      <c r="I342" s="470"/>
      <c r="J342" s="470"/>
      <c r="K342" s="470"/>
      <c r="L342" s="470"/>
      <c r="M342" s="470"/>
      <c r="N342" s="470"/>
      <c r="O342" s="1111" t="s">
        <v>1416</v>
      </c>
      <c r="P342" s="1111"/>
      <c r="Q342" s="1111"/>
      <c r="R342" s="1111"/>
      <c r="S342" s="1111"/>
      <c r="T342" s="1111"/>
      <c r="U342" s="1111"/>
      <c r="V342" s="1111"/>
      <c r="W342" s="1111"/>
      <c r="X342" s="1111"/>
      <c r="Y342" s="1094" t="s">
        <v>445</v>
      </c>
      <c r="Z342" s="1094"/>
      <c r="AA342" s="1094"/>
      <c r="AB342" s="1094"/>
      <c r="AC342" s="1094"/>
      <c r="AD342" s="1112" t="s">
        <v>393</v>
      </c>
      <c r="AE342" s="1112"/>
      <c r="AF342" s="1112"/>
      <c r="AG342" s="1094" t="s">
        <v>2</v>
      </c>
      <c r="AH342" s="1094"/>
      <c r="AI342" s="1094"/>
      <c r="AJ342" s="1142"/>
      <c r="AK342" s="470"/>
      <c r="AL342" s="470"/>
      <c r="AM342" s="470"/>
      <c r="AN342" s="470"/>
      <c r="AO342" s="470"/>
      <c r="AP342" s="470"/>
      <c r="AQ342" s="470"/>
      <c r="AR342" s="470"/>
      <c r="AS342" s="470"/>
      <c r="AT342" s="470"/>
      <c r="AU342" s="470"/>
      <c r="AV342" s="470"/>
      <c r="AW342" s="470"/>
      <c r="AX342" s="470"/>
      <c r="AY342" s="944"/>
      <c r="BA342" s="84" t="s">
        <v>1002</v>
      </c>
      <c r="BB342" s="39" t="s">
        <v>1208</v>
      </c>
      <c r="BC342" s="39" t="str">
        <f t="shared" si="373"/>
        <v>Prunus Mume 'Alboplena'</v>
      </c>
      <c r="BD342" s="39" t="str">
        <f t="shared" si="374"/>
        <v>White Flowering Apricot</v>
      </c>
      <c r="BE342" s="40" t="str">
        <f t="shared" si="375"/>
        <v>Advanced</v>
      </c>
      <c r="BF342" s="85" t="str">
        <f t="shared" si="376"/>
        <v/>
      </c>
      <c r="BG342" s="40" t="str">
        <f t="shared" si="377"/>
        <v/>
      </c>
      <c r="BH342" s="142" t="str">
        <f t="shared" si="378"/>
        <v/>
      </c>
      <c r="BI342" s="40" t="str">
        <f t="shared" si="379"/>
        <v/>
      </c>
      <c r="BJ342" s="139">
        <f>IF(BC342="","",Admin!$F$8)</f>
        <v>0</v>
      </c>
      <c r="BK342" s="142" t="str">
        <f t="shared" si="380"/>
        <v/>
      </c>
      <c r="BL342" s="143" t="str">
        <f>IF(BK342="","",BK342-(BK342*BJ342))</f>
        <v/>
      </c>
    </row>
    <row r="343" spans="2:64" s="39" customFormat="1" ht="18.75" hidden="1" customHeight="1" x14ac:dyDescent="0.25">
      <c r="B343" s="1110" t="s">
        <v>1552</v>
      </c>
      <c r="C343" s="470"/>
      <c r="D343" s="470"/>
      <c r="E343" s="470"/>
      <c r="F343" s="470"/>
      <c r="G343" s="470"/>
      <c r="H343" s="470"/>
      <c r="I343" s="470"/>
      <c r="J343" s="470"/>
      <c r="K343" s="470"/>
      <c r="L343" s="470"/>
      <c r="M343" s="470"/>
      <c r="N343" s="470"/>
      <c r="O343" s="1111" t="s">
        <v>1302</v>
      </c>
      <c r="P343" s="1111"/>
      <c r="Q343" s="1111"/>
      <c r="R343" s="1111"/>
      <c r="S343" s="1111"/>
      <c r="T343" s="1111"/>
      <c r="U343" s="1111"/>
      <c r="V343" s="1111"/>
      <c r="W343" s="1111"/>
      <c r="X343" s="1111"/>
      <c r="Y343" s="1094" t="s">
        <v>445</v>
      </c>
      <c r="Z343" s="1094"/>
      <c r="AA343" s="1094"/>
      <c r="AB343" s="1094"/>
      <c r="AC343" s="1094"/>
      <c r="AD343" s="1112" t="s">
        <v>393</v>
      </c>
      <c r="AE343" s="1112"/>
      <c r="AF343" s="1112"/>
      <c r="AG343" s="1094" t="s">
        <v>2</v>
      </c>
      <c r="AH343" s="1094"/>
      <c r="AI343" s="1094"/>
      <c r="AJ343" s="1142"/>
      <c r="AK343" s="470"/>
      <c r="AL343" s="470"/>
      <c r="AM343" s="470"/>
      <c r="AN343" s="470"/>
      <c r="AO343" s="470"/>
      <c r="AP343" s="470"/>
      <c r="AQ343" s="470"/>
      <c r="AR343" s="470"/>
      <c r="AS343" s="470"/>
      <c r="AT343" s="470"/>
      <c r="AU343" s="470"/>
      <c r="AV343" s="470"/>
      <c r="AW343" s="470"/>
      <c r="AX343" s="470"/>
      <c r="AY343" s="944"/>
      <c r="BA343" s="84" t="s">
        <v>1301</v>
      </c>
      <c r="BB343" s="39" t="s">
        <v>1208</v>
      </c>
      <c r="BC343" s="39" t="str">
        <f t="shared" si="373"/>
        <v>Prunus Mume 'Rosebud'*</v>
      </c>
      <c r="BD343" s="39" t="str">
        <f t="shared" si="374"/>
        <v>Double Pink Flowering Apricot</v>
      </c>
      <c r="BE343" s="40" t="str">
        <f t="shared" si="375"/>
        <v>Advanced</v>
      </c>
      <c r="BF343" s="85" t="str">
        <f t="shared" si="376"/>
        <v/>
      </c>
      <c r="BG343" s="40" t="str">
        <f t="shared" si="377"/>
        <v/>
      </c>
      <c r="BH343" s="142" t="str">
        <f t="shared" si="378"/>
        <v/>
      </c>
      <c r="BI343" s="40" t="str">
        <f t="shared" si="379"/>
        <v/>
      </c>
      <c r="BJ343" s="139">
        <f>IF(BC343="","",Admin!$F$8)</f>
        <v>0</v>
      </c>
      <c r="BK343" s="142" t="str">
        <f t="shared" si="380"/>
        <v/>
      </c>
      <c r="BL343" s="143" t="str">
        <f>IF(BK343="","",BK343-(BK343*BJ343))</f>
        <v/>
      </c>
    </row>
    <row r="344" spans="2:64" s="39" customFormat="1" ht="18.75" hidden="1" customHeight="1" x14ac:dyDescent="0.25">
      <c r="B344" s="1110" t="s">
        <v>1553</v>
      </c>
      <c r="C344" s="470"/>
      <c r="D344" s="470"/>
      <c r="E344" s="470"/>
      <c r="F344" s="470"/>
      <c r="G344" s="470"/>
      <c r="H344" s="470"/>
      <c r="I344" s="470"/>
      <c r="J344" s="470"/>
      <c r="K344" s="470"/>
      <c r="L344" s="470"/>
      <c r="M344" s="470"/>
      <c r="N344" s="470"/>
      <c r="O344" s="1192" t="s">
        <v>1303</v>
      </c>
      <c r="P344" s="1192"/>
      <c r="Q344" s="1192"/>
      <c r="R344" s="1192"/>
      <c r="S344" s="1192"/>
      <c r="T344" s="1192"/>
      <c r="U344" s="1192"/>
      <c r="V344" s="1192"/>
      <c r="W344" s="1192"/>
      <c r="X344" s="1192"/>
      <c r="Y344" s="1094" t="s">
        <v>445</v>
      </c>
      <c r="Z344" s="1094"/>
      <c r="AA344" s="1094"/>
      <c r="AB344" s="1094"/>
      <c r="AC344" s="1094"/>
      <c r="AD344" s="1112" t="s">
        <v>393</v>
      </c>
      <c r="AE344" s="1112"/>
      <c r="AF344" s="1112"/>
      <c r="AG344" s="1094" t="s">
        <v>2</v>
      </c>
      <c r="AH344" s="1094"/>
      <c r="AI344" s="1094"/>
      <c r="AJ344" s="1142"/>
      <c r="AK344" s="470"/>
      <c r="AL344" s="470"/>
      <c r="AM344" s="470"/>
      <c r="AN344" s="470"/>
      <c r="AO344" s="470"/>
      <c r="AP344" s="470"/>
      <c r="AQ344" s="470"/>
      <c r="AR344" s="470"/>
      <c r="AS344" s="470"/>
      <c r="AT344" s="470"/>
      <c r="AU344" s="470"/>
      <c r="AV344" s="470"/>
      <c r="AW344" s="470"/>
      <c r="AX344" s="470"/>
      <c r="AY344" s="944"/>
      <c r="BA344" s="84" t="s">
        <v>1304</v>
      </c>
      <c r="BB344" s="39" t="s">
        <v>1208</v>
      </c>
      <c r="BC344" s="39" t="str">
        <f t="shared" si="373"/>
        <v>Prunus Mume 'Splendens'*</v>
      </c>
      <c r="BD344" s="39" t="str">
        <f t="shared" si="374"/>
        <v>Double Crimson Flowering Apricot</v>
      </c>
      <c r="BE344" s="40" t="str">
        <f t="shared" si="375"/>
        <v>Advanced</v>
      </c>
      <c r="BF344" s="85" t="str">
        <f t="shared" si="376"/>
        <v/>
      </c>
      <c r="BG344" s="40" t="str">
        <f t="shared" si="377"/>
        <v/>
      </c>
      <c r="BH344" s="142" t="str">
        <f t="shared" si="378"/>
        <v/>
      </c>
      <c r="BI344" s="40" t="str">
        <f t="shared" si="379"/>
        <v/>
      </c>
      <c r="BJ344" s="139">
        <f>IF(BC344="","",Admin!$F$8)</f>
        <v>0</v>
      </c>
      <c r="BK344" s="142" t="str">
        <f t="shared" si="380"/>
        <v/>
      </c>
      <c r="BL344" s="143" t="str">
        <f t="shared" si="220"/>
        <v/>
      </c>
    </row>
    <row r="345" spans="2:64" s="39" customFormat="1" ht="18.75" hidden="1" customHeight="1" thickBot="1" x14ac:dyDescent="0.3">
      <c r="B345" s="1157" t="s">
        <v>541</v>
      </c>
      <c r="C345" s="1158"/>
      <c r="D345" s="1158"/>
      <c r="E345" s="1158"/>
      <c r="F345" s="1158"/>
      <c r="G345" s="1158"/>
      <c r="H345" s="1158"/>
      <c r="I345" s="1158"/>
      <c r="J345" s="1158"/>
      <c r="K345" s="1158"/>
      <c r="L345" s="1158"/>
      <c r="M345" s="1158"/>
      <c r="N345" s="1158"/>
      <c r="O345" s="1158"/>
      <c r="P345" s="1158"/>
      <c r="Q345" s="1158"/>
      <c r="R345" s="1158"/>
      <c r="S345" s="1158"/>
      <c r="T345" s="1158"/>
      <c r="U345" s="1158"/>
      <c r="V345" s="1158"/>
      <c r="W345" s="1158"/>
      <c r="X345" s="1158"/>
      <c r="Y345" s="1158"/>
      <c r="Z345" s="1158"/>
      <c r="AA345" s="1158"/>
      <c r="AB345" s="1158"/>
      <c r="AC345" s="1158"/>
      <c r="AD345" s="1158"/>
      <c r="AE345" s="1158"/>
      <c r="AF345" s="1158"/>
      <c r="AG345" s="1158"/>
      <c r="AH345" s="1158"/>
      <c r="AI345" s="1158"/>
      <c r="AJ345" s="1158"/>
      <c r="AK345" s="1158"/>
      <c r="AL345" s="1158"/>
      <c r="AM345" s="1158"/>
      <c r="AN345" s="1158"/>
      <c r="AO345" s="1158"/>
      <c r="AP345" s="1158"/>
      <c r="AQ345" s="1158"/>
      <c r="AR345" s="1158"/>
      <c r="AS345" s="1158"/>
      <c r="AT345" s="1158"/>
      <c r="AU345" s="1158"/>
      <c r="AV345" s="1158"/>
      <c r="AW345" s="1158"/>
      <c r="AX345" s="1158"/>
      <c r="AY345" s="1159"/>
      <c r="AZ345" s="133"/>
      <c r="BA345" s="84" t="s">
        <v>792</v>
      </c>
      <c r="BC345" s="39" t="str">
        <f t="shared" si="373"/>
        <v/>
      </c>
      <c r="BD345" s="39" t="str">
        <f t="shared" si="374"/>
        <v/>
      </c>
      <c r="BE345" s="78" t="str">
        <f t="shared" si="375"/>
        <v/>
      </c>
      <c r="BF345" s="85" t="str">
        <f t="shared" si="376"/>
        <v/>
      </c>
      <c r="BG345" s="78" t="str">
        <f t="shared" si="377"/>
        <v/>
      </c>
      <c r="BH345" s="94" t="str">
        <f t="shared" si="378"/>
        <v/>
      </c>
      <c r="BI345" s="78" t="str">
        <f t="shared" si="379"/>
        <v/>
      </c>
      <c r="BJ345" s="86" t="str">
        <f>IF(BC345="","",Admin!$F$8)</f>
        <v/>
      </c>
      <c r="BK345" s="94" t="str">
        <f t="shared" si="380"/>
        <v/>
      </c>
      <c r="BL345" s="95" t="str">
        <f t="shared" si="220"/>
        <v/>
      </c>
    </row>
    <row r="346" spans="2:64" s="39" customFormat="1" ht="18.75" hidden="1" customHeight="1" thickBot="1" x14ac:dyDescent="0.3">
      <c r="B346" s="1151" t="s">
        <v>2074</v>
      </c>
      <c r="C346" s="1152"/>
      <c r="D346" s="1152"/>
      <c r="E346" s="1152"/>
      <c r="F346" s="1152"/>
      <c r="G346" s="1152"/>
      <c r="H346" s="1152"/>
      <c r="I346" s="1152"/>
      <c r="J346" s="1152"/>
      <c r="K346" s="1152"/>
      <c r="L346" s="1152"/>
      <c r="M346" s="1152"/>
      <c r="N346" s="1152"/>
      <c r="O346" s="1169" t="s">
        <v>542</v>
      </c>
      <c r="P346" s="1169"/>
      <c r="Q346" s="1169"/>
      <c r="R346" s="1169"/>
      <c r="S346" s="1169"/>
      <c r="T346" s="1169"/>
      <c r="U346" s="1169"/>
      <c r="V346" s="1169"/>
      <c r="W346" s="1169"/>
      <c r="X346" s="1169"/>
      <c r="Y346" s="1144" t="s">
        <v>1429</v>
      </c>
      <c r="Z346" s="1144"/>
      <c r="AA346" s="1144"/>
      <c r="AB346" s="1144"/>
      <c r="AC346" s="1144"/>
      <c r="AD346" s="1105">
        <v>119.95</v>
      </c>
      <c r="AE346" s="1105"/>
      <c r="AF346" s="1105"/>
      <c r="AG346" s="1144" t="s">
        <v>2</v>
      </c>
      <c r="AH346" s="1144"/>
      <c r="AI346" s="1144"/>
      <c r="AJ346" s="863"/>
      <c r="AK346" s="864"/>
      <c r="AL346" s="864"/>
      <c r="AM346" s="864"/>
      <c r="AN346" s="864"/>
      <c r="AO346" s="864"/>
      <c r="AP346" s="864"/>
      <c r="AQ346" s="864"/>
      <c r="AR346" s="864"/>
      <c r="AS346" s="864"/>
      <c r="AT346" s="864"/>
      <c r="AU346" s="864"/>
      <c r="AV346" s="864"/>
      <c r="AW346" s="864"/>
      <c r="AX346" s="864"/>
      <c r="AY346" s="1093"/>
      <c r="AZ346" s="133"/>
      <c r="BA346" s="84" t="s">
        <v>1003</v>
      </c>
      <c r="BB346" s="39" t="s">
        <v>1208</v>
      </c>
      <c r="BC346" s="39" t="str">
        <f t="shared" si="373"/>
        <v>Prunus Mume Pendula</v>
      </c>
      <c r="BD346" s="39" t="str">
        <f t="shared" si="374"/>
        <v>Weeping Apricot</v>
      </c>
      <c r="BE346" s="40" t="str">
        <f t="shared" si="375"/>
        <v>1.5 to 1.8m Std</v>
      </c>
      <c r="BF346" s="85" t="str">
        <f t="shared" si="376"/>
        <v>Yes</v>
      </c>
      <c r="BG346" s="40" t="str">
        <f t="shared" si="377"/>
        <v/>
      </c>
      <c r="BH346" s="142">
        <f t="shared" si="378"/>
        <v>119.95</v>
      </c>
      <c r="BI346" s="40" t="str">
        <f t="shared" si="379"/>
        <v/>
      </c>
      <c r="BJ346" s="139">
        <f>IF(BC346="","",Admin!$F$8)</f>
        <v>0</v>
      </c>
      <c r="BK346" s="142" t="str">
        <f t="shared" si="380"/>
        <v/>
      </c>
      <c r="BL346" s="143" t="str">
        <f t="shared" ref="BL346:BL475" si="435">IF(BK346="","",BK346-(BK346*BJ346))</f>
        <v/>
      </c>
    </row>
    <row r="347" spans="2:64" s="39" customFormat="1" ht="18.75" hidden="1" customHeight="1" thickBot="1" x14ac:dyDescent="0.3">
      <c r="B347" s="1104"/>
      <c r="C347" s="1104"/>
      <c r="D347" s="1104"/>
      <c r="E347" s="1104"/>
      <c r="F347" s="1104"/>
      <c r="G347" s="1104"/>
      <c r="H347" s="1104"/>
      <c r="I347" s="1104"/>
      <c r="J347" s="1104"/>
      <c r="K347" s="1104"/>
      <c r="L347" s="1104"/>
      <c r="M347" s="1104"/>
      <c r="N347" s="1104"/>
      <c r="O347" s="1104"/>
      <c r="P347" s="1104"/>
      <c r="Q347" s="1104"/>
      <c r="R347" s="1104"/>
      <c r="S347" s="1104"/>
      <c r="T347" s="1104"/>
      <c r="U347" s="1104"/>
      <c r="V347" s="1104"/>
      <c r="W347" s="1104"/>
      <c r="X347" s="1104"/>
      <c r="Y347" s="1104"/>
      <c r="Z347" s="1104"/>
      <c r="AA347" s="1104"/>
      <c r="AB347" s="1104"/>
      <c r="AC347" s="1104"/>
      <c r="AD347" s="1104"/>
      <c r="AE347" s="1104"/>
      <c r="AF347" s="1104"/>
      <c r="AG347" s="1104"/>
      <c r="AH347" s="1104"/>
      <c r="AI347" s="1104"/>
      <c r="AJ347" s="1104"/>
      <c r="AK347" s="1104"/>
      <c r="AL347" s="1104"/>
      <c r="AM347" s="1104"/>
      <c r="AN347" s="1104"/>
      <c r="AO347" s="1104"/>
      <c r="AP347" s="1104"/>
      <c r="AQ347" s="1104"/>
      <c r="AR347" s="1104"/>
      <c r="AS347" s="1104"/>
      <c r="AT347" s="1104"/>
      <c r="AU347" s="1104"/>
      <c r="AV347" s="1104"/>
      <c r="AW347" s="1104"/>
      <c r="AX347" s="1104"/>
      <c r="AY347" s="1104"/>
      <c r="AZ347" s="133"/>
      <c r="BA347" s="84" t="s">
        <v>792</v>
      </c>
      <c r="BC347" s="39" t="str">
        <f t="shared" si="373"/>
        <v/>
      </c>
      <c r="BD347" s="39" t="str">
        <f t="shared" si="374"/>
        <v/>
      </c>
      <c r="BE347" s="78" t="str">
        <f t="shared" si="375"/>
        <v/>
      </c>
      <c r="BF347" s="85" t="str">
        <f t="shared" si="376"/>
        <v/>
      </c>
      <c r="BG347" s="78" t="str">
        <f t="shared" si="377"/>
        <v/>
      </c>
      <c r="BH347" s="94" t="str">
        <f t="shared" si="378"/>
        <v/>
      </c>
      <c r="BI347" s="78" t="str">
        <f t="shared" si="379"/>
        <v/>
      </c>
      <c r="BJ347" s="86" t="str">
        <f>IF(BC347="","",Admin!$F$8)</f>
        <v/>
      </c>
      <c r="BK347" s="94" t="str">
        <f t="shared" si="380"/>
        <v/>
      </c>
      <c r="BL347" s="95" t="str">
        <f t="shared" si="435"/>
        <v/>
      </c>
    </row>
    <row r="348" spans="2:64" s="39" customFormat="1" ht="18.75" customHeight="1" x14ac:dyDescent="0.3">
      <c r="B348" s="1100" t="s">
        <v>543</v>
      </c>
      <c r="C348" s="1101"/>
      <c r="D348" s="1101"/>
      <c r="E348" s="1101"/>
      <c r="F348" s="1101"/>
      <c r="G348" s="1101"/>
      <c r="H348" s="1101"/>
      <c r="I348" s="1101"/>
      <c r="J348" s="1101"/>
      <c r="K348" s="1101"/>
      <c r="L348" s="1101"/>
      <c r="M348" s="1101"/>
      <c r="N348" s="1101"/>
      <c r="O348" s="1101"/>
      <c r="P348" s="1101"/>
      <c r="Q348" s="1101"/>
      <c r="R348" s="1101"/>
      <c r="S348" s="1101"/>
      <c r="T348" s="1101"/>
      <c r="U348" s="1101"/>
      <c r="V348" s="1101"/>
      <c r="W348" s="1101"/>
      <c r="X348" s="1101"/>
      <c r="Y348" s="1102" t="s">
        <v>443</v>
      </c>
      <c r="Z348" s="1102"/>
      <c r="AA348" s="1102"/>
      <c r="AB348" s="1102"/>
      <c r="AC348" s="1102"/>
      <c r="AD348" s="1102" t="s">
        <v>1</v>
      </c>
      <c r="AE348" s="1102"/>
      <c r="AF348" s="1102"/>
      <c r="AG348" s="1102" t="s">
        <v>0</v>
      </c>
      <c r="AH348" s="1102"/>
      <c r="AI348" s="1102"/>
      <c r="AJ348" s="1102" t="s">
        <v>444</v>
      </c>
      <c r="AK348" s="1102"/>
      <c r="AL348" s="1102"/>
      <c r="AM348" s="1102"/>
      <c r="AN348" s="1102"/>
      <c r="AO348" s="1102"/>
      <c r="AP348" s="1102"/>
      <c r="AQ348" s="1102"/>
      <c r="AR348" s="1102"/>
      <c r="AS348" s="1102"/>
      <c r="AT348" s="1102"/>
      <c r="AU348" s="1102"/>
      <c r="AV348" s="1102"/>
      <c r="AW348" s="1102"/>
      <c r="AX348" s="1102"/>
      <c r="AY348" s="1103"/>
      <c r="AZ348" s="133"/>
      <c r="BA348" s="84" t="s">
        <v>792</v>
      </c>
      <c r="BC348" s="39" t="str">
        <f t="shared" si="373"/>
        <v/>
      </c>
      <c r="BD348" s="39" t="str">
        <f t="shared" si="374"/>
        <v/>
      </c>
      <c r="BE348" s="78" t="str">
        <f t="shared" si="375"/>
        <v/>
      </c>
      <c r="BF348" s="85" t="str">
        <f t="shared" si="376"/>
        <v/>
      </c>
      <c r="BG348" s="78" t="str">
        <f t="shared" si="377"/>
        <v/>
      </c>
      <c r="BH348" s="94" t="str">
        <f t="shared" si="378"/>
        <v/>
      </c>
      <c r="BI348" s="78" t="str">
        <f t="shared" si="379"/>
        <v/>
      </c>
      <c r="BJ348" s="86" t="str">
        <f>IF(BC348="","",Admin!$F$8)</f>
        <v/>
      </c>
      <c r="BK348" s="94" t="str">
        <f t="shared" si="380"/>
        <v/>
      </c>
      <c r="BL348" s="95" t="str">
        <f t="shared" si="435"/>
        <v/>
      </c>
    </row>
    <row r="349" spans="2:64" s="39" customFormat="1" ht="18.75" hidden="1" customHeight="1" x14ac:dyDescent="0.25">
      <c r="B349" s="1110" t="s">
        <v>544</v>
      </c>
      <c r="C349" s="470"/>
      <c r="D349" s="470"/>
      <c r="E349" s="470"/>
      <c r="F349" s="470"/>
      <c r="G349" s="470"/>
      <c r="H349" s="470"/>
      <c r="I349" s="470"/>
      <c r="J349" s="470"/>
      <c r="K349" s="470"/>
      <c r="L349" s="470"/>
      <c r="M349" s="470"/>
      <c r="N349" s="470"/>
      <c r="O349" s="1111" t="s">
        <v>545</v>
      </c>
      <c r="P349" s="1111"/>
      <c r="Q349" s="1111"/>
      <c r="R349" s="1111"/>
      <c r="S349" s="1111"/>
      <c r="T349" s="1111"/>
      <c r="U349" s="1111"/>
      <c r="V349" s="1111"/>
      <c r="W349" s="1111"/>
      <c r="X349" s="1111"/>
      <c r="Y349" s="1094" t="s">
        <v>445</v>
      </c>
      <c r="Z349" s="1094"/>
      <c r="AA349" s="1094"/>
      <c r="AB349" s="1094"/>
      <c r="AC349" s="1094"/>
      <c r="AD349" s="1112" t="s">
        <v>393</v>
      </c>
      <c r="AE349" s="1112"/>
      <c r="AF349" s="1112"/>
      <c r="AG349" s="1094" t="s">
        <v>2</v>
      </c>
      <c r="AH349" s="1094"/>
      <c r="AI349" s="1094"/>
      <c r="AJ349" s="863"/>
      <c r="AK349" s="864"/>
      <c r="AL349" s="864"/>
      <c r="AM349" s="864"/>
      <c r="AN349" s="864"/>
      <c r="AO349" s="864"/>
      <c r="AP349" s="864"/>
      <c r="AQ349" s="864"/>
      <c r="AR349" s="864"/>
      <c r="AS349" s="864"/>
      <c r="AT349" s="864"/>
      <c r="AU349" s="864"/>
      <c r="AV349" s="864"/>
      <c r="AW349" s="864"/>
      <c r="AX349" s="864"/>
      <c r="AY349" s="1093"/>
      <c r="AZ349" s="133"/>
      <c r="BA349" s="84" t="s">
        <v>1004</v>
      </c>
      <c r="BB349" s="39" t="s">
        <v>1208</v>
      </c>
      <c r="BC349" s="39" t="str">
        <f t="shared" si="373"/>
        <v>Prunus incisa ‘Kojo No Mai’</v>
      </c>
      <c r="BD349" s="39" t="str">
        <f t="shared" si="374"/>
        <v>Zig Zag Flowering Cherry</v>
      </c>
      <c r="BE349" s="78" t="str">
        <f t="shared" si="375"/>
        <v>Advanced</v>
      </c>
      <c r="BF349" s="85" t="str">
        <f t="shared" si="376"/>
        <v/>
      </c>
      <c r="BG349" s="78" t="str">
        <f t="shared" si="377"/>
        <v/>
      </c>
      <c r="BH349" s="94" t="str">
        <f t="shared" si="378"/>
        <v/>
      </c>
      <c r="BI349" s="78" t="str">
        <f t="shared" si="379"/>
        <v/>
      </c>
      <c r="BJ349" s="86">
        <f>IF(BC349="","",Admin!$F$8)</f>
        <v>0</v>
      </c>
      <c r="BK349" s="94" t="str">
        <f t="shared" si="380"/>
        <v/>
      </c>
      <c r="BL349" s="95" t="str">
        <f t="shared" si="435"/>
        <v/>
      </c>
    </row>
    <row r="350" spans="2:64" s="39" customFormat="1" ht="18.75" hidden="1" customHeight="1" x14ac:dyDescent="0.25">
      <c r="B350" s="1110" t="s">
        <v>2630</v>
      </c>
      <c r="C350" s="470"/>
      <c r="D350" s="470"/>
      <c r="E350" s="470"/>
      <c r="F350" s="470"/>
      <c r="G350" s="470"/>
      <c r="H350" s="470"/>
      <c r="I350" s="470"/>
      <c r="J350" s="470"/>
      <c r="K350" s="470"/>
      <c r="L350" s="470"/>
      <c r="M350" s="470"/>
      <c r="N350" s="470"/>
      <c r="O350" s="1111" t="s">
        <v>1305</v>
      </c>
      <c r="P350" s="1111"/>
      <c r="Q350" s="1111"/>
      <c r="R350" s="1111"/>
      <c r="S350" s="1111"/>
      <c r="T350" s="1111"/>
      <c r="U350" s="1111"/>
      <c r="V350" s="1111"/>
      <c r="W350" s="1111"/>
      <c r="X350" s="1111"/>
      <c r="Y350" s="1094" t="s">
        <v>445</v>
      </c>
      <c r="Z350" s="1094"/>
      <c r="AA350" s="1094"/>
      <c r="AB350" s="1094"/>
      <c r="AC350" s="1094"/>
      <c r="AD350" s="1112" t="s">
        <v>393</v>
      </c>
      <c r="AE350" s="1112"/>
      <c r="AF350" s="1112"/>
      <c r="AG350" s="1094" t="s">
        <v>2</v>
      </c>
      <c r="AH350" s="1094"/>
      <c r="AI350" s="1094"/>
      <c r="AJ350" s="863"/>
      <c r="AK350" s="864"/>
      <c r="AL350" s="864"/>
      <c r="AM350" s="864"/>
      <c r="AN350" s="864"/>
      <c r="AO350" s="864"/>
      <c r="AP350" s="864"/>
      <c r="AQ350" s="864"/>
      <c r="AR350" s="864"/>
      <c r="AS350" s="864"/>
      <c r="AT350" s="864"/>
      <c r="AU350" s="864"/>
      <c r="AV350" s="864"/>
      <c r="AW350" s="864"/>
      <c r="AX350" s="864"/>
      <c r="AY350" s="1093"/>
      <c r="AZ350" s="133"/>
      <c r="BA350" s="84" t="s">
        <v>1437</v>
      </c>
      <c r="BB350" s="39" t="s">
        <v>1208</v>
      </c>
      <c r="BC350" s="39" t="str">
        <f t="shared" si="373"/>
        <v>Prunus 'Okame'</v>
      </c>
      <c r="BD350" s="39" t="str">
        <f t="shared" si="374"/>
        <v>Okame Cherry</v>
      </c>
      <c r="BE350" s="78" t="str">
        <f t="shared" si="375"/>
        <v>Advanced</v>
      </c>
      <c r="BF350" s="85" t="str">
        <f t="shared" si="376"/>
        <v/>
      </c>
      <c r="BG350" s="78" t="str">
        <f t="shared" si="377"/>
        <v/>
      </c>
      <c r="BH350" s="94" t="str">
        <f t="shared" si="378"/>
        <v/>
      </c>
      <c r="BI350" s="78" t="str">
        <f t="shared" si="379"/>
        <v/>
      </c>
      <c r="BJ350" s="86">
        <f>IF(BC350="","",Admin!$F$8)</f>
        <v>0</v>
      </c>
      <c r="BK350" s="94" t="str">
        <f t="shared" si="380"/>
        <v/>
      </c>
      <c r="BL350" s="95" t="str">
        <f t="shared" si="435"/>
        <v/>
      </c>
    </row>
    <row r="351" spans="2:64" s="39" customFormat="1" ht="18.75" customHeight="1" x14ac:dyDescent="0.25">
      <c r="B351" s="1122" t="s">
        <v>1890</v>
      </c>
      <c r="C351" s="466"/>
      <c r="D351" s="466"/>
      <c r="E351" s="466"/>
      <c r="F351" s="466"/>
      <c r="G351" s="466"/>
      <c r="H351" s="466"/>
      <c r="I351" s="466"/>
      <c r="J351" s="466"/>
      <c r="K351" s="466"/>
      <c r="L351" s="466"/>
      <c r="M351" s="466"/>
      <c r="N351" s="466"/>
      <c r="O351" s="1117" t="s">
        <v>1891</v>
      </c>
      <c r="P351" s="1117"/>
      <c r="Q351" s="1117"/>
      <c r="R351" s="1117"/>
      <c r="S351" s="1117"/>
      <c r="T351" s="1117"/>
      <c r="U351" s="1117"/>
      <c r="V351" s="1117"/>
      <c r="W351" s="1117"/>
      <c r="X351" s="1117"/>
      <c r="Y351" s="1092" t="s">
        <v>445</v>
      </c>
      <c r="Z351" s="1092"/>
      <c r="AA351" s="1092"/>
      <c r="AB351" s="1092"/>
      <c r="AC351" s="1092"/>
      <c r="AD351" s="1113">
        <v>59.95</v>
      </c>
      <c r="AE351" s="1113"/>
      <c r="AF351" s="1113"/>
      <c r="AG351" s="1092"/>
      <c r="AH351" s="1092"/>
      <c r="AI351" s="1092"/>
      <c r="AJ351" s="1095"/>
      <c r="AK351" s="466"/>
      <c r="AL351" s="466"/>
      <c r="AM351" s="466"/>
      <c r="AN351" s="466"/>
      <c r="AO351" s="466"/>
      <c r="AP351" s="466"/>
      <c r="AQ351" s="466"/>
      <c r="AR351" s="466"/>
      <c r="AS351" s="466"/>
      <c r="AT351" s="466"/>
      <c r="AU351" s="466"/>
      <c r="AV351" s="466"/>
      <c r="AW351" s="466"/>
      <c r="AX351" s="466"/>
      <c r="AY351" s="963"/>
      <c r="AZ351" s="133"/>
      <c r="BA351" s="84" t="s">
        <v>1893</v>
      </c>
      <c r="BB351" s="39" t="s">
        <v>1208</v>
      </c>
      <c r="BC351" s="39" t="str">
        <f>IF(BA351="","",IF(ISNUMBER(SEARCH(BB351,B351)),B351,BB351&amp;" "&amp;RIGHT(B351,LEN(B351)-3)))</f>
        <v>Prunus 'JFS-KW14' First Blush</v>
      </c>
      <c r="BD351" s="39" t="str">
        <f>IF(O351&lt;&gt;"",O351,"")</f>
        <v>First Blush Flowering Cherry</v>
      </c>
      <c r="BE351" s="40" t="str">
        <f>IF(AND(Y351&lt;&gt;"Size", Y351&lt;&gt;""),Y351,"")</f>
        <v>Advanced</v>
      </c>
      <c r="BF351" s="85" t="str">
        <f>IF(ISNUMBER(AD351),"Yes","")</f>
        <v>Yes</v>
      </c>
      <c r="BG351" s="40" t="str">
        <f>IF(ISNUMBER(AG351),AG351,"")</f>
        <v/>
      </c>
      <c r="BH351" s="142">
        <f>IF(ISNUMBER(AD351),AD351,"")</f>
        <v>59.95</v>
      </c>
      <c r="BI351" s="40" t="str">
        <f>IF(AND(ISNUMBER(AG351),BF351="Yes"),AG351,"")</f>
        <v/>
      </c>
      <c r="BJ351" s="139">
        <f>IF(BC351="","",Admin!$F$8)</f>
        <v>0</v>
      </c>
      <c r="BK351" s="142" t="str">
        <f>IF(AND(ISNUMBER(AG351),AG351&gt;0, ISNUMBER(AD351)),AD351*AG351,"")</f>
        <v/>
      </c>
      <c r="BL351" s="143" t="str">
        <f>IF(BK351="","",BK351-(BK351*BJ351))</f>
        <v/>
      </c>
    </row>
    <row r="352" spans="2:64" s="39" customFormat="1" ht="18.75" hidden="1" customHeight="1" x14ac:dyDescent="0.25">
      <c r="B352" s="1110" t="s">
        <v>2075</v>
      </c>
      <c r="C352" s="470"/>
      <c r="D352" s="470"/>
      <c r="E352" s="470"/>
      <c r="F352" s="470"/>
      <c r="G352" s="470"/>
      <c r="H352" s="470"/>
      <c r="I352" s="470"/>
      <c r="J352" s="470"/>
      <c r="K352" s="470"/>
      <c r="L352" s="470"/>
      <c r="M352" s="470"/>
      <c r="N352" s="470"/>
      <c r="O352" s="1111"/>
      <c r="P352" s="1111"/>
      <c r="Q352" s="1111"/>
      <c r="R352" s="1111"/>
      <c r="S352" s="1111"/>
      <c r="T352" s="1111"/>
      <c r="U352" s="1111"/>
      <c r="V352" s="1111"/>
      <c r="W352" s="1111"/>
      <c r="X352" s="1111"/>
      <c r="Y352" s="1094" t="s">
        <v>445</v>
      </c>
      <c r="Z352" s="1094"/>
      <c r="AA352" s="1094"/>
      <c r="AB352" s="1094"/>
      <c r="AC352" s="1094"/>
      <c r="AD352" s="1112" t="s">
        <v>393</v>
      </c>
      <c r="AE352" s="1112"/>
      <c r="AF352" s="1112"/>
      <c r="AG352" s="1094" t="s">
        <v>2</v>
      </c>
      <c r="AH352" s="1094"/>
      <c r="AI352" s="1094"/>
      <c r="AJ352" s="863"/>
      <c r="AK352" s="864"/>
      <c r="AL352" s="864"/>
      <c r="AM352" s="864"/>
      <c r="AN352" s="864"/>
      <c r="AO352" s="864"/>
      <c r="AP352" s="864"/>
      <c r="AQ352" s="864"/>
      <c r="AR352" s="864"/>
      <c r="AS352" s="864"/>
      <c r="AT352" s="864"/>
      <c r="AU352" s="864"/>
      <c r="AV352" s="864"/>
      <c r="AW352" s="864"/>
      <c r="AX352" s="864"/>
      <c r="AY352" s="1093"/>
      <c r="AZ352" s="133"/>
      <c r="BA352" s="84" t="s">
        <v>1666</v>
      </c>
      <c r="BB352" s="39" t="s">
        <v>1208</v>
      </c>
      <c r="BC352" s="39" t="str">
        <f>IF(BA352="","",IF(ISNUMBER(SEARCH(BB352,B352)),B352,BB352&amp;" "&amp;RIGHT(B352,LEN(B352)-3)))</f>
        <v>Prunus Serrulata 'Alba Rosea'</v>
      </c>
      <c r="BD352" s="39" t="str">
        <f>IF(O352&lt;&gt;"",O352,"")</f>
        <v/>
      </c>
      <c r="BE352" s="40" t="str">
        <f>IF(AND(Y352&lt;&gt;"Size", Y352&lt;&gt;""),Y352,"")</f>
        <v>Advanced</v>
      </c>
      <c r="BF352" s="85" t="str">
        <f>IF(ISNUMBER(AD352),"Yes","")</f>
        <v/>
      </c>
      <c r="BG352" s="40" t="str">
        <f>IF(ISNUMBER(AG352),AG352,"")</f>
        <v/>
      </c>
      <c r="BH352" s="142" t="str">
        <f>IF(ISNUMBER(AD352),AD352,"")</f>
        <v/>
      </c>
      <c r="BI352" s="40" t="str">
        <f>IF(AND(ISNUMBER(AG352),BF352="Yes"),AG352,"")</f>
        <v/>
      </c>
      <c r="BJ352" s="139">
        <f>IF(BC352="","",Admin!$F$8)</f>
        <v>0</v>
      </c>
      <c r="BK352" s="142" t="str">
        <f>IF(AND(ISNUMBER(AG352),AG352&gt;0, ISNUMBER(AD352)),AD352*AG352,"")</f>
        <v/>
      </c>
      <c r="BL352" s="143" t="str">
        <f>IF(BK352="","",BK352-(BK352*BJ352))</f>
        <v/>
      </c>
    </row>
    <row r="353" spans="2:64" s="39" customFormat="1" ht="18.75" hidden="1" customHeight="1" x14ac:dyDescent="0.25">
      <c r="B353" s="1110" t="s">
        <v>546</v>
      </c>
      <c r="C353" s="470"/>
      <c r="D353" s="470"/>
      <c r="E353" s="470"/>
      <c r="F353" s="470"/>
      <c r="G353" s="470"/>
      <c r="H353" s="470"/>
      <c r="I353" s="470"/>
      <c r="J353" s="470"/>
      <c r="K353" s="470"/>
      <c r="L353" s="470"/>
      <c r="M353" s="470"/>
      <c r="N353" s="470"/>
      <c r="O353" s="1111" t="s">
        <v>547</v>
      </c>
      <c r="P353" s="1111"/>
      <c r="Q353" s="1111"/>
      <c r="R353" s="1111"/>
      <c r="S353" s="1111"/>
      <c r="T353" s="1111"/>
      <c r="U353" s="1111"/>
      <c r="V353" s="1111"/>
      <c r="W353" s="1111"/>
      <c r="X353" s="1111"/>
      <c r="Y353" s="1094" t="s">
        <v>445</v>
      </c>
      <c r="Z353" s="1094"/>
      <c r="AA353" s="1094"/>
      <c r="AB353" s="1094"/>
      <c r="AC353" s="1094"/>
      <c r="AD353" s="1112">
        <v>49.95</v>
      </c>
      <c r="AE353" s="1112"/>
      <c r="AF353" s="1112"/>
      <c r="AG353" s="1094" t="s">
        <v>2</v>
      </c>
      <c r="AH353" s="1094"/>
      <c r="AI353" s="1094"/>
      <c r="AJ353" s="1142"/>
      <c r="AK353" s="470"/>
      <c r="AL353" s="470"/>
      <c r="AM353" s="470"/>
      <c r="AN353" s="470"/>
      <c r="AO353" s="470"/>
      <c r="AP353" s="470"/>
      <c r="AQ353" s="470"/>
      <c r="AR353" s="470"/>
      <c r="AS353" s="470"/>
      <c r="AT353" s="470"/>
      <c r="AU353" s="470"/>
      <c r="AV353" s="470"/>
      <c r="AW353" s="470"/>
      <c r="AX353" s="470"/>
      <c r="AY353" s="944"/>
      <c r="AZ353" s="133"/>
      <c r="BA353" s="84" t="s">
        <v>2176</v>
      </c>
      <c r="BB353" s="39" t="s">
        <v>1208</v>
      </c>
      <c r="BC353" s="39" t="str">
        <f t="shared" si="373"/>
        <v>Prunus Serrulata 'Fugenzo'</v>
      </c>
      <c r="BD353" s="39" t="str">
        <f t="shared" si="374"/>
        <v>J.H.Veitch Cherry</v>
      </c>
      <c r="BE353" s="40" t="str">
        <f t="shared" si="375"/>
        <v>Advanced</v>
      </c>
      <c r="BF353" s="85" t="str">
        <f t="shared" si="376"/>
        <v>Yes</v>
      </c>
      <c r="BG353" s="40" t="str">
        <f t="shared" si="377"/>
        <v/>
      </c>
      <c r="BH353" s="142">
        <f t="shared" si="378"/>
        <v>49.95</v>
      </c>
      <c r="BI353" s="40" t="str">
        <f t="shared" si="379"/>
        <v/>
      </c>
      <c r="BJ353" s="139">
        <f>IF(BC353="","",Admin!$F$8)</f>
        <v>0</v>
      </c>
      <c r="BK353" s="142" t="str">
        <f t="shared" si="380"/>
        <v/>
      </c>
      <c r="BL353" s="143" t="str">
        <f t="shared" si="435"/>
        <v/>
      </c>
    </row>
    <row r="354" spans="2:64" s="39" customFormat="1" ht="18.75" hidden="1" customHeight="1" x14ac:dyDescent="0.25">
      <c r="B354" s="1110" t="s">
        <v>548</v>
      </c>
      <c r="C354" s="470"/>
      <c r="D354" s="470"/>
      <c r="E354" s="470"/>
      <c r="F354" s="470"/>
      <c r="G354" s="470"/>
      <c r="H354" s="470"/>
      <c r="I354" s="470"/>
      <c r="J354" s="470"/>
      <c r="K354" s="470"/>
      <c r="L354" s="470"/>
      <c r="M354" s="470"/>
      <c r="N354" s="470"/>
      <c r="O354" s="1111" t="s">
        <v>549</v>
      </c>
      <c r="P354" s="1111"/>
      <c r="Q354" s="1111"/>
      <c r="R354" s="1111"/>
      <c r="S354" s="1111"/>
      <c r="T354" s="1111"/>
      <c r="U354" s="1111"/>
      <c r="V354" s="1111"/>
      <c r="W354" s="1111"/>
      <c r="X354" s="1111"/>
      <c r="Y354" s="1094" t="s">
        <v>445</v>
      </c>
      <c r="Z354" s="1094"/>
      <c r="AA354" s="1094"/>
      <c r="AB354" s="1094"/>
      <c r="AC354" s="1094"/>
      <c r="AD354" s="1112">
        <v>49.95</v>
      </c>
      <c r="AE354" s="1112"/>
      <c r="AF354" s="1112"/>
      <c r="AG354" s="1094" t="s">
        <v>2</v>
      </c>
      <c r="AH354" s="1094"/>
      <c r="AI354" s="1094"/>
      <c r="AJ354" s="1142"/>
      <c r="AK354" s="470"/>
      <c r="AL354" s="470"/>
      <c r="AM354" s="470"/>
      <c r="AN354" s="470"/>
      <c r="AO354" s="470"/>
      <c r="AP354" s="470"/>
      <c r="AQ354" s="470"/>
      <c r="AR354" s="470"/>
      <c r="AS354" s="470"/>
      <c r="AT354" s="470"/>
      <c r="AU354" s="470"/>
      <c r="AV354" s="470"/>
      <c r="AW354" s="470"/>
      <c r="AX354" s="470"/>
      <c r="AY354" s="944"/>
      <c r="AZ354" s="133"/>
      <c r="BA354" s="84" t="s">
        <v>2234</v>
      </c>
      <c r="BB354" s="39" t="s">
        <v>1208</v>
      </c>
      <c r="BC354" s="39" t="str">
        <f t="shared" ref="BC354" si="436">IF(BA354="","",IF(ISNUMBER(SEARCH(BB354,B354)),B354,BB354&amp;" "&amp;RIGHT(B354,LEN(B354)-3)))</f>
        <v>Prunus Serrulata 'Kanzan'</v>
      </c>
      <c r="BD354" s="39" t="str">
        <f t="shared" ref="BD354" si="437">IF(O354&lt;&gt;"",O354,"")</f>
        <v>Pink Flowering Cherry</v>
      </c>
      <c r="BE354" s="40" t="str">
        <f t="shared" ref="BE354" si="438">IF(AND(Y354&lt;&gt;"Size", Y354&lt;&gt;""),Y354,"")</f>
        <v>Advanced</v>
      </c>
      <c r="BF354" s="85" t="str">
        <f t="shared" ref="BF354" si="439">IF(ISNUMBER(AD354),"Yes","")</f>
        <v>Yes</v>
      </c>
      <c r="BG354" s="40" t="str">
        <f t="shared" ref="BG354" si="440">IF(ISNUMBER(AG354),AG354,"")</f>
        <v/>
      </c>
      <c r="BH354" s="142">
        <f t="shared" ref="BH354" si="441">IF(ISNUMBER(AD354),AD354,"")</f>
        <v>49.95</v>
      </c>
      <c r="BI354" s="40" t="str">
        <f t="shared" ref="BI354" si="442">IF(AND(ISNUMBER(AG354),BF354="Yes"),AG354,"")</f>
        <v/>
      </c>
      <c r="BJ354" s="139">
        <f>IF(BC354="","",Admin!$F$8)</f>
        <v>0</v>
      </c>
      <c r="BK354" s="142" t="str">
        <f t="shared" ref="BK354" si="443">IF(AND(ISNUMBER(AG354),AG354&gt;0, ISNUMBER(AD354)),AD354*AG354,"")</f>
        <v/>
      </c>
      <c r="BL354" s="143" t="str">
        <f t="shared" ref="BL354" si="444">IF(BK354="","",BK354-(BK354*BJ354))</f>
        <v/>
      </c>
    </row>
    <row r="355" spans="2:64" s="39" customFormat="1" ht="18.75" customHeight="1" x14ac:dyDescent="0.25">
      <c r="B355" s="1122" t="s">
        <v>548</v>
      </c>
      <c r="C355" s="466"/>
      <c r="D355" s="466"/>
      <c r="E355" s="466"/>
      <c r="F355" s="466"/>
      <c r="G355" s="466"/>
      <c r="H355" s="466"/>
      <c r="I355" s="466"/>
      <c r="J355" s="466"/>
      <c r="K355" s="466"/>
      <c r="L355" s="466"/>
      <c r="M355" s="466"/>
      <c r="N355" s="466"/>
      <c r="O355" s="1117" t="s">
        <v>549</v>
      </c>
      <c r="P355" s="1117"/>
      <c r="Q355" s="1117"/>
      <c r="R355" s="1117"/>
      <c r="S355" s="1117"/>
      <c r="T355" s="1117"/>
      <c r="U355" s="1117"/>
      <c r="V355" s="1117"/>
      <c r="W355" s="1117"/>
      <c r="X355" s="1117"/>
      <c r="Y355" s="1092" t="s">
        <v>445</v>
      </c>
      <c r="Z355" s="1092"/>
      <c r="AA355" s="1092"/>
      <c r="AB355" s="1092"/>
      <c r="AC355" s="1092"/>
      <c r="AD355" s="1113">
        <v>49.95</v>
      </c>
      <c r="AE355" s="1113"/>
      <c r="AF355" s="1113"/>
      <c r="AG355" s="1092"/>
      <c r="AH355" s="1092"/>
      <c r="AI355" s="1092"/>
      <c r="AJ355" s="1095"/>
      <c r="AK355" s="466"/>
      <c r="AL355" s="466"/>
      <c r="AM355" s="466"/>
      <c r="AN355" s="466"/>
      <c r="AO355" s="466"/>
      <c r="AP355" s="466"/>
      <c r="AQ355" s="466"/>
      <c r="AR355" s="466"/>
      <c r="AS355" s="466"/>
      <c r="AT355" s="466"/>
      <c r="AU355" s="466"/>
      <c r="AV355" s="466"/>
      <c r="AW355" s="466"/>
      <c r="AX355" s="466"/>
      <c r="AY355" s="963"/>
      <c r="AZ355" s="133"/>
      <c r="BA355" s="84" t="s">
        <v>2409</v>
      </c>
      <c r="BB355" s="39" t="s">
        <v>1208</v>
      </c>
      <c r="BC355" s="39" t="str">
        <f t="shared" si="373"/>
        <v>Prunus Serrulata 'Kanzan'</v>
      </c>
      <c r="BD355" s="39" t="str">
        <f t="shared" si="374"/>
        <v>Pink Flowering Cherry</v>
      </c>
      <c r="BE355" s="40" t="str">
        <f t="shared" si="375"/>
        <v>Advanced</v>
      </c>
      <c r="BF355" s="85" t="str">
        <f t="shared" si="376"/>
        <v>Yes</v>
      </c>
      <c r="BG355" s="40" t="str">
        <f t="shared" si="377"/>
        <v/>
      </c>
      <c r="BH355" s="142">
        <f t="shared" si="378"/>
        <v>49.95</v>
      </c>
      <c r="BI355" s="40" t="str">
        <f t="shared" si="379"/>
        <v/>
      </c>
      <c r="BJ355" s="139">
        <f>IF(BC355="","",Admin!$F$8)</f>
        <v>0</v>
      </c>
      <c r="BK355" s="142" t="str">
        <f t="shared" si="380"/>
        <v/>
      </c>
      <c r="BL355" s="143" t="str">
        <f t="shared" si="435"/>
        <v/>
      </c>
    </row>
    <row r="356" spans="2:64" s="39" customFormat="1" ht="18.75" hidden="1" customHeight="1" x14ac:dyDescent="0.25">
      <c r="B356" s="1110" t="s">
        <v>550</v>
      </c>
      <c r="C356" s="470"/>
      <c r="D356" s="470"/>
      <c r="E356" s="470"/>
      <c r="F356" s="470"/>
      <c r="G356" s="470"/>
      <c r="H356" s="470"/>
      <c r="I356" s="470"/>
      <c r="J356" s="470"/>
      <c r="K356" s="470"/>
      <c r="L356" s="470"/>
      <c r="M356" s="470"/>
      <c r="N356" s="470"/>
      <c r="O356" s="1111" t="s">
        <v>551</v>
      </c>
      <c r="P356" s="1111"/>
      <c r="Q356" s="1111"/>
      <c r="R356" s="1111"/>
      <c r="S356" s="1111"/>
      <c r="T356" s="1111"/>
      <c r="U356" s="1111"/>
      <c r="V356" s="1111"/>
      <c r="W356" s="1111"/>
      <c r="X356" s="1111"/>
      <c r="Y356" s="1094" t="s">
        <v>445</v>
      </c>
      <c r="Z356" s="1094"/>
      <c r="AA356" s="1094"/>
      <c r="AB356" s="1094"/>
      <c r="AC356" s="1094"/>
      <c r="AD356" s="1112">
        <v>49.95</v>
      </c>
      <c r="AE356" s="1112"/>
      <c r="AF356" s="1112"/>
      <c r="AG356" s="1094" t="s">
        <v>2</v>
      </c>
      <c r="AH356" s="1094"/>
      <c r="AI356" s="1094"/>
      <c r="AJ356" s="1142"/>
      <c r="AK356" s="470"/>
      <c r="AL356" s="470"/>
      <c r="AM356" s="470"/>
      <c r="AN356" s="470"/>
      <c r="AO356" s="470"/>
      <c r="AP356" s="470"/>
      <c r="AQ356" s="470"/>
      <c r="AR356" s="470"/>
      <c r="AS356" s="470"/>
      <c r="AT356" s="470"/>
      <c r="AU356" s="470"/>
      <c r="AV356" s="470"/>
      <c r="AW356" s="470"/>
      <c r="AX356" s="470"/>
      <c r="AY356" s="944"/>
      <c r="AZ356" s="133"/>
      <c r="BA356" s="84" t="s">
        <v>1005</v>
      </c>
      <c r="BB356" s="39" t="s">
        <v>1208</v>
      </c>
      <c r="BC356" s="39" t="str">
        <f t="shared" ref="BC356" si="445">IF(BA356="","",IF(ISNUMBER(SEARCH(BB356,B356)),B356,BB356&amp;" "&amp;RIGHT(B356,LEN(B356)-3)))</f>
        <v>Prunus Serrulata Mt Fuji</v>
      </c>
      <c r="BD356" s="39" t="str">
        <f t="shared" ref="BD356" si="446">IF(O356&lt;&gt;"",O356,"")</f>
        <v>Mt Fuji Flowering Cherry</v>
      </c>
      <c r="BE356" s="40" t="str">
        <f t="shared" ref="BE356" si="447">IF(AND(Y356&lt;&gt;"Size", Y356&lt;&gt;""),Y356,"")</f>
        <v>Advanced</v>
      </c>
      <c r="BF356" s="85" t="str">
        <f t="shared" ref="BF356" si="448">IF(ISNUMBER(AD356),"Yes","")</f>
        <v>Yes</v>
      </c>
      <c r="BG356" s="40" t="str">
        <f t="shared" ref="BG356" si="449">IF(ISNUMBER(AG356),AG356,"")</f>
        <v/>
      </c>
      <c r="BH356" s="142">
        <f t="shared" ref="BH356" si="450">IF(ISNUMBER(AD356),AD356,"")</f>
        <v>49.95</v>
      </c>
      <c r="BI356" s="40" t="str">
        <f t="shared" ref="BI356" si="451">IF(AND(ISNUMBER(AG356),BF356="Yes"),AG356,"")</f>
        <v/>
      </c>
      <c r="BJ356" s="139">
        <f>IF(BC356="","",Admin!$F$8)</f>
        <v>0</v>
      </c>
      <c r="BK356" s="142" t="str">
        <f t="shared" ref="BK356" si="452">IF(AND(ISNUMBER(AG356),AG356&gt;0, ISNUMBER(AD356)),AD356*AG356,"")</f>
        <v/>
      </c>
      <c r="BL356" s="143" t="str">
        <f t="shared" ref="BL356" si="453">IF(BK356="","",BK356-(BK356*BJ356))</f>
        <v/>
      </c>
    </row>
    <row r="357" spans="2:64" s="39" customFormat="1" ht="18.75" customHeight="1" x14ac:dyDescent="0.25">
      <c r="B357" s="1122" t="s">
        <v>550</v>
      </c>
      <c r="C357" s="466"/>
      <c r="D357" s="466"/>
      <c r="E357" s="466"/>
      <c r="F357" s="466"/>
      <c r="G357" s="466"/>
      <c r="H357" s="466"/>
      <c r="I357" s="466"/>
      <c r="J357" s="466"/>
      <c r="K357" s="466"/>
      <c r="L357" s="466"/>
      <c r="M357" s="466"/>
      <c r="N357" s="466"/>
      <c r="O357" s="1117" t="s">
        <v>551</v>
      </c>
      <c r="P357" s="1117"/>
      <c r="Q357" s="1117"/>
      <c r="R357" s="1117"/>
      <c r="S357" s="1117"/>
      <c r="T357" s="1117"/>
      <c r="U357" s="1117"/>
      <c r="V357" s="1117"/>
      <c r="W357" s="1117"/>
      <c r="X357" s="1117"/>
      <c r="Y357" s="1092" t="s">
        <v>445</v>
      </c>
      <c r="Z357" s="1092"/>
      <c r="AA357" s="1092"/>
      <c r="AB357" s="1092"/>
      <c r="AC357" s="1092"/>
      <c r="AD357" s="1113">
        <v>49.95</v>
      </c>
      <c r="AE357" s="1113"/>
      <c r="AF357" s="1113"/>
      <c r="AG357" s="1092"/>
      <c r="AH357" s="1092"/>
      <c r="AI357" s="1092"/>
      <c r="AJ357" s="1095"/>
      <c r="AK357" s="466"/>
      <c r="AL357" s="466"/>
      <c r="AM357" s="466"/>
      <c r="AN357" s="466"/>
      <c r="AO357" s="466"/>
      <c r="AP357" s="466"/>
      <c r="AQ357" s="466"/>
      <c r="AR357" s="466"/>
      <c r="AS357" s="466"/>
      <c r="AT357" s="466"/>
      <c r="AU357" s="466"/>
      <c r="AV357" s="466"/>
      <c r="AW357" s="466"/>
      <c r="AX357" s="466"/>
      <c r="AY357" s="963"/>
      <c r="AZ357" s="133"/>
      <c r="BA357" s="84" t="s">
        <v>2300</v>
      </c>
      <c r="BB357" s="39" t="s">
        <v>1208</v>
      </c>
      <c r="BC357" s="39" t="str">
        <f t="shared" si="373"/>
        <v>Prunus Serrulata Mt Fuji</v>
      </c>
      <c r="BD357" s="39" t="str">
        <f t="shared" si="374"/>
        <v>Mt Fuji Flowering Cherry</v>
      </c>
      <c r="BE357" s="40" t="str">
        <f t="shared" si="375"/>
        <v>Advanced</v>
      </c>
      <c r="BF357" s="85" t="str">
        <f t="shared" si="376"/>
        <v>Yes</v>
      </c>
      <c r="BG357" s="40" t="str">
        <f t="shared" si="377"/>
        <v/>
      </c>
      <c r="BH357" s="142">
        <f t="shared" si="378"/>
        <v>49.95</v>
      </c>
      <c r="BI357" s="40" t="str">
        <f t="shared" si="379"/>
        <v/>
      </c>
      <c r="BJ357" s="139">
        <f>IF(BC357="","",Admin!$F$8)</f>
        <v>0</v>
      </c>
      <c r="BK357" s="142" t="str">
        <f t="shared" si="380"/>
        <v/>
      </c>
      <c r="BL357" s="143" t="str">
        <f t="shared" si="435"/>
        <v/>
      </c>
    </row>
    <row r="358" spans="2:64" s="39" customFormat="1" ht="18.75" hidden="1" customHeight="1" x14ac:dyDescent="0.25">
      <c r="B358" s="1110" t="s">
        <v>2076</v>
      </c>
      <c r="C358" s="470"/>
      <c r="D358" s="470"/>
      <c r="E358" s="470"/>
      <c r="F358" s="470"/>
      <c r="G358" s="470"/>
      <c r="H358" s="470"/>
      <c r="I358" s="470"/>
      <c r="J358" s="470"/>
      <c r="K358" s="470"/>
      <c r="L358" s="470"/>
      <c r="M358" s="470"/>
      <c r="N358" s="470"/>
      <c r="O358" s="1111"/>
      <c r="P358" s="1111"/>
      <c r="Q358" s="1111"/>
      <c r="R358" s="1111"/>
      <c r="S358" s="1111"/>
      <c r="T358" s="1111"/>
      <c r="U358" s="1111"/>
      <c r="V358" s="1111"/>
      <c r="W358" s="1111"/>
      <c r="X358" s="1111"/>
      <c r="Y358" s="1094" t="s">
        <v>445</v>
      </c>
      <c r="Z358" s="1094"/>
      <c r="AA358" s="1094"/>
      <c r="AB358" s="1094"/>
      <c r="AC358" s="1094"/>
      <c r="AD358" s="1112">
        <v>49.95</v>
      </c>
      <c r="AE358" s="1112"/>
      <c r="AF358" s="1112"/>
      <c r="AG358" s="1094" t="s">
        <v>2</v>
      </c>
      <c r="AH358" s="1094"/>
      <c r="AI358" s="1094"/>
      <c r="AJ358" s="863"/>
      <c r="AK358" s="864"/>
      <c r="AL358" s="864"/>
      <c r="AM358" s="864"/>
      <c r="AN358" s="864"/>
      <c r="AO358" s="864"/>
      <c r="AP358" s="864"/>
      <c r="AQ358" s="864"/>
      <c r="AR358" s="864"/>
      <c r="AS358" s="864"/>
      <c r="AT358" s="864"/>
      <c r="AU358" s="864"/>
      <c r="AV358" s="864"/>
      <c r="AW358" s="864"/>
      <c r="AX358" s="864"/>
      <c r="AY358" s="1093"/>
      <c r="AZ358" s="133"/>
      <c r="BA358" s="84" t="s">
        <v>1006</v>
      </c>
      <c r="BB358" s="39" t="s">
        <v>1208</v>
      </c>
      <c r="BC358" s="39" t="str">
        <f t="shared" si="373"/>
        <v>Prunus Serrulata 'New Red'</v>
      </c>
      <c r="BD358" s="39" t="str">
        <f t="shared" si="374"/>
        <v/>
      </c>
      <c r="BE358" s="40" t="str">
        <f t="shared" si="375"/>
        <v>Advanced</v>
      </c>
      <c r="BF358" s="85" t="str">
        <f t="shared" si="376"/>
        <v>Yes</v>
      </c>
      <c r="BG358" s="40" t="str">
        <f t="shared" si="377"/>
        <v/>
      </c>
      <c r="BH358" s="142">
        <f t="shared" si="378"/>
        <v>49.95</v>
      </c>
      <c r="BI358" s="40" t="str">
        <f t="shared" si="379"/>
        <v/>
      </c>
      <c r="BJ358" s="139">
        <f>IF(BC358="","",Admin!$F$8)</f>
        <v>0</v>
      </c>
      <c r="BK358" s="142" t="str">
        <f t="shared" si="380"/>
        <v/>
      </c>
      <c r="BL358" s="143" t="str">
        <f t="shared" si="435"/>
        <v/>
      </c>
    </row>
    <row r="359" spans="2:64" s="39" customFormat="1" ht="18.75" hidden="1" customHeight="1" x14ac:dyDescent="0.25">
      <c r="B359" s="1110" t="s">
        <v>552</v>
      </c>
      <c r="C359" s="470"/>
      <c r="D359" s="470"/>
      <c r="E359" s="470"/>
      <c r="F359" s="470"/>
      <c r="G359" s="470"/>
      <c r="H359" s="470"/>
      <c r="I359" s="470"/>
      <c r="J359" s="470"/>
      <c r="K359" s="470"/>
      <c r="L359" s="470"/>
      <c r="M359" s="470"/>
      <c r="N359" s="470"/>
      <c r="O359" s="1111" t="s">
        <v>553</v>
      </c>
      <c r="P359" s="1111"/>
      <c r="Q359" s="1111"/>
      <c r="R359" s="1111"/>
      <c r="S359" s="1111"/>
      <c r="T359" s="1111"/>
      <c r="U359" s="1111"/>
      <c r="V359" s="1111"/>
      <c r="W359" s="1111"/>
      <c r="X359" s="1111"/>
      <c r="Y359" s="1094" t="s">
        <v>445</v>
      </c>
      <c r="Z359" s="1094"/>
      <c r="AA359" s="1094"/>
      <c r="AB359" s="1094"/>
      <c r="AC359" s="1094"/>
      <c r="AD359" s="1112">
        <v>49.95</v>
      </c>
      <c r="AE359" s="1112"/>
      <c r="AF359" s="1112"/>
      <c r="AG359" s="1094" t="s">
        <v>2</v>
      </c>
      <c r="AH359" s="1094"/>
      <c r="AI359" s="1094"/>
      <c r="AJ359" s="1142"/>
      <c r="AK359" s="470"/>
      <c r="AL359" s="470"/>
      <c r="AM359" s="470"/>
      <c r="AN359" s="470"/>
      <c r="AO359" s="470"/>
      <c r="AP359" s="470"/>
      <c r="AQ359" s="470"/>
      <c r="AR359" s="470"/>
      <c r="AS359" s="470"/>
      <c r="AT359" s="470"/>
      <c r="AU359" s="470"/>
      <c r="AV359" s="470"/>
      <c r="AW359" s="470"/>
      <c r="AX359" s="470"/>
      <c r="AY359" s="944"/>
      <c r="AZ359" s="133"/>
      <c r="BA359" s="84" t="s">
        <v>2235</v>
      </c>
      <c r="BB359" s="39" t="s">
        <v>1208</v>
      </c>
      <c r="BC359" s="39" t="str">
        <f t="shared" ref="BC359" si="454">IF(BA359="","",IF(ISNUMBER(SEARCH(BB359,B359)),B359,BB359&amp;" "&amp;RIGHT(B359,LEN(B359)-3)))</f>
        <v>Prunus Serrulata Pink Perfection</v>
      </c>
      <c r="BD359" s="39" t="str">
        <f t="shared" ref="BD359" si="455">IF(O359&lt;&gt;"",O359,"")</f>
        <v>Pink Perfection</v>
      </c>
      <c r="BE359" s="40" t="str">
        <f t="shared" ref="BE359" si="456">IF(AND(Y359&lt;&gt;"Size", Y359&lt;&gt;""),Y359,"")</f>
        <v>Advanced</v>
      </c>
      <c r="BF359" s="85" t="str">
        <f t="shared" ref="BF359" si="457">IF(ISNUMBER(AD359),"Yes","")</f>
        <v>Yes</v>
      </c>
      <c r="BG359" s="40" t="str">
        <f t="shared" ref="BG359" si="458">IF(ISNUMBER(AG359),AG359,"")</f>
        <v/>
      </c>
      <c r="BH359" s="142">
        <f t="shared" ref="BH359" si="459">IF(ISNUMBER(AD359),AD359,"")</f>
        <v>49.95</v>
      </c>
      <c r="BI359" s="40" t="str">
        <f t="shared" ref="BI359" si="460">IF(AND(ISNUMBER(AG359),BF359="Yes"),AG359,"")</f>
        <v/>
      </c>
      <c r="BJ359" s="139">
        <f>IF(BC359="","",Admin!$F$8)</f>
        <v>0</v>
      </c>
      <c r="BK359" s="142" t="str">
        <f t="shared" ref="BK359" si="461">IF(AND(ISNUMBER(AG359),AG359&gt;0, ISNUMBER(AD359)),AD359*AG359,"")</f>
        <v/>
      </c>
      <c r="BL359" s="143" t="str">
        <f t="shared" ref="BL359" si="462">IF(BK359="","",BK359-(BK359*BJ359))</f>
        <v/>
      </c>
    </row>
    <row r="360" spans="2:64" s="39" customFormat="1" ht="18.75" hidden="1" customHeight="1" x14ac:dyDescent="0.25">
      <c r="B360" s="1110" t="s">
        <v>552</v>
      </c>
      <c r="C360" s="470"/>
      <c r="D360" s="470"/>
      <c r="E360" s="470"/>
      <c r="F360" s="470"/>
      <c r="G360" s="470"/>
      <c r="H360" s="470"/>
      <c r="I360" s="470"/>
      <c r="J360" s="470"/>
      <c r="K360" s="470"/>
      <c r="L360" s="470"/>
      <c r="M360" s="470"/>
      <c r="N360" s="470"/>
      <c r="O360" s="1111" t="s">
        <v>553</v>
      </c>
      <c r="P360" s="1111"/>
      <c r="Q360" s="1111"/>
      <c r="R360" s="1111"/>
      <c r="S360" s="1111"/>
      <c r="T360" s="1111"/>
      <c r="U360" s="1111"/>
      <c r="V360" s="1111"/>
      <c r="W360" s="1111"/>
      <c r="X360" s="1111"/>
      <c r="Y360" s="1094" t="s">
        <v>445</v>
      </c>
      <c r="Z360" s="1094"/>
      <c r="AA360" s="1094"/>
      <c r="AB360" s="1094"/>
      <c r="AC360" s="1094"/>
      <c r="AD360" s="1112">
        <v>42.95</v>
      </c>
      <c r="AE360" s="1112"/>
      <c r="AF360" s="1112"/>
      <c r="AG360" s="1094" t="s">
        <v>2</v>
      </c>
      <c r="AH360" s="1094"/>
      <c r="AI360" s="1094"/>
      <c r="AJ360" s="1142"/>
      <c r="AK360" s="470"/>
      <c r="AL360" s="470"/>
      <c r="AM360" s="470"/>
      <c r="AN360" s="470"/>
      <c r="AO360" s="470"/>
      <c r="AP360" s="470"/>
      <c r="AQ360" s="470"/>
      <c r="AR360" s="470"/>
      <c r="AS360" s="470"/>
      <c r="AT360" s="470"/>
      <c r="AU360" s="470"/>
      <c r="AV360" s="470"/>
      <c r="AW360" s="470"/>
      <c r="AX360" s="470"/>
      <c r="AY360" s="944"/>
      <c r="AZ360" s="133"/>
      <c r="BA360" s="84" t="s">
        <v>2177</v>
      </c>
      <c r="BB360" s="39" t="s">
        <v>1208</v>
      </c>
      <c r="BC360" s="39" t="str">
        <f t="shared" si="373"/>
        <v>Prunus Serrulata Pink Perfection</v>
      </c>
      <c r="BD360" s="39" t="str">
        <f t="shared" si="374"/>
        <v>Pink Perfection</v>
      </c>
      <c r="BE360" s="40" t="str">
        <f t="shared" si="375"/>
        <v>Advanced</v>
      </c>
      <c r="BF360" s="85" t="str">
        <f t="shared" si="376"/>
        <v>Yes</v>
      </c>
      <c r="BG360" s="40" t="str">
        <f t="shared" si="377"/>
        <v/>
      </c>
      <c r="BH360" s="142">
        <f t="shared" si="378"/>
        <v>42.95</v>
      </c>
      <c r="BI360" s="40" t="str">
        <f t="shared" si="379"/>
        <v/>
      </c>
      <c r="BJ360" s="139">
        <f>IF(BC360="","",Admin!$F$8)</f>
        <v>0</v>
      </c>
      <c r="BK360" s="142" t="str">
        <f t="shared" si="380"/>
        <v/>
      </c>
      <c r="BL360" s="143" t="str">
        <f t="shared" si="435"/>
        <v/>
      </c>
    </row>
    <row r="361" spans="2:64" s="39" customFormat="1" ht="18.600000000000001" customHeight="1" x14ac:dyDescent="0.25">
      <c r="B361" s="1122" t="s">
        <v>1599</v>
      </c>
      <c r="C361" s="466"/>
      <c r="D361" s="466"/>
      <c r="E361" s="466"/>
      <c r="F361" s="466"/>
      <c r="G361" s="466"/>
      <c r="H361" s="466"/>
      <c r="I361" s="466"/>
      <c r="J361" s="466"/>
      <c r="K361" s="466"/>
      <c r="L361" s="466"/>
      <c r="M361" s="466"/>
      <c r="N361" s="466"/>
      <c r="O361" s="1117"/>
      <c r="P361" s="1117"/>
      <c r="Q361" s="1117"/>
      <c r="R361" s="1117"/>
      <c r="S361" s="1117"/>
      <c r="T361" s="1117"/>
      <c r="U361" s="1117"/>
      <c r="V361" s="1117"/>
      <c r="W361" s="1117"/>
      <c r="X361" s="1117"/>
      <c r="Y361" s="1092" t="s">
        <v>445</v>
      </c>
      <c r="Z361" s="1092"/>
      <c r="AA361" s="1092"/>
      <c r="AB361" s="1092"/>
      <c r="AC361" s="1092"/>
      <c r="AD361" s="1113">
        <v>49.95</v>
      </c>
      <c r="AE361" s="1113"/>
      <c r="AF361" s="1113"/>
      <c r="AG361" s="1092"/>
      <c r="AH361" s="1092"/>
      <c r="AI361" s="1092"/>
      <c r="AJ361" s="1119"/>
      <c r="AK361" s="1120"/>
      <c r="AL361" s="1120"/>
      <c r="AM361" s="1120"/>
      <c r="AN361" s="1120"/>
      <c r="AO361" s="1120"/>
      <c r="AP361" s="1120"/>
      <c r="AQ361" s="1120"/>
      <c r="AR361" s="1120"/>
      <c r="AS361" s="1120"/>
      <c r="AT361" s="1120"/>
      <c r="AU361" s="1120"/>
      <c r="AV361" s="1120"/>
      <c r="AW361" s="1120"/>
      <c r="AX361" s="1120"/>
      <c r="AY361" s="1121"/>
      <c r="AZ361" s="133"/>
      <c r="BA361" s="84" t="s">
        <v>1601</v>
      </c>
      <c r="BB361" s="39" t="s">
        <v>1208</v>
      </c>
      <c r="BC361" s="39" t="str">
        <f>IF(BA361="","",IF(ISNUMBER(SEARCH(BB361,B361)),B361,BB361&amp;" "&amp;RIGHT(B361,LEN(B361)-3)))</f>
        <v>Prunus Serrulata 'Shimidsu Sakura'</v>
      </c>
      <c r="BD361" s="39" t="str">
        <f>IF(O361&lt;&gt;"",O361,"")</f>
        <v/>
      </c>
      <c r="BE361" s="40" t="str">
        <f>IF(AND(Y361&lt;&gt;"Size", Y361&lt;&gt;""),Y361,"")</f>
        <v>Advanced</v>
      </c>
      <c r="BF361" s="85" t="str">
        <f>IF(ISNUMBER(AD361),"Yes","")</f>
        <v>Yes</v>
      </c>
      <c r="BG361" s="40" t="str">
        <f>IF(ISNUMBER(AG361),AG361,"")</f>
        <v/>
      </c>
      <c r="BH361" s="142">
        <f>IF(ISNUMBER(AD361),AD361,"")</f>
        <v>49.95</v>
      </c>
      <c r="BI361" s="40" t="str">
        <f>IF(AND(ISNUMBER(AG361),BF361="Yes"),AG361,"")</f>
        <v/>
      </c>
      <c r="BJ361" s="139">
        <f>IF(BC361="","",Admin!$F$8)</f>
        <v>0</v>
      </c>
      <c r="BK361" s="142" t="str">
        <f>IF(AND(ISNUMBER(AG361),AG361&gt;0, ISNUMBER(AD361)),AD361*AG361,"")</f>
        <v/>
      </c>
      <c r="BL361" s="143" t="str">
        <f>IF(BK361="","",BK361-(BK361*BJ361))</f>
        <v/>
      </c>
    </row>
    <row r="362" spans="2:64" s="39" customFormat="1" ht="18.600000000000001" hidden="1" customHeight="1" x14ac:dyDescent="0.25">
      <c r="B362" s="1110" t="s">
        <v>1934</v>
      </c>
      <c r="C362" s="470"/>
      <c r="D362" s="470"/>
      <c r="E362" s="470"/>
      <c r="F362" s="470"/>
      <c r="G362" s="470"/>
      <c r="H362" s="470"/>
      <c r="I362" s="470"/>
      <c r="J362" s="470"/>
      <c r="K362" s="470"/>
      <c r="L362" s="470"/>
      <c r="M362" s="470"/>
      <c r="N362" s="470"/>
      <c r="O362" s="1111" t="s">
        <v>1935</v>
      </c>
      <c r="P362" s="1111"/>
      <c r="Q362" s="1111"/>
      <c r="R362" s="1111"/>
      <c r="S362" s="1111"/>
      <c r="T362" s="1111"/>
      <c r="U362" s="1111"/>
      <c r="V362" s="1111"/>
      <c r="W362" s="1111"/>
      <c r="X362" s="1111"/>
      <c r="Y362" s="1094" t="s">
        <v>445</v>
      </c>
      <c r="Z362" s="1094"/>
      <c r="AA362" s="1094"/>
      <c r="AB362" s="1094"/>
      <c r="AC362" s="1094"/>
      <c r="AD362" s="1112" t="s">
        <v>393</v>
      </c>
      <c r="AE362" s="1112"/>
      <c r="AF362" s="1112"/>
      <c r="AG362" s="1094" t="s">
        <v>2</v>
      </c>
      <c r="AH362" s="1094"/>
      <c r="AI362" s="1094"/>
      <c r="AJ362" s="1142"/>
      <c r="AK362" s="470"/>
      <c r="AL362" s="470"/>
      <c r="AM362" s="470"/>
      <c r="AN362" s="470"/>
      <c r="AO362" s="470"/>
      <c r="AP362" s="470"/>
      <c r="AQ362" s="470"/>
      <c r="AR362" s="470"/>
      <c r="AS362" s="470"/>
      <c r="AT362" s="470"/>
      <c r="AU362" s="470"/>
      <c r="AV362" s="470"/>
      <c r="AW362" s="470"/>
      <c r="AX362" s="470"/>
      <c r="AY362" s="944"/>
      <c r="AZ362" s="133"/>
      <c r="BA362" s="84" t="s">
        <v>1936</v>
      </c>
      <c r="BB362" s="39" t="s">
        <v>1208</v>
      </c>
      <c r="BC362" s="39" t="str">
        <f t="shared" ref="BC362" si="463">IF(BA362="","",IF(ISNUMBER(SEARCH(BB362,B362)),B362,BB362&amp;" "&amp;RIGHT(B362,LEN(B362)-3)))</f>
        <v>Prunus Serrulata 'Shirofugen'</v>
      </c>
      <c r="BD362" s="39" t="str">
        <f t="shared" ref="BD362" si="464">IF(O362&lt;&gt;"",O362,"")</f>
        <v>Shirofugen Cherry</v>
      </c>
      <c r="BE362" s="40" t="str">
        <f t="shared" ref="BE362" si="465">IF(AND(Y362&lt;&gt;"Size", Y362&lt;&gt;""),Y362,"")</f>
        <v>Advanced</v>
      </c>
      <c r="BF362" s="85" t="str">
        <f t="shared" ref="BF362" si="466">IF(ISNUMBER(AD362),"Yes","")</f>
        <v/>
      </c>
      <c r="BG362" s="40" t="str">
        <f t="shared" ref="BG362" si="467">IF(ISNUMBER(AG362),AG362,"")</f>
        <v/>
      </c>
      <c r="BH362" s="142" t="str">
        <f t="shared" ref="BH362" si="468">IF(ISNUMBER(AD362),AD362,"")</f>
        <v/>
      </c>
      <c r="BI362" s="40" t="str">
        <f t="shared" ref="BI362" si="469">IF(AND(ISNUMBER(AG362),BF362="Yes"),AG362,"")</f>
        <v/>
      </c>
      <c r="BJ362" s="139">
        <f>IF(BC362="","",Admin!$F$8)</f>
        <v>0</v>
      </c>
      <c r="BK362" s="142" t="str">
        <f t="shared" ref="BK362" si="470">IF(AND(ISNUMBER(AG362),AG362&gt;0, ISNUMBER(AD362)),AD362*AG362,"")</f>
        <v/>
      </c>
      <c r="BL362" s="143" t="str">
        <f>IF(BK362="","",BK362-(BK362*BJ362))</f>
        <v/>
      </c>
    </row>
    <row r="363" spans="2:64" s="39" customFormat="1" ht="18.75" customHeight="1" x14ac:dyDescent="0.25">
      <c r="B363" s="1122" t="s">
        <v>1421</v>
      </c>
      <c r="C363" s="466"/>
      <c r="D363" s="466"/>
      <c r="E363" s="466"/>
      <c r="F363" s="466"/>
      <c r="G363" s="466"/>
      <c r="H363" s="466"/>
      <c r="I363" s="466"/>
      <c r="J363" s="466"/>
      <c r="K363" s="466"/>
      <c r="L363" s="466"/>
      <c r="M363" s="466"/>
      <c r="N363" s="466"/>
      <c r="O363" s="1117" t="s">
        <v>1423</v>
      </c>
      <c r="P363" s="1117"/>
      <c r="Q363" s="1117"/>
      <c r="R363" s="1117"/>
      <c r="S363" s="1117"/>
      <c r="T363" s="1117"/>
      <c r="U363" s="1117"/>
      <c r="V363" s="1117"/>
      <c r="W363" s="1117"/>
      <c r="X363" s="1117"/>
      <c r="Y363" s="1092" t="s">
        <v>445</v>
      </c>
      <c r="Z363" s="1092"/>
      <c r="AA363" s="1092"/>
      <c r="AB363" s="1092"/>
      <c r="AC363" s="1092"/>
      <c r="AD363" s="1113">
        <v>49.95</v>
      </c>
      <c r="AE363" s="1113"/>
      <c r="AF363" s="1113"/>
      <c r="AG363" s="1092"/>
      <c r="AH363" s="1092"/>
      <c r="AI363" s="1092"/>
      <c r="AJ363" s="1119"/>
      <c r="AK363" s="1120"/>
      <c r="AL363" s="1120"/>
      <c r="AM363" s="1120"/>
      <c r="AN363" s="1120"/>
      <c r="AO363" s="1120"/>
      <c r="AP363" s="1120"/>
      <c r="AQ363" s="1120"/>
      <c r="AR363" s="1120"/>
      <c r="AS363" s="1120"/>
      <c r="AT363" s="1120"/>
      <c r="AU363" s="1120"/>
      <c r="AV363" s="1120"/>
      <c r="AW363" s="1120"/>
      <c r="AX363" s="1120"/>
      <c r="AY363" s="1121"/>
      <c r="AZ363" s="133"/>
      <c r="BA363" s="84" t="s">
        <v>1598</v>
      </c>
      <c r="BB363" s="39" t="s">
        <v>1208</v>
      </c>
      <c r="BC363" s="39" t="str">
        <f t="shared" si="373"/>
        <v>Prunus Serrulata 'Tai Haku'</v>
      </c>
      <c r="BD363" s="39" t="str">
        <f t="shared" si="374"/>
        <v>Great White Cherry</v>
      </c>
      <c r="BE363" s="40" t="str">
        <f t="shared" si="375"/>
        <v>Advanced</v>
      </c>
      <c r="BF363" s="85" t="str">
        <f t="shared" si="376"/>
        <v>Yes</v>
      </c>
      <c r="BG363" s="40" t="str">
        <f t="shared" si="377"/>
        <v/>
      </c>
      <c r="BH363" s="142">
        <f t="shared" si="378"/>
        <v>49.95</v>
      </c>
      <c r="BI363" s="40" t="str">
        <f t="shared" si="379"/>
        <v/>
      </c>
      <c r="BJ363" s="139">
        <f>IF(BC363="","",Admin!$F$8)</f>
        <v>0</v>
      </c>
      <c r="BK363" s="142" t="str">
        <f t="shared" si="380"/>
        <v/>
      </c>
      <c r="BL363" s="143" t="str">
        <f>IF(BK363="","",BK363-(BK363*BJ363))</f>
        <v/>
      </c>
    </row>
    <row r="364" spans="2:64" s="39" customFormat="1" ht="18.75" hidden="1" customHeight="1" x14ac:dyDescent="0.25">
      <c r="B364" s="1110" t="s">
        <v>1306</v>
      </c>
      <c r="C364" s="470"/>
      <c r="D364" s="470"/>
      <c r="E364" s="470"/>
      <c r="F364" s="470"/>
      <c r="G364" s="470"/>
      <c r="H364" s="470"/>
      <c r="I364" s="470"/>
      <c r="J364" s="470"/>
      <c r="K364" s="470"/>
      <c r="L364" s="470"/>
      <c r="M364" s="470"/>
      <c r="N364" s="470"/>
      <c r="O364" s="1111" t="s">
        <v>1422</v>
      </c>
      <c r="P364" s="1111"/>
      <c r="Q364" s="1111"/>
      <c r="R364" s="1111"/>
      <c r="S364" s="1111"/>
      <c r="T364" s="1111"/>
      <c r="U364" s="1111"/>
      <c r="V364" s="1111"/>
      <c r="W364" s="1111"/>
      <c r="X364" s="1111"/>
      <c r="Y364" s="1094" t="s">
        <v>445</v>
      </c>
      <c r="Z364" s="1094"/>
      <c r="AA364" s="1094"/>
      <c r="AB364" s="1094"/>
      <c r="AC364" s="1094"/>
      <c r="AD364" s="1112">
        <v>49.95</v>
      </c>
      <c r="AE364" s="1112"/>
      <c r="AF364" s="1112"/>
      <c r="AG364" s="1094" t="s">
        <v>2</v>
      </c>
      <c r="AH364" s="1094"/>
      <c r="AI364" s="1094"/>
      <c r="AJ364" s="863"/>
      <c r="AK364" s="864"/>
      <c r="AL364" s="864"/>
      <c r="AM364" s="864"/>
      <c r="AN364" s="864"/>
      <c r="AO364" s="864"/>
      <c r="AP364" s="864"/>
      <c r="AQ364" s="864"/>
      <c r="AR364" s="864"/>
      <c r="AS364" s="864"/>
      <c r="AT364" s="864"/>
      <c r="AU364" s="864"/>
      <c r="AV364" s="864"/>
      <c r="AW364" s="864"/>
      <c r="AX364" s="864"/>
      <c r="AY364" s="1093"/>
      <c r="AZ364" s="133"/>
      <c r="BA364" s="84" t="s">
        <v>2236</v>
      </c>
      <c r="BB364" s="39" t="s">
        <v>1208</v>
      </c>
      <c r="BC364" s="39" t="str">
        <f t="shared" ref="BC364" si="471">IF(BA364="","",IF(ISNUMBER(SEARCH(BB364,B364)),B364,BB364&amp;" "&amp;RIGHT(B364,LEN(B364)-3)))</f>
        <v>Prunus Serrulata 'Ukon'</v>
      </c>
      <c r="BD364" s="39" t="str">
        <f t="shared" ref="BD364" si="472">IF(O364&lt;&gt;"",O364,"")</f>
        <v>Ukon Flowering Cherry</v>
      </c>
      <c r="BE364" s="40" t="str">
        <f t="shared" ref="BE364" si="473">IF(AND(Y364&lt;&gt;"Size", Y364&lt;&gt;""),Y364,"")</f>
        <v>Advanced</v>
      </c>
      <c r="BF364" s="85" t="str">
        <f t="shared" ref="BF364" si="474">IF(ISNUMBER(AD364),"Yes","")</f>
        <v>Yes</v>
      </c>
      <c r="BG364" s="40" t="str">
        <f t="shared" ref="BG364" si="475">IF(ISNUMBER(AG364),AG364,"")</f>
        <v/>
      </c>
      <c r="BH364" s="142">
        <f t="shared" ref="BH364" si="476">IF(ISNUMBER(AD364),AD364,"")</f>
        <v>49.95</v>
      </c>
      <c r="BI364" s="40" t="str">
        <f t="shared" ref="BI364" si="477">IF(AND(ISNUMBER(AG364),BF364="Yes"),AG364,"")</f>
        <v/>
      </c>
      <c r="BJ364" s="139">
        <f>IF(BC364="","",Admin!$F$8)</f>
        <v>0</v>
      </c>
      <c r="BK364" s="142" t="str">
        <f t="shared" ref="BK364" si="478">IF(AND(ISNUMBER(AG364),AG364&gt;0, ISNUMBER(AD364)),AD364*AG364,"")</f>
        <v/>
      </c>
      <c r="BL364" s="143" t="str">
        <f t="shared" ref="BL364" si="479">IF(BK364="","",BK364-(BK364*BJ364))</f>
        <v/>
      </c>
    </row>
    <row r="365" spans="2:64" s="39" customFormat="1" ht="18.75" customHeight="1" x14ac:dyDescent="0.25">
      <c r="B365" s="1122" t="s">
        <v>1306</v>
      </c>
      <c r="C365" s="466"/>
      <c r="D365" s="466"/>
      <c r="E365" s="466"/>
      <c r="F365" s="466"/>
      <c r="G365" s="466"/>
      <c r="H365" s="466"/>
      <c r="I365" s="466"/>
      <c r="J365" s="466"/>
      <c r="K365" s="466"/>
      <c r="L365" s="466"/>
      <c r="M365" s="466"/>
      <c r="N365" s="466"/>
      <c r="O365" s="1117" t="s">
        <v>1422</v>
      </c>
      <c r="P365" s="1117"/>
      <c r="Q365" s="1117"/>
      <c r="R365" s="1117"/>
      <c r="S365" s="1117"/>
      <c r="T365" s="1117"/>
      <c r="U365" s="1117"/>
      <c r="V365" s="1117"/>
      <c r="W365" s="1117"/>
      <c r="X365" s="1117"/>
      <c r="Y365" s="1092" t="s">
        <v>445</v>
      </c>
      <c r="Z365" s="1092"/>
      <c r="AA365" s="1092"/>
      <c r="AB365" s="1092"/>
      <c r="AC365" s="1092"/>
      <c r="AD365" s="1113">
        <v>49.95</v>
      </c>
      <c r="AE365" s="1113"/>
      <c r="AF365" s="1113"/>
      <c r="AG365" s="1092"/>
      <c r="AH365" s="1092"/>
      <c r="AI365" s="1092"/>
      <c r="AJ365" s="1119"/>
      <c r="AK365" s="1120"/>
      <c r="AL365" s="1120"/>
      <c r="AM365" s="1120"/>
      <c r="AN365" s="1120"/>
      <c r="AO365" s="1120"/>
      <c r="AP365" s="1120"/>
      <c r="AQ365" s="1120"/>
      <c r="AR365" s="1120"/>
      <c r="AS365" s="1120"/>
      <c r="AT365" s="1120"/>
      <c r="AU365" s="1120"/>
      <c r="AV365" s="1120"/>
      <c r="AW365" s="1120"/>
      <c r="AX365" s="1120"/>
      <c r="AY365" s="1121"/>
      <c r="AZ365" s="133"/>
      <c r="BA365" s="84" t="s">
        <v>2178</v>
      </c>
      <c r="BB365" s="39" t="s">
        <v>1208</v>
      </c>
      <c r="BC365" s="39" t="str">
        <f>IF(BA365="","",IF(ISNUMBER(SEARCH(BB365,B365)),B365,BB365&amp;" "&amp;RIGHT(B365,LEN(B365)-3)))</f>
        <v>Prunus Serrulata 'Ukon'</v>
      </c>
      <c r="BD365" s="39" t="str">
        <f>IF(O365&lt;&gt;"",O365,"")</f>
        <v>Ukon Flowering Cherry</v>
      </c>
      <c r="BE365" s="40" t="str">
        <f>IF(AND(Y365&lt;&gt;"Size", Y365&lt;&gt;""),Y365,"")</f>
        <v>Advanced</v>
      </c>
      <c r="BF365" s="85" t="str">
        <f>IF(ISNUMBER(AD365),"Yes","")</f>
        <v>Yes</v>
      </c>
      <c r="BG365" s="40" t="str">
        <f>IF(ISNUMBER(AG365),AG365,"")</f>
        <v/>
      </c>
      <c r="BH365" s="142">
        <f>IF(ISNUMBER(AD365),AD365,"")</f>
        <v>49.95</v>
      </c>
      <c r="BI365" s="40" t="str">
        <f>IF(AND(ISNUMBER(AG365),BF365="Yes"),AG365,"")</f>
        <v/>
      </c>
      <c r="BJ365" s="139">
        <f>IF(BC365="","",Admin!$F$8)</f>
        <v>0</v>
      </c>
      <c r="BK365" s="142" t="str">
        <f>IF(AND(ISNUMBER(AG365),AG365&gt;0, ISNUMBER(AD365)),AD365*AG365,"")</f>
        <v/>
      </c>
      <c r="BL365" s="143" t="str">
        <f>IF(BK365="","",BK365-(BK365*BJ365))</f>
        <v/>
      </c>
    </row>
    <row r="366" spans="2:64" s="39" customFormat="1" ht="18.75" hidden="1" customHeight="1" x14ac:dyDescent="0.25">
      <c r="B366" s="1110" t="s">
        <v>1425</v>
      </c>
      <c r="C366" s="470"/>
      <c r="D366" s="470"/>
      <c r="E366" s="470"/>
      <c r="F366" s="470"/>
      <c r="G366" s="470"/>
      <c r="H366" s="470"/>
      <c r="I366" s="470"/>
      <c r="J366" s="470"/>
      <c r="K366" s="470"/>
      <c r="L366" s="470"/>
      <c r="M366" s="470"/>
      <c r="N366" s="470"/>
      <c r="O366" s="1111" t="s">
        <v>1426</v>
      </c>
      <c r="P366" s="1111"/>
      <c r="Q366" s="1111"/>
      <c r="R366" s="1111"/>
      <c r="S366" s="1111"/>
      <c r="T366" s="1111"/>
      <c r="U366" s="1111"/>
      <c r="V366" s="1111"/>
      <c r="W366" s="1111"/>
      <c r="X366" s="1111"/>
      <c r="Y366" s="1094" t="s">
        <v>445</v>
      </c>
      <c r="Z366" s="1094"/>
      <c r="AA366" s="1094"/>
      <c r="AB366" s="1094"/>
      <c r="AC366" s="1094"/>
      <c r="AD366" s="1112" t="s">
        <v>393</v>
      </c>
      <c r="AE366" s="1112"/>
      <c r="AF366" s="1112"/>
      <c r="AG366" s="1094" t="s">
        <v>2</v>
      </c>
      <c r="AH366" s="1094"/>
      <c r="AI366" s="1094"/>
      <c r="AJ366" s="1142"/>
      <c r="AK366" s="470"/>
      <c r="AL366" s="470"/>
      <c r="AM366" s="470"/>
      <c r="AN366" s="470"/>
      <c r="AO366" s="470"/>
      <c r="AP366" s="470"/>
      <c r="AQ366" s="470"/>
      <c r="AR366" s="470"/>
      <c r="AS366" s="470"/>
      <c r="AT366" s="470"/>
      <c r="AU366" s="470"/>
      <c r="AV366" s="470"/>
      <c r="AW366" s="470"/>
      <c r="AX366" s="470"/>
      <c r="AY366" s="944"/>
      <c r="AZ366" s="133"/>
      <c r="BA366" s="84" t="s">
        <v>1424</v>
      </c>
      <c r="BB366" s="39" t="s">
        <v>1208</v>
      </c>
      <c r="BC366" s="39" t="str">
        <f t="shared" si="373"/>
        <v>Prunus Serrulata 'Prentice Dancer'</v>
      </c>
      <c r="BD366" s="39" t="str">
        <f t="shared" si="374"/>
        <v>Prentice Dancer Cherry</v>
      </c>
      <c r="BE366" s="40" t="str">
        <f t="shared" si="375"/>
        <v>Advanced</v>
      </c>
      <c r="BF366" s="85" t="str">
        <f t="shared" si="376"/>
        <v/>
      </c>
      <c r="BG366" s="40" t="str">
        <f t="shared" si="377"/>
        <v/>
      </c>
      <c r="BH366" s="142" t="str">
        <f t="shared" si="378"/>
        <v/>
      </c>
      <c r="BI366" s="40" t="str">
        <f t="shared" si="379"/>
        <v/>
      </c>
      <c r="BJ366" s="139">
        <f>IF(BC366="","",Admin!$F$8)</f>
        <v>0</v>
      </c>
      <c r="BK366" s="142" t="str">
        <f t="shared" si="380"/>
        <v/>
      </c>
      <c r="BL366" s="143" t="str">
        <f>IF(BK366="","",BK366-(BK366*BJ366))</f>
        <v/>
      </c>
    </row>
    <row r="367" spans="2:64" s="39" customFormat="1" ht="18.75" customHeight="1" x14ac:dyDescent="0.25">
      <c r="B367" s="1157" t="s">
        <v>554</v>
      </c>
      <c r="C367" s="1158"/>
      <c r="D367" s="1158"/>
      <c r="E367" s="1158"/>
      <c r="F367" s="1158"/>
      <c r="G367" s="1158"/>
      <c r="H367" s="1158"/>
      <c r="I367" s="1158"/>
      <c r="J367" s="1158"/>
      <c r="K367" s="1158"/>
      <c r="L367" s="1158"/>
      <c r="M367" s="1158"/>
      <c r="N367" s="1158"/>
      <c r="O367" s="1158"/>
      <c r="P367" s="1158"/>
      <c r="Q367" s="1158"/>
      <c r="R367" s="1158"/>
      <c r="S367" s="1158"/>
      <c r="T367" s="1158"/>
      <c r="U367" s="1158"/>
      <c r="V367" s="1158"/>
      <c r="W367" s="1158"/>
      <c r="X367" s="1158"/>
      <c r="Y367" s="1158"/>
      <c r="Z367" s="1158"/>
      <c r="AA367" s="1158"/>
      <c r="AB367" s="1158"/>
      <c r="AC367" s="1158"/>
      <c r="AD367" s="1158"/>
      <c r="AE367" s="1158"/>
      <c r="AF367" s="1158"/>
      <c r="AG367" s="1158"/>
      <c r="AH367" s="1158"/>
      <c r="AI367" s="1158"/>
      <c r="AJ367" s="1158"/>
      <c r="AK367" s="1158"/>
      <c r="AL367" s="1158"/>
      <c r="AM367" s="1158"/>
      <c r="AN367" s="1158"/>
      <c r="AO367" s="1158"/>
      <c r="AP367" s="1158"/>
      <c r="AQ367" s="1158"/>
      <c r="AR367" s="1158"/>
      <c r="AS367" s="1158"/>
      <c r="AT367" s="1158"/>
      <c r="AU367" s="1158"/>
      <c r="AV367" s="1158"/>
      <c r="AW367" s="1158"/>
      <c r="AX367" s="1158"/>
      <c r="AY367" s="1159"/>
      <c r="AZ367" s="133"/>
      <c r="BA367" s="84" t="s">
        <v>792</v>
      </c>
      <c r="BC367" s="39" t="str">
        <f t="shared" si="373"/>
        <v/>
      </c>
      <c r="BD367" s="39" t="str">
        <f t="shared" si="374"/>
        <v/>
      </c>
      <c r="BE367" s="78" t="str">
        <f t="shared" si="375"/>
        <v/>
      </c>
      <c r="BF367" s="85" t="str">
        <f t="shared" si="376"/>
        <v/>
      </c>
      <c r="BG367" s="78" t="str">
        <f t="shared" si="377"/>
        <v/>
      </c>
      <c r="BH367" s="94" t="str">
        <f t="shared" si="378"/>
        <v/>
      </c>
      <c r="BI367" s="78" t="str">
        <f t="shared" si="379"/>
        <v/>
      </c>
      <c r="BJ367" s="86" t="str">
        <f>IF(BC367="","",Admin!$F$8)</f>
        <v/>
      </c>
      <c r="BK367" s="94" t="str">
        <f t="shared" si="380"/>
        <v/>
      </c>
      <c r="BL367" s="95" t="str">
        <f t="shared" si="435"/>
        <v/>
      </c>
    </row>
    <row r="368" spans="2:64" s="39" customFormat="1" ht="18.75" hidden="1" customHeight="1" x14ac:dyDescent="0.25">
      <c r="B368" s="1110" t="s">
        <v>2077</v>
      </c>
      <c r="C368" s="470"/>
      <c r="D368" s="470"/>
      <c r="E368" s="470"/>
      <c r="F368" s="470"/>
      <c r="G368" s="470"/>
      <c r="H368" s="470"/>
      <c r="I368" s="470"/>
      <c r="J368" s="470"/>
      <c r="K368" s="470"/>
      <c r="L368" s="470"/>
      <c r="M368" s="470"/>
      <c r="N368" s="470"/>
      <c r="O368" s="1111" t="s">
        <v>1380</v>
      </c>
      <c r="P368" s="1111"/>
      <c r="Q368" s="1111"/>
      <c r="R368" s="1111"/>
      <c r="S368" s="1111"/>
      <c r="T368" s="1111"/>
      <c r="U368" s="1111"/>
      <c r="V368" s="1111"/>
      <c r="W368" s="1111"/>
      <c r="X368" s="1145"/>
      <c r="Y368" s="863" t="s">
        <v>1378</v>
      </c>
      <c r="Z368" s="864"/>
      <c r="AA368" s="864"/>
      <c r="AB368" s="864"/>
      <c r="AC368" s="865"/>
      <c r="AD368" s="1133" t="s">
        <v>393</v>
      </c>
      <c r="AE368" s="1134"/>
      <c r="AF368" s="1135"/>
      <c r="AG368" s="863" t="s">
        <v>2</v>
      </c>
      <c r="AH368" s="864"/>
      <c r="AI368" s="865"/>
      <c r="AJ368" s="863"/>
      <c r="AK368" s="864"/>
      <c r="AL368" s="864"/>
      <c r="AM368" s="864"/>
      <c r="AN368" s="864"/>
      <c r="AO368" s="864"/>
      <c r="AP368" s="864"/>
      <c r="AQ368" s="864"/>
      <c r="AR368" s="864"/>
      <c r="AS368" s="864"/>
      <c r="AT368" s="864"/>
      <c r="AU368" s="864"/>
      <c r="AV368" s="864"/>
      <c r="AW368" s="864"/>
      <c r="AX368" s="864"/>
      <c r="AY368" s="1093"/>
      <c r="AZ368" s="133"/>
      <c r="BA368" s="84" t="s">
        <v>1379</v>
      </c>
      <c r="BB368" s="39" t="s">
        <v>1208</v>
      </c>
      <c r="BC368" s="39" t="str">
        <f t="shared" si="373"/>
        <v>Prunus fruiticosa 'Globosa'</v>
      </c>
      <c r="BD368" s="39" t="str">
        <f t="shared" si="374"/>
        <v>Globe Cherry</v>
      </c>
      <c r="BE368" s="40" t="str">
        <f t="shared" si="375"/>
        <v>1.8m Standard</v>
      </c>
      <c r="BF368" s="85" t="str">
        <f t="shared" si="376"/>
        <v/>
      </c>
      <c r="BG368" s="40" t="str">
        <f t="shared" si="377"/>
        <v/>
      </c>
      <c r="BH368" s="142" t="str">
        <f t="shared" si="378"/>
        <v/>
      </c>
      <c r="BI368" s="40" t="str">
        <f t="shared" si="379"/>
        <v/>
      </c>
      <c r="BJ368" s="139">
        <f>IF(BC368="","",Admin!$F$8)</f>
        <v>0</v>
      </c>
      <c r="BK368" s="142" t="str">
        <f t="shared" si="380"/>
        <v/>
      </c>
      <c r="BL368" s="143" t="str">
        <f>IF(BK368="","",BK368-(BK368*BJ368))</f>
        <v/>
      </c>
    </row>
    <row r="369" spans="2:64" s="39" customFormat="1" ht="18.75" customHeight="1" x14ac:dyDescent="0.25">
      <c r="B369" s="1122" t="s">
        <v>2609</v>
      </c>
      <c r="C369" s="466"/>
      <c r="D369" s="466"/>
      <c r="E369" s="466"/>
      <c r="F369" s="466"/>
      <c r="G369" s="466"/>
      <c r="H369" s="466"/>
      <c r="I369" s="466"/>
      <c r="J369" s="466"/>
      <c r="K369" s="466"/>
      <c r="L369" s="466"/>
      <c r="M369" s="466"/>
      <c r="N369" s="466"/>
      <c r="O369" s="1117" t="s">
        <v>2610</v>
      </c>
      <c r="P369" s="1117"/>
      <c r="Q369" s="1117"/>
      <c r="R369" s="1117"/>
      <c r="S369" s="1117"/>
      <c r="T369" s="1117"/>
      <c r="U369" s="1117"/>
      <c r="V369" s="1117"/>
      <c r="W369" s="1117"/>
      <c r="X369" s="1117"/>
      <c r="Y369" s="1092" t="s">
        <v>1352</v>
      </c>
      <c r="Z369" s="1092"/>
      <c r="AA369" s="1092"/>
      <c r="AB369" s="1092"/>
      <c r="AC369" s="1092"/>
      <c r="AD369" s="1113">
        <v>99.95</v>
      </c>
      <c r="AE369" s="1113"/>
      <c r="AF369" s="1113"/>
      <c r="AG369" s="1092"/>
      <c r="AH369" s="1092"/>
      <c r="AI369" s="1092"/>
      <c r="AJ369" s="1095"/>
      <c r="AK369" s="466"/>
      <c r="AL369" s="466"/>
      <c r="AM369" s="466"/>
      <c r="AN369" s="466"/>
      <c r="AO369" s="466"/>
      <c r="AP369" s="466"/>
      <c r="AQ369" s="466"/>
      <c r="AR369" s="466"/>
      <c r="AS369" s="466"/>
      <c r="AT369" s="466"/>
      <c r="AU369" s="466"/>
      <c r="AV369" s="466"/>
      <c r="AW369" s="466"/>
      <c r="AX369" s="466"/>
      <c r="AY369" s="963"/>
      <c r="AZ369" s="133"/>
      <c r="BA369" s="84" t="s">
        <v>1379</v>
      </c>
      <c r="BB369" s="39" t="s">
        <v>1208</v>
      </c>
      <c r="BC369" s="39" t="str">
        <f t="shared" ref="BC369" si="480">IF(BA369="","",IF(ISNUMBER(SEARCH(BB369,B369)),B369,BB369&amp;" "&amp;RIGHT(B369,LEN(B369)-3)))</f>
        <v>Prunus incisa 'Kojo-No-Mai'</v>
      </c>
      <c r="BD369" s="39" t="str">
        <f t="shared" ref="BD369" si="481">IF(O369&lt;&gt;"",O369,"")</f>
        <v>Fuji Semi-upright Cherry</v>
      </c>
      <c r="BE369" s="40" t="str">
        <f t="shared" ref="BE369" si="482">IF(AND(Y369&lt;&gt;"Size", Y369&lt;&gt;""),Y369,"")</f>
        <v>1.2m Standard</v>
      </c>
      <c r="BF369" s="85" t="str">
        <f t="shared" ref="BF369" si="483">IF(ISNUMBER(AD369),"Yes","")</f>
        <v>Yes</v>
      </c>
      <c r="BG369" s="40" t="str">
        <f t="shared" ref="BG369" si="484">IF(ISNUMBER(AG369),AG369,"")</f>
        <v/>
      </c>
      <c r="BH369" s="142">
        <f t="shared" ref="BH369" si="485">IF(ISNUMBER(AD369),AD369,"")</f>
        <v>99.95</v>
      </c>
      <c r="BI369" s="40" t="str">
        <f t="shared" ref="BI369" si="486">IF(AND(ISNUMBER(AG369),BF369="Yes"),AG369,"")</f>
        <v/>
      </c>
      <c r="BJ369" s="139">
        <f>IF(BC369="","",Admin!$F$8)</f>
        <v>0</v>
      </c>
      <c r="BK369" s="142" t="str">
        <f t="shared" ref="BK369" si="487">IF(AND(ISNUMBER(AG369),AG369&gt;0, ISNUMBER(AD369)),AD369*AG369,"")</f>
        <v/>
      </c>
      <c r="BL369" s="143" t="str">
        <f t="shared" ref="BL369" si="488">IF(BK369="","",BK369-(BK369*BJ369))</f>
        <v/>
      </c>
    </row>
    <row r="370" spans="2:64" s="39" customFormat="1" ht="18.75" customHeight="1" x14ac:dyDescent="0.25">
      <c r="B370" s="1122" t="s">
        <v>1404</v>
      </c>
      <c r="C370" s="466"/>
      <c r="D370" s="466"/>
      <c r="E370" s="466"/>
      <c r="F370" s="466"/>
      <c r="G370" s="466"/>
      <c r="H370" s="466"/>
      <c r="I370" s="466"/>
      <c r="J370" s="466"/>
      <c r="K370" s="466"/>
      <c r="L370" s="466"/>
      <c r="M370" s="466"/>
      <c r="N370" s="466"/>
      <c r="O370" s="1117" t="s">
        <v>1403</v>
      </c>
      <c r="P370" s="1117"/>
      <c r="Q370" s="1117"/>
      <c r="R370" s="1117"/>
      <c r="S370" s="1117"/>
      <c r="T370" s="1117"/>
      <c r="U370" s="1117"/>
      <c r="V370" s="1117"/>
      <c r="W370" s="1117"/>
      <c r="X370" s="1117"/>
      <c r="Y370" s="1092" t="s">
        <v>1378</v>
      </c>
      <c r="Z370" s="1092"/>
      <c r="AA370" s="1092"/>
      <c r="AB370" s="1092"/>
      <c r="AC370" s="1092"/>
      <c r="AD370" s="1113">
        <v>119.95</v>
      </c>
      <c r="AE370" s="1113"/>
      <c r="AF370" s="1113"/>
      <c r="AG370" s="1092"/>
      <c r="AH370" s="1092"/>
      <c r="AI370" s="1092"/>
      <c r="AJ370" s="1095"/>
      <c r="AK370" s="466"/>
      <c r="AL370" s="466"/>
      <c r="AM370" s="466"/>
      <c r="AN370" s="466"/>
      <c r="AO370" s="466"/>
      <c r="AP370" s="466"/>
      <c r="AQ370" s="466"/>
      <c r="AR370" s="466"/>
      <c r="AS370" s="466"/>
      <c r="AT370" s="466"/>
      <c r="AU370" s="466"/>
      <c r="AV370" s="466"/>
      <c r="AW370" s="466"/>
      <c r="AX370" s="466"/>
      <c r="AY370" s="963"/>
      <c r="AZ370" s="133"/>
      <c r="BA370" s="84" t="s">
        <v>2411</v>
      </c>
      <c r="BB370" s="39" t="s">
        <v>1208</v>
      </c>
      <c r="BC370" s="39" t="str">
        <f t="shared" si="373"/>
        <v>Prunus Mt Fuji (syn P. 'Shirotae')</v>
      </c>
      <c r="BD370" s="39" t="str">
        <f t="shared" si="374"/>
        <v>Mt Fuji Semi-upright Cherry</v>
      </c>
      <c r="BE370" s="40" t="str">
        <f t="shared" si="375"/>
        <v>1.8m Standard</v>
      </c>
      <c r="BF370" s="85" t="str">
        <f t="shared" si="376"/>
        <v>Yes</v>
      </c>
      <c r="BG370" s="40" t="str">
        <f t="shared" si="377"/>
        <v/>
      </c>
      <c r="BH370" s="142">
        <f t="shared" si="378"/>
        <v>119.95</v>
      </c>
      <c r="BI370" s="40" t="str">
        <f t="shared" si="379"/>
        <v/>
      </c>
      <c r="BJ370" s="139">
        <f>IF(BC370="","",Admin!$F$8)</f>
        <v>0</v>
      </c>
      <c r="BK370" s="142" t="str">
        <f t="shared" si="380"/>
        <v/>
      </c>
      <c r="BL370" s="143" t="str">
        <f t="shared" si="435"/>
        <v/>
      </c>
    </row>
    <row r="371" spans="2:64" s="39" customFormat="1" ht="18.75" hidden="1" customHeight="1" x14ac:dyDescent="0.25">
      <c r="B371" s="1110" t="s">
        <v>1404</v>
      </c>
      <c r="C371" s="470"/>
      <c r="D371" s="470"/>
      <c r="E371" s="470"/>
      <c r="F371" s="470"/>
      <c r="G371" s="470"/>
      <c r="H371" s="470"/>
      <c r="I371" s="470"/>
      <c r="J371" s="470"/>
      <c r="K371" s="470"/>
      <c r="L371" s="470"/>
      <c r="M371" s="470"/>
      <c r="N371" s="470"/>
      <c r="O371" s="1111" t="s">
        <v>1403</v>
      </c>
      <c r="P371" s="1111"/>
      <c r="Q371" s="1111"/>
      <c r="R371" s="1111"/>
      <c r="S371" s="1111"/>
      <c r="T371" s="1111"/>
      <c r="U371" s="1111"/>
      <c r="V371" s="1111"/>
      <c r="W371" s="1111"/>
      <c r="X371" s="1111"/>
      <c r="Y371" s="1094" t="s">
        <v>1378</v>
      </c>
      <c r="Z371" s="1094"/>
      <c r="AA371" s="1094"/>
      <c r="AB371" s="1094"/>
      <c r="AC371" s="1094"/>
      <c r="AD371" s="1112">
        <v>119.95</v>
      </c>
      <c r="AE371" s="1112"/>
      <c r="AF371" s="1112"/>
      <c r="AG371" s="1094"/>
      <c r="AH371" s="1094"/>
      <c r="AI371" s="1094"/>
      <c r="AJ371" s="1142"/>
      <c r="AK371" s="470"/>
      <c r="AL371" s="470"/>
      <c r="AM371" s="470"/>
      <c r="AN371" s="470"/>
      <c r="AO371" s="470"/>
      <c r="AP371" s="470"/>
      <c r="AQ371" s="470"/>
      <c r="AR371" s="470"/>
      <c r="AS371" s="470"/>
      <c r="AT371" s="470"/>
      <c r="AU371" s="470"/>
      <c r="AV371" s="470"/>
      <c r="AW371" s="470"/>
      <c r="AX371" s="470"/>
      <c r="AY371" s="944"/>
      <c r="AZ371" s="133"/>
      <c r="BA371" s="84" t="s">
        <v>2471</v>
      </c>
      <c r="BB371" s="39" t="s">
        <v>1208</v>
      </c>
      <c r="BC371" s="39" t="str">
        <f t="shared" ref="BC371" si="489">IF(BA371="","",IF(ISNUMBER(SEARCH(BB371,B371)),B371,BB371&amp;" "&amp;RIGHT(B371,LEN(B371)-3)))</f>
        <v>Prunus Mt Fuji (syn P. 'Shirotae')</v>
      </c>
      <c r="BD371" s="39" t="str">
        <f t="shared" ref="BD371" si="490">IF(O371&lt;&gt;"",O371,"")</f>
        <v>Mt Fuji Semi-upright Cherry</v>
      </c>
      <c r="BE371" s="40" t="str">
        <f t="shared" ref="BE371" si="491">IF(AND(Y371&lt;&gt;"Size", Y371&lt;&gt;""),Y371,"")</f>
        <v>1.8m Standard</v>
      </c>
      <c r="BF371" s="85" t="str">
        <f t="shared" ref="BF371" si="492">IF(ISNUMBER(AD371),"Yes","")</f>
        <v>Yes</v>
      </c>
      <c r="BG371" s="40" t="str">
        <f t="shared" ref="BG371" si="493">IF(ISNUMBER(AG371),AG371,"")</f>
        <v/>
      </c>
      <c r="BH371" s="142">
        <f t="shared" ref="BH371" si="494">IF(ISNUMBER(AD371),AD371,"")</f>
        <v>119.95</v>
      </c>
      <c r="BI371" s="40" t="str">
        <f t="shared" ref="BI371" si="495">IF(AND(ISNUMBER(AG371),BF371="Yes"),AG371,"")</f>
        <v/>
      </c>
      <c r="BJ371" s="139">
        <f>IF(BC371="","",Admin!$F$8)</f>
        <v>0</v>
      </c>
      <c r="BK371" s="142" t="str">
        <f t="shared" ref="BK371" si="496">IF(AND(ISNUMBER(AG371),AG371&gt;0, ISNUMBER(AD371)),AD371*AG371,"")</f>
        <v/>
      </c>
      <c r="BL371" s="143" t="str">
        <f t="shared" ref="BL371" si="497">IF(BK371="","",BK371-(BK371*BJ371))</f>
        <v/>
      </c>
    </row>
    <row r="372" spans="2:64" s="39" customFormat="1" ht="18.75" hidden="1" customHeight="1" x14ac:dyDescent="0.25">
      <c r="B372" s="1110" t="s">
        <v>1404</v>
      </c>
      <c r="C372" s="470"/>
      <c r="D372" s="470"/>
      <c r="E372" s="470"/>
      <c r="F372" s="470"/>
      <c r="G372" s="470"/>
      <c r="H372" s="470"/>
      <c r="I372" s="470"/>
      <c r="J372" s="470"/>
      <c r="K372" s="470"/>
      <c r="L372" s="470"/>
      <c r="M372" s="470"/>
      <c r="N372" s="470"/>
      <c r="O372" s="1111" t="s">
        <v>1403</v>
      </c>
      <c r="P372" s="1111"/>
      <c r="Q372" s="1111"/>
      <c r="R372" s="1111"/>
      <c r="S372" s="1111"/>
      <c r="T372" s="1111"/>
      <c r="U372" s="1111"/>
      <c r="V372" s="1111"/>
      <c r="W372" s="1111"/>
      <c r="X372" s="1111"/>
      <c r="Y372" s="1094" t="s">
        <v>1385</v>
      </c>
      <c r="Z372" s="1094"/>
      <c r="AA372" s="1094"/>
      <c r="AB372" s="1094"/>
      <c r="AC372" s="1094"/>
      <c r="AD372" s="1112">
        <v>99.95</v>
      </c>
      <c r="AE372" s="1112"/>
      <c r="AF372" s="1112"/>
      <c r="AG372" s="1094" t="s">
        <v>2</v>
      </c>
      <c r="AH372" s="1094"/>
      <c r="AI372" s="1094"/>
      <c r="AJ372" s="863"/>
      <c r="AK372" s="864"/>
      <c r="AL372" s="864"/>
      <c r="AM372" s="864"/>
      <c r="AN372" s="864"/>
      <c r="AO372" s="864"/>
      <c r="AP372" s="864"/>
      <c r="AQ372" s="864"/>
      <c r="AR372" s="864"/>
      <c r="AS372" s="864"/>
      <c r="AT372" s="864"/>
      <c r="AU372" s="864"/>
      <c r="AV372" s="864"/>
      <c r="AW372" s="864"/>
      <c r="AX372" s="864"/>
      <c r="AY372" s="1093"/>
      <c r="AZ372" s="133"/>
      <c r="BA372" s="84" t="s">
        <v>2129</v>
      </c>
      <c r="BB372" s="39" t="s">
        <v>1208</v>
      </c>
      <c r="BC372" s="39" t="str">
        <f t="shared" si="373"/>
        <v>Prunus Mt Fuji (syn P. 'Shirotae')</v>
      </c>
      <c r="BD372" s="39" t="str">
        <f t="shared" si="374"/>
        <v>Mt Fuji Semi-upright Cherry</v>
      </c>
      <c r="BE372" s="40" t="str">
        <f t="shared" si="375"/>
        <v>1.5m Standard</v>
      </c>
      <c r="BF372" s="85" t="str">
        <f t="shared" si="376"/>
        <v>Yes</v>
      </c>
      <c r="BG372" s="40" t="str">
        <f t="shared" si="377"/>
        <v/>
      </c>
      <c r="BH372" s="142">
        <f t="shared" si="378"/>
        <v>99.95</v>
      </c>
      <c r="BI372" s="40" t="str">
        <f t="shared" si="379"/>
        <v/>
      </c>
      <c r="BJ372" s="139">
        <f>IF(BC372="","",Admin!$F$8)</f>
        <v>0</v>
      </c>
      <c r="BK372" s="142" t="str">
        <f t="shared" si="380"/>
        <v/>
      </c>
      <c r="BL372" s="143" t="str">
        <f>IF(BK372="","",BK372-(BK372*BJ372))</f>
        <v/>
      </c>
    </row>
    <row r="373" spans="2:64" s="39" customFormat="1" ht="18.75" hidden="1" customHeight="1" x14ac:dyDescent="0.25">
      <c r="B373" s="1110" t="s">
        <v>1404</v>
      </c>
      <c r="C373" s="470"/>
      <c r="D373" s="470"/>
      <c r="E373" s="470"/>
      <c r="F373" s="470"/>
      <c r="G373" s="470"/>
      <c r="H373" s="470"/>
      <c r="I373" s="470"/>
      <c r="J373" s="470"/>
      <c r="K373" s="470"/>
      <c r="L373" s="470"/>
      <c r="M373" s="470"/>
      <c r="N373" s="470"/>
      <c r="O373" s="1111" t="s">
        <v>1403</v>
      </c>
      <c r="P373" s="1111"/>
      <c r="Q373" s="1111"/>
      <c r="R373" s="1111"/>
      <c r="S373" s="1111"/>
      <c r="T373" s="1111"/>
      <c r="U373" s="1111"/>
      <c r="V373" s="1111"/>
      <c r="W373" s="1111"/>
      <c r="X373" s="1111"/>
      <c r="Y373" s="1094" t="s">
        <v>1352</v>
      </c>
      <c r="Z373" s="1094"/>
      <c r="AA373" s="1094"/>
      <c r="AB373" s="1094"/>
      <c r="AC373" s="1094"/>
      <c r="AD373" s="1112" t="s">
        <v>393</v>
      </c>
      <c r="AE373" s="1112"/>
      <c r="AF373" s="1112"/>
      <c r="AG373" s="1094"/>
      <c r="AH373" s="1094"/>
      <c r="AI373" s="1094"/>
      <c r="AJ373" s="863"/>
      <c r="AK373" s="864"/>
      <c r="AL373" s="864"/>
      <c r="AM373" s="864"/>
      <c r="AN373" s="864"/>
      <c r="AO373" s="864"/>
      <c r="AP373" s="864"/>
      <c r="AQ373" s="864"/>
      <c r="AR373" s="864"/>
      <c r="AS373" s="864"/>
      <c r="AT373" s="864"/>
      <c r="AU373" s="864"/>
      <c r="AV373" s="864"/>
      <c r="AW373" s="864"/>
      <c r="AX373" s="864"/>
      <c r="AY373" s="1093"/>
      <c r="AZ373" s="133"/>
      <c r="BA373" s="84" t="s">
        <v>1724</v>
      </c>
      <c r="BB373" s="39" t="s">
        <v>1208</v>
      </c>
      <c r="BC373" s="39" t="str">
        <f t="shared" ref="BC373:BC446" si="498">IF(BA373="","",IF(ISNUMBER(SEARCH(BB373,B373)),B373,BB373&amp;" "&amp;RIGHT(B373,LEN(B373)-3)))</f>
        <v>Prunus Mt Fuji (syn P. 'Shirotae')</v>
      </c>
      <c r="BD373" s="39" t="str">
        <f t="shared" ref="BD373:BD446" si="499">IF(O373&lt;&gt;"",O373,"")</f>
        <v>Mt Fuji Semi-upright Cherry</v>
      </c>
      <c r="BE373" s="40" t="str">
        <f t="shared" ref="BE373:BE446" si="500">IF(AND(Y373&lt;&gt;"Size", Y373&lt;&gt;""),Y373,"")</f>
        <v>1.2m Standard</v>
      </c>
      <c r="BF373" s="85" t="str">
        <f t="shared" ref="BF373:BF446" si="501">IF(ISNUMBER(AD373),"Yes","")</f>
        <v/>
      </c>
      <c r="BG373" s="40" t="str">
        <f t="shared" ref="BG373:BG446" si="502">IF(ISNUMBER(AG373),AG373,"")</f>
        <v/>
      </c>
      <c r="BH373" s="142" t="str">
        <f t="shared" ref="BH373:BH446" si="503">IF(ISNUMBER(AD373),AD373,"")</f>
        <v/>
      </c>
      <c r="BI373" s="40" t="str">
        <f t="shared" ref="BI373:BI446" si="504">IF(AND(ISNUMBER(AG373),BF373="Yes"),AG373,"")</f>
        <v/>
      </c>
      <c r="BJ373" s="139">
        <f>IF(BC373="","",Admin!$F$8)</f>
        <v>0</v>
      </c>
      <c r="BK373" s="142" t="str">
        <f t="shared" ref="BK373:BK446" si="505">IF(AND(ISNUMBER(AG373),AG373&gt;0, ISNUMBER(AD373)),AD373*AG373,"")</f>
        <v/>
      </c>
      <c r="BL373" s="143" t="str">
        <f>IF(BK373="","",BK373-(BK373*BJ373))</f>
        <v/>
      </c>
    </row>
    <row r="374" spans="2:64" s="39" customFormat="1" ht="18.75" customHeight="1" x14ac:dyDescent="0.25">
      <c r="B374" s="1122" t="s">
        <v>1896</v>
      </c>
      <c r="C374" s="466"/>
      <c r="D374" s="466"/>
      <c r="E374" s="466"/>
      <c r="F374" s="466"/>
      <c r="G374" s="466"/>
      <c r="H374" s="466"/>
      <c r="I374" s="466"/>
      <c r="J374" s="466"/>
      <c r="K374" s="466"/>
      <c r="L374" s="466"/>
      <c r="M374" s="466"/>
      <c r="N374" s="466"/>
      <c r="O374" s="1117" t="s">
        <v>1892</v>
      </c>
      <c r="P374" s="1117"/>
      <c r="Q374" s="1117"/>
      <c r="R374" s="1117"/>
      <c r="S374" s="1117"/>
      <c r="T374" s="1117"/>
      <c r="U374" s="1117"/>
      <c r="V374" s="1117"/>
      <c r="W374" s="1117"/>
      <c r="X374" s="1117"/>
      <c r="Y374" s="1092" t="s">
        <v>1378</v>
      </c>
      <c r="Z374" s="1092"/>
      <c r="AA374" s="1092"/>
      <c r="AB374" s="1092"/>
      <c r="AC374" s="1092"/>
      <c r="AD374" s="1113">
        <v>132.94999999999999</v>
      </c>
      <c r="AE374" s="1113"/>
      <c r="AF374" s="1113"/>
      <c r="AG374" s="1092"/>
      <c r="AH374" s="1092"/>
      <c r="AI374" s="1092"/>
      <c r="AJ374" s="1095"/>
      <c r="AK374" s="466"/>
      <c r="AL374" s="466"/>
      <c r="AM374" s="466"/>
      <c r="AN374" s="466"/>
      <c r="AO374" s="466"/>
      <c r="AP374" s="466"/>
      <c r="AQ374" s="466"/>
      <c r="AR374" s="466"/>
      <c r="AS374" s="466"/>
      <c r="AT374" s="466"/>
      <c r="AU374" s="466"/>
      <c r="AV374" s="466"/>
      <c r="AW374" s="466"/>
      <c r="AX374" s="466"/>
      <c r="AY374" s="963"/>
      <c r="AZ374" s="133"/>
      <c r="BA374" s="84" t="s">
        <v>1897</v>
      </c>
      <c r="BB374" s="39" t="s">
        <v>1208</v>
      </c>
      <c r="BC374" s="39" t="str">
        <f t="shared" si="498"/>
        <v xml:space="preserve">Prunus 'NCPH1' Pink Cascade </v>
      </c>
      <c r="BD374" s="39" t="str">
        <f t="shared" si="499"/>
        <v>Pink Cascade Cherry</v>
      </c>
      <c r="BE374" s="40" t="str">
        <f t="shared" si="500"/>
        <v>1.8m Standard</v>
      </c>
      <c r="BF374" s="85" t="str">
        <f t="shared" si="501"/>
        <v>Yes</v>
      </c>
      <c r="BG374" s="40" t="str">
        <f t="shared" si="502"/>
        <v/>
      </c>
      <c r="BH374" s="142">
        <f t="shared" si="503"/>
        <v>132.94999999999999</v>
      </c>
      <c r="BI374" s="40" t="str">
        <f t="shared" si="504"/>
        <v/>
      </c>
      <c r="BJ374" s="139">
        <f>IF(BC374="","",Admin!$F$8)</f>
        <v>0</v>
      </c>
      <c r="BK374" s="142" t="str">
        <f t="shared" si="505"/>
        <v/>
      </c>
      <c r="BL374" s="143" t="str">
        <f t="shared" ref="BL374" si="506">IF(BK374="","",BK374-(BK374*BJ374))</f>
        <v/>
      </c>
    </row>
    <row r="375" spans="2:64" s="39" customFormat="1" ht="18.75" customHeight="1" x14ac:dyDescent="0.25">
      <c r="B375" s="1122" t="s">
        <v>2624</v>
      </c>
      <c r="C375" s="466"/>
      <c r="D375" s="466"/>
      <c r="E375" s="466"/>
      <c r="F375" s="466"/>
      <c r="G375" s="466"/>
      <c r="H375" s="466"/>
      <c r="I375" s="466"/>
      <c r="J375" s="466"/>
      <c r="K375" s="466"/>
      <c r="L375" s="466"/>
      <c r="M375" s="466"/>
      <c r="N375" s="466"/>
      <c r="O375" s="1117" t="s">
        <v>1892</v>
      </c>
      <c r="P375" s="1117"/>
      <c r="Q375" s="1117"/>
      <c r="R375" s="1117"/>
      <c r="S375" s="1117"/>
      <c r="T375" s="1117"/>
      <c r="U375" s="1117"/>
      <c r="V375" s="1117"/>
      <c r="W375" s="1117"/>
      <c r="X375" s="1117"/>
      <c r="Y375" s="1092" t="s">
        <v>1352</v>
      </c>
      <c r="Z375" s="1092"/>
      <c r="AA375" s="1092"/>
      <c r="AB375" s="1092"/>
      <c r="AC375" s="1092"/>
      <c r="AD375" s="1113">
        <v>109.95</v>
      </c>
      <c r="AE375" s="1113"/>
      <c r="AF375" s="1113"/>
      <c r="AG375" s="1092"/>
      <c r="AH375" s="1092"/>
      <c r="AI375" s="1092"/>
      <c r="AJ375" s="1119"/>
      <c r="AK375" s="1120"/>
      <c r="AL375" s="1120"/>
      <c r="AM375" s="1120"/>
      <c r="AN375" s="1120"/>
      <c r="AO375" s="1120"/>
      <c r="AP375" s="1120"/>
      <c r="AQ375" s="1120"/>
      <c r="AR375" s="1120"/>
      <c r="AS375" s="1120"/>
      <c r="AT375" s="1120"/>
      <c r="AU375" s="1120"/>
      <c r="AV375" s="1120"/>
      <c r="AW375" s="1120"/>
      <c r="AX375" s="1120"/>
      <c r="AY375" s="1121"/>
      <c r="AZ375" s="133"/>
      <c r="BA375" s="84" t="s">
        <v>1898</v>
      </c>
      <c r="BB375" s="39" t="s">
        <v>1208</v>
      </c>
      <c r="BC375" s="39" t="str">
        <f t="shared" si="498"/>
        <v>Prunus 'NCPH1' Pink Cascade</v>
      </c>
      <c r="BD375" s="39" t="str">
        <f t="shared" si="499"/>
        <v>Pink Cascade Cherry</v>
      </c>
      <c r="BE375" s="40" t="str">
        <f t="shared" si="500"/>
        <v>1.2m Standard</v>
      </c>
      <c r="BF375" s="85" t="str">
        <f t="shared" si="501"/>
        <v>Yes</v>
      </c>
      <c r="BG375" s="40" t="str">
        <f t="shared" si="502"/>
        <v/>
      </c>
      <c r="BH375" s="142">
        <f t="shared" si="503"/>
        <v>109.95</v>
      </c>
      <c r="BI375" s="40" t="str">
        <f t="shared" si="504"/>
        <v/>
      </c>
      <c r="BJ375" s="139">
        <f>IF(BC375="","",Admin!$F$8)</f>
        <v>0</v>
      </c>
      <c r="BK375" s="142" t="str">
        <f t="shared" si="505"/>
        <v/>
      </c>
      <c r="BL375" s="143" t="str">
        <f>IF(BK375="","",BK375-(BK375*BJ375))</f>
        <v/>
      </c>
    </row>
    <row r="376" spans="2:64" s="39" customFormat="1" ht="18.75" customHeight="1" x14ac:dyDescent="0.25">
      <c r="B376" s="1122" t="s">
        <v>2472</v>
      </c>
      <c r="C376" s="466"/>
      <c r="D376" s="466"/>
      <c r="E376" s="466"/>
      <c r="F376" s="466"/>
      <c r="G376" s="466"/>
      <c r="H376" s="466"/>
      <c r="I376" s="466"/>
      <c r="J376" s="466"/>
      <c r="K376" s="466"/>
      <c r="L376" s="466"/>
      <c r="M376" s="466"/>
      <c r="N376" s="466"/>
      <c r="O376" s="1234" t="s">
        <v>1643</v>
      </c>
      <c r="P376" s="1234"/>
      <c r="Q376" s="1234"/>
      <c r="R376" s="1234"/>
      <c r="S376" s="1234"/>
      <c r="T376" s="1234"/>
      <c r="U376" s="1234"/>
      <c r="V376" s="1234"/>
      <c r="W376" s="1234"/>
      <c r="X376" s="1234"/>
      <c r="Y376" s="1092" t="s">
        <v>1378</v>
      </c>
      <c r="Z376" s="1092"/>
      <c r="AA376" s="1092"/>
      <c r="AB376" s="1092"/>
      <c r="AC376" s="1092"/>
      <c r="AD376" s="1113">
        <v>119.95</v>
      </c>
      <c r="AE376" s="1113"/>
      <c r="AF376" s="1113"/>
      <c r="AG376" s="1092"/>
      <c r="AH376" s="1092"/>
      <c r="AI376" s="1092"/>
      <c r="AJ376" s="1119"/>
      <c r="AK376" s="1120"/>
      <c r="AL376" s="1120"/>
      <c r="AM376" s="1120"/>
      <c r="AN376" s="1120"/>
      <c r="AO376" s="1120"/>
      <c r="AP376" s="1120"/>
      <c r="AQ376" s="1120"/>
      <c r="AR376" s="1120"/>
      <c r="AS376" s="1120"/>
      <c r="AT376" s="1120"/>
      <c r="AU376" s="1120"/>
      <c r="AV376" s="1120"/>
      <c r="AW376" s="1120"/>
      <c r="AX376" s="1120"/>
      <c r="AY376" s="1121"/>
      <c r="AZ376" s="133"/>
      <c r="BA376" s="84" t="s">
        <v>1642</v>
      </c>
      <c r="BB376" s="39" t="s">
        <v>1208</v>
      </c>
      <c r="BC376" s="39" t="str">
        <f>IF(BA376="","",IF(ISNUMBER(SEARCH(BB376,B376)),B376,BB376&amp;" "&amp;RIGHT(B376,LEN(B376)-3)))</f>
        <v>Prunus 'Shimidsu Sakura'</v>
      </c>
      <c r="BD376" s="39" t="str">
        <f>IF(O376&lt;&gt;"",O376,"")</f>
        <v>Semi-Upright Flowering Cherry</v>
      </c>
      <c r="BE376" s="40" t="str">
        <f>IF(AND(Y376&lt;&gt;"Size", Y376&lt;&gt;""),Y376,"")</f>
        <v>1.8m Standard</v>
      </c>
      <c r="BF376" s="85" t="str">
        <f>IF(ISNUMBER(AD376),"Yes","")</f>
        <v>Yes</v>
      </c>
      <c r="BG376" s="40" t="str">
        <f>IF(ISNUMBER(AG376),AG376,"")</f>
        <v/>
      </c>
      <c r="BH376" s="142">
        <f>IF(ISNUMBER(AD376),AD376,"")</f>
        <v>119.95</v>
      </c>
      <c r="BI376" s="40" t="str">
        <f>IF(AND(ISNUMBER(AG376),BF376="Yes"),AG376,"")</f>
        <v/>
      </c>
      <c r="BJ376" s="139">
        <f>IF(BC376="","",Admin!$F$8)</f>
        <v>0</v>
      </c>
      <c r="BK376" s="142" t="str">
        <f>IF(AND(ISNUMBER(AG376),AG376&gt;0, ISNUMBER(AD376)),AD376*AG376,"")</f>
        <v/>
      </c>
      <c r="BL376" s="143" t="str">
        <f>IF(BK376="","",BK376-(BK376*BJ376))</f>
        <v/>
      </c>
    </row>
    <row r="377" spans="2:64" s="39" customFormat="1" ht="18.75" hidden="1" customHeight="1" x14ac:dyDescent="0.25">
      <c r="B377" s="1110" t="s">
        <v>2016</v>
      </c>
      <c r="C377" s="470"/>
      <c r="D377" s="470"/>
      <c r="E377" s="470"/>
      <c r="F377" s="470"/>
      <c r="G377" s="470"/>
      <c r="H377" s="470"/>
      <c r="I377" s="470"/>
      <c r="J377" s="470"/>
      <c r="K377" s="470"/>
      <c r="L377" s="470"/>
      <c r="M377" s="470"/>
      <c r="N377" s="470"/>
      <c r="O377" s="1192" t="s">
        <v>555</v>
      </c>
      <c r="P377" s="1192"/>
      <c r="Q377" s="1192"/>
      <c r="R377" s="1192"/>
      <c r="S377" s="1192"/>
      <c r="T377" s="1192"/>
      <c r="U377" s="1192"/>
      <c r="V377" s="1192"/>
      <c r="W377" s="1192"/>
      <c r="X377" s="1192"/>
      <c r="Y377" s="1094" t="s">
        <v>1385</v>
      </c>
      <c r="Z377" s="1094"/>
      <c r="AA377" s="1094"/>
      <c r="AB377" s="1094"/>
      <c r="AC377" s="1094"/>
      <c r="AD377" s="1112" t="s">
        <v>393</v>
      </c>
      <c r="AE377" s="1112"/>
      <c r="AF377" s="1112"/>
      <c r="AG377" s="1094" t="s">
        <v>2</v>
      </c>
      <c r="AH377" s="1094"/>
      <c r="AI377" s="1094"/>
      <c r="AJ377" s="863"/>
      <c r="AK377" s="864"/>
      <c r="AL377" s="864"/>
      <c r="AM377" s="864"/>
      <c r="AN377" s="864"/>
      <c r="AO377" s="864"/>
      <c r="AP377" s="864"/>
      <c r="AQ377" s="864"/>
      <c r="AR377" s="864"/>
      <c r="AS377" s="864"/>
      <c r="AT377" s="864"/>
      <c r="AU377" s="864"/>
      <c r="AV377" s="864"/>
      <c r="AW377" s="864"/>
      <c r="AX377" s="864"/>
      <c r="AY377" s="1093"/>
      <c r="AZ377" s="133"/>
      <c r="BA377" s="84" t="s">
        <v>2130</v>
      </c>
      <c r="BB377" s="39" t="s">
        <v>1208</v>
      </c>
      <c r="BC377" s="39" t="str">
        <f t="shared" si="498"/>
        <v>Prunus Subhirtella 'Alba'</v>
      </c>
      <c r="BD377" s="39" t="str">
        <f t="shared" si="499"/>
        <v>White Weeping Flowering Cherry</v>
      </c>
      <c r="BE377" s="40" t="str">
        <f t="shared" si="500"/>
        <v>1.5m Standard</v>
      </c>
      <c r="BF377" s="85" t="str">
        <f t="shared" si="501"/>
        <v/>
      </c>
      <c r="BG377" s="40" t="str">
        <f t="shared" si="502"/>
        <v/>
      </c>
      <c r="BH377" s="142" t="str">
        <f t="shared" si="503"/>
        <v/>
      </c>
      <c r="BI377" s="40" t="str">
        <f t="shared" si="504"/>
        <v/>
      </c>
      <c r="BJ377" s="139">
        <f>IF(BC377="","",Admin!$F$8)</f>
        <v>0</v>
      </c>
      <c r="BK377" s="142" t="str">
        <f t="shared" si="505"/>
        <v/>
      </c>
      <c r="BL377" s="143" t="str">
        <f>IF(BK377="","",BK377-(BK377*BJ377))</f>
        <v/>
      </c>
    </row>
    <row r="378" spans="2:64" s="39" customFormat="1" ht="18.75" customHeight="1" x14ac:dyDescent="0.25">
      <c r="B378" s="1122" t="s">
        <v>2016</v>
      </c>
      <c r="C378" s="466"/>
      <c r="D378" s="466"/>
      <c r="E378" s="466"/>
      <c r="F378" s="466"/>
      <c r="G378" s="466"/>
      <c r="H378" s="466"/>
      <c r="I378" s="466"/>
      <c r="J378" s="466"/>
      <c r="K378" s="466"/>
      <c r="L378" s="466"/>
      <c r="M378" s="466"/>
      <c r="N378" s="466"/>
      <c r="O378" s="1193" t="s">
        <v>555</v>
      </c>
      <c r="P378" s="1193"/>
      <c r="Q378" s="1193"/>
      <c r="R378" s="1193"/>
      <c r="S378" s="1193"/>
      <c r="T378" s="1193"/>
      <c r="U378" s="1193"/>
      <c r="V378" s="1193"/>
      <c r="W378" s="1193"/>
      <c r="X378" s="1193"/>
      <c r="Y378" s="1092" t="s">
        <v>1378</v>
      </c>
      <c r="Z378" s="1092"/>
      <c r="AA378" s="1092"/>
      <c r="AB378" s="1092"/>
      <c r="AC378" s="1092"/>
      <c r="AD378" s="1113">
        <v>119.95</v>
      </c>
      <c r="AE378" s="1113"/>
      <c r="AF378" s="1113"/>
      <c r="AG378" s="1092"/>
      <c r="AH378" s="1092"/>
      <c r="AI378" s="1092"/>
      <c r="AJ378" s="1119"/>
      <c r="AK378" s="1120"/>
      <c r="AL378" s="1120"/>
      <c r="AM378" s="1120"/>
      <c r="AN378" s="1120"/>
      <c r="AO378" s="1120"/>
      <c r="AP378" s="1120"/>
      <c r="AQ378" s="1120"/>
      <c r="AR378" s="1120"/>
      <c r="AS378" s="1120"/>
      <c r="AT378" s="1120"/>
      <c r="AU378" s="1120"/>
      <c r="AV378" s="1120"/>
      <c r="AW378" s="1120"/>
      <c r="AX378" s="1120"/>
      <c r="AY378" s="1121"/>
      <c r="AZ378" s="133"/>
      <c r="BA378" s="84" t="s">
        <v>2470</v>
      </c>
      <c r="BB378" s="39" t="s">
        <v>1208</v>
      </c>
      <c r="BC378" s="39" t="str">
        <f t="shared" ref="BC378" si="507">IF(BA378="","",IF(ISNUMBER(SEARCH(BB378,B378)),B378,BB378&amp;" "&amp;RIGHT(B378,LEN(B378)-3)))</f>
        <v>Prunus Subhirtella 'Alba'</v>
      </c>
      <c r="BD378" s="39" t="str">
        <f t="shared" ref="BD378" si="508">IF(O378&lt;&gt;"",O378,"")</f>
        <v>White Weeping Flowering Cherry</v>
      </c>
      <c r="BE378" s="40" t="str">
        <f t="shared" ref="BE378" si="509">IF(AND(Y378&lt;&gt;"Size", Y378&lt;&gt;""),Y378,"")</f>
        <v>1.8m Standard</v>
      </c>
      <c r="BF378" s="85" t="str">
        <f t="shared" ref="BF378" si="510">IF(ISNUMBER(AD378),"Yes","")</f>
        <v>Yes</v>
      </c>
      <c r="BG378" s="40" t="str">
        <f t="shared" ref="BG378" si="511">IF(ISNUMBER(AG378),AG378,"")</f>
        <v/>
      </c>
      <c r="BH378" s="142">
        <f t="shared" ref="BH378" si="512">IF(ISNUMBER(AD378),AD378,"")</f>
        <v>119.95</v>
      </c>
      <c r="BI378" s="40" t="str">
        <f t="shared" ref="BI378" si="513">IF(AND(ISNUMBER(AG378),BF378="Yes"),AG378,"")</f>
        <v/>
      </c>
      <c r="BJ378" s="139">
        <f>IF(BC378="","",Admin!$F$8)</f>
        <v>0</v>
      </c>
      <c r="BK378" s="142" t="str">
        <f t="shared" ref="BK378" si="514">IF(AND(ISNUMBER(AG378),AG378&gt;0, ISNUMBER(AD378)),AD378*AG378,"")</f>
        <v/>
      </c>
      <c r="BL378" s="143" t="str">
        <f>IF(BK378="","",BK378-(BK378*BJ378))</f>
        <v/>
      </c>
    </row>
    <row r="379" spans="2:64" s="39" customFormat="1" ht="18.75" hidden="1" customHeight="1" x14ac:dyDescent="0.25">
      <c r="B379" s="1110" t="s">
        <v>1407</v>
      </c>
      <c r="C379" s="470"/>
      <c r="D379" s="470"/>
      <c r="E379" s="470"/>
      <c r="F379" s="470"/>
      <c r="G379" s="470"/>
      <c r="H379" s="470"/>
      <c r="I379" s="470"/>
      <c r="J379" s="470"/>
      <c r="K379" s="470"/>
      <c r="L379" s="470"/>
      <c r="M379" s="470"/>
      <c r="N379" s="470"/>
      <c r="O379" s="1111" t="s">
        <v>1408</v>
      </c>
      <c r="P379" s="1111"/>
      <c r="Q379" s="1111"/>
      <c r="R379" s="1111"/>
      <c r="S379" s="1111"/>
      <c r="T379" s="1111"/>
      <c r="U379" s="1111"/>
      <c r="V379" s="1111"/>
      <c r="W379" s="1111"/>
      <c r="X379" s="1111"/>
      <c r="Y379" s="1094" t="s">
        <v>1378</v>
      </c>
      <c r="Z379" s="1094"/>
      <c r="AA379" s="1094"/>
      <c r="AB379" s="1094"/>
      <c r="AC379" s="1094"/>
      <c r="AD379" s="1112">
        <v>119.95</v>
      </c>
      <c r="AE379" s="1112"/>
      <c r="AF379" s="1112"/>
      <c r="AG379" s="1094" t="s">
        <v>2</v>
      </c>
      <c r="AH379" s="1094"/>
      <c r="AI379" s="1094"/>
      <c r="AJ379" s="1142"/>
      <c r="AK379" s="470"/>
      <c r="AL379" s="470"/>
      <c r="AM379" s="470"/>
      <c r="AN379" s="470"/>
      <c r="AO379" s="470"/>
      <c r="AP379" s="470"/>
      <c r="AQ379" s="470"/>
      <c r="AR379" s="470"/>
      <c r="AS379" s="470"/>
      <c r="AT379" s="470"/>
      <c r="AU379" s="470"/>
      <c r="AV379" s="470"/>
      <c r="AW379" s="470"/>
      <c r="AX379" s="470"/>
      <c r="AY379" s="944"/>
      <c r="AZ379" s="133"/>
      <c r="BA379" s="84" t="s">
        <v>1444</v>
      </c>
      <c r="BB379" s="39" t="s">
        <v>1208</v>
      </c>
      <c r="BC379" s="39" t="str">
        <f t="shared" si="498"/>
        <v>Prunus Subhirtella 'Falling Snow'</v>
      </c>
      <c r="BD379" s="39" t="str">
        <f t="shared" si="499"/>
        <v xml:space="preserve">Falling Snow Weeping Cherry </v>
      </c>
      <c r="BE379" s="40" t="str">
        <f t="shared" si="500"/>
        <v>1.8m Standard</v>
      </c>
      <c r="BF379" s="85" t="str">
        <f t="shared" si="501"/>
        <v>Yes</v>
      </c>
      <c r="BG379" s="40" t="str">
        <f t="shared" si="502"/>
        <v/>
      </c>
      <c r="BH379" s="142">
        <f t="shared" si="503"/>
        <v>119.95</v>
      </c>
      <c r="BI379" s="40" t="str">
        <f t="shared" si="504"/>
        <v/>
      </c>
      <c r="BJ379" s="139">
        <f>IF(BC379="","",Admin!$F$8)</f>
        <v>0</v>
      </c>
      <c r="BK379" s="142" t="str">
        <f t="shared" si="505"/>
        <v/>
      </c>
      <c r="BL379" s="143" t="str">
        <f>IF(BK379="","",BK379-(BK379*BJ379))</f>
        <v/>
      </c>
    </row>
    <row r="380" spans="2:64" s="39" customFormat="1" ht="18.75" hidden="1" customHeight="1" x14ac:dyDescent="0.25">
      <c r="B380" s="1110" t="s">
        <v>1407</v>
      </c>
      <c r="C380" s="470"/>
      <c r="D380" s="470"/>
      <c r="E380" s="470"/>
      <c r="F380" s="470"/>
      <c r="G380" s="470"/>
      <c r="H380" s="470"/>
      <c r="I380" s="470"/>
      <c r="J380" s="470"/>
      <c r="K380" s="470"/>
      <c r="L380" s="470"/>
      <c r="M380" s="470"/>
      <c r="N380" s="470"/>
      <c r="O380" s="1111" t="s">
        <v>1408</v>
      </c>
      <c r="P380" s="1111"/>
      <c r="Q380" s="1111"/>
      <c r="R380" s="1111"/>
      <c r="S380" s="1111"/>
      <c r="T380" s="1111"/>
      <c r="U380" s="1111"/>
      <c r="V380" s="1111"/>
      <c r="W380" s="1111"/>
      <c r="X380" s="1111"/>
      <c r="Y380" s="1094" t="s">
        <v>1352</v>
      </c>
      <c r="Z380" s="1094"/>
      <c r="AA380" s="1094"/>
      <c r="AB380" s="1094"/>
      <c r="AC380" s="1094"/>
      <c r="AD380" s="1112" t="s">
        <v>393</v>
      </c>
      <c r="AE380" s="1112"/>
      <c r="AF380" s="1112"/>
      <c r="AG380" s="1094" t="s">
        <v>2</v>
      </c>
      <c r="AH380" s="1094"/>
      <c r="AI380" s="1094"/>
      <c r="AJ380" s="863"/>
      <c r="AK380" s="864"/>
      <c r="AL380" s="864"/>
      <c r="AM380" s="864"/>
      <c r="AN380" s="864"/>
      <c r="AO380" s="864"/>
      <c r="AP380" s="864"/>
      <c r="AQ380" s="864"/>
      <c r="AR380" s="864"/>
      <c r="AS380" s="864"/>
      <c r="AT380" s="864"/>
      <c r="AU380" s="864"/>
      <c r="AV380" s="864"/>
      <c r="AW380" s="864"/>
      <c r="AX380" s="864"/>
      <c r="AY380" s="1093"/>
      <c r="AZ380" s="133"/>
      <c r="BA380" s="84" t="s">
        <v>1445</v>
      </c>
      <c r="BB380" s="39" t="s">
        <v>1208</v>
      </c>
      <c r="BC380" s="39" t="str">
        <f t="shared" si="498"/>
        <v>Prunus Subhirtella 'Falling Snow'</v>
      </c>
      <c r="BD380" s="39" t="str">
        <f t="shared" si="499"/>
        <v xml:space="preserve">Falling Snow Weeping Cherry </v>
      </c>
      <c r="BE380" s="40" t="str">
        <f t="shared" si="500"/>
        <v>1.2m Standard</v>
      </c>
      <c r="BF380" s="85" t="str">
        <f t="shared" si="501"/>
        <v/>
      </c>
      <c r="BG380" s="40" t="str">
        <f t="shared" si="502"/>
        <v/>
      </c>
      <c r="BH380" s="142" t="str">
        <f t="shared" si="503"/>
        <v/>
      </c>
      <c r="BI380" s="40" t="str">
        <f t="shared" si="504"/>
        <v/>
      </c>
      <c r="BJ380" s="139">
        <f>IF(BC380="","",Admin!$F$8)</f>
        <v>0</v>
      </c>
      <c r="BK380" s="142" t="str">
        <f t="shared" si="505"/>
        <v/>
      </c>
      <c r="BL380" s="143" t="str">
        <f t="shared" si="435"/>
        <v/>
      </c>
    </row>
    <row r="381" spans="2:64" s="39" customFormat="1" ht="18.75" customHeight="1" x14ac:dyDescent="0.25">
      <c r="B381" s="1122" t="s">
        <v>2017</v>
      </c>
      <c r="C381" s="466"/>
      <c r="D381" s="466"/>
      <c r="E381" s="466"/>
      <c r="F381" s="466"/>
      <c r="G381" s="466"/>
      <c r="H381" s="466"/>
      <c r="I381" s="466"/>
      <c r="J381" s="466"/>
      <c r="K381" s="466"/>
      <c r="L381" s="466"/>
      <c r="M381" s="466"/>
      <c r="N381" s="466"/>
      <c r="O381" s="1117" t="s">
        <v>556</v>
      </c>
      <c r="P381" s="1117"/>
      <c r="Q381" s="1117"/>
      <c r="R381" s="1117"/>
      <c r="S381" s="1117"/>
      <c r="T381" s="1117"/>
      <c r="U381" s="1117"/>
      <c r="V381" s="1117"/>
      <c r="W381" s="1117"/>
      <c r="X381" s="1117"/>
      <c r="Y381" s="1092" t="s">
        <v>1378</v>
      </c>
      <c r="Z381" s="1092"/>
      <c r="AA381" s="1092"/>
      <c r="AB381" s="1092"/>
      <c r="AC381" s="1092"/>
      <c r="AD381" s="1113">
        <v>132.94999999999999</v>
      </c>
      <c r="AE381" s="1113"/>
      <c r="AF381" s="1113"/>
      <c r="AG381" s="1092"/>
      <c r="AH381" s="1092"/>
      <c r="AI381" s="1092"/>
      <c r="AJ381" s="1119"/>
      <c r="AK381" s="1120"/>
      <c r="AL381" s="1120"/>
      <c r="AM381" s="1120"/>
      <c r="AN381" s="1120"/>
      <c r="AO381" s="1120"/>
      <c r="AP381" s="1120"/>
      <c r="AQ381" s="1120"/>
      <c r="AR381" s="1120"/>
      <c r="AS381" s="1120"/>
      <c r="AT381" s="1120"/>
      <c r="AU381" s="1120"/>
      <c r="AV381" s="1120"/>
      <c r="AW381" s="1120"/>
      <c r="AX381" s="1120"/>
      <c r="AY381" s="1121"/>
      <c r="AZ381" s="133"/>
      <c r="BA381" s="84" t="s">
        <v>1458</v>
      </c>
      <c r="BB381" s="39" t="s">
        <v>1208</v>
      </c>
      <c r="BC381" s="39" t="str">
        <f t="shared" si="498"/>
        <v>Prunus Subhirtella 'Pendula Rubra'</v>
      </c>
      <c r="BD381" s="39" t="str">
        <f t="shared" si="499"/>
        <v>Single Pink Weeping Cherry</v>
      </c>
      <c r="BE381" s="40" t="str">
        <f t="shared" si="500"/>
        <v>1.8m Standard</v>
      </c>
      <c r="BF381" s="85" t="str">
        <f t="shared" si="501"/>
        <v>Yes</v>
      </c>
      <c r="BG381" s="40" t="str">
        <f t="shared" si="502"/>
        <v/>
      </c>
      <c r="BH381" s="142">
        <f t="shared" si="503"/>
        <v>132.94999999999999</v>
      </c>
      <c r="BI381" s="40" t="str">
        <f t="shared" si="504"/>
        <v/>
      </c>
      <c r="BJ381" s="139">
        <f>IF(BC381="","",Admin!$F$8)</f>
        <v>0</v>
      </c>
      <c r="BK381" s="142" t="str">
        <f t="shared" si="505"/>
        <v/>
      </c>
      <c r="BL381" s="143" t="str">
        <f>IF(BK381="","",BK381-(BK381*BJ381))</f>
        <v/>
      </c>
    </row>
    <row r="382" spans="2:64" s="39" customFormat="1" ht="18.75" customHeight="1" x14ac:dyDescent="0.25">
      <c r="B382" s="1122" t="s">
        <v>2017</v>
      </c>
      <c r="C382" s="466"/>
      <c r="D382" s="466"/>
      <c r="E382" s="466"/>
      <c r="F382" s="466"/>
      <c r="G382" s="466"/>
      <c r="H382" s="466"/>
      <c r="I382" s="466"/>
      <c r="J382" s="466"/>
      <c r="K382" s="466"/>
      <c r="L382" s="466"/>
      <c r="M382" s="466"/>
      <c r="N382" s="466"/>
      <c r="O382" s="1117" t="s">
        <v>556</v>
      </c>
      <c r="P382" s="1117"/>
      <c r="Q382" s="1117"/>
      <c r="R382" s="1117"/>
      <c r="S382" s="1117"/>
      <c r="T382" s="1117"/>
      <c r="U382" s="1117"/>
      <c r="V382" s="1117"/>
      <c r="W382" s="1117"/>
      <c r="X382" s="1117"/>
      <c r="Y382" s="1092" t="s">
        <v>1352</v>
      </c>
      <c r="Z382" s="1092"/>
      <c r="AA382" s="1092"/>
      <c r="AB382" s="1092"/>
      <c r="AC382" s="1092"/>
      <c r="AD382" s="1113">
        <v>109.95</v>
      </c>
      <c r="AE382" s="1113"/>
      <c r="AF382" s="1113"/>
      <c r="AG382" s="1092"/>
      <c r="AH382" s="1092"/>
      <c r="AI382" s="1092"/>
      <c r="AJ382" s="1119"/>
      <c r="AK382" s="1120"/>
      <c r="AL382" s="1120"/>
      <c r="AM382" s="1120"/>
      <c r="AN382" s="1120"/>
      <c r="AO382" s="1120"/>
      <c r="AP382" s="1120"/>
      <c r="AQ382" s="1120"/>
      <c r="AR382" s="1120"/>
      <c r="AS382" s="1120"/>
      <c r="AT382" s="1120"/>
      <c r="AU382" s="1120"/>
      <c r="AV382" s="1120"/>
      <c r="AW382" s="1120"/>
      <c r="AX382" s="1120"/>
      <c r="AY382" s="1121"/>
      <c r="AZ382" s="133"/>
      <c r="BA382" s="84" t="s">
        <v>1438</v>
      </c>
      <c r="BB382" s="39" t="s">
        <v>1208</v>
      </c>
      <c r="BC382" s="39" t="str">
        <f t="shared" si="498"/>
        <v>Prunus Subhirtella 'Pendula Rubra'</v>
      </c>
      <c r="BD382" s="39" t="str">
        <f t="shared" si="499"/>
        <v>Single Pink Weeping Cherry</v>
      </c>
      <c r="BE382" s="40" t="str">
        <f t="shared" si="500"/>
        <v>1.2m Standard</v>
      </c>
      <c r="BF382" s="85" t="str">
        <f t="shared" si="501"/>
        <v>Yes</v>
      </c>
      <c r="BG382" s="40" t="str">
        <f t="shared" si="502"/>
        <v/>
      </c>
      <c r="BH382" s="142">
        <f t="shared" si="503"/>
        <v>109.95</v>
      </c>
      <c r="BI382" s="40" t="str">
        <f t="shared" si="504"/>
        <v/>
      </c>
      <c r="BJ382" s="139">
        <f>IF(BC382="","",Admin!$F$8)</f>
        <v>0</v>
      </c>
      <c r="BK382" s="142" t="str">
        <f t="shared" si="505"/>
        <v/>
      </c>
      <c r="BL382" s="143" t="str">
        <f t="shared" si="435"/>
        <v/>
      </c>
    </row>
    <row r="383" spans="2:64" s="39" customFormat="1" ht="18.75" hidden="1" customHeight="1" x14ac:dyDescent="0.25">
      <c r="B383" s="1110" t="s">
        <v>2018</v>
      </c>
      <c r="C383" s="470"/>
      <c r="D383" s="470"/>
      <c r="E383" s="470"/>
      <c r="F383" s="470"/>
      <c r="G383" s="470"/>
      <c r="H383" s="470"/>
      <c r="I383" s="470"/>
      <c r="J383" s="1233" t="s">
        <v>157</v>
      </c>
      <c r="K383" s="1233"/>
      <c r="L383" s="1233"/>
      <c r="M383" s="1233"/>
      <c r="N383" s="1233"/>
      <c r="O383" s="1111" t="s">
        <v>1409</v>
      </c>
      <c r="P383" s="1111"/>
      <c r="Q383" s="1111"/>
      <c r="R383" s="1111"/>
      <c r="S383" s="1111"/>
      <c r="T383" s="1111"/>
      <c r="U383" s="1111"/>
      <c r="V383" s="1111"/>
      <c r="W383" s="1111"/>
      <c r="X383" s="1111"/>
      <c r="Y383" s="1094" t="s">
        <v>1378</v>
      </c>
      <c r="Z383" s="1094"/>
      <c r="AA383" s="1094"/>
      <c r="AB383" s="1094"/>
      <c r="AC383" s="1094"/>
      <c r="AD383" s="1112" t="s">
        <v>393</v>
      </c>
      <c r="AE383" s="1112"/>
      <c r="AF383" s="1112"/>
      <c r="AG383" s="1094" t="s">
        <v>2</v>
      </c>
      <c r="AH383" s="1094"/>
      <c r="AI383" s="1094"/>
      <c r="AJ383" s="863"/>
      <c r="AK383" s="864"/>
      <c r="AL383" s="864"/>
      <c r="AM383" s="864"/>
      <c r="AN383" s="864"/>
      <c r="AO383" s="864"/>
      <c r="AP383" s="864"/>
      <c r="AQ383" s="864"/>
      <c r="AR383" s="864"/>
      <c r="AS383" s="864"/>
      <c r="AT383" s="864"/>
      <c r="AU383" s="864"/>
      <c r="AV383" s="864"/>
      <c r="AW383" s="864"/>
      <c r="AX383" s="864"/>
      <c r="AY383" s="1093"/>
      <c r="AZ383" s="133"/>
      <c r="BA383" s="84" t="s">
        <v>1459</v>
      </c>
      <c r="BB383" s="39" t="s">
        <v>1208</v>
      </c>
      <c r="BC383" s="39" t="str">
        <f t="shared" si="498"/>
        <v>Prunus Subhirtella 'Pendula'</v>
      </c>
      <c r="BD383" s="39" t="str">
        <f t="shared" si="499"/>
        <v>Single White Weeping Cherry</v>
      </c>
      <c r="BE383" s="40" t="str">
        <f t="shared" si="500"/>
        <v>1.8m Standard</v>
      </c>
      <c r="BF383" s="85" t="str">
        <f t="shared" si="501"/>
        <v/>
      </c>
      <c r="BG383" s="40" t="str">
        <f t="shared" si="502"/>
        <v/>
      </c>
      <c r="BH383" s="142" t="str">
        <f t="shared" si="503"/>
        <v/>
      </c>
      <c r="BI383" s="40" t="str">
        <f t="shared" si="504"/>
        <v/>
      </c>
      <c r="BJ383" s="139">
        <f>IF(BC383="","",Admin!$F$8)</f>
        <v>0</v>
      </c>
      <c r="BK383" s="142" t="str">
        <f t="shared" si="505"/>
        <v/>
      </c>
      <c r="BL383" s="143" t="str">
        <f t="shared" si="435"/>
        <v/>
      </c>
    </row>
    <row r="384" spans="2:64" s="39" customFormat="1" ht="18.75" hidden="1" customHeight="1" x14ac:dyDescent="0.25">
      <c r="B384" s="1110" t="s">
        <v>1554</v>
      </c>
      <c r="C384" s="470"/>
      <c r="D384" s="470"/>
      <c r="E384" s="470"/>
      <c r="F384" s="470"/>
      <c r="G384" s="470"/>
      <c r="H384" s="470"/>
      <c r="I384" s="470"/>
      <c r="J384" s="1233" t="s">
        <v>157</v>
      </c>
      <c r="K384" s="1233"/>
      <c r="L384" s="1233"/>
      <c r="M384" s="1233"/>
      <c r="N384" s="1233"/>
      <c r="O384" s="1111" t="s">
        <v>1409</v>
      </c>
      <c r="P384" s="1111"/>
      <c r="Q384" s="1111"/>
      <c r="R384" s="1111"/>
      <c r="S384" s="1111"/>
      <c r="T384" s="1111"/>
      <c r="U384" s="1111"/>
      <c r="V384" s="1111"/>
      <c r="W384" s="1111"/>
      <c r="X384" s="1111"/>
      <c r="Y384" s="1094" t="s">
        <v>1352</v>
      </c>
      <c r="Z384" s="1094"/>
      <c r="AA384" s="1094"/>
      <c r="AB384" s="1094"/>
      <c r="AC384" s="1094"/>
      <c r="AD384" s="1112" t="s">
        <v>393</v>
      </c>
      <c r="AE384" s="1112"/>
      <c r="AF384" s="1112"/>
      <c r="AG384" s="1094" t="s">
        <v>2</v>
      </c>
      <c r="AH384" s="1094"/>
      <c r="AI384" s="1094"/>
      <c r="AJ384" s="863"/>
      <c r="AK384" s="864"/>
      <c r="AL384" s="864"/>
      <c r="AM384" s="864"/>
      <c r="AN384" s="864"/>
      <c r="AO384" s="864"/>
      <c r="AP384" s="864"/>
      <c r="AQ384" s="864"/>
      <c r="AR384" s="864"/>
      <c r="AS384" s="864"/>
      <c r="AT384" s="864"/>
      <c r="AU384" s="864"/>
      <c r="AV384" s="864"/>
      <c r="AW384" s="864"/>
      <c r="AX384" s="864"/>
      <c r="AY384" s="1093"/>
      <c r="AZ384" s="133"/>
      <c r="BA384" s="84" t="s">
        <v>1460</v>
      </c>
      <c r="BB384" s="39" t="s">
        <v>1208</v>
      </c>
      <c r="BC384" s="39" t="str">
        <f t="shared" si="498"/>
        <v>Prunus Subhirtella 'Pendula'*</v>
      </c>
      <c r="BD384" s="39" t="str">
        <f t="shared" si="499"/>
        <v>Single White Weeping Cherry</v>
      </c>
      <c r="BE384" s="40" t="str">
        <f t="shared" si="500"/>
        <v>1.2m Standard</v>
      </c>
      <c r="BF384" s="85" t="str">
        <f t="shared" si="501"/>
        <v/>
      </c>
      <c r="BG384" s="40" t="str">
        <f t="shared" si="502"/>
        <v/>
      </c>
      <c r="BH384" s="142" t="str">
        <f t="shared" si="503"/>
        <v/>
      </c>
      <c r="BI384" s="40" t="str">
        <f t="shared" si="504"/>
        <v/>
      </c>
      <c r="BJ384" s="139">
        <f>IF(BC384="","",Admin!$F$8)</f>
        <v>0</v>
      </c>
      <c r="BK384" s="142" t="str">
        <f t="shared" si="505"/>
        <v/>
      </c>
      <c r="BL384" s="143" t="str">
        <f t="shared" si="435"/>
        <v/>
      </c>
    </row>
    <row r="385" spans="2:64" s="39" customFormat="1" ht="18.75" hidden="1" customHeight="1" x14ac:dyDescent="0.25">
      <c r="B385" s="1110" t="s">
        <v>2019</v>
      </c>
      <c r="C385" s="470"/>
      <c r="D385" s="470"/>
      <c r="E385" s="470"/>
      <c r="F385" s="470"/>
      <c r="G385" s="470"/>
      <c r="H385" s="470"/>
      <c r="I385" s="470"/>
      <c r="J385" s="470"/>
      <c r="K385" s="470"/>
      <c r="L385" s="470"/>
      <c r="M385" s="470"/>
      <c r="N385" s="470"/>
      <c r="O385" s="1192" t="s">
        <v>557</v>
      </c>
      <c r="P385" s="1192"/>
      <c r="Q385" s="1192"/>
      <c r="R385" s="1192"/>
      <c r="S385" s="1192"/>
      <c r="T385" s="1192"/>
      <c r="U385" s="1192"/>
      <c r="V385" s="1192"/>
      <c r="W385" s="1192"/>
      <c r="X385" s="1192"/>
      <c r="Y385" s="1094" t="s">
        <v>1378</v>
      </c>
      <c r="Z385" s="1094"/>
      <c r="AA385" s="1094"/>
      <c r="AB385" s="1094"/>
      <c r="AC385" s="1094"/>
      <c r="AD385" s="1112">
        <v>119.95</v>
      </c>
      <c r="AE385" s="1112"/>
      <c r="AF385" s="1112"/>
      <c r="AG385" s="1094" t="s">
        <v>2</v>
      </c>
      <c r="AH385" s="1094"/>
      <c r="AI385" s="1094"/>
      <c r="AJ385" s="863"/>
      <c r="AK385" s="864"/>
      <c r="AL385" s="864"/>
      <c r="AM385" s="864"/>
      <c r="AN385" s="864"/>
      <c r="AO385" s="864"/>
      <c r="AP385" s="864"/>
      <c r="AQ385" s="864"/>
      <c r="AR385" s="864"/>
      <c r="AS385" s="864"/>
      <c r="AT385" s="864"/>
      <c r="AU385" s="864"/>
      <c r="AV385" s="864"/>
      <c r="AW385" s="864"/>
      <c r="AX385" s="864"/>
      <c r="AY385" s="1093"/>
      <c r="AZ385" s="133"/>
      <c r="BA385" s="84" t="s">
        <v>1007</v>
      </c>
      <c r="BB385" s="39" t="s">
        <v>1208</v>
      </c>
      <c r="BC385" s="39" t="str">
        <f t="shared" si="498"/>
        <v>Prunus Subhirtella 'Rosea'</v>
      </c>
      <c r="BD385" s="39" t="str">
        <f t="shared" si="499"/>
        <v>Pink Weeping Flowering Cherry</v>
      </c>
      <c r="BE385" s="40" t="str">
        <f t="shared" si="500"/>
        <v>1.8m Standard</v>
      </c>
      <c r="BF385" s="85" t="str">
        <f t="shared" si="501"/>
        <v>Yes</v>
      </c>
      <c r="BG385" s="40" t="str">
        <f t="shared" si="502"/>
        <v/>
      </c>
      <c r="BH385" s="142">
        <f t="shared" si="503"/>
        <v>119.95</v>
      </c>
      <c r="BI385" s="40" t="str">
        <f t="shared" si="504"/>
        <v/>
      </c>
      <c r="BJ385" s="139">
        <f>IF(BC385="","",Admin!$F$8)</f>
        <v>0</v>
      </c>
      <c r="BK385" s="142" t="str">
        <f t="shared" si="505"/>
        <v/>
      </c>
      <c r="BL385" s="143" t="str">
        <f t="shared" si="435"/>
        <v/>
      </c>
    </row>
    <row r="386" spans="2:64" s="39" customFormat="1" ht="18.75" hidden="1" customHeight="1" x14ac:dyDescent="0.25">
      <c r="B386" s="1110" t="s">
        <v>2131</v>
      </c>
      <c r="C386" s="470"/>
      <c r="D386" s="470"/>
      <c r="E386" s="470"/>
      <c r="F386" s="470"/>
      <c r="G386" s="470"/>
      <c r="H386" s="470"/>
      <c r="I386" s="470"/>
      <c r="J386" s="470"/>
      <c r="K386" s="470"/>
      <c r="L386" s="470"/>
      <c r="M386" s="470"/>
      <c r="N386" s="470"/>
      <c r="O386" s="1192" t="s">
        <v>556</v>
      </c>
      <c r="P386" s="1192"/>
      <c r="Q386" s="1192"/>
      <c r="R386" s="1192"/>
      <c r="S386" s="1192"/>
      <c r="T386" s="1192"/>
      <c r="U386" s="1192"/>
      <c r="V386" s="1192"/>
      <c r="W386" s="1192"/>
      <c r="X386" s="1192"/>
      <c r="Y386" s="1094" t="s">
        <v>2342</v>
      </c>
      <c r="Z386" s="1094"/>
      <c r="AA386" s="1094"/>
      <c r="AB386" s="1094"/>
      <c r="AC386" s="1094"/>
      <c r="AD386" s="1112">
        <v>109.95</v>
      </c>
      <c r="AE386" s="1112"/>
      <c r="AF386" s="1112"/>
      <c r="AG386" s="1094" t="s">
        <v>2</v>
      </c>
      <c r="AH386" s="1094"/>
      <c r="AI386" s="1094"/>
      <c r="AJ386" s="863"/>
      <c r="AK386" s="864"/>
      <c r="AL386" s="864"/>
      <c r="AM386" s="864"/>
      <c r="AN386" s="864"/>
      <c r="AO386" s="864"/>
      <c r="AP386" s="864"/>
      <c r="AQ386" s="864"/>
      <c r="AR386" s="864"/>
      <c r="AS386" s="864"/>
      <c r="AT386" s="864"/>
      <c r="AU386" s="864"/>
      <c r="AV386" s="864"/>
      <c r="AW386" s="864"/>
      <c r="AX386" s="864"/>
      <c r="AY386" s="1093"/>
      <c r="AZ386" s="133"/>
      <c r="BA386" s="84" t="s">
        <v>2132</v>
      </c>
      <c r="BB386" s="39" t="s">
        <v>1208</v>
      </c>
      <c r="BC386" s="39" t="str">
        <f t="shared" ref="BC386" si="515">IF(BA386="","",IF(ISNUMBER(SEARCH(BB386,B386)),B386,BB386&amp;" "&amp;RIGHT(B386,LEN(B386)-3)))</f>
        <v>Prunus Subhirtella 'Winter Sun'</v>
      </c>
      <c r="BD386" s="39" t="str">
        <f t="shared" ref="BD386" si="516">IF(O386&lt;&gt;"",O386,"")</f>
        <v>Single Pink Weeping Cherry</v>
      </c>
      <c r="BE386" s="40" t="str">
        <f t="shared" ref="BE386" si="517">IF(AND(Y386&lt;&gt;"Size", Y386&lt;&gt;""),Y386,"")</f>
        <v>1.5m-1.8m Std</v>
      </c>
      <c r="BF386" s="85" t="str">
        <f t="shared" ref="BF386" si="518">IF(ISNUMBER(AD386),"Yes","")</f>
        <v>Yes</v>
      </c>
      <c r="BG386" s="40" t="str">
        <f t="shared" ref="BG386" si="519">IF(ISNUMBER(AG386),AG386,"")</f>
        <v/>
      </c>
      <c r="BH386" s="142">
        <f t="shared" ref="BH386" si="520">IF(ISNUMBER(AD386),AD386,"")</f>
        <v>109.95</v>
      </c>
      <c r="BI386" s="40" t="str">
        <f t="shared" ref="BI386" si="521">IF(AND(ISNUMBER(AG386),BF386="Yes"),AG386,"")</f>
        <v/>
      </c>
      <c r="BJ386" s="139">
        <f>IF(BC386="","",Admin!$F$8)</f>
        <v>0</v>
      </c>
      <c r="BK386" s="142" t="str">
        <f t="shared" ref="BK386" si="522">IF(AND(ISNUMBER(AG386),AG386&gt;0, ISNUMBER(AD386)),AD386*AG386,"")</f>
        <v/>
      </c>
      <c r="BL386" s="143" t="str">
        <f>IF(BK386="","",BK386-(BK386*BJ386))</f>
        <v/>
      </c>
    </row>
    <row r="387" spans="2:64" s="39" customFormat="1" ht="18.75" customHeight="1" x14ac:dyDescent="0.25">
      <c r="B387" s="1122" t="s">
        <v>558</v>
      </c>
      <c r="C387" s="466"/>
      <c r="D387" s="466"/>
      <c r="E387" s="466"/>
      <c r="F387" s="466"/>
      <c r="G387" s="466"/>
      <c r="H387" s="466"/>
      <c r="I387" s="466"/>
      <c r="J387" s="466"/>
      <c r="K387" s="466"/>
      <c r="L387" s="466"/>
      <c r="M387" s="466"/>
      <c r="N387" s="466"/>
      <c r="O387" s="1193" t="s">
        <v>559</v>
      </c>
      <c r="P387" s="1193"/>
      <c r="Q387" s="1193"/>
      <c r="R387" s="1193"/>
      <c r="S387" s="1193"/>
      <c r="T387" s="1193"/>
      <c r="U387" s="1193"/>
      <c r="V387" s="1193"/>
      <c r="W387" s="1193"/>
      <c r="X387" s="1193"/>
      <c r="Y387" s="1092" t="s">
        <v>1378</v>
      </c>
      <c r="Z387" s="1092"/>
      <c r="AA387" s="1092"/>
      <c r="AB387" s="1092"/>
      <c r="AC387" s="1092"/>
      <c r="AD387" s="1113">
        <v>132.94999999999999</v>
      </c>
      <c r="AE387" s="1113"/>
      <c r="AF387" s="1113"/>
      <c r="AG387" s="1092"/>
      <c r="AH387" s="1092"/>
      <c r="AI387" s="1092"/>
      <c r="AJ387" s="1095"/>
      <c r="AK387" s="466"/>
      <c r="AL387" s="466"/>
      <c r="AM387" s="466"/>
      <c r="AN387" s="466"/>
      <c r="AO387" s="466"/>
      <c r="AP387" s="466"/>
      <c r="AQ387" s="466"/>
      <c r="AR387" s="466"/>
      <c r="AS387" s="466"/>
      <c r="AT387" s="466"/>
      <c r="AU387" s="466"/>
      <c r="AV387" s="466"/>
      <c r="AW387" s="466"/>
      <c r="AX387" s="466"/>
      <c r="AY387" s="963"/>
      <c r="AZ387" s="133"/>
      <c r="BA387" s="84" t="s">
        <v>1008</v>
      </c>
      <c r="BB387" s="39" t="s">
        <v>1208</v>
      </c>
      <c r="BC387" s="39" t="str">
        <f t="shared" si="498"/>
        <v>Prunus Snowfozam Snow Fountain</v>
      </c>
      <c r="BD387" s="39" t="str">
        <f t="shared" si="499"/>
        <v>Weeping Cherry Snowfountain</v>
      </c>
      <c r="BE387" s="40" t="str">
        <f t="shared" si="500"/>
        <v>1.8m Standard</v>
      </c>
      <c r="BF387" s="85" t="str">
        <f t="shared" si="501"/>
        <v>Yes</v>
      </c>
      <c r="BG387" s="40" t="str">
        <f t="shared" si="502"/>
        <v/>
      </c>
      <c r="BH387" s="142">
        <f t="shared" si="503"/>
        <v>132.94999999999999</v>
      </c>
      <c r="BI387" s="40" t="str">
        <f t="shared" si="504"/>
        <v/>
      </c>
      <c r="BJ387" s="139">
        <f>IF(BC387="","",Admin!$F$8)</f>
        <v>0</v>
      </c>
      <c r="BK387" s="142" t="str">
        <f t="shared" si="505"/>
        <v/>
      </c>
      <c r="BL387" s="143" t="str">
        <f>IF(BK387="","",BK387-(BK387*BJ387))</f>
        <v/>
      </c>
    </row>
    <row r="388" spans="2:64" s="39" customFormat="1" ht="18.75" customHeight="1" x14ac:dyDescent="0.25">
      <c r="B388" s="1122" t="s">
        <v>558</v>
      </c>
      <c r="C388" s="466"/>
      <c r="D388" s="466"/>
      <c r="E388" s="466"/>
      <c r="F388" s="466"/>
      <c r="G388" s="466"/>
      <c r="H388" s="466"/>
      <c r="I388" s="466"/>
      <c r="J388" s="466"/>
      <c r="K388" s="466"/>
      <c r="L388" s="466"/>
      <c r="M388" s="466"/>
      <c r="N388" s="466"/>
      <c r="O388" s="1193" t="s">
        <v>559</v>
      </c>
      <c r="P388" s="1193"/>
      <c r="Q388" s="1193"/>
      <c r="R388" s="1193"/>
      <c r="S388" s="1193"/>
      <c r="T388" s="1193"/>
      <c r="U388" s="1193"/>
      <c r="V388" s="1193"/>
      <c r="W388" s="1193"/>
      <c r="X388" s="1193"/>
      <c r="Y388" s="1092" t="s">
        <v>1352</v>
      </c>
      <c r="Z388" s="1092"/>
      <c r="AA388" s="1092"/>
      <c r="AB388" s="1092"/>
      <c r="AC388" s="1092"/>
      <c r="AD388" s="1113">
        <v>99.95</v>
      </c>
      <c r="AE388" s="1113"/>
      <c r="AF388" s="1113"/>
      <c r="AG388" s="1092"/>
      <c r="AH388" s="1092"/>
      <c r="AI388" s="1092"/>
      <c r="AJ388" s="1119"/>
      <c r="AK388" s="1120"/>
      <c r="AL388" s="1120"/>
      <c r="AM388" s="1120"/>
      <c r="AN388" s="1120"/>
      <c r="AO388" s="1120"/>
      <c r="AP388" s="1120"/>
      <c r="AQ388" s="1120"/>
      <c r="AR388" s="1120"/>
      <c r="AS388" s="1120"/>
      <c r="AT388" s="1120"/>
      <c r="AU388" s="1120"/>
      <c r="AV388" s="1120"/>
      <c r="AW388" s="1120"/>
      <c r="AX388" s="1120"/>
      <c r="AY388" s="1121"/>
      <c r="AZ388" s="133"/>
      <c r="BA388" s="84" t="s">
        <v>1009</v>
      </c>
      <c r="BB388" s="39" t="s">
        <v>1208</v>
      </c>
      <c r="BC388" s="39" t="str">
        <f t="shared" si="498"/>
        <v>Prunus Snowfozam Snow Fountain</v>
      </c>
      <c r="BD388" s="39" t="str">
        <f t="shared" si="499"/>
        <v>Weeping Cherry Snowfountain</v>
      </c>
      <c r="BE388" s="40" t="str">
        <f t="shared" si="500"/>
        <v>1.2m Standard</v>
      </c>
      <c r="BF388" s="85" t="str">
        <f t="shared" si="501"/>
        <v>Yes</v>
      </c>
      <c r="BG388" s="40" t="str">
        <f t="shared" si="502"/>
        <v/>
      </c>
      <c r="BH388" s="142">
        <f t="shared" si="503"/>
        <v>99.95</v>
      </c>
      <c r="BI388" s="40" t="str">
        <f t="shared" si="504"/>
        <v/>
      </c>
      <c r="BJ388" s="139">
        <f>IF(BC388="","",Admin!$F$8)</f>
        <v>0</v>
      </c>
      <c r="BK388" s="142" t="str">
        <f t="shared" si="505"/>
        <v/>
      </c>
      <c r="BL388" s="143" t="str">
        <f>IF(BK388="","",BK388-(BK388*BJ388))</f>
        <v/>
      </c>
    </row>
    <row r="389" spans="2:64" s="39" customFormat="1" ht="18.75" customHeight="1" x14ac:dyDescent="0.25">
      <c r="B389" s="1122" t="s">
        <v>2078</v>
      </c>
      <c r="C389" s="466"/>
      <c r="D389" s="466"/>
      <c r="E389" s="466"/>
      <c r="F389" s="466"/>
      <c r="G389" s="466"/>
      <c r="H389" s="466"/>
      <c r="I389" s="466"/>
      <c r="J389" s="466"/>
      <c r="K389" s="466"/>
      <c r="L389" s="466"/>
      <c r="M389" s="466"/>
      <c r="N389" s="466"/>
      <c r="O389" s="1117" t="s">
        <v>560</v>
      </c>
      <c r="P389" s="1117"/>
      <c r="Q389" s="1117"/>
      <c r="R389" s="1117"/>
      <c r="S389" s="1117"/>
      <c r="T389" s="1117"/>
      <c r="U389" s="1117"/>
      <c r="V389" s="1117"/>
      <c r="W389" s="1117"/>
      <c r="X389" s="1117"/>
      <c r="Y389" s="1092" t="s">
        <v>1378</v>
      </c>
      <c r="Z389" s="1092"/>
      <c r="AA389" s="1092"/>
      <c r="AB389" s="1092"/>
      <c r="AC389" s="1092"/>
      <c r="AD389" s="1113">
        <v>132.94999999999999</v>
      </c>
      <c r="AE389" s="1113"/>
      <c r="AF389" s="1113"/>
      <c r="AG389" s="1092"/>
      <c r="AH389" s="1092"/>
      <c r="AI389" s="1092"/>
      <c r="AJ389" s="1119"/>
      <c r="AK389" s="1120"/>
      <c r="AL389" s="1120"/>
      <c r="AM389" s="1120"/>
      <c r="AN389" s="1120"/>
      <c r="AO389" s="1120"/>
      <c r="AP389" s="1120"/>
      <c r="AQ389" s="1120"/>
      <c r="AR389" s="1120"/>
      <c r="AS389" s="1120"/>
      <c r="AT389" s="1120"/>
      <c r="AU389" s="1120"/>
      <c r="AV389" s="1120"/>
      <c r="AW389" s="1120"/>
      <c r="AX389" s="1120"/>
      <c r="AY389" s="1121"/>
      <c r="AZ389" s="133"/>
      <c r="BA389" s="84" t="s">
        <v>1010</v>
      </c>
      <c r="BB389" s="39" t="s">
        <v>1208</v>
      </c>
      <c r="BC389" s="39" t="str">
        <f t="shared" si="498"/>
        <v>Prunus x 'Pisnshzam' Pink Snow Showers</v>
      </c>
      <c r="BD389" s="39" t="str">
        <f t="shared" si="499"/>
        <v>Pink Snow Showers</v>
      </c>
      <c r="BE389" s="40" t="str">
        <f t="shared" si="500"/>
        <v>1.8m Standard</v>
      </c>
      <c r="BF389" s="85" t="str">
        <f t="shared" si="501"/>
        <v>Yes</v>
      </c>
      <c r="BG389" s="40" t="str">
        <f t="shared" si="502"/>
        <v/>
      </c>
      <c r="BH389" s="142">
        <f t="shared" si="503"/>
        <v>132.94999999999999</v>
      </c>
      <c r="BI389" s="40" t="str">
        <f t="shared" si="504"/>
        <v/>
      </c>
      <c r="BJ389" s="139">
        <f>IF(BC389="","",Admin!$F$8)</f>
        <v>0</v>
      </c>
      <c r="BK389" s="142" t="str">
        <f t="shared" si="505"/>
        <v/>
      </c>
      <c r="BL389" s="143" t="str">
        <f t="shared" si="435"/>
        <v/>
      </c>
    </row>
    <row r="390" spans="2:64" s="39" customFormat="1" ht="18.75" customHeight="1" x14ac:dyDescent="0.25">
      <c r="B390" s="1122" t="s">
        <v>2078</v>
      </c>
      <c r="C390" s="466"/>
      <c r="D390" s="466"/>
      <c r="E390" s="466"/>
      <c r="F390" s="466"/>
      <c r="G390" s="466"/>
      <c r="H390" s="466"/>
      <c r="I390" s="466"/>
      <c r="J390" s="466"/>
      <c r="K390" s="466"/>
      <c r="L390" s="466"/>
      <c r="M390" s="466"/>
      <c r="N390" s="466"/>
      <c r="O390" s="1117" t="s">
        <v>560</v>
      </c>
      <c r="P390" s="1117"/>
      <c r="Q390" s="1117"/>
      <c r="R390" s="1117"/>
      <c r="S390" s="1117"/>
      <c r="T390" s="1117"/>
      <c r="U390" s="1117"/>
      <c r="V390" s="1117"/>
      <c r="W390" s="1117"/>
      <c r="X390" s="1117"/>
      <c r="Y390" s="1092" t="s">
        <v>1352</v>
      </c>
      <c r="Z390" s="1092"/>
      <c r="AA390" s="1092"/>
      <c r="AB390" s="1092"/>
      <c r="AC390" s="1092"/>
      <c r="AD390" s="1113">
        <v>109.95</v>
      </c>
      <c r="AE390" s="1113"/>
      <c r="AF390" s="1113"/>
      <c r="AG390" s="1092"/>
      <c r="AH390" s="1092"/>
      <c r="AI390" s="1092"/>
      <c r="AJ390" s="1119"/>
      <c r="AK390" s="1120"/>
      <c r="AL390" s="1120"/>
      <c r="AM390" s="1120"/>
      <c r="AN390" s="1120"/>
      <c r="AO390" s="1120"/>
      <c r="AP390" s="1120"/>
      <c r="AQ390" s="1120"/>
      <c r="AR390" s="1120"/>
      <c r="AS390" s="1120"/>
      <c r="AT390" s="1120"/>
      <c r="AU390" s="1120"/>
      <c r="AV390" s="1120"/>
      <c r="AW390" s="1120"/>
      <c r="AX390" s="1120"/>
      <c r="AY390" s="1121"/>
      <c r="AZ390" s="133"/>
      <c r="BA390" s="84" t="s">
        <v>1439</v>
      </c>
      <c r="BB390" s="39" t="s">
        <v>1208</v>
      </c>
      <c r="BC390" s="39" t="str">
        <f t="shared" si="498"/>
        <v>Prunus x 'Pisnshzam' Pink Snow Showers</v>
      </c>
      <c r="BD390" s="39" t="str">
        <f t="shared" si="499"/>
        <v>Pink Snow Showers</v>
      </c>
      <c r="BE390" s="40" t="str">
        <f t="shared" si="500"/>
        <v>1.2m Standard</v>
      </c>
      <c r="BF390" s="85" t="str">
        <f t="shared" si="501"/>
        <v>Yes</v>
      </c>
      <c r="BG390" s="40" t="str">
        <f t="shared" si="502"/>
        <v/>
      </c>
      <c r="BH390" s="142">
        <f t="shared" si="503"/>
        <v>109.95</v>
      </c>
      <c r="BI390" s="40" t="str">
        <f t="shared" si="504"/>
        <v/>
      </c>
      <c r="BJ390" s="139">
        <f>IF(BC390="","",Admin!$F$8)</f>
        <v>0</v>
      </c>
      <c r="BK390" s="142" t="str">
        <f t="shared" si="505"/>
        <v/>
      </c>
      <c r="BL390" s="143" t="str">
        <f>IF(BK390="","",BK390-(BK390*BJ390))</f>
        <v/>
      </c>
    </row>
    <row r="391" spans="2:64" s="39" customFormat="1" ht="18.75" hidden="1" customHeight="1" x14ac:dyDescent="0.25">
      <c r="B391" s="1110" t="s">
        <v>561</v>
      </c>
      <c r="C391" s="470"/>
      <c r="D391" s="470"/>
      <c r="E391" s="470"/>
      <c r="F391" s="470"/>
      <c r="G391" s="470"/>
      <c r="H391" s="470"/>
      <c r="I391" s="470"/>
      <c r="J391" s="470"/>
      <c r="K391" s="470"/>
      <c r="L391" s="470"/>
      <c r="M391" s="470"/>
      <c r="N391" s="470"/>
      <c r="O391" s="1111" t="s">
        <v>562</v>
      </c>
      <c r="P391" s="1111"/>
      <c r="Q391" s="1111"/>
      <c r="R391" s="1111"/>
      <c r="S391" s="1111"/>
      <c r="T391" s="1111"/>
      <c r="U391" s="1111"/>
      <c r="V391" s="1111"/>
      <c r="W391" s="1111"/>
      <c r="X391" s="1111"/>
      <c r="Y391" s="1094" t="s">
        <v>1378</v>
      </c>
      <c r="Z391" s="1094"/>
      <c r="AA391" s="1094"/>
      <c r="AB391" s="1094"/>
      <c r="AC391" s="1094"/>
      <c r="AD391" s="1112">
        <v>119.95</v>
      </c>
      <c r="AE391" s="1112"/>
      <c r="AF391" s="1112"/>
      <c r="AG391" s="1094" t="s">
        <v>2</v>
      </c>
      <c r="AH391" s="1094"/>
      <c r="AI391" s="1094"/>
      <c r="AJ391" s="1142"/>
      <c r="AK391" s="470"/>
      <c r="AL391" s="470"/>
      <c r="AM391" s="470"/>
      <c r="AN391" s="470"/>
      <c r="AO391" s="470"/>
      <c r="AP391" s="470"/>
      <c r="AQ391" s="470"/>
      <c r="AR391" s="470"/>
      <c r="AS391" s="470"/>
      <c r="AT391" s="470"/>
      <c r="AU391" s="470"/>
      <c r="AV391" s="470"/>
      <c r="AW391" s="470"/>
      <c r="AX391" s="470"/>
      <c r="AY391" s="944"/>
      <c r="AZ391" s="133"/>
      <c r="BA391" s="84" t="s">
        <v>1978</v>
      </c>
      <c r="BB391" s="39" t="s">
        <v>1208</v>
      </c>
      <c r="BC391" s="39" t="str">
        <f t="shared" si="498"/>
        <v>Prunus Cheal's Double Pink</v>
      </c>
      <c r="BD391" s="39" t="str">
        <f t="shared" si="499"/>
        <v>Cheal's Weeping Cherry</v>
      </c>
      <c r="BE391" s="40" t="str">
        <f t="shared" si="500"/>
        <v>1.8m Standard</v>
      </c>
      <c r="BF391" s="85" t="str">
        <f t="shared" si="501"/>
        <v>Yes</v>
      </c>
      <c r="BG391" s="40" t="str">
        <f t="shared" si="502"/>
        <v/>
      </c>
      <c r="BH391" s="142">
        <f t="shared" si="503"/>
        <v>119.95</v>
      </c>
      <c r="BI391" s="40" t="str">
        <f t="shared" si="504"/>
        <v/>
      </c>
      <c r="BJ391" s="139">
        <f>IF(BC391="","",Admin!$F$8)</f>
        <v>0</v>
      </c>
      <c r="BK391" s="142" t="str">
        <f t="shared" si="505"/>
        <v/>
      </c>
      <c r="BL391" s="143" t="str">
        <f t="shared" si="435"/>
        <v/>
      </c>
    </row>
    <row r="392" spans="2:64" s="39" customFormat="1" ht="18.75" customHeight="1" x14ac:dyDescent="0.25">
      <c r="B392" s="1122" t="s">
        <v>561</v>
      </c>
      <c r="C392" s="466"/>
      <c r="D392" s="466"/>
      <c r="E392" s="466"/>
      <c r="F392" s="466"/>
      <c r="G392" s="466"/>
      <c r="H392" s="466"/>
      <c r="I392" s="466"/>
      <c r="J392" s="466"/>
      <c r="K392" s="466"/>
      <c r="L392" s="466"/>
      <c r="M392" s="466"/>
      <c r="N392" s="466"/>
      <c r="O392" s="1117" t="s">
        <v>562</v>
      </c>
      <c r="P392" s="1117"/>
      <c r="Q392" s="1117"/>
      <c r="R392" s="1117"/>
      <c r="S392" s="1117"/>
      <c r="T392" s="1117"/>
      <c r="U392" s="1117"/>
      <c r="V392" s="1117"/>
      <c r="W392" s="1117"/>
      <c r="X392" s="1117"/>
      <c r="Y392" s="1092" t="s">
        <v>1378</v>
      </c>
      <c r="Z392" s="1092"/>
      <c r="AA392" s="1092"/>
      <c r="AB392" s="1092"/>
      <c r="AC392" s="1092"/>
      <c r="AD392" s="1113">
        <v>119.95</v>
      </c>
      <c r="AE392" s="1113"/>
      <c r="AF392" s="1113"/>
      <c r="AG392" s="1092"/>
      <c r="AH392" s="1092"/>
      <c r="AI392" s="1092"/>
      <c r="AJ392" s="1095"/>
      <c r="AK392" s="466"/>
      <c r="AL392" s="466"/>
      <c r="AM392" s="466"/>
      <c r="AN392" s="466"/>
      <c r="AO392" s="466"/>
      <c r="AP392" s="466"/>
      <c r="AQ392" s="466"/>
      <c r="AR392" s="466"/>
      <c r="AS392" s="466"/>
      <c r="AT392" s="466"/>
      <c r="AU392" s="466"/>
      <c r="AV392" s="466"/>
      <c r="AW392" s="466"/>
      <c r="AX392" s="466"/>
      <c r="AY392" s="963"/>
      <c r="AZ392" s="133"/>
      <c r="BA392" s="84" t="s">
        <v>1928</v>
      </c>
      <c r="BB392" s="39" t="s">
        <v>1208</v>
      </c>
      <c r="BC392" s="39" t="str">
        <f t="shared" ref="BC392" si="523">IF(BA392="","",IF(ISNUMBER(SEARCH(BB392,B392)),B392,BB392&amp;" "&amp;RIGHT(B392,LEN(B392)-3)))</f>
        <v>Prunus Cheal's Double Pink</v>
      </c>
      <c r="BD392" s="39" t="str">
        <f t="shared" ref="BD392" si="524">IF(O392&lt;&gt;"",O392,"")</f>
        <v>Cheal's Weeping Cherry</v>
      </c>
      <c r="BE392" s="40" t="str">
        <f t="shared" ref="BE392" si="525">IF(AND(Y392&lt;&gt;"Size", Y392&lt;&gt;""),Y392,"")</f>
        <v>1.8m Standard</v>
      </c>
      <c r="BF392" s="85" t="str">
        <f t="shared" ref="BF392" si="526">IF(ISNUMBER(AD392),"Yes","")</f>
        <v>Yes</v>
      </c>
      <c r="BG392" s="40" t="str">
        <f t="shared" ref="BG392" si="527">IF(ISNUMBER(AG392),AG392,"")</f>
        <v/>
      </c>
      <c r="BH392" s="142">
        <f t="shared" ref="BH392" si="528">IF(ISNUMBER(AD392),AD392,"")</f>
        <v>119.95</v>
      </c>
      <c r="BI392" s="40" t="str">
        <f t="shared" ref="BI392" si="529">IF(AND(ISNUMBER(AG392),BF392="Yes"),AG392,"")</f>
        <v/>
      </c>
      <c r="BJ392" s="139">
        <f>IF(BC392="","",Admin!$F$8)</f>
        <v>0</v>
      </c>
      <c r="BK392" s="142" t="str">
        <f t="shared" ref="BK392" si="530">IF(AND(ISNUMBER(AG392),AG392&gt;0, ISNUMBER(AD392)),AD392*AG392,"")</f>
        <v/>
      </c>
      <c r="BL392" s="143" t="str">
        <f t="shared" ref="BL392" si="531">IF(BK392="","",BK392-(BK392*BJ392))</f>
        <v/>
      </c>
    </row>
    <row r="393" spans="2:64" s="39" customFormat="1" ht="18.75" hidden="1" customHeight="1" x14ac:dyDescent="0.25">
      <c r="B393" s="1110" t="s">
        <v>561</v>
      </c>
      <c r="C393" s="470"/>
      <c r="D393" s="470"/>
      <c r="E393" s="470"/>
      <c r="F393" s="470"/>
      <c r="G393" s="470"/>
      <c r="H393" s="470"/>
      <c r="I393" s="470"/>
      <c r="J393" s="470"/>
      <c r="K393" s="470"/>
      <c r="L393" s="470"/>
      <c r="M393" s="470"/>
      <c r="N393" s="470"/>
      <c r="O393" s="1111" t="s">
        <v>562</v>
      </c>
      <c r="P393" s="1111"/>
      <c r="Q393" s="1111"/>
      <c r="R393" s="1111"/>
      <c r="S393" s="1111"/>
      <c r="T393" s="1111"/>
      <c r="U393" s="1111"/>
      <c r="V393" s="1111"/>
      <c r="W393" s="1111"/>
      <c r="X393" s="1111"/>
      <c r="Y393" s="1094" t="s">
        <v>1385</v>
      </c>
      <c r="Z393" s="1094"/>
      <c r="AA393" s="1094"/>
      <c r="AB393" s="1094"/>
      <c r="AC393" s="1094"/>
      <c r="AD393" s="1112">
        <v>99.95</v>
      </c>
      <c r="AE393" s="1112"/>
      <c r="AF393" s="1112"/>
      <c r="AG393" s="1094" t="s">
        <v>2</v>
      </c>
      <c r="AH393" s="1094"/>
      <c r="AI393" s="1094"/>
      <c r="AJ393" s="863"/>
      <c r="AK393" s="864"/>
      <c r="AL393" s="864"/>
      <c r="AM393" s="864"/>
      <c r="AN393" s="864"/>
      <c r="AO393" s="864"/>
      <c r="AP393" s="864"/>
      <c r="AQ393" s="864"/>
      <c r="AR393" s="864"/>
      <c r="AS393" s="864"/>
      <c r="AT393" s="864"/>
      <c r="AU393" s="864"/>
      <c r="AV393" s="864"/>
      <c r="AW393" s="864"/>
      <c r="AX393" s="864"/>
      <c r="AY393" s="1093"/>
      <c r="AZ393" s="133"/>
      <c r="BA393" s="84" t="s">
        <v>1405</v>
      </c>
      <c r="BB393" s="39" t="s">
        <v>1208</v>
      </c>
      <c r="BC393" s="39" t="str">
        <f t="shared" si="498"/>
        <v>Prunus Cheal's Double Pink</v>
      </c>
      <c r="BD393" s="39" t="str">
        <f t="shared" si="499"/>
        <v>Cheal's Weeping Cherry</v>
      </c>
      <c r="BE393" s="40" t="str">
        <f t="shared" si="500"/>
        <v>1.5m Standard</v>
      </c>
      <c r="BF393" s="85" t="str">
        <f t="shared" si="501"/>
        <v>Yes</v>
      </c>
      <c r="BG393" s="40" t="str">
        <f t="shared" si="502"/>
        <v/>
      </c>
      <c r="BH393" s="142">
        <f t="shared" si="503"/>
        <v>99.95</v>
      </c>
      <c r="BI393" s="40" t="str">
        <f t="shared" si="504"/>
        <v/>
      </c>
      <c r="BJ393" s="139">
        <f>IF(BC393="","",Admin!$F$8)</f>
        <v>0</v>
      </c>
      <c r="BK393" s="142" t="str">
        <f t="shared" si="505"/>
        <v/>
      </c>
      <c r="BL393" s="143" t="str">
        <f t="shared" si="435"/>
        <v/>
      </c>
    </row>
    <row r="394" spans="2:64" s="39" customFormat="1" ht="18.75" hidden="1" customHeight="1" x14ac:dyDescent="0.25">
      <c r="B394" s="1110" t="s">
        <v>1555</v>
      </c>
      <c r="C394" s="470"/>
      <c r="D394" s="470"/>
      <c r="E394" s="470"/>
      <c r="F394" s="470"/>
      <c r="G394" s="470"/>
      <c r="H394" s="470"/>
      <c r="I394" s="470"/>
      <c r="J394" s="470"/>
      <c r="K394" s="470"/>
      <c r="L394" s="470"/>
      <c r="M394" s="470"/>
      <c r="N394" s="470"/>
      <c r="O394" s="1111" t="s">
        <v>562</v>
      </c>
      <c r="P394" s="1111"/>
      <c r="Q394" s="1111"/>
      <c r="R394" s="1111"/>
      <c r="S394" s="1111"/>
      <c r="T394" s="1111"/>
      <c r="U394" s="1111"/>
      <c r="V394" s="1111"/>
      <c r="W394" s="1111"/>
      <c r="X394" s="1111"/>
      <c r="Y394" s="1094" t="s">
        <v>1352</v>
      </c>
      <c r="Z394" s="1094"/>
      <c r="AA394" s="1094"/>
      <c r="AB394" s="1094"/>
      <c r="AC394" s="1094"/>
      <c r="AD394" s="1112">
        <v>89.95</v>
      </c>
      <c r="AE394" s="1112"/>
      <c r="AF394" s="1112"/>
      <c r="AG394" s="1094" t="s">
        <v>2</v>
      </c>
      <c r="AH394" s="1094"/>
      <c r="AI394" s="1094"/>
      <c r="AJ394" s="1142"/>
      <c r="AK394" s="470"/>
      <c r="AL394" s="470"/>
      <c r="AM394" s="470"/>
      <c r="AN394" s="470"/>
      <c r="AO394" s="470"/>
      <c r="AP394" s="470"/>
      <c r="AQ394" s="470"/>
      <c r="AR394" s="470"/>
      <c r="AS394" s="470"/>
      <c r="AT394" s="470"/>
      <c r="AU394" s="470"/>
      <c r="AV394" s="470"/>
      <c r="AW394" s="470"/>
      <c r="AX394" s="470"/>
      <c r="AY394" s="944"/>
      <c r="AZ394" s="133"/>
      <c r="BA394" s="84" t="s">
        <v>1937</v>
      </c>
      <c r="BB394" s="39" t="s">
        <v>1208</v>
      </c>
      <c r="BC394" s="39" t="str">
        <f t="shared" ref="BC394" si="532">IF(BA394="","",IF(ISNUMBER(SEARCH(BB394,B394)),B394,BB394&amp;" "&amp;RIGHT(B394,LEN(B394)-3)))</f>
        <v>Prunus Cheal's Double Pink*</v>
      </c>
      <c r="BD394" s="39" t="str">
        <f t="shared" ref="BD394" si="533">IF(O394&lt;&gt;"",O394,"")</f>
        <v>Cheal's Weeping Cherry</v>
      </c>
      <c r="BE394" s="40" t="str">
        <f t="shared" ref="BE394" si="534">IF(AND(Y394&lt;&gt;"Size", Y394&lt;&gt;""),Y394,"")</f>
        <v>1.2m Standard</v>
      </c>
      <c r="BF394" s="85" t="str">
        <f t="shared" ref="BF394" si="535">IF(ISNUMBER(AD394),"Yes","")</f>
        <v>Yes</v>
      </c>
      <c r="BG394" s="40" t="str">
        <f t="shared" ref="BG394" si="536">IF(ISNUMBER(AG394),AG394,"")</f>
        <v/>
      </c>
      <c r="BH394" s="142">
        <f t="shared" ref="BH394" si="537">IF(ISNUMBER(AD394),AD394,"")</f>
        <v>89.95</v>
      </c>
      <c r="BI394" s="40" t="str">
        <f t="shared" ref="BI394" si="538">IF(AND(ISNUMBER(AG394),BF394="Yes"),AG394,"")</f>
        <v/>
      </c>
      <c r="BJ394" s="139">
        <f>IF(BC394="","",Admin!$F$8)</f>
        <v>0</v>
      </c>
      <c r="BK394" s="142" t="str">
        <f t="shared" ref="BK394" si="539">IF(AND(ISNUMBER(AG394),AG394&gt;0, ISNUMBER(AD394)),AD394*AG394,"")</f>
        <v/>
      </c>
      <c r="BL394" s="143" t="str">
        <f t="shared" ref="BL394" si="540">IF(BK394="","",BK394-(BK394*BJ394))</f>
        <v/>
      </c>
    </row>
    <row r="395" spans="2:64" s="39" customFormat="1" ht="18.75" customHeight="1" thickBot="1" x14ac:dyDescent="0.3">
      <c r="B395" s="1185" t="s">
        <v>561</v>
      </c>
      <c r="C395" s="1186"/>
      <c r="D395" s="1186"/>
      <c r="E395" s="1186"/>
      <c r="F395" s="1186"/>
      <c r="G395" s="1186"/>
      <c r="H395" s="1186"/>
      <c r="I395" s="1186"/>
      <c r="J395" s="1186"/>
      <c r="K395" s="1186"/>
      <c r="L395" s="1186"/>
      <c r="M395" s="1186"/>
      <c r="N395" s="1186"/>
      <c r="O395" s="1148" t="s">
        <v>562</v>
      </c>
      <c r="P395" s="1148"/>
      <c r="Q395" s="1148"/>
      <c r="R395" s="1148"/>
      <c r="S395" s="1148"/>
      <c r="T395" s="1148"/>
      <c r="U395" s="1148"/>
      <c r="V395" s="1148"/>
      <c r="W395" s="1148"/>
      <c r="X395" s="1148"/>
      <c r="Y395" s="1149" t="s">
        <v>1352</v>
      </c>
      <c r="Z395" s="1149"/>
      <c r="AA395" s="1149"/>
      <c r="AB395" s="1149"/>
      <c r="AC395" s="1149"/>
      <c r="AD395" s="1150">
        <v>99.95</v>
      </c>
      <c r="AE395" s="1150"/>
      <c r="AF395" s="1150"/>
      <c r="AG395" s="1092"/>
      <c r="AH395" s="1092"/>
      <c r="AI395" s="1092"/>
      <c r="AJ395" s="1119"/>
      <c r="AK395" s="1120"/>
      <c r="AL395" s="1120"/>
      <c r="AM395" s="1120"/>
      <c r="AN395" s="1120"/>
      <c r="AO395" s="1120"/>
      <c r="AP395" s="1120"/>
      <c r="AQ395" s="1120"/>
      <c r="AR395" s="1120"/>
      <c r="AS395" s="1120"/>
      <c r="AT395" s="1120"/>
      <c r="AU395" s="1120"/>
      <c r="AV395" s="1120"/>
      <c r="AW395" s="1120"/>
      <c r="AX395" s="1120"/>
      <c r="AY395" s="1121"/>
      <c r="AZ395" s="133"/>
      <c r="BA395" s="84" t="s">
        <v>1406</v>
      </c>
      <c r="BB395" s="39" t="s">
        <v>1208</v>
      </c>
      <c r="BC395" s="39" t="str">
        <f t="shared" si="498"/>
        <v>Prunus Cheal's Double Pink</v>
      </c>
      <c r="BD395" s="39" t="str">
        <f t="shared" si="499"/>
        <v>Cheal's Weeping Cherry</v>
      </c>
      <c r="BE395" s="40" t="str">
        <f t="shared" si="500"/>
        <v>1.2m Standard</v>
      </c>
      <c r="BF395" s="85" t="str">
        <f t="shared" si="501"/>
        <v>Yes</v>
      </c>
      <c r="BG395" s="40" t="str">
        <f t="shared" si="502"/>
        <v/>
      </c>
      <c r="BH395" s="142">
        <f t="shared" si="503"/>
        <v>99.95</v>
      </c>
      <c r="BI395" s="40" t="str">
        <f t="shared" si="504"/>
        <v/>
      </c>
      <c r="BJ395" s="139">
        <f>IF(BC395="","",Admin!$F$8)</f>
        <v>0</v>
      </c>
      <c r="BK395" s="142" t="str">
        <f t="shared" si="505"/>
        <v/>
      </c>
      <c r="BL395" s="143" t="str">
        <f t="shared" si="435"/>
        <v/>
      </c>
    </row>
    <row r="396" spans="2:64" s="39" customFormat="1" ht="18.75" customHeight="1" thickBot="1" x14ac:dyDescent="0.3">
      <c r="B396" s="1104"/>
      <c r="C396" s="1104"/>
      <c r="D396" s="1104"/>
      <c r="E396" s="1104"/>
      <c r="F396" s="1104"/>
      <c r="G396" s="1104"/>
      <c r="H396" s="1104"/>
      <c r="I396" s="1104"/>
      <c r="J396" s="1104"/>
      <c r="K396" s="1104"/>
      <c r="L396" s="1104"/>
      <c r="M396" s="1104"/>
      <c r="N396" s="1104"/>
      <c r="O396" s="1104"/>
      <c r="P396" s="1104"/>
      <c r="Q396" s="1104"/>
      <c r="R396" s="1104"/>
      <c r="S396" s="1104"/>
      <c r="T396" s="1104"/>
      <c r="U396" s="1104"/>
      <c r="V396" s="1104"/>
      <c r="W396" s="1104"/>
      <c r="X396" s="1104"/>
      <c r="Y396" s="1104"/>
      <c r="Z396" s="1104"/>
      <c r="AA396" s="1104"/>
      <c r="AB396" s="1104"/>
      <c r="AC396" s="1104"/>
      <c r="AD396" s="1104"/>
      <c r="AE396" s="1104"/>
      <c r="AF396" s="1104"/>
      <c r="AG396" s="1104"/>
      <c r="AH396" s="1104"/>
      <c r="AI396" s="1104"/>
      <c r="AJ396" s="1104"/>
      <c r="AK396" s="1104"/>
      <c r="AL396" s="1104"/>
      <c r="AM396" s="1104"/>
      <c r="AN396" s="1104"/>
      <c r="AO396" s="1104"/>
      <c r="AP396" s="1104"/>
      <c r="AQ396" s="1104"/>
      <c r="AR396" s="1104"/>
      <c r="AS396" s="1104"/>
      <c r="AT396" s="1104"/>
      <c r="AU396" s="1104"/>
      <c r="AV396" s="1104"/>
      <c r="AW396" s="1104"/>
      <c r="AX396" s="1104"/>
      <c r="AY396" s="1104"/>
      <c r="AZ396" s="133"/>
      <c r="BA396" s="84" t="s">
        <v>792</v>
      </c>
      <c r="BC396" s="39" t="str">
        <f t="shared" si="498"/>
        <v/>
      </c>
      <c r="BD396" s="39" t="str">
        <f t="shared" si="499"/>
        <v/>
      </c>
      <c r="BE396" s="78" t="str">
        <f t="shared" si="500"/>
        <v/>
      </c>
      <c r="BF396" s="85" t="str">
        <f t="shared" si="501"/>
        <v/>
      </c>
      <c r="BG396" s="78" t="str">
        <f t="shared" si="502"/>
        <v/>
      </c>
      <c r="BH396" s="94" t="str">
        <f t="shared" si="503"/>
        <v/>
      </c>
      <c r="BI396" s="78" t="str">
        <f t="shared" si="504"/>
        <v/>
      </c>
      <c r="BJ396" s="86" t="str">
        <f>IF(BC396="","",Admin!$F$8)</f>
        <v/>
      </c>
      <c r="BK396" s="94" t="str">
        <f t="shared" si="505"/>
        <v/>
      </c>
      <c r="BL396" s="95" t="str">
        <f t="shared" si="435"/>
        <v/>
      </c>
    </row>
    <row r="397" spans="2:64" s="39" customFormat="1" ht="18.75" customHeight="1" x14ac:dyDescent="0.3">
      <c r="B397" s="1100" t="s">
        <v>563</v>
      </c>
      <c r="C397" s="1101"/>
      <c r="D397" s="1101"/>
      <c r="E397" s="1101"/>
      <c r="F397" s="1101"/>
      <c r="G397" s="1101"/>
      <c r="H397" s="1101"/>
      <c r="I397" s="1101"/>
      <c r="J397" s="1101"/>
      <c r="K397" s="1101"/>
      <c r="L397" s="1101"/>
      <c r="M397" s="1101"/>
      <c r="N397" s="1101"/>
      <c r="O397" s="1101"/>
      <c r="P397" s="1101"/>
      <c r="Q397" s="1101"/>
      <c r="R397" s="1101"/>
      <c r="S397" s="1101"/>
      <c r="T397" s="1101"/>
      <c r="U397" s="1101"/>
      <c r="V397" s="1101"/>
      <c r="W397" s="1101"/>
      <c r="X397" s="1101"/>
      <c r="Y397" s="1102" t="s">
        <v>443</v>
      </c>
      <c r="Z397" s="1102"/>
      <c r="AA397" s="1102"/>
      <c r="AB397" s="1102"/>
      <c r="AC397" s="1102"/>
      <c r="AD397" s="1102" t="s">
        <v>1</v>
      </c>
      <c r="AE397" s="1102"/>
      <c r="AF397" s="1102"/>
      <c r="AG397" s="1102" t="s">
        <v>0</v>
      </c>
      <c r="AH397" s="1102"/>
      <c r="AI397" s="1102"/>
      <c r="AJ397" s="1102" t="s">
        <v>444</v>
      </c>
      <c r="AK397" s="1102"/>
      <c r="AL397" s="1102"/>
      <c r="AM397" s="1102"/>
      <c r="AN397" s="1102"/>
      <c r="AO397" s="1102"/>
      <c r="AP397" s="1102"/>
      <c r="AQ397" s="1102"/>
      <c r="AR397" s="1102"/>
      <c r="AS397" s="1102"/>
      <c r="AT397" s="1102"/>
      <c r="AU397" s="1102"/>
      <c r="AV397" s="1102"/>
      <c r="AW397" s="1102"/>
      <c r="AX397" s="1102"/>
      <c r="AY397" s="1103"/>
      <c r="AZ397" s="133"/>
      <c r="BA397" s="84" t="s">
        <v>792</v>
      </c>
      <c r="BC397" s="39" t="str">
        <f t="shared" si="498"/>
        <v/>
      </c>
      <c r="BD397" s="39" t="str">
        <f t="shared" si="499"/>
        <v/>
      </c>
      <c r="BE397" s="78" t="str">
        <f t="shared" si="500"/>
        <v/>
      </c>
      <c r="BF397" s="85" t="str">
        <f t="shared" si="501"/>
        <v/>
      </c>
      <c r="BG397" s="78" t="str">
        <f t="shared" si="502"/>
        <v/>
      </c>
      <c r="BH397" s="94" t="str">
        <f t="shared" si="503"/>
        <v/>
      </c>
      <c r="BI397" s="78" t="str">
        <f t="shared" si="504"/>
        <v/>
      </c>
      <c r="BJ397" s="86" t="str">
        <f>IF(BC397="","",Admin!$F$8)</f>
        <v/>
      </c>
      <c r="BK397" s="94" t="str">
        <f t="shared" si="505"/>
        <v/>
      </c>
      <c r="BL397" s="95" t="str">
        <f t="shared" si="435"/>
        <v/>
      </c>
    </row>
    <row r="398" spans="2:64" s="39" customFormat="1" ht="18.75" hidden="1" customHeight="1" x14ac:dyDescent="0.25">
      <c r="B398" s="1110" t="s">
        <v>564</v>
      </c>
      <c r="C398" s="470"/>
      <c r="D398" s="470"/>
      <c r="E398" s="470"/>
      <c r="F398" s="470"/>
      <c r="G398" s="470"/>
      <c r="H398" s="470"/>
      <c r="I398" s="470"/>
      <c r="J398" s="470"/>
      <c r="K398" s="470"/>
      <c r="L398" s="470"/>
      <c r="M398" s="470"/>
      <c r="N398" s="470"/>
      <c r="O398" s="1111" t="s">
        <v>565</v>
      </c>
      <c r="P398" s="1111"/>
      <c r="Q398" s="1111"/>
      <c r="R398" s="1111"/>
      <c r="S398" s="1111"/>
      <c r="T398" s="1111"/>
      <c r="U398" s="1111"/>
      <c r="V398" s="1111"/>
      <c r="W398" s="1111"/>
      <c r="X398" s="1111"/>
      <c r="Y398" s="1094" t="s">
        <v>445</v>
      </c>
      <c r="Z398" s="1094"/>
      <c r="AA398" s="1094"/>
      <c r="AB398" s="1094"/>
      <c r="AC398" s="1094"/>
      <c r="AD398" s="1112">
        <v>49.95</v>
      </c>
      <c r="AE398" s="1112"/>
      <c r="AF398" s="1112"/>
      <c r="AG398" s="1094" t="s">
        <v>2</v>
      </c>
      <c r="AH398" s="1094"/>
      <c r="AI398" s="1094"/>
      <c r="AJ398" s="1142"/>
      <c r="AK398" s="470"/>
      <c r="AL398" s="470"/>
      <c r="AM398" s="470"/>
      <c r="AN398" s="470"/>
      <c r="AO398" s="470"/>
      <c r="AP398" s="470"/>
      <c r="AQ398" s="470"/>
      <c r="AR398" s="470"/>
      <c r="AS398" s="470"/>
      <c r="AT398" s="470"/>
      <c r="AU398" s="470"/>
      <c r="AV398" s="470"/>
      <c r="AW398" s="470"/>
      <c r="AX398" s="470"/>
      <c r="AY398" s="944"/>
      <c r="AZ398" s="133"/>
      <c r="BA398" s="84" t="s">
        <v>2301</v>
      </c>
      <c r="BB398" s="39" t="s">
        <v>1208</v>
      </c>
      <c r="BC398" s="39" t="str">
        <f t="shared" si="498"/>
        <v>Prunus Blireana</v>
      </c>
      <c r="BD398" s="39" t="str">
        <f t="shared" si="499"/>
        <v>Pink Flowering Plum</v>
      </c>
      <c r="BE398" s="78" t="str">
        <f t="shared" si="500"/>
        <v>Advanced</v>
      </c>
      <c r="BF398" s="85" t="str">
        <f t="shared" si="501"/>
        <v>Yes</v>
      </c>
      <c r="BG398" s="78" t="str">
        <f t="shared" si="502"/>
        <v/>
      </c>
      <c r="BH398" s="94">
        <f t="shared" si="503"/>
        <v>49.95</v>
      </c>
      <c r="BI398" s="78" t="str">
        <f t="shared" si="504"/>
        <v/>
      </c>
      <c r="BJ398" s="86">
        <f>IF(BC398="","",Admin!$F$8)</f>
        <v>0</v>
      </c>
      <c r="BK398" s="94" t="str">
        <f t="shared" si="505"/>
        <v/>
      </c>
      <c r="BL398" s="95" t="str">
        <f t="shared" si="435"/>
        <v/>
      </c>
    </row>
    <row r="399" spans="2:64" s="39" customFormat="1" ht="18.75" customHeight="1" x14ac:dyDescent="0.25">
      <c r="B399" s="1122" t="s">
        <v>564</v>
      </c>
      <c r="C399" s="466"/>
      <c r="D399" s="466"/>
      <c r="E399" s="466"/>
      <c r="F399" s="466"/>
      <c r="G399" s="466"/>
      <c r="H399" s="466"/>
      <c r="I399" s="466"/>
      <c r="J399" s="466"/>
      <c r="K399" s="466"/>
      <c r="L399" s="466"/>
      <c r="M399" s="466"/>
      <c r="N399" s="466"/>
      <c r="O399" s="1117" t="s">
        <v>565</v>
      </c>
      <c r="P399" s="1117"/>
      <c r="Q399" s="1117"/>
      <c r="R399" s="1117"/>
      <c r="S399" s="1117"/>
      <c r="T399" s="1117"/>
      <c r="U399" s="1117"/>
      <c r="V399" s="1117"/>
      <c r="W399" s="1117"/>
      <c r="X399" s="1117"/>
      <c r="Y399" s="1092" t="s">
        <v>445</v>
      </c>
      <c r="Z399" s="1092"/>
      <c r="AA399" s="1092"/>
      <c r="AB399" s="1092"/>
      <c r="AC399" s="1092"/>
      <c r="AD399" s="1113">
        <v>49.95</v>
      </c>
      <c r="AE399" s="1113"/>
      <c r="AF399" s="1113"/>
      <c r="AG399" s="1092"/>
      <c r="AH399" s="1092"/>
      <c r="AI399" s="1092"/>
      <c r="AJ399" s="1095"/>
      <c r="AK399" s="466"/>
      <c r="AL399" s="466"/>
      <c r="AM399" s="466"/>
      <c r="AN399" s="466"/>
      <c r="AO399" s="466"/>
      <c r="AP399" s="466"/>
      <c r="AQ399" s="466"/>
      <c r="AR399" s="466"/>
      <c r="AS399" s="466"/>
      <c r="AT399" s="466"/>
      <c r="AU399" s="466"/>
      <c r="AV399" s="466"/>
      <c r="AW399" s="466"/>
      <c r="AX399" s="466"/>
      <c r="AY399" s="963"/>
      <c r="AZ399" s="133"/>
      <c r="BA399" s="84" t="s">
        <v>2194</v>
      </c>
      <c r="BB399" s="39" t="s">
        <v>1208</v>
      </c>
      <c r="BC399" s="39" t="str">
        <f t="shared" ref="BC399" si="541">IF(BA399="","",IF(ISNUMBER(SEARCH(BB399,B399)),B399,BB399&amp;" "&amp;RIGHT(B399,LEN(B399)-3)))</f>
        <v>Prunus Blireana</v>
      </c>
      <c r="BD399" s="39" t="str">
        <f t="shared" ref="BD399" si="542">IF(O399&lt;&gt;"",O399,"")</f>
        <v>Pink Flowering Plum</v>
      </c>
      <c r="BE399" s="78" t="str">
        <f t="shared" ref="BE399" si="543">IF(AND(Y399&lt;&gt;"Size", Y399&lt;&gt;""),Y399,"")</f>
        <v>Advanced</v>
      </c>
      <c r="BF399" s="85" t="str">
        <f t="shared" ref="BF399" si="544">IF(ISNUMBER(AD399),"Yes","")</f>
        <v>Yes</v>
      </c>
      <c r="BG399" s="78" t="str">
        <f t="shared" ref="BG399" si="545">IF(ISNUMBER(AG399),AG399,"")</f>
        <v/>
      </c>
      <c r="BH399" s="94">
        <f t="shared" ref="BH399" si="546">IF(ISNUMBER(AD399),AD399,"")</f>
        <v>49.95</v>
      </c>
      <c r="BI399" s="78" t="str">
        <f t="shared" ref="BI399" si="547">IF(AND(ISNUMBER(AG399),BF399="Yes"),AG399,"")</f>
        <v/>
      </c>
      <c r="BJ399" s="86">
        <f>IF(BC399="","",Admin!$F$8)</f>
        <v>0</v>
      </c>
      <c r="BK399" s="94" t="str">
        <f t="shared" ref="BK399" si="548">IF(AND(ISNUMBER(AG399),AG399&gt;0, ISNUMBER(AD399)),AD399*AG399,"")</f>
        <v/>
      </c>
      <c r="BL399" s="95" t="str">
        <f t="shared" ref="BL399" si="549">IF(BK399="","",BK399-(BK399*BJ399))</f>
        <v/>
      </c>
    </row>
    <row r="400" spans="2:64" s="39" customFormat="1" ht="18.75" customHeight="1" x14ac:dyDescent="0.25">
      <c r="B400" s="1122" t="s">
        <v>681</v>
      </c>
      <c r="C400" s="466"/>
      <c r="D400" s="466"/>
      <c r="E400" s="466"/>
      <c r="F400" s="466"/>
      <c r="G400" s="466"/>
      <c r="H400" s="466"/>
      <c r="I400" s="466"/>
      <c r="J400" s="466"/>
      <c r="K400" s="466"/>
      <c r="L400" s="466"/>
      <c r="M400" s="466"/>
      <c r="N400" s="466"/>
      <c r="O400" s="1117" t="s">
        <v>678</v>
      </c>
      <c r="P400" s="1117"/>
      <c r="Q400" s="1117"/>
      <c r="R400" s="1117"/>
      <c r="S400" s="1117"/>
      <c r="T400" s="1117"/>
      <c r="U400" s="1117"/>
      <c r="V400" s="1117"/>
      <c r="W400" s="1117"/>
      <c r="X400" s="1117"/>
      <c r="Y400" s="1092" t="s">
        <v>445</v>
      </c>
      <c r="Z400" s="1092"/>
      <c r="AA400" s="1092"/>
      <c r="AB400" s="1092"/>
      <c r="AC400" s="1092"/>
      <c r="AD400" s="1113">
        <v>57.95</v>
      </c>
      <c r="AE400" s="1113"/>
      <c r="AF400" s="1113"/>
      <c r="AG400" s="1092"/>
      <c r="AH400" s="1092"/>
      <c r="AI400" s="1092"/>
      <c r="AY400" s="92"/>
      <c r="AZ400" s="133"/>
      <c r="BA400" s="84" t="s">
        <v>1011</v>
      </c>
      <c r="BB400" s="39" t="s">
        <v>1208</v>
      </c>
      <c r="BC400" s="39" t="str">
        <f t="shared" si="498"/>
        <v>Prunus cerasifera 'Oakville Crimson Spire'</v>
      </c>
      <c r="BD400" s="39" t="str">
        <f t="shared" si="499"/>
        <v>Oakville Crimson Spire</v>
      </c>
      <c r="BE400" s="78" t="str">
        <f t="shared" si="500"/>
        <v>Advanced</v>
      </c>
      <c r="BF400" s="85" t="str">
        <f t="shared" si="501"/>
        <v>Yes</v>
      </c>
      <c r="BG400" s="78" t="str">
        <f t="shared" si="502"/>
        <v/>
      </c>
      <c r="BH400" s="94">
        <f t="shared" si="503"/>
        <v>57.95</v>
      </c>
      <c r="BI400" s="78" t="str">
        <f t="shared" si="504"/>
        <v/>
      </c>
      <c r="BJ400" s="86">
        <f>IF(BC400="","",Admin!$F$8)</f>
        <v>0</v>
      </c>
      <c r="BK400" s="94" t="str">
        <f t="shared" si="505"/>
        <v/>
      </c>
      <c r="BL400" s="95" t="str">
        <f t="shared" si="435"/>
        <v/>
      </c>
    </row>
    <row r="401" spans="2:64" s="39" customFormat="1" ht="18.75" hidden="1" customHeight="1" x14ac:dyDescent="0.25">
      <c r="B401" s="1110" t="s">
        <v>566</v>
      </c>
      <c r="C401" s="470"/>
      <c r="D401" s="470"/>
      <c r="E401" s="470"/>
      <c r="F401" s="470"/>
      <c r="G401" s="470"/>
      <c r="H401" s="470"/>
      <c r="I401" s="470"/>
      <c r="J401" s="470"/>
      <c r="K401" s="470"/>
      <c r="L401" s="470"/>
      <c r="M401" s="470"/>
      <c r="N401" s="470"/>
      <c r="O401" s="1111" t="s">
        <v>567</v>
      </c>
      <c r="P401" s="1111"/>
      <c r="Q401" s="1111"/>
      <c r="R401" s="1111"/>
      <c r="S401" s="1111"/>
      <c r="T401" s="1111"/>
      <c r="U401" s="1111"/>
      <c r="V401" s="1111"/>
      <c r="W401" s="1111"/>
      <c r="X401" s="1111"/>
      <c r="Y401" s="1094" t="s">
        <v>445</v>
      </c>
      <c r="Z401" s="1094"/>
      <c r="AA401" s="1094"/>
      <c r="AB401" s="1094"/>
      <c r="AC401" s="1094"/>
      <c r="AD401" s="1112">
        <v>49.95</v>
      </c>
      <c r="AE401" s="1112"/>
      <c r="AF401" s="1112"/>
      <c r="AG401" s="1094" t="s">
        <v>2</v>
      </c>
      <c r="AH401" s="1094"/>
      <c r="AI401" s="1094"/>
      <c r="AJ401" s="1142"/>
      <c r="AK401" s="470"/>
      <c r="AL401" s="470"/>
      <c r="AM401" s="470"/>
      <c r="AN401" s="470"/>
      <c r="AO401" s="470"/>
      <c r="AP401" s="470"/>
      <c r="AQ401" s="470"/>
      <c r="AR401" s="470"/>
      <c r="AS401" s="470"/>
      <c r="AT401" s="470"/>
      <c r="AU401" s="470"/>
      <c r="AV401" s="470"/>
      <c r="AW401" s="470"/>
      <c r="AX401" s="470"/>
      <c r="AY401" s="944"/>
      <c r="AZ401" s="133"/>
      <c r="BA401" s="84" t="s">
        <v>2302</v>
      </c>
      <c r="BB401" s="39" t="s">
        <v>1208</v>
      </c>
      <c r="BC401" s="39" t="str">
        <f t="shared" ref="BC401" si="550">IF(BA401="","",IF(ISNUMBER(SEARCH(BB401,B401)),B401,BB401&amp;" "&amp;RIGHT(B401,LEN(B401)-3)))</f>
        <v>Prunus Elvins</v>
      </c>
      <c r="BD401" s="39" t="str">
        <f t="shared" ref="BD401" si="551">IF(O401&lt;&gt;"",O401,"")</f>
        <v>Light Pink Flowering Plum</v>
      </c>
      <c r="BE401" s="78" t="str">
        <f t="shared" ref="BE401" si="552">IF(AND(Y401&lt;&gt;"Size", Y401&lt;&gt;""),Y401,"")</f>
        <v>Advanced</v>
      </c>
      <c r="BF401" s="85" t="str">
        <f t="shared" ref="BF401" si="553">IF(ISNUMBER(AD401),"Yes","")</f>
        <v>Yes</v>
      </c>
      <c r="BG401" s="78" t="str">
        <f t="shared" ref="BG401" si="554">IF(ISNUMBER(AG401),AG401,"")</f>
        <v/>
      </c>
      <c r="BH401" s="94">
        <f t="shared" ref="BH401" si="555">IF(ISNUMBER(AD401),AD401,"")</f>
        <v>49.95</v>
      </c>
      <c r="BI401" s="78" t="str">
        <f t="shared" ref="BI401" si="556">IF(AND(ISNUMBER(AG401),BF401="Yes"),AG401,"")</f>
        <v/>
      </c>
      <c r="BJ401" s="86">
        <f>IF(BC401="","",Admin!$F$8)</f>
        <v>0</v>
      </c>
      <c r="BK401" s="94" t="str">
        <f t="shared" ref="BK401" si="557">IF(AND(ISNUMBER(AG401),AG401&gt;0, ISNUMBER(AD401)),AD401*AG401,"")</f>
        <v/>
      </c>
      <c r="BL401" s="95" t="str">
        <f t="shared" ref="BL401" si="558">IF(BK401="","",BK401-(BK401*BJ401))</f>
        <v/>
      </c>
    </row>
    <row r="402" spans="2:64" s="39" customFormat="1" ht="18.75" customHeight="1" x14ac:dyDescent="0.25">
      <c r="B402" s="1122" t="s">
        <v>566</v>
      </c>
      <c r="C402" s="466"/>
      <c r="D402" s="466"/>
      <c r="E402" s="466"/>
      <c r="F402" s="466"/>
      <c r="G402" s="466"/>
      <c r="H402" s="466"/>
      <c r="I402" s="466"/>
      <c r="J402" s="466"/>
      <c r="K402" s="466"/>
      <c r="L402" s="466"/>
      <c r="M402" s="466"/>
      <c r="N402" s="466"/>
      <c r="O402" s="1117" t="s">
        <v>567</v>
      </c>
      <c r="P402" s="1117"/>
      <c r="Q402" s="1117"/>
      <c r="R402" s="1117"/>
      <c r="S402" s="1117"/>
      <c r="T402" s="1117"/>
      <c r="U402" s="1117"/>
      <c r="V402" s="1117"/>
      <c r="W402" s="1117"/>
      <c r="X402" s="1117"/>
      <c r="Y402" s="1092" t="s">
        <v>445</v>
      </c>
      <c r="Z402" s="1092"/>
      <c r="AA402" s="1092"/>
      <c r="AB402" s="1092"/>
      <c r="AC402" s="1092"/>
      <c r="AD402" s="1113">
        <v>49.95</v>
      </c>
      <c r="AE402" s="1113"/>
      <c r="AF402" s="1113"/>
      <c r="AG402" s="1092"/>
      <c r="AH402" s="1092"/>
      <c r="AI402" s="1092"/>
      <c r="AJ402" s="1095"/>
      <c r="AK402" s="466"/>
      <c r="AL402" s="466"/>
      <c r="AM402" s="466"/>
      <c r="AN402" s="466"/>
      <c r="AO402" s="466"/>
      <c r="AP402" s="466"/>
      <c r="AQ402" s="466"/>
      <c r="AR402" s="466"/>
      <c r="AS402" s="466"/>
      <c r="AT402" s="466"/>
      <c r="AU402" s="466"/>
      <c r="AV402" s="466"/>
      <c r="AW402" s="466"/>
      <c r="AX402" s="466"/>
      <c r="AY402" s="963"/>
      <c r="AZ402" s="133"/>
      <c r="BA402" s="84" t="s">
        <v>2193</v>
      </c>
      <c r="BB402" s="39" t="s">
        <v>1208</v>
      </c>
      <c r="BC402" s="39" t="str">
        <f t="shared" si="498"/>
        <v>Prunus Elvins</v>
      </c>
      <c r="BD402" s="39" t="str">
        <f t="shared" si="499"/>
        <v>Light Pink Flowering Plum</v>
      </c>
      <c r="BE402" s="78" t="str">
        <f t="shared" si="500"/>
        <v>Advanced</v>
      </c>
      <c r="BF402" s="85" t="str">
        <f t="shared" si="501"/>
        <v>Yes</v>
      </c>
      <c r="BG402" s="78" t="str">
        <f t="shared" si="502"/>
        <v/>
      </c>
      <c r="BH402" s="94">
        <f t="shared" si="503"/>
        <v>49.95</v>
      </c>
      <c r="BI402" s="78" t="str">
        <f t="shared" si="504"/>
        <v/>
      </c>
      <c r="BJ402" s="86">
        <f>IF(BC402="","",Admin!$F$8)</f>
        <v>0</v>
      </c>
      <c r="BK402" s="94" t="str">
        <f t="shared" si="505"/>
        <v/>
      </c>
      <c r="BL402" s="95" t="str">
        <f t="shared" si="435"/>
        <v/>
      </c>
    </row>
    <row r="403" spans="2:64" s="39" customFormat="1" ht="18.75" customHeight="1" thickBot="1" x14ac:dyDescent="0.3">
      <c r="B403" s="1185" t="s">
        <v>679</v>
      </c>
      <c r="C403" s="1186"/>
      <c r="D403" s="1186"/>
      <c r="E403" s="1186"/>
      <c r="F403" s="1186"/>
      <c r="G403" s="1186"/>
      <c r="H403" s="1186"/>
      <c r="I403" s="1186"/>
      <c r="J403" s="1186"/>
      <c r="K403" s="1186"/>
      <c r="L403" s="1186"/>
      <c r="M403" s="1186"/>
      <c r="N403" s="1186"/>
      <c r="O403" s="1148" t="s">
        <v>680</v>
      </c>
      <c r="P403" s="1148"/>
      <c r="Q403" s="1148"/>
      <c r="R403" s="1148"/>
      <c r="S403" s="1148"/>
      <c r="T403" s="1148"/>
      <c r="U403" s="1148"/>
      <c r="V403" s="1148"/>
      <c r="W403" s="1148"/>
      <c r="X403" s="1148"/>
      <c r="Y403" s="1149" t="s">
        <v>445</v>
      </c>
      <c r="Z403" s="1149"/>
      <c r="AA403" s="1149"/>
      <c r="AB403" s="1149"/>
      <c r="AC403" s="1149"/>
      <c r="AD403" s="1150">
        <v>49.95</v>
      </c>
      <c r="AE403" s="1150"/>
      <c r="AF403" s="1150"/>
      <c r="AG403" s="1149"/>
      <c r="AH403" s="1149"/>
      <c r="AI403" s="1149"/>
      <c r="AJ403" s="1190"/>
      <c r="AK403" s="1186"/>
      <c r="AL403" s="1186"/>
      <c r="AM403" s="1186"/>
      <c r="AN403" s="1186"/>
      <c r="AO403" s="1186"/>
      <c r="AP403" s="1186"/>
      <c r="AQ403" s="1186"/>
      <c r="AR403" s="1186"/>
      <c r="AS403" s="1186"/>
      <c r="AT403" s="1186"/>
      <c r="AU403" s="1186"/>
      <c r="AV403" s="1186"/>
      <c r="AW403" s="1186"/>
      <c r="AX403" s="1186"/>
      <c r="AY403" s="1191"/>
      <c r="AZ403" s="133"/>
      <c r="BA403" s="84" t="s">
        <v>2437</v>
      </c>
      <c r="BB403" s="39" t="s">
        <v>1208</v>
      </c>
      <c r="BC403" s="39" t="str">
        <f t="shared" si="498"/>
        <v>Prunus nigra</v>
      </c>
      <c r="BD403" s="39" t="str">
        <f t="shared" si="499"/>
        <v>Black Plum</v>
      </c>
      <c r="BE403" s="78" t="str">
        <f t="shared" si="500"/>
        <v>Advanced</v>
      </c>
      <c r="BF403" s="85" t="str">
        <f t="shared" si="501"/>
        <v>Yes</v>
      </c>
      <c r="BG403" s="78" t="str">
        <f t="shared" si="502"/>
        <v/>
      </c>
      <c r="BH403" s="94">
        <f t="shared" si="503"/>
        <v>49.95</v>
      </c>
      <c r="BI403" s="78" t="str">
        <f t="shared" si="504"/>
        <v/>
      </c>
      <c r="BJ403" s="86">
        <f>IF(BC403="","",Admin!$F$8)</f>
        <v>0</v>
      </c>
      <c r="BK403" s="94" t="str">
        <f t="shared" si="505"/>
        <v/>
      </c>
      <c r="BL403" s="95" t="str">
        <f t="shared" si="435"/>
        <v/>
      </c>
    </row>
    <row r="404" spans="2:64" s="39" customFormat="1" ht="18.75" customHeight="1" thickBot="1" x14ac:dyDescent="0.3">
      <c r="B404" s="1104"/>
      <c r="C404" s="1104"/>
      <c r="D404" s="1104"/>
      <c r="E404" s="1104"/>
      <c r="F404" s="1104"/>
      <c r="G404" s="1104"/>
      <c r="H404" s="1104"/>
      <c r="I404" s="1104"/>
      <c r="J404" s="1104"/>
      <c r="K404" s="1104"/>
      <c r="L404" s="1104"/>
      <c r="M404" s="1104"/>
      <c r="N404" s="1104"/>
      <c r="O404" s="1104"/>
      <c r="P404" s="1104"/>
      <c r="Q404" s="1104"/>
      <c r="R404" s="1104"/>
      <c r="S404" s="1104"/>
      <c r="T404" s="1104"/>
      <c r="U404" s="1104"/>
      <c r="V404" s="1104"/>
      <c r="W404" s="1104"/>
      <c r="X404" s="1104"/>
      <c r="Y404" s="1104"/>
      <c r="Z404" s="1104"/>
      <c r="AA404" s="1104"/>
      <c r="AB404" s="1104"/>
      <c r="AC404" s="1104"/>
      <c r="AD404" s="1104"/>
      <c r="AE404" s="1104"/>
      <c r="AF404" s="1104"/>
      <c r="AG404" s="1104"/>
      <c r="AH404" s="1104"/>
      <c r="AI404" s="1104"/>
      <c r="AJ404" s="1104"/>
      <c r="AK404" s="1104"/>
      <c r="AL404" s="1104"/>
      <c r="AM404" s="1104"/>
      <c r="AN404" s="1104"/>
      <c r="AO404" s="1104"/>
      <c r="AP404" s="1104"/>
      <c r="AQ404" s="1104"/>
      <c r="AR404" s="1104"/>
      <c r="AS404" s="1104"/>
      <c r="AT404" s="1104"/>
      <c r="AU404" s="1104"/>
      <c r="AV404" s="1104"/>
      <c r="AW404" s="1104"/>
      <c r="AX404" s="1104"/>
      <c r="AY404" s="1104"/>
      <c r="AZ404" s="133"/>
      <c r="BA404" s="84" t="s">
        <v>792</v>
      </c>
      <c r="BC404" s="39" t="str">
        <f t="shared" si="498"/>
        <v/>
      </c>
      <c r="BD404" s="39" t="str">
        <f t="shared" si="499"/>
        <v/>
      </c>
      <c r="BE404" s="78" t="str">
        <f t="shared" si="500"/>
        <v/>
      </c>
      <c r="BF404" s="85" t="str">
        <f t="shared" si="501"/>
        <v/>
      </c>
      <c r="BG404" s="78" t="str">
        <f t="shared" si="502"/>
        <v/>
      </c>
      <c r="BH404" s="94" t="str">
        <f t="shared" si="503"/>
        <v/>
      </c>
      <c r="BI404" s="78" t="str">
        <f t="shared" si="504"/>
        <v/>
      </c>
      <c r="BJ404" s="86" t="str">
        <f>IF(BC404="","",Admin!$F$8)</f>
        <v/>
      </c>
      <c r="BK404" s="94" t="str">
        <f t="shared" si="505"/>
        <v/>
      </c>
      <c r="BL404" s="95" t="str">
        <f t="shared" si="435"/>
        <v/>
      </c>
    </row>
    <row r="405" spans="2:64" s="39" customFormat="1" ht="18.75" customHeight="1" x14ac:dyDescent="0.3">
      <c r="B405" s="1100" t="s">
        <v>568</v>
      </c>
      <c r="C405" s="1101"/>
      <c r="D405" s="1101"/>
      <c r="E405" s="1101"/>
      <c r="F405" s="1101"/>
      <c r="G405" s="1101"/>
      <c r="H405" s="1101"/>
      <c r="I405" s="1101"/>
      <c r="J405" s="1101"/>
      <c r="K405" s="1101"/>
      <c r="L405" s="1101"/>
      <c r="M405" s="1101"/>
      <c r="N405" s="1101"/>
      <c r="O405" s="1101"/>
      <c r="P405" s="1101"/>
      <c r="Q405" s="1101"/>
      <c r="R405" s="1101"/>
      <c r="S405" s="1101"/>
      <c r="T405" s="1101"/>
      <c r="U405" s="1101"/>
      <c r="V405" s="1101"/>
      <c r="W405" s="1101"/>
      <c r="X405" s="1101"/>
      <c r="Y405" s="1102" t="s">
        <v>443</v>
      </c>
      <c r="Z405" s="1102"/>
      <c r="AA405" s="1102"/>
      <c r="AB405" s="1102"/>
      <c r="AC405" s="1102"/>
      <c r="AD405" s="1102" t="s">
        <v>1</v>
      </c>
      <c r="AE405" s="1102"/>
      <c r="AF405" s="1102"/>
      <c r="AG405" s="1102" t="s">
        <v>0</v>
      </c>
      <c r="AH405" s="1102"/>
      <c r="AI405" s="1102"/>
      <c r="AJ405" s="1102" t="s">
        <v>444</v>
      </c>
      <c r="AK405" s="1102"/>
      <c r="AL405" s="1102"/>
      <c r="AM405" s="1102"/>
      <c r="AN405" s="1102"/>
      <c r="AO405" s="1102"/>
      <c r="AP405" s="1102"/>
      <c r="AQ405" s="1102"/>
      <c r="AR405" s="1102"/>
      <c r="AS405" s="1102"/>
      <c r="AT405" s="1102"/>
      <c r="AU405" s="1102"/>
      <c r="AV405" s="1102"/>
      <c r="AW405" s="1102"/>
      <c r="AX405" s="1102"/>
      <c r="AY405" s="1103"/>
      <c r="AZ405" s="133"/>
      <c r="BA405" s="84" t="s">
        <v>792</v>
      </c>
      <c r="BC405" s="39" t="str">
        <f t="shared" si="498"/>
        <v/>
      </c>
      <c r="BD405" s="39" t="str">
        <f t="shared" si="499"/>
        <v/>
      </c>
      <c r="BE405" s="78" t="str">
        <f t="shared" si="500"/>
        <v/>
      </c>
      <c r="BF405" s="85" t="str">
        <f t="shared" si="501"/>
        <v/>
      </c>
      <c r="BG405" s="78" t="str">
        <f t="shared" si="502"/>
        <v/>
      </c>
      <c r="BH405" s="94" t="str">
        <f t="shared" si="503"/>
        <v/>
      </c>
      <c r="BI405" s="78" t="str">
        <f t="shared" si="504"/>
        <v/>
      </c>
      <c r="BJ405" s="86" t="str">
        <f>IF(BC405="","",Admin!$F$8)</f>
        <v/>
      </c>
      <c r="BK405" s="94" t="str">
        <f t="shared" si="505"/>
        <v/>
      </c>
      <c r="BL405" s="95" t="str">
        <f t="shared" si="435"/>
        <v/>
      </c>
    </row>
    <row r="406" spans="2:64" s="39" customFormat="1" ht="18.75" hidden="1" customHeight="1" x14ac:dyDescent="0.25">
      <c r="B406" s="1110" t="s">
        <v>1556</v>
      </c>
      <c r="C406" s="470"/>
      <c r="D406" s="470"/>
      <c r="E406" s="470"/>
      <c r="F406" s="470"/>
      <c r="G406" s="470"/>
      <c r="H406" s="470"/>
      <c r="I406" s="470"/>
      <c r="J406" s="470"/>
      <c r="K406" s="470"/>
      <c r="L406" s="470"/>
      <c r="M406" s="470"/>
      <c r="N406" s="470"/>
      <c r="O406" s="1111" t="s">
        <v>1307</v>
      </c>
      <c r="P406" s="1111"/>
      <c r="Q406" s="1111"/>
      <c r="R406" s="1111"/>
      <c r="S406" s="1111"/>
      <c r="T406" s="1111"/>
      <c r="U406" s="1111"/>
      <c r="V406" s="1111"/>
      <c r="W406" s="1111"/>
      <c r="X406" s="1111"/>
      <c r="Y406" s="1094" t="s">
        <v>445</v>
      </c>
      <c r="Z406" s="1094"/>
      <c r="AA406" s="1094"/>
      <c r="AB406" s="1094"/>
      <c r="AC406" s="1094"/>
      <c r="AD406" s="1112">
        <v>57.95</v>
      </c>
      <c r="AE406" s="1112"/>
      <c r="AF406" s="1112"/>
      <c r="AG406" s="1094" t="s">
        <v>2</v>
      </c>
      <c r="AH406" s="1094"/>
      <c r="AI406" s="1094"/>
      <c r="AJ406" s="1142"/>
      <c r="AK406" s="470"/>
      <c r="AL406" s="470"/>
      <c r="AM406" s="470"/>
      <c r="AN406" s="470"/>
      <c r="AO406" s="470"/>
      <c r="AP406" s="470"/>
      <c r="AQ406" s="470"/>
      <c r="AR406" s="470"/>
      <c r="AS406" s="470"/>
      <c r="AT406" s="470"/>
      <c r="AU406" s="470"/>
      <c r="AV406" s="470"/>
      <c r="AW406" s="470"/>
      <c r="AX406" s="470"/>
      <c r="AY406" s="944"/>
      <c r="BA406" s="84" t="s">
        <v>1725</v>
      </c>
      <c r="BB406" s="39" t="s">
        <v>1209</v>
      </c>
      <c r="BC406" s="39" t="str">
        <f t="shared" si="498"/>
        <v>Pyrus betulaefolia 'Dancer'*</v>
      </c>
      <c r="BD406" s="39" t="str">
        <f t="shared" si="499"/>
        <v>Southworth Dancer Pear</v>
      </c>
      <c r="BE406" s="40" t="str">
        <f t="shared" si="500"/>
        <v>Advanced</v>
      </c>
      <c r="BF406" s="85" t="str">
        <f t="shared" si="501"/>
        <v>Yes</v>
      </c>
      <c r="BG406" s="40" t="str">
        <f t="shared" si="502"/>
        <v/>
      </c>
      <c r="BH406" s="142">
        <f t="shared" si="503"/>
        <v>57.95</v>
      </c>
      <c r="BI406" s="40" t="str">
        <f t="shared" si="504"/>
        <v/>
      </c>
      <c r="BJ406" s="139">
        <f>IF(BC406="","",Admin!$F$8)</f>
        <v>0</v>
      </c>
      <c r="BK406" s="142" t="str">
        <f t="shared" si="505"/>
        <v/>
      </c>
      <c r="BL406" s="143" t="str">
        <f t="shared" si="435"/>
        <v/>
      </c>
    </row>
    <row r="407" spans="2:64" s="39" customFormat="1" ht="18.75" customHeight="1" x14ac:dyDescent="0.25">
      <c r="B407" s="1122" t="s">
        <v>2020</v>
      </c>
      <c r="C407" s="466"/>
      <c r="D407" s="466"/>
      <c r="E407" s="466"/>
      <c r="F407" s="466"/>
      <c r="G407" s="466"/>
      <c r="H407" s="466"/>
      <c r="I407" s="466"/>
      <c r="J407" s="466"/>
      <c r="K407" s="466"/>
      <c r="L407" s="466"/>
      <c r="M407" s="466"/>
      <c r="N407" s="466"/>
      <c r="O407" s="1117" t="s">
        <v>682</v>
      </c>
      <c r="P407" s="1117"/>
      <c r="Q407" s="1117"/>
      <c r="R407" s="1117"/>
      <c r="S407" s="1117"/>
      <c r="T407" s="1117"/>
      <c r="U407" s="1117"/>
      <c r="V407" s="1117"/>
      <c r="W407" s="1117"/>
      <c r="X407" s="1117"/>
      <c r="Y407" s="1092" t="s">
        <v>445</v>
      </c>
      <c r="Z407" s="1092"/>
      <c r="AA407" s="1092"/>
      <c r="AB407" s="1092"/>
      <c r="AC407" s="1092"/>
      <c r="AD407" s="1113">
        <v>59.95</v>
      </c>
      <c r="AE407" s="1113"/>
      <c r="AF407" s="1113"/>
      <c r="AG407" s="1092"/>
      <c r="AH407" s="1092"/>
      <c r="AI407" s="1092"/>
      <c r="AJ407" s="1119"/>
      <c r="AK407" s="1120"/>
      <c r="AL407" s="1120"/>
      <c r="AM407" s="1120"/>
      <c r="AN407" s="1120"/>
      <c r="AO407" s="1120"/>
      <c r="AP407" s="1120"/>
      <c r="AQ407" s="1120"/>
      <c r="AR407" s="1120"/>
      <c r="AS407" s="1120"/>
      <c r="AT407" s="1120"/>
      <c r="AU407" s="1120"/>
      <c r="AV407" s="1120"/>
      <c r="AW407" s="1120"/>
      <c r="AX407" s="1120"/>
      <c r="AY407" s="1121"/>
      <c r="AZ407" s="133"/>
      <c r="BA407" s="84" t="s">
        <v>1938</v>
      </c>
      <c r="BB407" s="39" t="s">
        <v>1209</v>
      </c>
      <c r="BC407" s="39" t="str">
        <f t="shared" ref="BC407" si="559">IF(BA407="","",IF(ISNUMBER(SEARCH(BB407,B407)),B407,BB407&amp;" "&amp;RIGHT(B407,LEN(B407)-3)))</f>
        <v>Pyrus Calleryana Aristocrat</v>
      </c>
      <c r="BD407" s="39" t="str">
        <f t="shared" ref="BD407" si="560">IF(O407&lt;&gt;"",O407,"")</f>
        <v>Aristocrat Pear</v>
      </c>
      <c r="BE407" s="40" t="str">
        <f t="shared" ref="BE407" si="561">IF(AND(Y407&lt;&gt;"Size", Y407&lt;&gt;""),Y407,"")</f>
        <v>Advanced</v>
      </c>
      <c r="BF407" s="85" t="str">
        <f t="shared" ref="BF407" si="562">IF(ISNUMBER(AD407),"Yes","")</f>
        <v>Yes</v>
      </c>
      <c r="BG407" s="40" t="str">
        <f t="shared" ref="BG407" si="563">IF(ISNUMBER(AG407),AG407,"")</f>
        <v/>
      </c>
      <c r="BH407" s="142">
        <f t="shared" ref="BH407" si="564">IF(ISNUMBER(AD407),AD407,"")</f>
        <v>59.95</v>
      </c>
      <c r="BI407" s="40" t="str">
        <f t="shared" ref="BI407" si="565">IF(AND(ISNUMBER(AG407),BF407="Yes"),AG407,"")</f>
        <v/>
      </c>
      <c r="BJ407" s="139">
        <f>IF(BC407="","",Admin!$F$8)</f>
        <v>0</v>
      </c>
      <c r="BK407" s="142" t="str">
        <f t="shared" ref="BK407" si="566">IF(AND(ISNUMBER(AG407),AG407&gt;0, ISNUMBER(AD407)),AD407*AG407,"")</f>
        <v/>
      </c>
      <c r="BL407" s="143" t="str">
        <f t="shared" ref="BL407" si="567">IF(BK407="","",BK407-(BK407*BJ407))</f>
        <v/>
      </c>
    </row>
    <row r="408" spans="2:64" s="39" customFormat="1" ht="18.75" hidden="1" customHeight="1" x14ac:dyDescent="0.25">
      <c r="B408" s="1110" t="s">
        <v>1557</v>
      </c>
      <c r="C408" s="470"/>
      <c r="D408" s="470"/>
      <c r="E408" s="470"/>
      <c r="F408" s="470"/>
      <c r="G408" s="470"/>
      <c r="H408" s="470"/>
      <c r="I408" s="470"/>
      <c r="J408" s="470"/>
      <c r="K408" s="470"/>
      <c r="L408" s="470"/>
      <c r="M408" s="470"/>
      <c r="N408" s="470"/>
      <c r="O408" s="1111" t="s">
        <v>682</v>
      </c>
      <c r="P408" s="1111"/>
      <c r="Q408" s="1111"/>
      <c r="R408" s="1111"/>
      <c r="S408" s="1111"/>
      <c r="T408" s="1111"/>
      <c r="U408" s="1111"/>
      <c r="V408" s="1111"/>
      <c r="W408" s="1111"/>
      <c r="X408" s="1111"/>
      <c r="Y408" s="1094" t="s">
        <v>445</v>
      </c>
      <c r="Z408" s="1094"/>
      <c r="AA408" s="1094"/>
      <c r="AB408" s="1094"/>
      <c r="AC408" s="1094"/>
      <c r="AD408" s="1112">
        <v>57.95</v>
      </c>
      <c r="AE408" s="1112"/>
      <c r="AF408" s="1112"/>
      <c r="AG408" s="1094" t="s">
        <v>2</v>
      </c>
      <c r="AH408" s="1094"/>
      <c r="AI408" s="1094"/>
      <c r="AJ408" s="863"/>
      <c r="AK408" s="864"/>
      <c r="AL408" s="864"/>
      <c r="AM408" s="864"/>
      <c r="AN408" s="864"/>
      <c r="AO408" s="864"/>
      <c r="AP408" s="864"/>
      <c r="AQ408" s="864"/>
      <c r="AR408" s="864"/>
      <c r="AS408" s="864"/>
      <c r="AT408" s="864"/>
      <c r="AU408" s="864"/>
      <c r="AV408" s="864"/>
      <c r="AW408" s="864"/>
      <c r="AX408" s="864"/>
      <c r="AY408" s="1093"/>
      <c r="AZ408" s="133"/>
      <c r="BA408" s="84" t="s">
        <v>1308</v>
      </c>
      <c r="BB408" s="39" t="s">
        <v>1209</v>
      </c>
      <c r="BC408" s="39" t="str">
        <f t="shared" si="498"/>
        <v>Pyrus Calleryana Aristocrat*</v>
      </c>
      <c r="BD408" s="39" t="str">
        <f t="shared" si="499"/>
        <v>Aristocrat Pear</v>
      </c>
      <c r="BE408" s="40" t="str">
        <f t="shared" si="500"/>
        <v>Advanced</v>
      </c>
      <c r="BF408" s="85" t="str">
        <f t="shared" si="501"/>
        <v>Yes</v>
      </c>
      <c r="BG408" s="40" t="str">
        <f t="shared" si="502"/>
        <v/>
      </c>
      <c r="BH408" s="142">
        <f t="shared" si="503"/>
        <v>57.95</v>
      </c>
      <c r="BI408" s="40" t="str">
        <f t="shared" si="504"/>
        <v/>
      </c>
      <c r="BJ408" s="139">
        <f>IF(BC408="","",Admin!$F$8)</f>
        <v>0</v>
      </c>
      <c r="BK408" s="142" t="str">
        <f t="shared" si="505"/>
        <v/>
      </c>
      <c r="BL408" s="143" t="str">
        <f t="shared" si="435"/>
        <v/>
      </c>
    </row>
    <row r="409" spans="2:64" s="39" customFormat="1" ht="18.75" hidden="1" customHeight="1" x14ac:dyDescent="0.25">
      <c r="B409" s="1110" t="s">
        <v>2021</v>
      </c>
      <c r="C409" s="470"/>
      <c r="D409" s="470"/>
      <c r="E409" s="470"/>
      <c r="F409" s="470"/>
      <c r="G409" s="470"/>
      <c r="H409" s="470"/>
      <c r="I409" s="470"/>
      <c r="J409" s="470"/>
      <c r="K409" s="470"/>
      <c r="L409" s="470"/>
      <c r="M409" s="470"/>
      <c r="N409" s="470"/>
      <c r="O409" s="1111" t="s">
        <v>683</v>
      </c>
      <c r="P409" s="1111"/>
      <c r="Q409" s="1111"/>
      <c r="R409" s="1111"/>
      <c r="S409" s="1111"/>
      <c r="T409" s="1111"/>
      <c r="U409" s="1111"/>
      <c r="V409" s="1111"/>
      <c r="W409" s="1111"/>
      <c r="X409" s="1111"/>
      <c r="Y409" s="1094" t="s">
        <v>445</v>
      </c>
      <c r="Z409" s="1094"/>
      <c r="AA409" s="1094"/>
      <c r="AB409" s="1094"/>
      <c r="AC409" s="1094"/>
      <c r="AD409" s="1112" t="s">
        <v>393</v>
      </c>
      <c r="AE409" s="1112"/>
      <c r="AF409" s="1112"/>
      <c r="AG409" s="1094" t="s">
        <v>2</v>
      </c>
      <c r="AH409" s="1094"/>
      <c r="AI409" s="1094"/>
      <c r="AJ409" s="863"/>
      <c r="AK409" s="864"/>
      <c r="AL409" s="864"/>
      <c r="AM409" s="864"/>
      <c r="AN409" s="864"/>
      <c r="AO409" s="864"/>
      <c r="AP409" s="864"/>
      <c r="AQ409" s="864"/>
      <c r="AR409" s="864"/>
      <c r="AS409" s="864"/>
      <c r="AT409" s="864"/>
      <c r="AU409" s="864"/>
      <c r="AV409" s="864"/>
      <c r="AW409" s="864"/>
      <c r="AX409" s="864"/>
      <c r="AY409" s="1093"/>
      <c r="AZ409" s="133"/>
      <c r="BA409" s="84" t="s">
        <v>1939</v>
      </c>
      <c r="BB409" s="39" t="s">
        <v>1209</v>
      </c>
      <c r="BC409" s="39" t="str">
        <f t="shared" ref="BC409" si="568">IF(BA409="","",IF(ISNUMBER(SEARCH(BB409,B409)),B409,BB409&amp;" "&amp;RIGHT(B409,LEN(B409)-3)))</f>
        <v>Pyrus Calleryana Bradford</v>
      </c>
      <c r="BD409" s="39" t="str">
        <f t="shared" ref="BD409" si="569">IF(O409&lt;&gt;"",O409,"")</f>
        <v>Bradford Pear</v>
      </c>
      <c r="BE409" s="40" t="str">
        <f t="shared" ref="BE409" si="570">IF(AND(Y409&lt;&gt;"Size", Y409&lt;&gt;""),Y409,"")</f>
        <v>Advanced</v>
      </c>
      <c r="BF409" s="85" t="str">
        <f t="shared" ref="BF409" si="571">IF(ISNUMBER(AD409),"Yes","")</f>
        <v/>
      </c>
      <c r="BG409" s="40" t="str">
        <f t="shared" ref="BG409" si="572">IF(ISNUMBER(AG409),AG409,"")</f>
        <v/>
      </c>
      <c r="BH409" s="142" t="str">
        <f t="shared" ref="BH409" si="573">IF(ISNUMBER(AD409),AD409,"")</f>
        <v/>
      </c>
      <c r="BI409" s="40" t="str">
        <f t="shared" ref="BI409" si="574">IF(AND(ISNUMBER(AG409),BF409="Yes"),AG409,"")</f>
        <v/>
      </c>
      <c r="BJ409" s="139">
        <f>IF(BC409="","",Admin!$F$8)</f>
        <v>0</v>
      </c>
      <c r="BK409" s="142" t="str">
        <f t="shared" ref="BK409" si="575">IF(AND(ISNUMBER(AG409),AG409&gt;0, ISNUMBER(AD409)),AD409*AG409,"")</f>
        <v/>
      </c>
      <c r="BL409" s="143" t="str">
        <f t="shared" ref="BL409" si="576">IF(BK409="","",BK409-(BK409*BJ409))</f>
        <v/>
      </c>
    </row>
    <row r="410" spans="2:64" s="39" customFormat="1" ht="18.75" hidden="1" customHeight="1" x14ac:dyDescent="0.25">
      <c r="B410" s="1110" t="s">
        <v>1558</v>
      </c>
      <c r="C410" s="470"/>
      <c r="D410" s="470"/>
      <c r="E410" s="470"/>
      <c r="F410" s="470"/>
      <c r="G410" s="470"/>
      <c r="H410" s="470"/>
      <c r="I410" s="470"/>
      <c r="J410" s="470"/>
      <c r="K410" s="470"/>
      <c r="L410" s="470"/>
      <c r="M410" s="470"/>
      <c r="N410" s="470"/>
      <c r="O410" s="1111" t="s">
        <v>683</v>
      </c>
      <c r="P410" s="1111"/>
      <c r="Q410" s="1111"/>
      <c r="R410" s="1111"/>
      <c r="S410" s="1111"/>
      <c r="T410" s="1111"/>
      <c r="U410" s="1111"/>
      <c r="V410" s="1111"/>
      <c r="W410" s="1111"/>
      <c r="X410" s="1111"/>
      <c r="Y410" s="1094" t="s">
        <v>445</v>
      </c>
      <c r="Z410" s="1094"/>
      <c r="AA410" s="1094"/>
      <c r="AB410" s="1094"/>
      <c r="AC410" s="1094"/>
      <c r="AD410" s="1112" t="s">
        <v>393</v>
      </c>
      <c r="AE410" s="1112"/>
      <c r="AF410" s="1112"/>
      <c r="AG410" s="1094" t="s">
        <v>2</v>
      </c>
      <c r="AH410" s="1094"/>
      <c r="AI410" s="1094"/>
      <c r="AJ410" s="863"/>
      <c r="AK410" s="864"/>
      <c r="AL410" s="864"/>
      <c r="AM410" s="864"/>
      <c r="AN410" s="864"/>
      <c r="AO410" s="864"/>
      <c r="AP410" s="864"/>
      <c r="AQ410" s="864"/>
      <c r="AR410" s="864"/>
      <c r="AS410" s="864"/>
      <c r="AT410" s="864"/>
      <c r="AU410" s="864"/>
      <c r="AV410" s="864"/>
      <c r="AW410" s="864"/>
      <c r="AX410" s="864"/>
      <c r="AY410" s="1093"/>
      <c r="AZ410" s="133"/>
      <c r="BA410" s="84" t="s">
        <v>1310</v>
      </c>
      <c r="BB410" s="39" t="s">
        <v>1209</v>
      </c>
      <c r="BC410" s="39" t="str">
        <f t="shared" si="498"/>
        <v>Pyrus Calleryana Bradford*</v>
      </c>
      <c r="BD410" s="39" t="str">
        <f t="shared" si="499"/>
        <v>Bradford Pear</v>
      </c>
      <c r="BE410" s="40" t="str">
        <f t="shared" si="500"/>
        <v>Advanced</v>
      </c>
      <c r="BF410" s="85" t="str">
        <f t="shared" si="501"/>
        <v/>
      </c>
      <c r="BG410" s="40" t="str">
        <f t="shared" si="502"/>
        <v/>
      </c>
      <c r="BH410" s="142" t="str">
        <f t="shared" si="503"/>
        <v/>
      </c>
      <c r="BI410" s="40" t="str">
        <f t="shared" si="504"/>
        <v/>
      </c>
      <c r="BJ410" s="139">
        <f>IF(BC410="","",Admin!$F$8)</f>
        <v>0</v>
      </c>
      <c r="BK410" s="142" t="str">
        <f t="shared" si="505"/>
        <v/>
      </c>
      <c r="BL410" s="143" t="str">
        <f t="shared" si="435"/>
        <v/>
      </c>
    </row>
    <row r="411" spans="2:64" s="39" customFormat="1" ht="18.75" hidden="1" customHeight="1" x14ac:dyDescent="0.25">
      <c r="B411" s="1110" t="s">
        <v>2079</v>
      </c>
      <c r="C411" s="470"/>
      <c r="D411" s="470"/>
      <c r="E411" s="470"/>
      <c r="F411" s="470"/>
      <c r="G411" s="470"/>
      <c r="H411" s="470"/>
      <c r="I411" s="470"/>
      <c r="J411" s="470"/>
      <c r="K411" s="470"/>
      <c r="L411" s="470"/>
      <c r="M411" s="470"/>
      <c r="N411" s="470"/>
      <c r="O411" s="1111" t="s">
        <v>1309</v>
      </c>
      <c r="P411" s="1111"/>
      <c r="Q411" s="1111"/>
      <c r="R411" s="1111"/>
      <c r="S411" s="1111"/>
      <c r="T411" s="1111"/>
      <c r="U411" s="1111"/>
      <c r="V411" s="1111"/>
      <c r="W411" s="1111"/>
      <c r="X411" s="1111"/>
      <c r="Y411" s="1094" t="s">
        <v>445</v>
      </c>
      <c r="Z411" s="1094"/>
      <c r="AA411" s="1094"/>
      <c r="AB411" s="1094"/>
      <c r="AC411" s="1094"/>
      <c r="AD411" s="1112" t="s">
        <v>393</v>
      </c>
      <c r="AE411" s="1112"/>
      <c r="AF411" s="1112"/>
      <c r="AG411" s="1094" t="s">
        <v>2</v>
      </c>
      <c r="AH411" s="1094"/>
      <c r="AI411" s="1094"/>
      <c r="AJ411" s="863"/>
      <c r="AK411" s="864"/>
      <c r="AL411" s="864"/>
      <c r="AM411" s="864"/>
      <c r="AN411" s="864"/>
      <c r="AO411" s="864"/>
      <c r="AP411" s="864"/>
      <c r="AQ411" s="864"/>
      <c r="AR411" s="864"/>
      <c r="AS411" s="864"/>
      <c r="AT411" s="864"/>
      <c r="AU411" s="864"/>
      <c r="AV411" s="864"/>
      <c r="AW411" s="864"/>
      <c r="AX411" s="864"/>
      <c r="AY411" s="1093"/>
      <c r="AZ411" s="133"/>
      <c r="BA411" s="84" t="s">
        <v>1012</v>
      </c>
      <c r="BB411" s="39" t="s">
        <v>1209</v>
      </c>
      <c r="BC411" s="39" t="str">
        <f t="shared" si="498"/>
        <v>Pyrus Calleryana Burgundy Snow</v>
      </c>
      <c r="BD411" s="39" t="str">
        <f t="shared" si="499"/>
        <v>Burgundy Snow Pear</v>
      </c>
      <c r="BE411" s="40" t="str">
        <f t="shared" si="500"/>
        <v>Advanced</v>
      </c>
      <c r="BF411" s="85" t="str">
        <f t="shared" si="501"/>
        <v/>
      </c>
      <c r="BG411" s="40" t="str">
        <f t="shared" si="502"/>
        <v/>
      </c>
      <c r="BH411" s="142" t="str">
        <f t="shared" si="503"/>
        <v/>
      </c>
      <c r="BI411" s="40" t="str">
        <f t="shared" si="504"/>
        <v/>
      </c>
      <c r="BJ411" s="139">
        <f>IF(BC411="","",Admin!$F$8)</f>
        <v>0</v>
      </c>
      <c r="BK411" s="142" t="str">
        <f t="shared" si="505"/>
        <v/>
      </c>
      <c r="BL411" s="143" t="str">
        <f t="shared" si="435"/>
        <v/>
      </c>
    </row>
    <row r="412" spans="2:64" s="39" customFormat="1" ht="18.75" hidden="1" customHeight="1" x14ac:dyDescent="0.25">
      <c r="B412" s="1110" t="s">
        <v>570</v>
      </c>
      <c r="C412" s="470"/>
      <c r="D412" s="470"/>
      <c r="E412" s="470"/>
      <c r="F412" s="470"/>
      <c r="G412" s="470"/>
      <c r="H412" s="470"/>
      <c r="I412" s="470"/>
      <c r="J412" s="470"/>
      <c r="K412" s="470"/>
      <c r="L412" s="470"/>
      <c r="M412" s="470"/>
      <c r="N412" s="470"/>
      <c r="O412" s="1111" t="s">
        <v>569</v>
      </c>
      <c r="P412" s="1111"/>
      <c r="Q412" s="1111"/>
      <c r="R412" s="1111"/>
      <c r="S412" s="1111"/>
      <c r="T412" s="1111"/>
      <c r="U412" s="1111"/>
      <c r="V412" s="1111"/>
      <c r="W412" s="1111"/>
      <c r="X412" s="1111"/>
      <c r="Y412" s="1094" t="s">
        <v>481</v>
      </c>
      <c r="Z412" s="1094"/>
      <c r="AA412" s="1094"/>
      <c r="AB412" s="1094"/>
      <c r="AC412" s="1094"/>
      <c r="AD412" s="1112" t="s">
        <v>393</v>
      </c>
      <c r="AE412" s="1112"/>
      <c r="AF412" s="1112"/>
      <c r="AG412" s="1094" t="s">
        <v>2</v>
      </c>
      <c r="AH412" s="1094"/>
      <c r="AI412" s="1094"/>
      <c r="AJ412" s="863"/>
      <c r="AK412" s="864"/>
      <c r="AL412" s="864"/>
      <c r="AM412" s="864"/>
      <c r="AN412" s="864"/>
      <c r="AO412" s="864"/>
      <c r="AP412" s="864"/>
      <c r="AQ412" s="864"/>
      <c r="AR412" s="864"/>
      <c r="AS412" s="864"/>
      <c r="AT412" s="864"/>
      <c r="AU412" s="864"/>
      <c r="AV412" s="864"/>
      <c r="AW412" s="864"/>
      <c r="AX412" s="864"/>
      <c r="AY412" s="1093"/>
      <c r="AZ412" s="133"/>
      <c r="BA412" s="84" t="s">
        <v>1013</v>
      </c>
      <c r="BB412" s="39" t="s">
        <v>1209</v>
      </c>
      <c r="BC412" s="39" t="str">
        <f t="shared" si="498"/>
        <v>Pyrus Calleryana Capital</v>
      </c>
      <c r="BD412" s="39" t="str">
        <f t="shared" si="499"/>
        <v>Capital Pear</v>
      </c>
      <c r="BE412" s="40" t="str">
        <f t="shared" si="500"/>
        <v>Regular</v>
      </c>
      <c r="BF412" s="85" t="str">
        <f t="shared" si="501"/>
        <v/>
      </c>
      <c r="BG412" s="40" t="str">
        <f t="shared" si="502"/>
        <v/>
      </c>
      <c r="BH412" s="142" t="str">
        <f t="shared" si="503"/>
        <v/>
      </c>
      <c r="BI412" s="40" t="str">
        <f t="shared" si="504"/>
        <v/>
      </c>
      <c r="BJ412" s="139">
        <f>IF(BC412="","",Admin!$F$8)</f>
        <v>0</v>
      </c>
      <c r="BK412" s="142" t="str">
        <f t="shared" si="505"/>
        <v/>
      </c>
      <c r="BL412" s="143" t="str">
        <f t="shared" si="435"/>
        <v/>
      </c>
    </row>
    <row r="413" spans="2:64" s="39" customFormat="1" ht="18.75" customHeight="1" x14ac:dyDescent="0.25">
      <c r="B413" s="1122" t="s">
        <v>570</v>
      </c>
      <c r="C413" s="466"/>
      <c r="D413" s="466"/>
      <c r="E413" s="466"/>
      <c r="F413" s="466"/>
      <c r="G413" s="466"/>
      <c r="H413" s="466"/>
      <c r="I413" s="466"/>
      <c r="J413" s="466"/>
      <c r="K413" s="466"/>
      <c r="L413" s="466"/>
      <c r="M413" s="466"/>
      <c r="N413" s="466"/>
      <c r="O413" s="1117" t="s">
        <v>569</v>
      </c>
      <c r="P413" s="1117"/>
      <c r="Q413" s="1117"/>
      <c r="R413" s="1117"/>
      <c r="S413" s="1117"/>
      <c r="T413" s="1117"/>
      <c r="U413" s="1117"/>
      <c r="V413" s="1117"/>
      <c r="W413" s="1117"/>
      <c r="X413" s="1117"/>
      <c r="Y413" s="1092" t="s">
        <v>445</v>
      </c>
      <c r="Z413" s="1092"/>
      <c r="AA413" s="1092"/>
      <c r="AB413" s="1092"/>
      <c r="AC413" s="1092"/>
      <c r="AD413" s="1113">
        <v>59.95</v>
      </c>
      <c r="AE413" s="1113"/>
      <c r="AF413" s="1113"/>
      <c r="AG413" s="1092"/>
      <c r="AH413" s="1092"/>
      <c r="AI413" s="1092"/>
      <c r="AJ413" s="1095"/>
      <c r="AK413" s="466"/>
      <c r="AL413" s="466"/>
      <c r="AM413" s="466"/>
      <c r="AN413" s="466"/>
      <c r="AO413" s="466"/>
      <c r="AP413" s="466"/>
      <c r="AQ413" s="466"/>
      <c r="AR413" s="466"/>
      <c r="AS413" s="466"/>
      <c r="AT413" s="466"/>
      <c r="AU413" s="466"/>
      <c r="AV413" s="466"/>
      <c r="AW413" s="466"/>
      <c r="AX413" s="466"/>
      <c r="AY413" s="963"/>
      <c r="AZ413" s="133"/>
      <c r="BA413" s="84" t="s">
        <v>2459</v>
      </c>
      <c r="BB413" s="39" t="s">
        <v>1209</v>
      </c>
      <c r="BC413" s="39" t="str">
        <f t="shared" si="498"/>
        <v>Pyrus Calleryana Capital</v>
      </c>
      <c r="BD413" s="39" t="str">
        <f t="shared" si="499"/>
        <v>Capital Pear</v>
      </c>
      <c r="BE413" s="40" t="str">
        <f t="shared" si="500"/>
        <v>Advanced</v>
      </c>
      <c r="BF413" s="85" t="str">
        <f t="shared" si="501"/>
        <v>Yes</v>
      </c>
      <c r="BG413" s="40" t="str">
        <f t="shared" si="502"/>
        <v/>
      </c>
      <c r="BH413" s="142">
        <f t="shared" si="503"/>
        <v>59.95</v>
      </c>
      <c r="BI413" s="40" t="str">
        <f t="shared" si="504"/>
        <v/>
      </c>
      <c r="BJ413" s="139">
        <f>IF(BC413="","",Admin!$F$8)</f>
        <v>0</v>
      </c>
      <c r="BK413" s="142" t="str">
        <f t="shared" si="505"/>
        <v/>
      </c>
      <c r="BL413" s="143" t="str">
        <f>IF(BK413="","",BK413-(BK413*BJ413))</f>
        <v/>
      </c>
    </row>
    <row r="414" spans="2:64" s="39" customFormat="1" ht="18.75" customHeight="1" x14ac:dyDescent="0.25">
      <c r="B414" s="1122" t="s">
        <v>571</v>
      </c>
      <c r="C414" s="466"/>
      <c r="D414" s="466"/>
      <c r="E414" s="466"/>
      <c r="F414" s="466"/>
      <c r="G414" s="466"/>
      <c r="H414" s="466"/>
      <c r="I414" s="466"/>
      <c r="J414" s="466"/>
      <c r="K414" s="466"/>
      <c r="L414" s="466"/>
      <c r="M414" s="466"/>
      <c r="N414" s="466"/>
      <c r="O414" s="1117" t="s">
        <v>572</v>
      </c>
      <c r="P414" s="1117"/>
      <c r="Q414" s="1117"/>
      <c r="R414" s="1117"/>
      <c r="S414" s="1117"/>
      <c r="T414" s="1117"/>
      <c r="U414" s="1117"/>
      <c r="V414" s="1117"/>
      <c r="W414" s="1117"/>
      <c r="X414" s="1117"/>
      <c r="Y414" s="1092" t="s">
        <v>445</v>
      </c>
      <c r="Z414" s="1092"/>
      <c r="AA414" s="1092"/>
      <c r="AB414" s="1092"/>
      <c r="AC414" s="1092"/>
      <c r="AD414" s="1113">
        <v>59.95</v>
      </c>
      <c r="AE414" s="1113"/>
      <c r="AF414" s="1113"/>
      <c r="AG414" s="1092"/>
      <c r="AH414" s="1092"/>
      <c r="AI414" s="1092"/>
      <c r="AJ414" s="1095"/>
      <c r="AK414" s="466"/>
      <c r="AL414" s="466"/>
      <c r="AM414" s="466"/>
      <c r="AN414" s="466"/>
      <c r="AO414" s="466"/>
      <c r="AP414" s="466"/>
      <c r="AQ414" s="466"/>
      <c r="AR414" s="466"/>
      <c r="AS414" s="466"/>
      <c r="AT414" s="466"/>
      <c r="AU414" s="466"/>
      <c r="AV414" s="466"/>
      <c r="AW414" s="466"/>
      <c r="AX414" s="466"/>
      <c r="AY414" s="963"/>
      <c r="AZ414" s="133"/>
      <c r="BA414" s="84" t="s">
        <v>1014</v>
      </c>
      <c r="BB414" s="39" t="s">
        <v>1209</v>
      </c>
      <c r="BC414" s="39" t="str">
        <f t="shared" si="498"/>
        <v>Pyrus Calleryana Chanticleer</v>
      </c>
      <c r="BD414" s="39" t="str">
        <f t="shared" si="499"/>
        <v>Chanticleer Pear</v>
      </c>
      <c r="BE414" s="40" t="str">
        <f t="shared" si="500"/>
        <v>Advanced</v>
      </c>
      <c r="BF414" s="85" t="str">
        <f t="shared" si="501"/>
        <v>Yes</v>
      </c>
      <c r="BG414" s="40" t="str">
        <f t="shared" si="502"/>
        <v/>
      </c>
      <c r="BH414" s="142">
        <f t="shared" si="503"/>
        <v>59.95</v>
      </c>
      <c r="BI414" s="40" t="str">
        <f t="shared" si="504"/>
        <v/>
      </c>
      <c r="BJ414" s="139">
        <f>IF(BC414="","",Admin!$F$8)</f>
        <v>0</v>
      </c>
      <c r="BK414" s="142" t="str">
        <f t="shared" si="505"/>
        <v/>
      </c>
      <c r="BL414" s="143" t="str">
        <f t="shared" si="435"/>
        <v/>
      </c>
    </row>
    <row r="415" spans="2:64" s="39" customFormat="1" ht="18.75" hidden="1" customHeight="1" x14ac:dyDescent="0.25">
      <c r="B415" s="1110" t="s">
        <v>573</v>
      </c>
      <c r="C415" s="470"/>
      <c r="D415" s="470"/>
      <c r="E415" s="470"/>
      <c r="F415" s="470"/>
      <c r="G415" s="470"/>
      <c r="H415" s="470"/>
      <c r="I415" s="470"/>
      <c r="J415" s="470"/>
      <c r="K415" s="470"/>
      <c r="L415" s="470"/>
      <c r="M415" s="470"/>
      <c r="N415" s="470"/>
      <c r="O415" s="1111" t="s">
        <v>1484</v>
      </c>
      <c r="P415" s="1111"/>
      <c r="Q415" s="1111"/>
      <c r="R415" s="1111"/>
      <c r="S415" s="1111"/>
      <c r="T415" s="1111"/>
      <c r="U415" s="1111"/>
      <c r="V415" s="1111"/>
      <c r="W415" s="1111"/>
      <c r="X415" s="1111"/>
      <c r="Y415" s="1094" t="s">
        <v>445</v>
      </c>
      <c r="Z415" s="1094"/>
      <c r="AA415" s="1094"/>
      <c r="AB415" s="1094"/>
      <c r="AC415" s="1094"/>
      <c r="AD415" s="1112">
        <v>59.95</v>
      </c>
      <c r="AE415" s="1112"/>
      <c r="AF415" s="1112"/>
      <c r="AG415" s="1094" t="s">
        <v>2</v>
      </c>
      <c r="AH415" s="1094"/>
      <c r="AI415" s="1094"/>
      <c r="AJ415" s="1142"/>
      <c r="AK415" s="470"/>
      <c r="AL415" s="470"/>
      <c r="AM415" s="470"/>
      <c r="AN415" s="470"/>
      <c r="AO415" s="470"/>
      <c r="AP415" s="470"/>
      <c r="AQ415" s="470"/>
      <c r="AR415" s="470"/>
      <c r="AS415" s="470"/>
      <c r="AT415" s="470"/>
      <c r="AU415" s="470"/>
      <c r="AV415" s="470"/>
      <c r="AW415" s="470"/>
      <c r="AX415" s="470"/>
      <c r="AY415" s="944"/>
      <c r="AZ415" s="133"/>
      <c r="BA415" s="84" t="s">
        <v>2231</v>
      </c>
      <c r="BB415" s="39" t="s">
        <v>1209</v>
      </c>
      <c r="BC415" s="39" t="str">
        <f t="shared" ref="BC415" si="577">IF(BA415="","",IF(ISNUMBER(SEARCH(BB415,B415)),B415,BB415&amp;" "&amp;RIGHT(B415,LEN(B415)-3)))</f>
        <v>Pyrus Calleryana Cleveland Select</v>
      </c>
      <c r="BD415" s="39" t="str">
        <f t="shared" ref="BD415" si="578">IF(O415&lt;&gt;"",O415,"")</f>
        <v>Cleveland Select / Glen's Form</v>
      </c>
      <c r="BE415" s="40" t="str">
        <f t="shared" ref="BE415" si="579">IF(AND(Y415&lt;&gt;"Size", Y415&lt;&gt;""),Y415,"")</f>
        <v>Advanced</v>
      </c>
      <c r="BF415" s="85" t="str">
        <f t="shared" ref="BF415" si="580">IF(ISNUMBER(AD415),"Yes","")</f>
        <v>Yes</v>
      </c>
      <c r="BG415" s="40" t="str">
        <f t="shared" ref="BG415" si="581">IF(ISNUMBER(AG415),AG415,"")</f>
        <v/>
      </c>
      <c r="BH415" s="142">
        <f t="shared" ref="BH415" si="582">IF(ISNUMBER(AD415),AD415,"")</f>
        <v>59.95</v>
      </c>
      <c r="BI415" s="40" t="str">
        <f t="shared" ref="BI415" si="583">IF(AND(ISNUMBER(AG415),BF415="Yes"),AG415,"")</f>
        <v/>
      </c>
      <c r="BJ415" s="139">
        <f>IF(BC415="","",Admin!$F$8)</f>
        <v>0</v>
      </c>
      <c r="BK415" s="142" t="str">
        <f t="shared" ref="BK415" si="584">IF(AND(ISNUMBER(AG415),AG415&gt;0, ISNUMBER(AD415)),AD415*AG415,"")</f>
        <v/>
      </c>
      <c r="BL415" s="143" t="str">
        <f t="shared" ref="BL415" si="585">IF(BK415="","",BK415-(BK415*BJ415))</f>
        <v/>
      </c>
    </row>
    <row r="416" spans="2:64" s="39" customFormat="1" ht="18.75" hidden="1" customHeight="1" x14ac:dyDescent="0.25">
      <c r="B416" s="1110" t="s">
        <v>573</v>
      </c>
      <c r="C416" s="470"/>
      <c r="D416" s="470"/>
      <c r="E416" s="470"/>
      <c r="F416" s="470"/>
      <c r="G416" s="470"/>
      <c r="H416" s="470"/>
      <c r="I416" s="470"/>
      <c r="J416" s="470"/>
      <c r="K416" s="470"/>
      <c r="L416" s="470"/>
      <c r="M416" s="470"/>
      <c r="N416" s="470"/>
      <c r="O416" s="1111" t="s">
        <v>1484</v>
      </c>
      <c r="P416" s="1111"/>
      <c r="Q416" s="1111"/>
      <c r="R416" s="1111"/>
      <c r="S416" s="1111"/>
      <c r="T416" s="1111"/>
      <c r="U416" s="1111"/>
      <c r="V416" s="1111"/>
      <c r="W416" s="1111"/>
      <c r="X416" s="1111"/>
      <c r="Y416" s="1094" t="s">
        <v>445</v>
      </c>
      <c r="Z416" s="1094"/>
      <c r="AA416" s="1094"/>
      <c r="AB416" s="1094"/>
      <c r="AC416" s="1094"/>
      <c r="AD416" s="1112">
        <v>59.95</v>
      </c>
      <c r="AE416" s="1112"/>
      <c r="AF416" s="1112"/>
      <c r="AG416" s="1094" t="s">
        <v>2</v>
      </c>
      <c r="AH416" s="1094"/>
      <c r="AI416" s="1094"/>
      <c r="AJ416" s="1142"/>
      <c r="AK416" s="470"/>
      <c r="AL416" s="470"/>
      <c r="AM416" s="470"/>
      <c r="AN416" s="470"/>
      <c r="AO416" s="470"/>
      <c r="AP416" s="470"/>
      <c r="AQ416" s="470"/>
      <c r="AR416" s="470"/>
      <c r="AS416" s="470"/>
      <c r="AT416" s="470"/>
      <c r="AU416" s="470"/>
      <c r="AV416" s="470"/>
      <c r="AW416" s="470"/>
      <c r="AX416" s="470"/>
      <c r="AY416" s="944"/>
      <c r="AZ416" s="133"/>
      <c r="BA416" s="84" t="s">
        <v>2208</v>
      </c>
      <c r="BB416" s="39" t="s">
        <v>1209</v>
      </c>
      <c r="BC416" s="39" t="str">
        <f t="shared" si="498"/>
        <v>Pyrus Calleryana Cleveland Select</v>
      </c>
      <c r="BD416" s="39" t="str">
        <f t="shared" si="499"/>
        <v>Cleveland Select / Glen's Form</v>
      </c>
      <c r="BE416" s="40" t="str">
        <f t="shared" si="500"/>
        <v>Advanced</v>
      </c>
      <c r="BF416" s="85" t="str">
        <f t="shared" si="501"/>
        <v>Yes</v>
      </c>
      <c r="BG416" s="40" t="str">
        <f t="shared" si="502"/>
        <v/>
      </c>
      <c r="BH416" s="142">
        <f t="shared" si="503"/>
        <v>59.95</v>
      </c>
      <c r="BI416" s="40" t="str">
        <f t="shared" si="504"/>
        <v/>
      </c>
      <c r="BJ416" s="139">
        <f>IF(BC416="","",Admin!$F$8)</f>
        <v>0</v>
      </c>
      <c r="BK416" s="142" t="str">
        <f t="shared" si="505"/>
        <v/>
      </c>
      <c r="BL416" s="143" t="str">
        <f t="shared" si="435"/>
        <v/>
      </c>
    </row>
    <row r="417" spans="2:64" s="39" customFormat="1" ht="18.75" hidden="1" customHeight="1" x14ac:dyDescent="0.25">
      <c r="B417" s="1110" t="s">
        <v>2080</v>
      </c>
      <c r="C417" s="470"/>
      <c r="D417" s="470"/>
      <c r="E417" s="470"/>
      <c r="F417" s="470"/>
      <c r="G417" s="470"/>
      <c r="H417" s="470"/>
      <c r="I417" s="470"/>
      <c r="J417" s="470"/>
      <c r="K417" s="470"/>
      <c r="L417" s="470"/>
      <c r="M417" s="470"/>
      <c r="N417" s="470"/>
      <c r="O417" s="1111" t="s">
        <v>1311</v>
      </c>
      <c r="P417" s="1111"/>
      <c r="Q417" s="1111"/>
      <c r="R417" s="1111"/>
      <c r="S417" s="1111"/>
      <c r="T417" s="1111"/>
      <c r="U417" s="1111"/>
      <c r="V417" s="1111"/>
      <c r="W417" s="1111"/>
      <c r="X417" s="1111"/>
      <c r="Y417" s="1094" t="s">
        <v>445</v>
      </c>
      <c r="Z417" s="1094"/>
      <c r="AA417" s="1094"/>
      <c r="AB417" s="1094"/>
      <c r="AC417" s="1094"/>
      <c r="AD417" s="1112" t="s">
        <v>393</v>
      </c>
      <c r="AE417" s="1112"/>
      <c r="AF417" s="1112"/>
      <c r="AG417" s="1094" t="s">
        <v>2</v>
      </c>
      <c r="AH417" s="1094"/>
      <c r="AI417" s="1094"/>
      <c r="AJ417" s="863"/>
      <c r="AK417" s="864"/>
      <c r="AL417" s="864"/>
      <c r="AM417" s="864"/>
      <c r="AN417" s="864"/>
      <c r="AO417" s="864"/>
      <c r="AP417" s="864"/>
      <c r="AQ417" s="864"/>
      <c r="AR417" s="864"/>
      <c r="AS417" s="864"/>
      <c r="AT417" s="864"/>
      <c r="AU417" s="864"/>
      <c r="AV417" s="864"/>
      <c r="AW417" s="864"/>
      <c r="AX417" s="864"/>
      <c r="AY417" s="1093"/>
      <c r="AZ417" s="133"/>
      <c r="BA417" s="84" t="s">
        <v>1440</v>
      </c>
      <c r="BB417" s="39" t="s">
        <v>1209</v>
      </c>
      <c r="BC417" s="39" t="str">
        <f t="shared" si="498"/>
        <v>Pyrus Calleryana Frontier</v>
      </c>
      <c r="BD417" s="39" t="str">
        <f t="shared" si="499"/>
        <v>Frontier Pear</v>
      </c>
      <c r="BE417" s="40" t="str">
        <f t="shared" si="500"/>
        <v>Advanced</v>
      </c>
      <c r="BF417" s="85" t="str">
        <f t="shared" si="501"/>
        <v/>
      </c>
      <c r="BG417" s="40" t="str">
        <f t="shared" si="502"/>
        <v/>
      </c>
      <c r="BH417" s="142" t="str">
        <f t="shared" si="503"/>
        <v/>
      </c>
      <c r="BI417" s="40" t="str">
        <f t="shared" si="504"/>
        <v/>
      </c>
      <c r="BJ417" s="139">
        <f>IF(BC417="","",Admin!$F$8)</f>
        <v>0</v>
      </c>
      <c r="BK417" s="142" t="str">
        <f t="shared" si="505"/>
        <v/>
      </c>
      <c r="BL417" s="143" t="str">
        <f>IF(BK417="","",BK417-(BK417*BJ417))</f>
        <v/>
      </c>
    </row>
    <row r="418" spans="2:64" s="39" customFormat="1" ht="18.75" hidden="1" customHeight="1" x14ac:dyDescent="0.25">
      <c r="B418" s="1110" t="s">
        <v>2081</v>
      </c>
      <c r="C418" s="470"/>
      <c r="D418" s="470"/>
      <c r="E418" s="470"/>
      <c r="F418" s="470"/>
      <c r="G418" s="470"/>
      <c r="H418" s="470"/>
      <c r="I418" s="470"/>
      <c r="J418" s="470"/>
      <c r="K418" s="470"/>
      <c r="L418" s="470"/>
      <c r="M418" s="470"/>
      <c r="N418" s="470"/>
      <c r="O418" s="1111" t="s">
        <v>1624</v>
      </c>
      <c r="P418" s="1111"/>
      <c r="Q418" s="1111"/>
      <c r="R418" s="1111"/>
      <c r="S418" s="1111"/>
      <c r="T418" s="1111"/>
      <c r="U418" s="1111"/>
      <c r="V418" s="1111"/>
      <c r="W418" s="1111"/>
      <c r="X418" s="1111"/>
      <c r="Y418" s="1094" t="s">
        <v>445</v>
      </c>
      <c r="Z418" s="1094"/>
      <c r="AA418" s="1094"/>
      <c r="AB418" s="1094"/>
      <c r="AC418" s="1094"/>
      <c r="AD418" s="1112">
        <v>59.95</v>
      </c>
      <c r="AE418" s="1112"/>
      <c r="AF418" s="1112"/>
      <c r="AG418" s="1094" t="s">
        <v>2</v>
      </c>
      <c r="AH418" s="1094"/>
      <c r="AI418" s="1094"/>
      <c r="AJ418" s="863"/>
      <c r="AK418" s="864"/>
      <c r="AL418" s="864"/>
      <c r="AM418" s="864"/>
      <c r="AN418" s="864"/>
      <c r="AO418" s="864"/>
      <c r="AP418" s="864"/>
      <c r="AQ418" s="864"/>
      <c r="AR418" s="864"/>
      <c r="AS418" s="864"/>
      <c r="AT418" s="864"/>
      <c r="AU418" s="864"/>
      <c r="AV418" s="864"/>
      <c r="AW418" s="864"/>
      <c r="AX418" s="864"/>
      <c r="AY418" s="1093"/>
      <c r="AZ418" s="133"/>
      <c r="BA418" s="84" t="s">
        <v>1623</v>
      </c>
      <c r="BB418" s="39" t="s">
        <v>1209</v>
      </c>
      <c r="BC418" s="39" t="str">
        <f>IF(BA418="","",IF(ISNUMBER(SEARCH(BB418,B418)),B418,BB418&amp;" "&amp;RIGHT(B418,LEN(B418)-3)))</f>
        <v>Pyrus Calleryana Winter Glow</v>
      </c>
      <c r="BD418" s="39" t="str">
        <f>IF(O418&lt;&gt;"",O418,"")</f>
        <v>Winter Glow Pear</v>
      </c>
      <c r="BE418" s="40" t="str">
        <f>IF(AND(Y418&lt;&gt;"Size", Y418&lt;&gt;""),Y418,"")</f>
        <v>Advanced</v>
      </c>
      <c r="BF418" s="85" t="str">
        <f>IF(ISNUMBER(AD418),"Yes","")</f>
        <v>Yes</v>
      </c>
      <c r="BG418" s="40" t="str">
        <f>IF(ISNUMBER(AG418),AG418,"")</f>
        <v/>
      </c>
      <c r="BH418" s="142">
        <f>IF(ISNUMBER(AD418),AD418,"")</f>
        <v>59.95</v>
      </c>
      <c r="BI418" s="40" t="str">
        <f>IF(AND(ISNUMBER(AG418),BF418="Yes"),AG418,"")</f>
        <v/>
      </c>
      <c r="BJ418" s="139">
        <f>IF(BC418="","",Admin!$F$8)</f>
        <v>0</v>
      </c>
      <c r="BK418" s="142" t="str">
        <f>IF(AND(ISNUMBER(AG418),AG418&gt;0, ISNUMBER(AD418)),AD418*AG418,"")</f>
        <v/>
      </c>
      <c r="BL418" s="143" t="str">
        <f>IF(BK418="","",BK418-(BK418*BJ418))</f>
        <v/>
      </c>
    </row>
    <row r="419" spans="2:64" s="39" customFormat="1" ht="18.75" hidden="1" customHeight="1" x14ac:dyDescent="0.25">
      <c r="B419" s="1156" t="s">
        <v>1921</v>
      </c>
      <c r="C419" s="935"/>
      <c r="D419" s="935"/>
      <c r="E419" s="935"/>
      <c r="F419" s="935"/>
      <c r="G419" s="935"/>
      <c r="H419" s="935"/>
      <c r="I419" s="935"/>
      <c r="J419" s="935"/>
      <c r="K419" s="935"/>
      <c r="L419" s="935"/>
      <c r="M419" s="935"/>
      <c r="N419" s="935"/>
      <c r="O419" s="1111" t="s">
        <v>1312</v>
      </c>
      <c r="P419" s="1111"/>
      <c r="Q419" s="1111"/>
      <c r="R419" s="1111"/>
      <c r="S419" s="1111"/>
      <c r="T419" s="1111"/>
      <c r="U419" s="1111"/>
      <c r="V419" s="1111"/>
      <c r="W419" s="1111"/>
      <c r="X419" s="1111"/>
      <c r="Y419" s="1094" t="s">
        <v>445</v>
      </c>
      <c r="Z419" s="1094"/>
      <c r="AA419" s="1094"/>
      <c r="AB419" s="1094"/>
      <c r="AC419" s="1094"/>
      <c r="AD419" s="1112" t="s">
        <v>393</v>
      </c>
      <c r="AE419" s="1112"/>
      <c r="AF419" s="1112"/>
      <c r="AG419" s="1094" t="s">
        <v>2</v>
      </c>
      <c r="AH419" s="1094"/>
      <c r="AI419" s="1094"/>
      <c r="AJ419" s="863"/>
      <c r="AK419" s="864"/>
      <c r="AL419" s="864"/>
      <c r="AM419" s="864"/>
      <c r="AN419" s="864"/>
      <c r="AO419" s="864"/>
      <c r="AP419" s="864"/>
      <c r="AQ419" s="864"/>
      <c r="AR419" s="864"/>
      <c r="AS419" s="864"/>
      <c r="AT419" s="864"/>
      <c r="AU419" s="864"/>
      <c r="AV419" s="864"/>
      <c r="AW419" s="864"/>
      <c r="AX419" s="864"/>
      <c r="AY419" s="1093"/>
      <c r="AZ419" s="133"/>
      <c r="BA419" s="84" t="s">
        <v>1441</v>
      </c>
      <c r="BB419" s="39" t="s">
        <v>1209</v>
      </c>
      <c r="BC419" s="39" t="str">
        <f t="shared" si="498"/>
        <v>Pyrus Calleryana x P. Betulaefolia Edgewood</v>
      </c>
      <c r="BD419" s="39" t="str">
        <f t="shared" si="499"/>
        <v>Edgewood Pear</v>
      </c>
      <c r="BE419" s="40" t="str">
        <f t="shared" si="500"/>
        <v>Advanced</v>
      </c>
      <c r="BF419" s="85" t="str">
        <f t="shared" si="501"/>
        <v/>
      </c>
      <c r="BG419" s="40" t="str">
        <f t="shared" si="502"/>
        <v/>
      </c>
      <c r="BH419" s="142" t="str">
        <f t="shared" si="503"/>
        <v/>
      </c>
      <c r="BI419" s="40" t="str">
        <f t="shared" si="504"/>
        <v/>
      </c>
      <c r="BJ419" s="139">
        <f>IF(BC419="","",Admin!$F$8)</f>
        <v>0</v>
      </c>
      <c r="BK419" s="142" t="str">
        <f t="shared" si="505"/>
        <v/>
      </c>
      <c r="BL419" s="143" t="str">
        <f>IF(BK419="","",BK419-(BK419*BJ419))</f>
        <v/>
      </c>
    </row>
    <row r="420" spans="2:64" s="39" customFormat="1" ht="18.75" hidden="1" customHeight="1" x14ac:dyDescent="0.25">
      <c r="B420" s="1156" t="s">
        <v>1920</v>
      </c>
      <c r="C420" s="935"/>
      <c r="D420" s="935"/>
      <c r="E420" s="935"/>
      <c r="F420" s="935"/>
      <c r="G420" s="935"/>
      <c r="H420" s="935"/>
      <c r="I420" s="935"/>
      <c r="J420" s="935"/>
      <c r="K420" s="935"/>
      <c r="L420" s="935"/>
      <c r="M420" s="935"/>
      <c r="N420" s="935"/>
      <c r="O420" s="1111" t="s">
        <v>1895</v>
      </c>
      <c r="P420" s="1111"/>
      <c r="Q420" s="1111"/>
      <c r="R420" s="1111"/>
      <c r="S420" s="1111"/>
      <c r="T420" s="1111"/>
      <c r="U420" s="1111"/>
      <c r="V420" s="1111"/>
      <c r="W420" s="1111"/>
      <c r="X420" s="1111"/>
      <c r="Y420" s="1094" t="s">
        <v>445</v>
      </c>
      <c r="Z420" s="1094"/>
      <c r="AA420" s="1094"/>
      <c r="AB420" s="1094"/>
      <c r="AC420" s="1094"/>
      <c r="AD420" s="1112">
        <v>59.95</v>
      </c>
      <c r="AE420" s="1112"/>
      <c r="AF420" s="1112"/>
      <c r="AG420" s="1094" t="s">
        <v>2</v>
      </c>
      <c r="AH420" s="1094"/>
      <c r="AI420" s="1094"/>
      <c r="AJ420" s="1142"/>
      <c r="AK420" s="470"/>
      <c r="AL420" s="470"/>
      <c r="AM420" s="470"/>
      <c r="AN420" s="470"/>
      <c r="AO420" s="470"/>
      <c r="AP420" s="470"/>
      <c r="AQ420" s="470"/>
      <c r="AR420" s="470"/>
      <c r="AS420" s="470"/>
      <c r="AT420" s="470"/>
      <c r="AU420" s="470"/>
      <c r="AV420" s="470"/>
      <c r="AW420" s="470"/>
      <c r="AX420" s="470"/>
      <c r="AY420" s="944"/>
      <c r="AZ420" s="133"/>
      <c r="BA420" s="84" t="s">
        <v>1894</v>
      </c>
      <c r="BB420" s="39" t="s">
        <v>1209</v>
      </c>
      <c r="BC420" s="39" t="str">
        <f>IF(BA420="","",IF(ISNUMBER(SEARCH(BB420,B420)),B420,BB420&amp;" "&amp;RIGHT(B420,LEN(B420)-3)))</f>
        <v>Pyrus Calleryana x P. Pyrifolia 'NCPX1' Javelin</v>
      </c>
      <c r="BD420" s="39" t="str">
        <f>IF(O420&lt;&gt;"",O420,"")</f>
        <v>Javelin Pear</v>
      </c>
      <c r="BE420" s="40" t="str">
        <f>IF(AND(Y420&lt;&gt;"Size", Y420&lt;&gt;""),Y420,"")</f>
        <v>Advanced</v>
      </c>
      <c r="BF420" s="85" t="str">
        <f>IF(ISNUMBER(AD420),"Yes","")</f>
        <v>Yes</v>
      </c>
      <c r="BG420" s="40" t="str">
        <f>IF(ISNUMBER(AG420),AG420,"")</f>
        <v/>
      </c>
      <c r="BH420" s="142">
        <f>IF(ISNUMBER(AD420),AD420,"")</f>
        <v>59.95</v>
      </c>
      <c r="BI420" s="40" t="str">
        <f>IF(AND(ISNUMBER(AG420),BF420="Yes"),AG420,"")</f>
        <v/>
      </c>
      <c r="BJ420" s="139">
        <f>IF(BC420="","",Admin!$F$8)</f>
        <v>0</v>
      </c>
      <c r="BK420" s="142" t="str">
        <f>IF(AND(ISNUMBER(AG420),AG420&gt;0, ISNUMBER(AD420)),AD420*AG420,"")</f>
        <v/>
      </c>
      <c r="BL420" s="143" t="str">
        <f>IF(BK420="","",BK420-(BK420*BJ420))</f>
        <v/>
      </c>
    </row>
    <row r="421" spans="2:64" s="39" customFormat="1" ht="18.75" customHeight="1" x14ac:dyDescent="0.25">
      <c r="B421" s="1122" t="s">
        <v>574</v>
      </c>
      <c r="C421" s="466"/>
      <c r="D421" s="466"/>
      <c r="E421" s="466"/>
      <c r="F421" s="466"/>
      <c r="G421" s="466"/>
      <c r="H421" s="466"/>
      <c r="I421" s="466"/>
      <c r="J421" s="466"/>
      <c r="K421" s="466"/>
      <c r="L421" s="466"/>
      <c r="M421" s="466"/>
      <c r="N421" s="466"/>
      <c r="O421" s="1117" t="s">
        <v>575</v>
      </c>
      <c r="P421" s="1117"/>
      <c r="Q421" s="1117"/>
      <c r="R421" s="1117"/>
      <c r="S421" s="1117"/>
      <c r="T421" s="1117"/>
      <c r="U421" s="1117"/>
      <c r="V421" s="1117"/>
      <c r="W421" s="1117"/>
      <c r="X421" s="1117"/>
      <c r="Y421" s="1092" t="s">
        <v>445</v>
      </c>
      <c r="Z421" s="1092"/>
      <c r="AA421" s="1092"/>
      <c r="AB421" s="1092"/>
      <c r="AC421" s="1092"/>
      <c r="AD421" s="1113">
        <v>59.95</v>
      </c>
      <c r="AE421" s="1113"/>
      <c r="AF421" s="1113"/>
      <c r="AG421" s="1092"/>
      <c r="AH421" s="1092"/>
      <c r="AI421" s="1092"/>
      <c r="AJ421" s="1095"/>
      <c r="AK421" s="466"/>
      <c r="AL421" s="466"/>
      <c r="AM421" s="466"/>
      <c r="AN421" s="466"/>
      <c r="AO421" s="466"/>
      <c r="AP421" s="466"/>
      <c r="AQ421" s="466"/>
      <c r="AR421" s="466"/>
      <c r="AS421" s="466"/>
      <c r="AT421" s="466"/>
      <c r="AU421" s="466"/>
      <c r="AV421" s="466"/>
      <c r="AW421" s="466"/>
      <c r="AX421" s="466"/>
      <c r="AY421" s="963"/>
      <c r="AZ421" s="133"/>
      <c r="BA421" s="84" t="s">
        <v>1442</v>
      </c>
      <c r="BB421" s="39" t="s">
        <v>1209</v>
      </c>
      <c r="BC421" s="39" t="str">
        <f t="shared" si="498"/>
        <v>Pyrus Fauriei Westwood</v>
      </c>
      <c r="BD421" s="39" t="str">
        <f t="shared" si="499"/>
        <v>Korean Sun Pear</v>
      </c>
      <c r="BE421" s="40" t="str">
        <f t="shared" si="500"/>
        <v>Advanced</v>
      </c>
      <c r="BF421" s="85" t="str">
        <f t="shared" si="501"/>
        <v>Yes</v>
      </c>
      <c r="BG421" s="40" t="str">
        <f t="shared" si="502"/>
        <v/>
      </c>
      <c r="BH421" s="142">
        <f t="shared" si="503"/>
        <v>59.95</v>
      </c>
      <c r="BI421" s="40" t="str">
        <f t="shared" si="504"/>
        <v/>
      </c>
      <c r="BJ421" s="139">
        <f>IF(BC421="","",Admin!$F$8)</f>
        <v>0</v>
      </c>
      <c r="BK421" s="142" t="str">
        <f t="shared" si="505"/>
        <v/>
      </c>
      <c r="BL421" s="143" t="str">
        <f t="shared" si="435"/>
        <v/>
      </c>
    </row>
    <row r="422" spans="2:64" s="39" customFormat="1" ht="18.75" hidden="1" customHeight="1" x14ac:dyDescent="0.25">
      <c r="B422" s="1110" t="s">
        <v>576</v>
      </c>
      <c r="C422" s="470"/>
      <c r="D422" s="470"/>
      <c r="E422" s="470"/>
      <c r="F422" s="470"/>
      <c r="G422" s="470"/>
      <c r="H422" s="470"/>
      <c r="I422" s="470"/>
      <c r="J422" s="470"/>
      <c r="K422" s="470"/>
      <c r="L422" s="470"/>
      <c r="M422" s="470"/>
      <c r="N422" s="470"/>
      <c r="O422" s="1111" t="s">
        <v>577</v>
      </c>
      <c r="P422" s="1111"/>
      <c r="Q422" s="1111"/>
      <c r="R422" s="1111"/>
      <c r="S422" s="1111"/>
      <c r="T422" s="1111"/>
      <c r="U422" s="1111"/>
      <c r="V422" s="1111"/>
      <c r="W422" s="1111"/>
      <c r="X422" s="1111"/>
      <c r="Y422" s="1094" t="s">
        <v>445</v>
      </c>
      <c r="Z422" s="1094"/>
      <c r="AA422" s="1094"/>
      <c r="AB422" s="1094"/>
      <c r="AC422" s="1094"/>
      <c r="AD422" s="1112">
        <v>59.95</v>
      </c>
      <c r="AE422" s="1112"/>
      <c r="AF422" s="1112"/>
      <c r="AG422" s="1094" t="s">
        <v>2</v>
      </c>
      <c r="AH422" s="1094"/>
      <c r="AI422" s="1094"/>
      <c r="AJ422" s="1142"/>
      <c r="AK422" s="470"/>
      <c r="AL422" s="470"/>
      <c r="AM422" s="470"/>
      <c r="AN422" s="470"/>
      <c r="AO422" s="470"/>
      <c r="AP422" s="470"/>
      <c r="AQ422" s="470"/>
      <c r="AR422" s="470"/>
      <c r="AS422" s="470"/>
      <c r="AT422" s="470"/>
      <c r="AU422" s="470"/>
      <c r="AV422" s="470"/>
      <c r="AW422" s="470"/>
      <c r="AX422" s="470"/>
      <c r="AY422" s="944"/>
      <c r="AZ422" s="133"/>
      <c r="BA422" s="84" t="s">
        <v>1443</v>
      </c>
      <c r="BB422" s="39" t="s">
        <v>1209</v>
      </c>
      <c r="BC422" s="39" t="str">
        <f>IF(BA422="","",IF(ISNUMBER(SEARCH(BB422,B422)),B422,BB422&amp;" "&amp;RIGHT(B422,LEN(B422)-3)))</f>
        <v>Pyrus Nivalis</v>
      </c>
      <c r="BD422" s="39" t="str">
        <f>IF(O422&lt;&gt;"",O422,"")</f>
        <v>Snow Pear</v>
      </c>
      <c r="BE422" s="40" t="str">
        <f>IF(AND(Y422&lt;&gt;"Size", Y422&lt;&gt;""),Y422,"")</f>
        <v>Advanced</v>
      </c>
      <c r="BF422" s="85" t="str">
        <f>IF(ISNUMBER(AD422),"Yes","")</f>
        <v>Yes</v>
      </c>
      <c r="BG422" s="40" t="str">
        <f>IF(ISNUMBER(AG422),AG422,"")</f>
        <v/>
      </c>
      <c r="BH422" s="142">
        <f>IF(ISNUMBER(AD422),AD422,"")</f>
        <v>59.95</v>
      </c>
      <c r="BI422" s="40" t="str">
        <f>IF(AND(ISNUMBER(AG422),BF422="Yes"),AG422,"")</f>
        <v/>
      </c>
      <c r="BJ422" s="139">
        <f>IF(BC422="","",Admin!$F$8)</f>
        <v>0</v>
      </c>
      <c r="BK422" s="142" t="str">
        <f>IF(AND(ISNUMBER(AG422),AG422&gt;0, ISNUMBER(AD422)),AD422*AG422,"")</f>
        <v/>
      </c>
      <c r="BL422" s="143" t="str">
        <f>IF(BK422="","",BK422-(BK422*BJ422))</f>
        <v/>
      </c>
    </row>
    <row r="423" spans="2:64" s="39" customFormat="1" ht="18.75" customHeight="1" x14ac:dyDescent="0.25">
      <c r="B423" s="1122" t="s">
        <v>576</v>
      </c>
      <c r="C423" s="466"/>
      <c r="D423" s="466"/>
      <c r="E423" s="466"/>
      <c r="F423" s="466"/>
      <c r="G423" s="466"/>
      <c r="H423" s="466"/>
      <c r="I423" s="466"/>
      <c r="J423" s="466"/>
      <c r="K423" s="466"/>
      <c r="L423" s="466"/>
      <c r="M423" s="466"/>
      <c r="N423" s="466"/>
      <c r="O423" s="1117" t="s">
        <v>577</v>
      </c>
      <c r="P423" s="1117"/>
      <c r="Q423" s="1117"/>
      <c r="R423" s="1117"/>
      <c r="S423" s="1117"/>
      <c r="T423" s="1117"/>
      <c r="U423" s="1117"/>
      <c r="V423" s="1117"/>
      <c r="W423" s="1117"/>
      <c r="X423" s="1117"/>
      <c r="Y423" s="1092" t="s">
        <v>445</v>
      </c>
      <c r="Z423" s="1092"/>
      <c r="AA423" s="1092"/>
      <c r="AB423" s="1092"/>
      <c r="AC423" s="1092"/>
      <c r="AD423" s="1113">
        <v>59.95</v>
      </c>
      <c r="AE423" s="1113"/>
      <c r="AF423" s="1113"/>
      <c r="AG423" s="1092"/>
      <c r="AH423" s="1092"/>
      <c r="AI423" s="1092"/>
      <c r="AJ423" s="1095"/>
      <c r="AK423" s="466"/>
      <c r="AL423" s="466"/>
      <c r="AM423" s="466"/>
      <c r="AN423" s="466"/>
      <c r="AO423" s="466"/>
      <c r="AP423" s="466"/>
      <c r="AQ423" s="466"/>
      <c r="AR423" s="466"/>
      <c r="AS423" s="466"/>
      <c r="AT423" s="466"/>
      <c r="AU423" s="466"/>
      <c r="AV423" s="466"/>
      <c r="AW423" s="466"/>
      <c r="AX423" s="466"/>
      <c r="AY423" s="963"/>
      <c r="AZ423" s="133"/>
      <c r="BA423" s="84" t="s">
        <v>2460</v>
      </c>
      <c r="BB423" s="39" t="s">
        <v>1209</v>
      </c>
      <c r="BC423" s="39" t="str">
        <f>IF(BA423="","",IF(ISNUMBER(SEARCH(BB423,B423)),B423,BB423&amp;" "&amp;RIGHT(B423,LEN(B423)-3)))</f>
        <v>Pyrus Nivalis</v>
      </c>
      <c r="BD423" s="39" t="str">
        <f>IF(O423&lt;&gt;"",O423,"")</f>
        <v>Snow Pear</v>
      </c>
      <c r="BE423" s="40" t="str">
        <f>IF(AND(Y423&lt;&gt;"Size", Y423&lt;&gt;""),Y423,"")</f>
        <v>Advanced</v>
      </c>
      <c r="BF423" s="85" t="str">
        <f>IF(ISNUMBER(AD423),"Yes","")</f>
        <v>Yes</v>
      </c>
      <c r="BG423" s="40" t="str">
        <f>IF(ISNUMBER(AG423),AG423,"")</f>
        <v/>
      </c>
      <c r="BH423" s="142">
        <f>IF(ISNUMBER(AD423),AD423,"")</f>
        <v>59.95</v>
      </c>
      <c r="BI423" s="40" t="str">
        <f>IF(AND(ISNUMBER(AG423),BF423="Yes"),AG423,"")</f>
        <v/>
      </c>
      <c r="BJ423" s="139">
        <f>IF(BC423="","",Admin!$F$8)</f>
        <v>0</v>
      </c>
      <c r="BK423" s="142" t="str">
        <f>IF(AND(ISNUMBER(AG423),AG423&gt;0, ISNUMBER(AD423)),AD423*AG423,"")</f>
        <v/>
      </c>
      <c r="BL423" s="143" t="str">
        <f>IF(BK423="","",BK423-(BK423*BJ423))</f>
        <v/>
      </c>
    </row>
    <row r="424" spans="2:64" s="39" customFormat="1" ht="18.75" customHeight="1" x14ac:dyDescent="0.25">
      <c r="B424" s="1122" t="s">
        <v>2082</v>
      </c>
      <c r="C424" s="466"/>
      <c r="D424" s="466"/>
      <c r="E424" s="466"/>
      <c r="F424" s="466"/>
      <c r="G424" s="466"/>
      <c r="H424" s="466"/>
      <c r="I424" s="466"/>
      <c r="J424" s="466"/>
      <c r="K424" s="466"/>
      <c r="L424" s="466"/>
      <c r="M424" s="466"/>
      <c r="N424" s="466"/>
      <c r="O424" s="1117" t="s">
        <v>1625</v>
      </c>
      <c r="P424" s="1117"/>
      <c r="Q424" s="1117"/>
      <c r="R424" s="1117"/>
      <c r="S424" s="1117"/>
      <c r="T424" s="1117"/>
      <c r="U424" s="1117"/>
      <c r="V424" s="1117"/>
      <c r="W424" s="1117"/>
      <c r="X424" s="1117"/>
      <c r="Y424" s="1092" t="s">
        <v>445</v>
      </c>
      <c r="Z424" s="1092"/>
      <c r="AA424" s="1092"/>
      <c r="AB424" s="1092"/>
      <c r="AC424" s="1092"/>
      <c r="AD424" s="1113">
        <v>59.95</v>
      </c>
      <c r="AE424" s="1113"/>
      <c r="AF424" s="1113"/>
      <c r="AG424" s="1092"/>
      <c r="AH424" s="1092"/>
      <c r="AI424" s="1092"/>
      <c r="AJ424" s="1119"/>
      <c r="AK424" s="1120"/>
      <c r="AL424" s="1120"/>
      <c r="AM424" s="1120"/>
      <c r="AN424" s="1120"/>
      <c r="AO424" s="1120"/>
      <c r="AP424" s="1120"/>
      <c r="AQ424" s="1120"/>
      <c r="AR424" s="1120"/>
      <c r="AS424" s="1120"/>
      <c r="AT424" s="1120"/>
      <c r="AU424" s="1120"/>
      <c r="AV424" s="1120"/>
      <c r="AW424" s="1120"/>
      <c r="AX424" s="1120"/>
      <c r="AY424" s="1121"/>
      <c r="AZ424" s="133"/>
      <c r="BA424" s="84" t="s">
        <v>1728</v>
      </c>
      <c r="BB424" s="39" t="s">
        <v>1209</v>
      </c>
      <c r="BC424" s="39" t="str">
        <f>IF(BA424="","",IF(ISNUMBER(SEARCH(BB424,B424)),B424,BB424&amp;" "&amp;RIGHT(B424,LEN(B424)-3)))</f>
        <v>Pyrus Salicifolia</v>
      </c>
      <c r="BD424" s="39" t="str">
        <f>IF(O424&lt;&gt;"",O424,"")</f>
        <v>Weeping Silver Pear</v>
      </c>
      <c r="BE424" s="40" t="str">
        <f>IF(AND(Y424&lt;&gt;"Size", Y424&lt;&gt;""),Y424,"")</f>
        <v>Advanced</v>
      </c>
      <c r="BF424" s="85" t="str">
        <f>IF(ISNUMBER(AD424),"Yes","")</f>
        <v>Yes</v>
      </c>
      <c r="BG424" s="40" t="str">
        <f>IF(ISNUMBER(AG424),AG424,"")</f>
        <v/>
      </c>
      <c r="BH424" s="142">
        <f>IF(ISNUMBER(AD424),AD424,"")</f>
        <v>59.95</v>
      </c>
      <c r="BI424" s="40" t="str">
        <f>IF(AND(ISNUMBER(AG424),BF424="Yes"),AG424,"")</f>
        <v/>
      </c>
      <c r="BJ424" s="139">
        <f>IF(BC424="","",Admin!$F$8)</f>
        <v>0</v>
      </c>
      <c r="BK424" s="142" t="str">
        <f>IF(AND(ISNUMBER(AG424),AG424&gt;0, ISNUMBER(AD424)),AD424*AG424,"")</f>
        <v/>
      </c>
      <c r="BL424" s="143" t="str">
        <f>IF(BK424="","",BK424-(BK424*BJ424))</f>
        <v/>
      </c>
    </row>
    <row r="425" spans="2:64" s="39" customFormat="1" ht="18.75" customHeight="1" thickBot="1" x14ac:dyDescent="0.3">
      <c r="B425" s="1185" t="s">
        <v>578</v>
      </c>
      <c r="C425" s="1186"/>
      <c r="D425" s="1186"/>
      <c r="E425" s="1186"/>
      <c r="F425" s="1186"/>
      <c r="G425" s="1186"/>
      <c r="H425" s="1186"/>
      <c r="I425" s="1186"/>
      <c r="J425" s="1186"/>
      <c r="K425" s="1186"/>
      <c r="L425" s="1186"/>
      <c r="M425" s="1186"/>
      <c r="N425" s="1186"/>
      <c r="O425" s="1148" t="s">
        <v>579</v>
      </c>
      <c r="P425" s="1148"/>
      <c r="Q425" s="1148"/>
      <c r="R425" s="1148"/>
      <c r="S425" s="1148"/>
      <c r="T425" s="1148"/>
      <c r="U425" s="1148"/>
      <c r="V425" s="1148"/>
      <c r="W425" s="1148"/>
      <c r="X425" s="1148"/>
      <c r="Y425" s="1149" t="s">
        <v>445</v>
      </c>
      <c r="Z425" s="1149"/>
      <c r="AA425" s="1149"/>
      <c r="AB425" s="1149"/>
      <c r="AC425" s="1149"/>
      <c r="AD425" s="1150">
        <v>59.95</v>
      </c>
      <c r="AE425" s="1150"/>
      <c r="AF425" s="1150"/>
      <c r="AG425" s="1149"/>
      <c r="AH425" s="1149"/>
      <c r="AI425" s="1149"/>
      <c r="AJ425" s="1190"/>
      <c r="AK425" s="1186"/>
      <c r="AL425" s="1186"/>
      <c r="AM425" s="1186"/>
      <c r="AN425" s="1186"/>
      <c r="AO425" s="1186"/>
      <c r="AP425" s="1186"/>
      <c r="AQ425" s="1186"/>
      <c r="AR425" s="1186"/>
      <c r="AS425" s="1186"/>
      <c r="AT425" s="1186"/>
      <c r="AU425" s="1186"/>
      <c r="AV425" s="1186"/>
      <c r="AW425" s="1186"/>
      <c r="AX425" s="1186"/>
      <c r="AY425" s="1191"/>
      <c r="AZ425" s="133"/>
      <c r="BA425" s="84" t="s">
        <v>2461</v>
      </c>
      <c r="BB425" s="39" t="s">
        <v>1209</v>
      </c>
      <c r="BC425" s="39" t="str">
        <f t="shared" si="498"/>
        <v>Pyrus Ussuriensis</v>
      </c>
      <c r="BD425" s="39" t="str">
        <f t="shared" si="499"/>
        <v>Manchurian Pear</v>
      </c>
      <c r="BE425" s="40" t="str">
        <f t="shared" si="500"/>
        <v>Advanced</v>
      </c>
      <c r="BF425" s="85" t="str">
        <f t="shared" si="501"/>
        <v>Yes</v>
      </c>
      <c r="BG425" s="40" t="str">
        <f t="shared" si="502"/>
        <v/>
      </c>
      <c r="BH425" s="142">
        <f t="shared" si="503"/>
        <v>59.95</v>
      </c>
      <c r="BI425" s="40" t="str">
        <f t="shared" si="504"/>
        <v/>
      </c>
      <c r="BJ425" s="139">
        <f>IF(BC425="","",Admin!$F$8)</f>
        <v>0</v>
      </c>
      <c r="BK425" s="142" t="str">
        <f t="shared" si="505"/>
        <v/>
      </c>
      <c r="BL425" s="143" t="str">
        <f t="shared" si="435"/>
        <v/>
      </c>
    </row>
    <row r="426" spans="2:64" s="39" customFormat="1" ht="18.75" customHeight="1" x14ac:dyDescent="0.25">
      <c r="B426" s="1157" t="s">
        <v>684</v>
      </c>
      <c r="C426" s="1158"/>
      <c r="D426" s="1158"/>
      <c r="E426" s="1158"/>
      <c r="F426" s="1158"/>
      <c r="G426" s="1158"/>
      <c r="H426" s="1158"/>
      <c r="I426" s="1158"/>
      <c r="J426" s="1158"/>
      <c r="K426" s="1158"/>
      <c r="L426" s="1158"/>
      <c r="M426" s="1158"/>
      <c r="N426" s="1158"/>
      <c r="O426" s="1158"/>
      <c r="P426" s="1158"/>
      <c r="Q426" s="1158"/>
      <c r="R426" s="1158"/>
      <c r="S426" s="1158"/>
      <c r="T426" s="1158"/>
      <c r="U426" s="1158"/>
      <c r="V426" s="1158"/>
      <c r="W426" s="1158"/>
      <c r="X426" s="1158"/>
      <c r="Y426" s="1158"/>
      <c r="Z426" s="1158"/>
      <c r="AA426" s="1158"/>
      <c r="AB426" s="1158"/>
      <c r="AC426" s="1158"/>
      <c r="AD426" s="1158"/>
      <c r="AE426" s="1158"/>
      <c r="AF426" s="1158"/>
      <c r="AG426" s="1158"/>
      <c r="AH426" s="1158"/>
      <c r="AI426" s="1158"/>
      <c r="AJ426" s="1158"/>
      <c r="AK426" s="1158"/>
      <c r="AL426" s="1158"/>
      <c r="AM426" s="1158"/>
      <c r="AN426" s="1158"/>
      <c r="AO426" s="1158"/>
      <c r="AP426" s="1158"/>
      <c r="AQ426" s="1158"/>
      <c r="AR426" s="1158"/>
      <c r="AS426" s="1158"/>
      <c r="AT426" s="1158"/>
      <c r="AU426" s="1158"/>
      <c r="AV426" s="1158"/>
      <c r="AW426" s="1158"/>
      <c r="AX426" s="1158"/>
      <c r="AY426" s="1159"/>
      <c r="AZ426" s="133"/>
      <c r="BA426" s="84" t="s">
        <v>792</v>
      </c>
      <c r="BC426" s="39" t="str">
        <f t="shared" si="498"/>
        <v/>
      </c>
      <c r="BD426" s="39" t="str">
        <f t="shared" si="499"/>
        <v/>
      </c>
      <c r="BE426" s="78" t="str">
        <f t="shared" si="500"/>
        <v/>
      </c>
      <c r="BF426" s="85" t="str">
        <f t="shared" si="501"/>
        <v/>
      </c>
      <c r="BG426" s="78" t="str">
        <f t="shared" si="502"/>
        <v/>
      </c>
      <c r="BH426" s="94" t="str">
        <f t="shared" si="503"/>
        <v/>
      </c>
      <c r="BI426" s="78" t="str">
        <f t="shared" si="504"/>
        <v/>
      </c>
      <c r="BJ426" s="86" t="str">
        <f>IF(BC426="","",Admin!$F$8)</f>
        <v/>
      </c>
      <c r="BK426" s="94" t="str">
        <f t="shared" si="505"/>
        <v/>
      </c>
      <c r="BL426" s="95" t="str">
        <f t="shared" si="435"/>
        <v/>
      </c>
    </row>
    <row r="427" spans="2:64" s="39" customFormat="1" ht="18.75" hidden="1" customHeight="1" x14ac:dyDescent="0.25">
      <c r="B427" s="1110" t="s">
        <v>2083</v>
      </c>
      <c r="C427" s="470"/>
      <c r="D427" s="470"/>
      <c r="E427" s="470"/>
      <c r="F427" s="470"/>
      <c r="G427" s="470"/>
      <c r="H427" s="470"/>
      <c r="I427" s="470"/>
      <c r="J427" s="470"/>
      <c r="K427" s="470"/>
      <c r="L427" s="470"/>
      <c r="M427" s="470"/>
      <c r="N427" s="470"/>
      <c r="O427" s="1111" t="s">
        <v>1625</v>
      </c>
      <c r="P427" s="1111"/>
      <c r="Q427" s="1111"/>
      <c r="R427" s="1111"/>
      <c r="S427" s="1111"/>
      <c r="T427" s="1111"/>
      <c r="U427" s="1111"/>
      <c r="V427" s="1111"/>
      <c r="W427" s="1111"/>
      <c r="X427" s="1111"/>
      <c r="Y427" s="1094" t="s">
        <v>1385</v>
      </c>
      <c r="Z427" s="1094"/>
      <c r="AA427" s="1094"/>
      <c r="AB427" s="1094"/>
      <c r="AC427" s="1094"/>
      <c r="AD427" s="1112" t="s">
        <v>393</v>
      </c>
      <c r="AE427" s="1112"/>
      <c r="AF427" s="1112"/>
      <c r="AG427" s="1094" t="s">
        <v>2</v>
      </c>
      <c r="AH427" s="1094"/>
      <c r="AI427" s="1094"/>
      <c r="AJ427" s="863"/>
      <c r="AK427" s="864"/>
      <c r="AL427" s="864"/>
      <c r="AM427" s="864"/>
      <c r="AN427" s="864"/>
      <c r="AO427" s="864"/>
      <c r="AP427" s="864"/>
      <c r="AQ427" s="864"/>
      <c r="AR427" s="864"/>
      <c r="AS427" s="864"/>
      <c r="AT427" s="864"/>
      <c r="AU427" s="864"/>
      <c r="AV427" s="864"/>
      <c r="AW427" s="864"/>
      <c r="AX427" s="864"/>
      <c r="AY427" s="1093"/>
      <c r="AZ427" s="133"/>
      <c r="BA427" s="84" t="s">
        <v>1776</v>
      </c>
      <c r="BB427" s="39" t="s">
        <v>1209</v>
      </c>
      <c r="BC427" s="39" t="str">
        <f>IF(BA427="","",IF(ISNUMBER(SEARCH(BB427,B427)),B427,BB427&amp;" "&amp;RIGHT(B427,LEN(B427)-3)))</f>
        <v>Pyrus Salicifolia</v>
      </c>
      <c r="BD427" s="39" t="str">
        <f>IF(O427&lt;&gt;"",O427,"")</f>
        <v>Weeping Silver Pear</v>
      </c>
      <c r="BE427" s="40" t="str">
        <f>IF(AND(Y427&lt;&gt;"Size", Y427&lt;&gt;""),Y427,"")</f>
        <v>1.5m Standard</v>
      </c>
      <c r="BF427" s="85" t="str">
        <f>IF(ISNUMBER(AD427),"Yes","")</f>
        <v/>
      </c>
      <c r="BG427" s="40" t="str">
        <f>IF(ISNUMBER(AG427),AG427,"")</f>
        <v/>
      </c>
      <c r="BH427" s="142" t="str">
        <f>IF(ISNUMBER(AD427),AD427,"")</f>
        <v/>
      </c>
      <c r="BI427" s="40" t="str">
        <f>IF(AND(ISNUMBER(AG427),BF427="Yes"),AG427,"")</f>
        <v/>
      </c>
      <c r="BJ427" s="139">
        <f>IF(BC427="","",Admin!$F$8)</f>
        <v>0</v>
      </c>
      <c r="BK427" s="142" t="str">
        <f>IF(AND(ISNUMBER(AG427),AG427&gt;0, ISNUMBER(AD427)),AD427*AG427,"")</f>
        <v/>
      </c>
      <c r="BL427" s="143" t="str">
        <f>IF(BK427="","",BK427-(BK427*BJ427))</f>
        <v/>
      </c>
    </row>
    <row r="428" spans="2:64" s="39" customFormat="1" ht="18.75" customHeight="1" thickBot="1" x14ac:dyDescent="0.3">
      <c r="B428" s="1122" t="s">
        <v>2084</v>
      </c>
      <c r="C428" s="466"/>
      <c r="D428" s="466"/>
      <c r="E428" s="466"/>
      <c r="F428" s="466"/>
      <c r="G428" s="466"/>
      <c r="H428" s="466"/>
      <c r="I428" s="466"/>
      <c r="J428" s="466"/>
      <c r="K428" s="466"/>
      <c r="L428" s="466"/>
      <c r="M428" s="466"/>
      <c r="N428" s="466"/>
      <c r="O428" s="1117" t="s">
        <v>1410</v>
      </c>
      <c r="P428" s="1117"/>
      <c r="Q428" s="1117"/>
      <c r="R428" s="1117"/>
      <c r="S428" s="1117"/>
      <c r="T428" s="1117"/>
      <c r="U428" s="1117"/>
      <c r="V428" s="1117"/>
      <c r="W428" s="1117"/>
      <c r="X428" s="1117"/>
      <c r="Y428" s="1092" t="s">
        <v>1378</v>
      </c>
      <c r="Z428" s="1092"/>
      <c r="AA428" s="1092"/>
      <c r="AB428" s="1092"/>
      <c r="AC428" s="1092"/>
      <c r="AD428" s="1113">
        <v>139.94999999999999</v>
      </c>
      <c r="AE428" s="1113"/>
      <c r="AF428" s="1113"/>
      <c r="AG428" s="1092"/>
      <c r="AH428" s="1092"/>
      <c r="AI428" s="1092"/>
      <c r="AJ428" s="1119"/>
      <c r="AK428" s="1120"/>
      <c r="AL428" s="1120"/>
      <c r="AM428" s="1120"/>
      <c r="AN428" s="1120"/>
      <c r="AO428" s="1120"/>
      <c r="AP428" s="1120"/>
      <c r="AQ428" s="1120"/>
      <c r="AR428" s="1120"/>
      <c r="AS428" s="1120"/>
      <c r="AT428" s="1120"/>
      <c r="AU428" s="1120"/>
      <c r="AV428" s="1120"/>
      <c r="AW428" s="1120"/>
      <c r="AX428" s="1120"/>
      <c r="AY428" s="1121"/>
      <c r="AZ428" s="133"/>
      <c r="BA428" s="84" t="s">
        <v>1015</v>
      </c>
      <c r="BB428" s="39" t="s">
        <v>1209</v>
      </c>
      <c r="BC428" s="39" t="str">
        <f t="shared" si="498"/>
        <v>Pyrus Salicifolia 'Discoball'</v>
      </c>
      <c r="BD428" s="39" t="str">
        <f>IF(O428&lt;&gt;"",O428,"")</f>
        <v>Discoball Weeping Silver Pear</v>
      </c>
      <c r="BE428" s="40" t="str">
        <f t="shared" si="500"/>
        <v>1.8m Standard</v>
      </c>
      <c r="BF428" s="85" t="str">
        <f t="shared" si="501"/>
        <v>Yes</v>
      </c>
      <c r="BG428" s="40" t="str">
        <f t="shared" si="502"/>
        <v/>
      </c>
      <c r="BH428" s="142">
        <f t="shared" si="503"/>
        <v>139.94999999999999</v>
      </c>
      <c r="BI428" s="40" t="str">
        <f t="shared" si="504"/>
        <v/>
      </c>
      <c r="BJ428" s="139">
        <f>IF(BC428="","",Admin!$F$8)</f>
        <v>0</v>
      </c>
      <c r="BK428" s="142" t="str">
        <f t="shared" si="505"/>
        <v/>
      </c>
      <c r="BL428" s="143" t="str">
        <f>IF(BK428="","",BK428-(BK428*BJ428))</f>
        <v/>
      </c>
    </row>
    <row r="429" spans="2:64" s="39" customFormat="1" ht="18.75" customHeight="1" thickBot="1" x14ac:dyDescent="0.3">
      <c r="B429" s="1104"/>
      <c r="C429" s="1104"/>
      <c r="D429" s="1104"/>
      <c r="E429" s="1104"/>
      <c r="F429" s="1104"/>
      <c r="G429" s="1104"/>
      <c r="H429" s="1104"/>
      <c r="I429" s="1104"/>
      <c r="J429" s="1104"/>
      <c r="K429" s="1104"/>
      <c r="L429" s="1104"/>
      <c r="M429" s="1104"/>
      <c r="N429" s="1104"/>
      <c r="O429" s="1104"/>
      <c r="P429" s="1104"/>
      <c r="Q429" s="1104"/>
      <c r="R429" s="1104"/>
      <c r="S429" s="1104"/>
      <c r="T429" s="1104"/>
      <c r="U429" s="1104"/>
      <c r="V429" s="1104"/>
      <c r="W429" s="1104"/>
      <c r="X429" s="1104"/>
      <c r="Y429" s="1104"/>
      <c r="Z429" s="1104"/>
      <c r="AA429" s="1104"/>
      <c r="AB429" s="1104"/>
      <c r="AC429" s="1104"/>
      <c r="AD429" s="1104"/>
      <c r="AE429" s="1104"/>
      <c r="AF429" s="1104"/>
      <c r="AG429" s="1104"/>
      <c r="AH429" s="1104"/>
      <c r="AI429" s="1104"/>
      <c r="AJ429" s="1104"/>
      <c r="AK429" s="1104"/>
      <c r="AL429" s="1104"/>
      <c r="AM429" s="1104"/>
      <c r="AN429" s="1104"/>
      <c r="AO429" s="1104"/>
      <c r="AP429" s="1104"/>
      <c r="AQ429" s="1104"/>
      <c r="AR429" s="1104"/>
      <c r="AS429" s="1104"/>
      <c r="AT429" s="1104"/>
      <c r="AU429" s="1104"/>
      <c r="AV429" s="1104"/>
      <c r="AW429" s="1104"/>
      <c r="AX429" s="1104"/>
      <c r="AY429" s="1104"/>
      <c r="AZ429" s="133"/>
      <c r="BA429" s="84" t="s">
        <v>792</v>
      </c>
      <c r="BC429" s="39" t="str">
        <f t="shared" si="498"/>
        <v/>
      </c>
      <c r="BD429" s="39" t="str">
        <f t="shared" si="499"/>
        <v/>
      </c>
      <c r="BE429" s="78" t="str">
        <f t="shared" si="500"/>
        <v/>
      </c>
      <c r="BF429" s="85" t="str">
        <f t="shared" si="501"/>
        <v/>
      </c>
      <c r="BG429" s="78" t="str">
        <f t="shared" si="502"/>
        <v/>
      </c>
      <c r="BH429" s="94" t="str">
        <f t="shared" si="503"/>
        <v/>
      </c>
      <c r="BI429" s="78" t="str">
        <f t="shared" si="504"/>
        <v/>
      </c>
      <c r="BJ429" s="86" t="str">
        <f>IF(BC429="","",Admin!$F$8)</f>
        <v/>
      </c>
      <c r="BK429" s="94" t="str">
        <f t="shared" si="505"/>
        <v/>
      </c>
      <c r="BL429" s="95" t="str">
        <f t="shared" si="435"/>
        <v/>
      </c>
    </row>
    <row r="430" spans="2:64" s="39" customFormat="1" ht="18.75" hidden="1" customHeight="1" thickBot="1" x14ac:dyDescent="0.35">
      <c r="B430" s="1100" t="s">
        <v>580</v>
      </c>
      <c r="C430" s="1101"/>
      <c r="D430" s="1101"/>
      <c r="E430" s="1101"/>
      <c r="F430" s="1101"/>
      <c r="G430" s="1101"/>
      <c r="H430" s="1101"/>
      <c r="I430" s="1101"/>
      <c r="J430" s="1101"/>
      <c r="K430" s="1101"/>
      <c r="L430" s="1101"/>
      <c r="M430" s="1101"/>
      <c r="N430" s="1101"/>
      <c r="O430" s="1101"/>
      <c r="P430" s="1101"/>
      <c r="Q430" s="1101"/>
      <c r="R430" s="1101"/>
      <c r="S430" s="1101"/>
      <c r="T430" s="1101"/>
      <c r="U430" s="1101"/>
      <c r="V430" s="1101"/>
      <c r="W430" s="1101"/>
      <c r="X430" s="1101"/>
      <c r="Y430" s="1102" t="s">
        <v>443</v>
      </c>
      <c r="Z430" s="1102"/>
      <c r="AA430" s="1102"/>
      <c r="AB430" s="1102"/>
      <c r="AC430" s="1102"/>
      <c r="AD430" s="1102" t="s">
        <v>1</v>
      </c>
      <c r="AE430" s="1102"/>
      <c r="AF430" s="1102"/>
      <c r="AG430" s="1102" t="s">
        <v>0</v>
      </c>
      <c r="AH430" s="1102"/>
      <c r="AI430" s="1102"/>
      <c r="AJ430" s="1102" t="s">
        <v>444</v>
      </c>
      <c r="AK430" s="1102"/>
      <c r="AL430" s="1102"/>
      <c r="AM430" s="1102"/>
      <c r="AN430" s="1102"/>
      <c r="AO430" s="1102"/>
      <c r="AP430" s="1102"/>
      <c r="AQ430" s="1102"/>
      <c r="AR430" s="1102"/>
      <c r="AS430" s="1102"/>
      <c r="AT430" s="1102"/>
      <c r="AU430" s="1102"/>
      <c r="AV430" s="1102"/>
      <c r="AW430" s="1102"/>
      <c r="AX430" s="1102"/>
      <c r="AY430" s="1103"/>
      <c r="AZ430" s="133"/>
      <c r="BA430" s="84" t="s">
        <v>792</v>
      </c>
      <c r="BC430" s="39" t="str">
        <f t="shared" si="498"/>
        <v/>
      </c>
      <c r="BD430" s="39" t="str">
        <f t="shared" si="499"/>
        <v/>
      </c>
      <c r="BE430" s="78" t="str">
        <f t="shared" si="500"/>
        <v/>
      </c>
      <c r="BF430" s="85" t="str">
        <f t="shared" si="501"/>
        <v/>
      </c>
      <c r="BG430" s="78" t="str">
        <f t="shared" si="502"/>
        <v/>
      </c>
      <c r="BH430" s="94" t="str">
        <f t="shared" si="503"/>
        <v/>
      </c>
      <c r="BI430" s="78" t="str">
        <f t="shared" si="504"/>
        <v/>
      </c>
      <c r="BJ430" s="86" t="str">
        <f>IF(BC430="","",Admin!$F$8)</f>
        <v/>
      </c>
      <c r="BK430" s="94" t="str">
        <f t="shared" si="505"/>
        <v/>
      </c>
      <c r="BL430" s="95" t="str">
        <f t="shared" si="435"/>
        <v/>
      </c>
    </row>
    <row r="431" spans="2:64" s="39" customFormat="1" ht="18.75" hidden="1" customHeight="1" x14ac:dyDescent="0.25">
      <c r="B431" s="1200" t="s">
        <v>685</v>
      </c>
      <c r="C431" s="1098"/>
      <c r="D431" s="1098"/>
      <c r="E431" s="1098"/>
      <c r="F431" s="1098"/>
      <c r="G431" s="1098"/>
      <c r="H431" s="1098"/>
      <c r="I431" s="1098"/>
      <c r="J431" s="1098"/>
      <c r="K431" s="1098"/>
      <c r="L431" s="1098"/>
      <c r="M431" s="1098"/>
      <c r="N431" s="1098"/>
      <c r="O431" s="1154" t="s">
        <v>686</v>
      </c>
      <c r="P431" s="1154"/>
      <c r="Q431" s="1154"/>
      <c r="R431" s="1154"/>
      <c r="S431" s="1154"/>
      <c r="T431" s="1154"/>
      <c r="U431" s="1154"/>
      <c r="V431" s="1154"/>
      <c r="W431" s="1154"/>
      <c r="X431" s="1154"/>
      <c r="Y431" s="1096" t="s">
        <v>445</v>
      </c>
      <c r="Z431" s="1096"/>
      <c r="AA431" s="1096"/>
      <c r="AB431" s="1096"/>
      <c r="AC431" s="1096"/>
      <c r="AD431" s="1155" t="s">
        <v>393</v>
      </c>
      <c r="AE431" s="1155"/>
      <c r="AF431" s="1155"/>
      <c r="AG431" s="1096" t="s">
        <v>2</v>
      </c>
      <c r="AH431" s="1096"/>
      <c r="AI431" s="1096"/>
      <c r="AJ431" s="1208" t="s">
        <v>1726</v>
      </c>
      <c r="AK431" s="1209"/>
      <c r="AL431" s="1209"/>
      <c r="AM431" s="1209"/>
      <c r="AN431" s="1209"/>
      <c r="AO431" s="1209"/>
      <c r="AP431" s="1209"/>
      <c r="AQ431" s="1209"/>
      <c r="AR431" s="1209"/>
      <c r="AS431" s="1209"/>
      <c r="AT431" s="1209"/>
      <c r="AU431" s="1209"/>
      <c r="AV431" s="1209"/>
      <c r="AW431" s="1209"/>
      <c r="AX431" s="1209"/>
      <c r="AY431" s="1210"/>
      <c r="AZ431" s="133"/>
      <c r="BA431" s="84" t="s">
        <v>1016</v>
      </c>
      <c r="BB431" s="39" t="s">
        <v>1210</v>
      </c>
      <c r="BC431" s="39" t="str">
        <f t="shared" si="498"/>
        <v>Quercus Alba x Q. Robur  'Crimschmidt'</v>
      </c>
      <c r="BD431" s="39" t="str">
        <f t="shared" si="499"/>
        <v>Crimson Spire Oak</v>
      </c>
      <c r="BE431" s="78" t="str">
        <f t="shared" si="500"/>
        <v>Advanced</v>
      </c>
      <c r="BF431" s="85" t="str">
        <f t="shared" si="501"/>
        <v/>
      </c>
      <c r="BG431" s="78" t="str">
        <f t="shared" si="502"/>
        <v/>
      </c>
      <c r="BH431" s="94" t="str">
        <f t="shared" si="503"/>
        <v/>
      </c>
      <c r="BI431" s="78" t="str">
        <f t="shared" si="504"/>
        <v/>
      </c>
      <c r="BJ431" s="86">
        <f>IF(BC431="","",Admin!$F$8)</f>
        <v>0</v>
      </c>
      <c r="BK431" s="94" t="str">
        <f t="shared" si="505"/>
        <v/>
      </c>
      <c r="BL431" s="95" t="str">
        <f t="shared" si="435"/>
        <v/>
      </c>
    </row>
    <row r="432" spans="2:64" s="39" customFormat="1" ht="18.75" hidden="1" customHeight="1" x14ac:dyDescent="0.25">
      <c r="B432" s="1200" t="s">
        <v>687</v>
      </c>
      <c r="C432" s="1098"/>
      <c r="D432" s="1098"/>
      <c r="E432" s="1098"/>
      <c r="F432" s="1098"/>
      <c r="G432" s="1098"/>
      <c r="H432" s="1098"/>
      <c r="I432" s="1098"/>
      <c r="J432" s="1098"/>
      <c r="K432" s="1098"/>
      <c r="L432" s="1098"/>
      <c r="M432" s="1098"/>
      <c r="N432" s="1098"/>
      <c r="O432" s="1154" t="s">
        <v>1043</v>
      </c>
      <c r="P432" s="1154"/>
      <c r="Q432" s="1154"/>
      <c r="R432" s="1154"/>
      <c r="S432" s="1154"/>
      <c r="T432" s="1154"/>
      <c r="U432" s="1154"/>
      <c r="V432" s="1154"/>
      <c r="W432" s="1154"/>
      <c r="X432" s="1154"/>
      <c r="Y432" s="1096" t="s">
        <v>445</v>
      </c>
      <c r="Z432" s="1096"/>
      <c r="AA432" s="1096"/>
      <c r="AB432" s="1096"/>
      <c r="AC432" s="1096"/>
      <c r="AD432" s="1155">
        <v>200</v>
      </c>
      <c r="AE432" s="1155"/>
      <c r="AF432" s="1155"/>
      <c r="AG432" s="1096"/>
      <c r="AH432" s="1096"/>
      <c r="AI432" s="1096"/>
      <c r="AJ432" s="1211"/>
      <c r="AK432" s="1212"/>
      <c r="AL432" s="1212"/>
      <c r="AM432" s="1212"/>
      <c r="AN432" s="1212"/>
      <c r="AO432" s="1212"/>
      <c r="AP432" s="1212"/>
      <c r="AQ432" s="1212"/>
      <c r="AR432" s="1212"/>
      <c r="AS432" s="1212"/>
      <c r="AT432" s="1212"/>
      <c r="AU432" s="1212"/>
      <c r="AV432" s="1212"/>
      <c r="AW432" s="1212"/>
      <c r="AX432" s="1212"/>
      <c r="AY432" s="1213"/>
      <c r="AZ432" s="133"/>
      <c r="BA432" s="84" t="s">
        <v>2462</v>
      </c>
      <c r="BB432" s="39" t="s">
        <v>1210</v>
      </c>
      <c r="BC432" s="39" t="str">
        <f t="shared" si="498"/>
        <v>Quercus Coccinea</v>
      </c>
      <c r="BD432" s="39" t="str">
        <f t="shared" si="499"/>
        <v>Scarlet Oak</v>
      </c>
      <c r="BE432" s="78" t="str">
        <f t="shared" si="500"/>
        <v>Advanced</v>
      </c>
      <c r="BF432" s="85" t="str">
        <f t="shared" si="501"/>
        <v>Yes</v>
      </c>
      <c r="BG432" s="78" t="str">
        <f t="shared" si="502"/>
        <v/>
      </c>
      <c r="BH432" s="94">
        <f t="shared" si="503"/>
        <v>200</v>
      </c>
      <c r="BI432" s="78" t="str">
        <f t="shared" si="504"/>
        <v/>
      </c>
      <c r="BJ432" s="86">
        <f>IF(BC432="","",Admin!$F$8)</f>
        <v>0</v>
      </c>
      <c r="BK432" s="94" t="str">
        <f t="shared" si="505"/>
        <v/>
      </c>
      <c r="BL432" s="95" t="str">
        <f t="shared" si="435"/>
        <v/>
      </c>
    </row>
    <row r="433" spans="2:64" s="39" customFormat="1" ht="18.75" hidden="1" customHeight="1" x14ac:dyDescent="0.25">
      <c r="B433" s="1200" t="s">
        <v>688</v>
      </c>
      <c r="C433" s="1098"/>
      <c r="D433" s="1098"/>
      <c r="E433" s="1098"/>
      <c r="F433" s="1098"/>
      <c r="G433" s="1098"/>
      <c r="H433" s="1098"/>
      <c r="I433" s="1098"/>
      <c r="J433" s="1098"/>
      <c r="K433" s="1098"/>
      <c r="L433" s="1098"/>
      <c r="M433" s="1098"/>
      <c r="N433" s="1098"/>
      <c r="O433" s="1154" t="s">
        <v>581</v>
      </c>
      <c r="P433" s="1154"/>
      <c r="Q433" s="1154"/>
      <c r="R433" s="1154"/>
      <c r="S433" s="1154"/>
      <c r="T433" s="1154"/>
      <c r="U433" s="1154"/>
      <c r="V433" s="1154"/>
      <c r="W433" s="1154"/>
      <c r="X433" s="1154"/>
      <c r="Y433" s="1096" t="s">
        <v>445</v>
      </c>
      <c r="Z433" s="1096"/>
      <c r="AA433" s="1096"/>
      <c r="AB433" s="1096"/>
      <c r="AC433" s="1096"/>
      <c r="AD433" s="1155">
        <v>200</v>
      </c>
      <c r="AE433" s="1155"/>
      <c r="AF433" s="1155"/>
      <c r="AG433" s="1096"/>
      <c r="AH433" s="1096"/>
      <c r="AI433" s="1096"/>
      <c r="AJ433" s="1211"/>
      <c r="AK433" s="1212"/>
      <c r="AL433" s="1212"/>
      <c r="AM433" s="1212"/>
      <c r="AN433" s="1212"/>
      <c r="AO433" s="1212"/>
      <c r="AP433" s="1212"/>
      <c r="AQ433" s="1212"/>
      <c r="AR433" s="1212"/>
      <c r="AS433" s="1212"/>
      <c r="AT433" s="1212"/>
      <c r="AU433" s="1212"/>
      <c r="AV433" s="1212"/>
      <c r="AW433" s="1212"/>
      <c r="AX433" s="1212"/>
      <c r="AY433" s="1213"/>
      <c r="AZ433" s="133"/>
      <c r="BA433" s="84" t="s">
        <v>1467</v>
      </c>
      <c r="BB433" s="39" t="s">
        <v>1210</v>
      </c>
      <c r="BC433" s="39" t="str">
        <f t="shared" si="498"/>
        <v>Quercus Palustris</v>
      </c>
      <c r="BD433" s="39" t="str">
        <f t="shared" si="499"/>
        <v>Pin Oak</v>
      </c>
      <c r="BE433" s="40" t="str">
        <f t="shared" si="500"/>
        <v>Advanced</v>
      </c>
      <c r="BF433" s="85" t="str">
        <f t="shared" si="501"/>
        <v>Yes</v>
      </c>
      <c r="BG433" s="40" t="str">
        <f t="shared" si="502"/>
        <v/>
      </c>
      <c r="BH433" s="142">
        <f t="shared" si="503"/>
        <v>200</v>
      </c>
      <c r="BI433" s="40" t="str">
        <f t="shared" si="504"/>
        <v/>
      </c>
      <c r="BJ433" s="139">
        <f>IF(BC433="","",Admin!$F$8)</f>
        <v>0</v>
      </c>
      <c r="BK433" s="142" t="str">
        <f t="shared" si="505"/>
        <v/>
      </c>
      <c r="BL433" s="143" t="str">
        <f t="shared" si="435"/>
        <v/>
      </c>
    </row>
    <row r="434" spans="2:64" s="39" customFormat="1" ht="18.75" hidden="1" customHeight="1" x14ac:dyDescent="0.25">
      <c r="B434" s="1200" t="s">
        <v>688</v>
      </c>
      <c r="C434" s="1098"/>
      <c r="D434" s="1098"/>
      <c r="E434" s="1098"/>
      <c r="F434" s="1098"/>
      <c r="G434" s="1098"/>
      <c r="H434" s="1098"/>
      <c r="I434" s="1098"/>
      <c r="J434" s="1098"/>
      <c r="K434" s="1098"/>
      <c r="L434" s="1098"/>
      <c r="M434" s="1098"/>
      <c r="N434" s="1098"/>
      <c r="O434" s="1154" t="s">
        <v>581</v>
      </c>
      <c r="P434" s="1154"/>
      <c r="Q434" s="1154"/>
      <c r="R434" s="1154"/>
      <c r="S434" s="1154"/>
      <c r="T434" s="1154"/>
      <c r="U434" s="1154"/>
      <c r="V434" s="1154"/>
      <c r="W434" s="1154"/>
      <c r="X434" s="1154"/>
      <c r="Y434" s="1096" t="s">
        <v>445</v>
      </c>
      <c r="Z434" s="1096"/>
      <c r="AA434" s="1096"/>
      <c r="AB434" s="1096"/>
      <c r="AC434" s="1096"/>
      <c r="AD434" s="1155" t="s">
        <v>393</v>
      </c>
      <c r="AE434" s="1155"/>
      <c r="AF434" s="1155"/>
      <c r="AG434" s="1096" t="s">
        <v>2</v>
      </c>
      <c r="AH434" s="1096"/>
      <c r="AI434" s="1096"/>
      <c r="AJ434" s="1211"/>
      <c r="AK434" s="1212"/>
      <c r="AL434" s="1212"/>
      <c r="AM434" s="1212"/>
      <c r="AN434" s="1212"/>
      <c r="AO434" s="1212"/>
      <c r="AP434" s="1212"/>
      <c r="AQ434" s="1212"/>
      <c r="AR434" s="1212"/>
      <c r="AS434" s="1212"/>
      <c r="AT434" s="1212"/>
      <c r="AU434" s="1212"/>
      <c r="AV434" s="1212"/>
      <c r="AW434" s="1212"/>
      <c r="AX434" s="1212"/>
      <c r="AY434" s="1213"/>
      <c r="AZ434" s="133"/>
      <c r="BA434" s="84" t="s">
        <v>1940</v>
      </c>
      <c r="BB434" s="39" t="s">
        <v>1210</v>
      </c>
      <c r="BC434" s="39" t="str">
        <f t="shared" ref="BC434" si="586">IF(BA434="","",IF(ISNUMBER(SEARCH(BB434,B434)),B434,BB434&amp;" "&amp;RIGHT(B434,LEN(B434)-3)))</f>
        <v>Quercus Palustris</v>
      </c>
      <c r="BD434" s="39" t="str">
        <f t="shared" ref="BD434" si="587">IF(O434&lt;&gt;"",O434,"")</f>
        <v>Pin Oak</v>
      </c>
      <c r="BE434" s="40" t="str">
        <f t="shared" ref="BE434" si="588">IF(AND(Y434&lt;&gt;"Size", Y434&lt;&gt;""),Y434,"")</f>
        <v>Advanced</v>
      </c>
      <c r="BF434" s="85" t="str">
        <f t="shared" ref="BF434" si="589">IF(ISNUMBER(AD434),"Yes","")</f>
        <v/>
      </c>
      <c r="BG434" s="40" t="str">
        <f t="shared" ref="BG434" si="590">IF(ISNUMBER(AG434),AG434,"")</f>
        <v/>
      </c>
      <c r="BH434" s="142" t="str">
        <f t="shared" ref="BH434" si="591">IF(ISNUMBER(AD434),AD434,"")</f>
        <v/>
      </c>
      <c r="BI434" s="40" t="str">
        <f t="shared" ref="BI434" si="592">IF(AND(ISNUMBER(AG434),BF434="Yes"),AG434,"")</f>
        <v/>
      </c>
      <c r="BJ434" s="139">
        <f>IF(BC434="","",Admin!$F$8)</f>
        <v>0</v>
      </c>
      <c r="BK434" s="142" t="str">
        <f t="shared" ref="BK434" si="593">IF(AND(ISNUMBER(AG434),AG434&gt;0, ISNUMBER(AD434)),AD434*AG434,"")</f>
        <v/>
      </c>
      <c r="BL434" s="143" t="str">
        <f t="shared" ref="BL434" si="594">IF(BK434="","",BK434-(BK434*BJ434))</f>
        <v/>
      </c>
    </row>
    <row r="435" spans="2:64" s="39" customFormat="1" ht="34.5" hidden="1" customHeight="1" x14ac:dyDescent="0.25">
      <c r="B435" s="1200" t="s">
        <v>688</v>
      </c>
      <c r="C435" s="1098"/>
      <c r="D435" s="1098"/>
      <c r="E435" s="1098"/>
      <c r="F435" s="1098"/>
      <c r="G435" s="1098"/>
      <c r="H435" s="1098"/>
      <c r="I435" s="1098"/>
      <c r="J435" s="1098"/>
      <c r="K435" s="1098"/>
      <c r="L435" s="1098"/>
      <c r="M435" s="1098"/>
      <c r="N435" s="1098"/>
      <c r="O435" s="1154" t="s">
        <v>581</v>
      </c>
      <c r="P435" s="1154"/>
      <c r="Q435" s="1154"/>
      <c r="R435" s="1154"/>
      <c r="S435" s="1154"/>
      <c r="T435" s="1154"/>
      <c r="U435" s="1154"/>
      <c r="V435" s="1154"/>
      <c r="W435" s="1154"/>
      <c r="X435" s="1154"/>
      <c r="Y435" s="1096" t="s">
        <v>445</v>
      </c>
      <c r="Z435" s="1096"/>
      <c r="AA435" s="1096"/>
      <c r="AB435" s="1096"/>
      <c r="AC435" s="1096"/>
      <c r="AD435" s="1155" t="s">
        <v>393</v>
      </c>
      <c r="AE435" s="1155"/>
      <c r="AF435" s="1155"/>
      <c r="AG435" s="1096" t="s">
        <v>2</v>
      </c>
      <c r="AH435" s="1096"/>
      <c r="AI435" s="1096"/>
      <c r="AJ435" s="1211"/>
      <c r="AK435" s="1212"/>
      <c r="AL435" s="1212"/>
      <c r="AM435" s="1212"/>
      <c r="AN435" s="1212"/>
      <c r="AO435" s="1212"/>
      <c r="AP435" s="1212"/>
      <c r="AQ435" s="1212"/>
      <c r="AR435" s="1212"/>
      <c r="AS435" s="1212"/>
      <c r="AT435" s="1212"/>
      <c r="AU435" s="1212"/>
      <c r="AV435" s="1212"/>
      <c r="AW435" s="1212"/>
      <c r="AX435" s="1212"/>
      <c r="AY435" s="1213"/>
      <c r="AZ435" s="133"/>
      <c r="BA435" s="84" t="s">
        <v>1626</v>
      </c>
      <c r="BB435" s="39" t="s">
        <v>1210</v>
      </c>
      <c r="BC435" s="39" t="str">
        <f>IF(BA435="","",IF(ISNUMBER(SEARCH(BB435,B435)),B435,BB435&amp;" "&amp;RIGHT(B435,LEN(B435)-3)))</f>
        <v>Quercus Palustris</v>
      </c>
      <c r="BD435" s="39" t="str">
        <f>IF(O435&lt;&gt;"",O435,"")</f>
        <v>Pin Oak</v>
      </c>
      <c r="BE435" s="40" t="str">
        <f>IF(AND(Y435&lt;&gt;"Size", Y435&lt;&gt;""),Y435,"")</f>
        <v>Advanced</v>
      </c>
      <c r="BF435" s="85" t="str">
        <f>IF(ISNUMBER(AD435),"Yes","")</f>
        <v/>
      </c>
      <c r="BG435" s="40" t="str">
        <f>IF(ISNUMBER(AG435),AG435,"")</f>
        <v/>
      </c>
      <c r="BH435" s="142" t="str">
        <f>IF(ISNUMBER(AD435),AD435,"")</f>
        <v/>
      </c>
      <c r="BI435" s="40" t="str">
        <f>IF(AND(ISNUMBER(AG435),BF435="Yes"),AG435,"")</f>
        <v/>
      </c>
      <c r="BJ435" s="139">
        <f>IF(BC435="","",Admin!$F$8)</f>
        <v>0</v>
      </c>
      <c r="BK435" s="142" t="str">
        <f>IF(AND(ISNUMBER(AG435),AG435&gt;0, ISNUMBER(AD435)),AD435*AG435,"")</f>
        <v/>
      </c>
      <c r="BL435" s="143" t="str">
        <f>IF(BK435="","",BK435-(BK435*BJ435))</f>
        <v/>
      </c>
    </row>
    <row r="436" spans="2:64" s="39" customFormat="1" ht="18.75" hidden="1" customHeight="1" x14ac:dyDescent="0.25">
      <c r="B436" s="1200" t="s">
        <v>582</v>
      </c>
      <c r="C436" s="1098"/>
      <c r="D436" s="1098"/>
      <c r="E436" s="1098"/>
      <c r="F436" s="1098"/>
      <c r="G436" s="1098"/>
      <c r="H436" s="1098"/>
      <c r="I436" s="1098"/>
      <c r="J436" s="1098"/>
      <c r="K436" s="1098"/>
      <c r="L436" s="1098"/>
      <c r="M436" s="1098"/>
      <c r="N436" s="1098"/>
      <c r="O436" s="1154" t="s">
        <v>583</v>
      </c>
      <c r="P436" s="1154"/>
      <c r="Q436" s="1154"/>
      <c r="R436" s="1154"/>
      <c r="S436" s="1154"/>
      <c r="T436" s="1154"/>
      <c r="U436" s="1154"/>
      <c r="V436" s="1154"/>
      <c r="W436" s="1154"/>
      <c r="X436" s="1154"/>
      <c r="Y436" s="1096" t="s">
        <v>445</v>
      </c>
      <c r="Z436" s="1096"/>
      <c r="AA436" s="1096"/>
      <c r="AB436" s="1096"/>
      <c r="AC436" s="1096"/>
      <c r="AD436" s="1155" t="s">
        <v>393</v>
      </c>
      <c r="AE436" s="1155"/>
      <c r="AF436" s="1155"/>
      <c r="AG436" s="1096" t="s">
        <v>2</v>
      </c>
      <c r="AH436" s="1096"/>
      <c r="AI436" s="1096"/>
      <c r="AJ436" s="1211"/>
      <c r="AK436" s="1212"/>
      <c r="AL436" s="1212"/>
      <c r="AM436" s="1212"/>
      <c r="AN436" s="1212"/>
      <c r="AO436" s="1212"/>
      <c r="AP436" s="1212"/>
      <c r="AQ436" s="1212"/>
      <c r="AR436" s="1212"/>
      <c r="AS436" s="1212"/>
      <c r="AT436" s="1212"/>
      <c r="AU436" s="1212"/>
      <c r="AV436" s="1212"/>
      <c r="AW436" s="1212"/>
      <c r="AX436" s="1212"/>
      <c r="AY436" s="1213"/>
      <c r="AZ436" s="133"/>
      <c r="BA436" s="84" t="s">
        <v>1468</v>
      </c>
      <c r="BB436" s="39" t="s">
        <v>1210</v>
      </c>
      <c r="BC436" s="39" t="str">
        <f t="shared" si="498"/>
        <v>Quercus Palustris 'Early Fall'</v>
      </c>
      <c r="BD436" s="39" t="str">
        <f t="shared" si="499"/>
        <v>Early Fall Pin Oak</v>
      </c>
      <c r="BE436" s="40" t="str">
        <f t="shared" si="500"/>
        <v>Advanced</v>
      </c>
      <c r="BF436" s="85" t="str">
        <f t="shared" si="501"/>
        <v/>
      </c>
      <c r="BG436" s="40" t="str">
        <f t="shared" si="502"/>
        <v/>
      </c>
      <c r="BH436" s="142" t="str">
        <f t="shared" si="503"/>
        <v/>
      </c>
      <c r="BI436" s="40" t="str">
        <f t="shared" si="504"/>
        <v/>
      </c>
      <c r="BJ436" s="139">
        <f>IF(BC436="","",Admin!$F$8)</f>
        <v>0</v>
      </c>
      <c r="BK436" s="142" t="str">
        <f t="shared" si="505"/>
        <v/>
      </c>
      <c r="BL436" s="143" t="str">
        <f t="shared" si="435"/>
        <v/>
      </c>
    </row>
    <row r="437" spans="2:64" s="39" customFormat="1" ht="18.75" hidden="1" customHeight="1" x14ac:dyDescent="0.25">
      <c r="B437" s="1200" t="s">
        <v>689</v>
      </c>
      <c r="C437" s="1098"/>
      <c r="D437" s="1098"/>
      <c r="E437" s="1098"/>
      <c r="F437" s="1098"/>
      <c r="G437" s="1098"/>
      <c r="H437" s="1098"/>
      <c r="I437" s="1098"/>
      <c r="J437" s="1098"/>
      <c r="K437" s="1098"/>
      <c r="L437" s="1098"/>
      <c r="M437" s="1098"/>
      <c r="N437" s="1098"/>
      <c r="O437" s="1154" t="s">
        <v>690</v>
      </c>
      <c r="P437" s="1154"/>
      <c r="Q437" s="1154"/>
      <c r="R437" s="1154"/>
      <c r="S437" s="1154"/>
      <c r="T437" s="1154"/>
      <c r="U437" s="1154"/>
      <c r="V437" s="1154"/>
      <c r="W437" s="1154"/>
      <c r="X437" s="1154"/>
      <c r="Y437" s="1096" t="s">
        <v>445</v>
      </c>
      <c r="Z437" s="1096"/>
      <c r="AA437" s="1096"/>
      <c r="AB437" s="1096"/>
      <c r="AC437" s="1096"/>
      <c r="AD437" s="1155" t="s">
        <v>393</v>
      </c>
      <c r="AE437" s="1155"/>
      <c r="AF437" s="1155"/>
      <c r="AG437" s="1096" t="s">
        <v>2</v>
      </c>
      <c r="AH437" s="1096"/>
      <c r="AI437" s="1096"/>
      <c r="AJ437" s="1211"/>
      <c r="AK437" s="1212"/>
      <c r="AL437" s="1212"/>
      <c r="AM437" s="1212"/>
      <c r="AN437" s="1212"/>
      <c r="AO437" s="1212"/>
      <c r="AP437" s="1212"/>
      <c r="AQ437" s="1212"/>
      <c r="AR437" s="1212"/>
      <c r="AS437" s="1212"/>
      <c r="AT437" s="1212"/>
      <c r="AU437" s="1212"/>
      <c r="AV437" s="1212"/>
      <c r="AW437" s="1212"/>
      <c r="AX437" s="1212"/>
      <c r="AY437" s="1213"/>
      <c r="AZ437" s="133"/>
      <c r="BA437" s="84" t="s">
        <v>1469</v>
      </c>
      <c r="BB437" s="39" t="s">
        <v>1210</v>
      </c>
      <c r="BC437" s="39" t="str">
        <f t="shared" si="498"/>
        <v>Quercus Palustris 'Pringreen' Green Pillar</v>
      </c>
      <c r="BD437" s="39" t="str">
        <f t="shared" si="499"/>
        <v>Green Pillar Pin Oak</v>
      </c>
      <c r="BE437" s="40" t="str">
        <f t="shared" si="500"/>
        <v>Advanced</v>
      </c>
      <c r="BF437" s="85" t="str">
        <f t="shared" si="501"/>
        <v/>
      </c>
      <c r="BG437" s="40" t="str">
        <f t="shared" si="502"/>
        <v/>
      </c>
      <c r="BH437" s="142" t="str">
        <f t="shared" si="503"/>
        <v/>
      </c>
      <c r="BI437" s="40" t="str">
        <f t="shared" si="504"/>
        <v/>
      </c>
      <c r="BJ437" s="139">
        <f>IF(BC437="","",Admin!$F$8)</f>
        <v>0</v>
      </c>
      <c r="BK437" s="142" t="str">
        <f t="shared" si="505"/>
        <v/>
      </c>
      <c r="BL437" s="143" t="str">
        <f t="shared" si="435"/>
        <v/>
      </c>
    </row>
    <row r="438" spans="2:64" s="39" customFormat="1" ht="18.75" hidden="1" customHeight="1" x14ac:dyDescent="0.25">
      <c r="B438" s="1200" t="s">
        <v>1559</v>
      </c>
      <c r="C438" s="1098"/>
      <c r="D438" s="1098"/>
      <c r="E438" s="1098"/>
      <c r="F438" s="1098"/>
      <c r="G438" s="1098"/>
      <c r="H438" s="1098"/>
      <c r="I438" s="1098"/>
      <c r="J438" s="1098"/>
      <c r="K438" s="1098"/>
      <c r="L438" s="1098"/>
      <c r="M438" s="1098"/>
      <c r="N438" s="1098"/>
      <c r="O438" s="1154" t="s">
        <v>1313</v>
      </c>
      <c r="P438" s="1154"/>
      <c r="Q438" s="1154"/>
      <c r="R438" s="1154"/>
      <c r="S438" s="1154"/>
      <c r="T438" s="1154"/>
      <c r="U438" s="1154"/>
      <c r="V438" s="1154"/>
      <c r="W438" s="1154"/>
      <c r="X438" s="1154"/>
      <c r="Y438" s="1096" t="s">
        <v>445</v>
      </c>
      <c r="Z438" s="1096"/>
      <c r="AA438" s="1096"/>
      <c r="AB438" s="1096"/>
      <c r="AC438" s="1096"/>
      <c r="AD438" s="1155">
        <v>200</v>
      </c>
      <c r="AE438" s="1155"/>
      <c r="AF438" s="1155"/>
      <c r="AG438" s="1096"/>
      <c r="AH438" s="1096"/>
      <c r="AI438" s="1096"/>
      <c r="AJ438" s="1211"/>
      <c r="AK438" s="1212"/>
      <c r="AL438" s="1212"/>
      <c r="AM438" s="1212"/>
      <c r="AN438" s="1212"/>
      <c r="AO438" s="1212"/>
      <c r="AP438" s="1212"/>
      <c r="AQ438" s="1212"/>
      <c r="AR438" s="1212"/>
      <c r="AS438" s="1212"/>
      <c r="AT438" s="1212"/>
      <c r="AU438" s="1212"/>
      <c r="AV438" s="1212"/>
      <c r="AW438" s="1212"/>
      <c r="AX438" s="1212"/>
      <c r="AY438" s="1213"/>
      <c r="AZ438" s="133"/>
      <c r="BA438" s="84" t="s">
        <v>2463</v>
      </c>
      <c r="BB438" s="39" t="s">
        <v>1210</v>
      </c>
      <c r="BC438" s="39" t="str">
        <f t="shared" ref="BC438" si="595">IF(BA438="","",IF(ISNUMBER(SEARCH(BB438,B438)),B438,BB438&amp;" "&amp;RIGHT(B438,LEN(B438)-3)))</f>
        <v>Quercus Robur*</v>
      </c>
      <c r="BD438" s="39" t="str">
        <f t="shared" ref="BD438" si="596">IF(O438&lt;&gt;"",O438,"")</f>
        <v>English Oak</v>
      </c>
      <c r="BE438" s="40" t="str">
        <f t="shared" ref="BE438" si="597">IF(AND(Y438&lt;&gt;"Size", Y438&lt;&gt;""),Y438,"")</f>
        <v>Advanced</v>
      </c>
      <c r="BF438" s="85" t="str">
        <f t="shared" ref="BF438" si="598">IF(ISNUMBER(AD438),"Yes","")</f>
        <v>Yes</v>
      </c>
      <c r="BG438" s="40" t="str">
        <f t="shared" ref="BG438" si="599">IF(ISNUMBER(AG438),AG438,"")</f>
        <v/>
      </c>
      <c r="BH438" s="142">
        <f t="shared" ref="BH438" si="600">IF(ISNUMBER(AD438),AD438,"")</f>
        <v>200</v>
      </c>
      <c r="BI438" s="40" t="str">
        <f t="shared" ref="BI438" si="601">IF(AND(ISNUMBER(AG438),BF438="Yes"),AG438,"")</f>
        <v/>
      </c>
      <c r="BJ438" s="139">
        <f>IF(BC438="","",Admin!$F$8)</f>
        <v>0</v>
      </c>
      <c r="BK438" s="142" t="str">
        <f t="shared" ref="BK438" si="602">IF(AND(ISNUMBER(AG438),AG438&gt;0, ISNUMBER(AD438)),AD438*AG438,"")</f>
        <v/>
      </c>
      <c r="BL438" s="143" t="str">
        <f>IF(BK438="","",BK438-(BK438*BJ438))</f>
        <v/>
      </c>
    </row>
    <row r="439" spans="2:64" s="39" customFormat="1" ht="18.75" hidden="1" customHeight="1" x14ac:dyDescent="0.25">
      <c r="B439" s="1200" t="s">
        <v>2303</v>
      </c>
      <c r="C439" s="1098"/>
      <c r="D439" s="1098"/>
      <c r="E439" s="1098"/>
      <c r="F439" s="1098"/>
      <c r="G439" s="1098"/>
      <c r="H439" s="1098"/>
      <c r="I439" s="1098"/>
      <c r="J439" s="1098"/>
      <c r="K439" s="1098"/>
      <c r="L439" s="1098"/>
      <c r="M439" s="1098"/>
      <c r="N439" s="1098"/>
      <c r="O439" s="1154" t="s">
        <v>2304</v>
      </c>
      <c r="P439" s="1154"/>
      <c r="Q439" s="1154"/>
      <c r="R439" s="1154"/>
      <c r="S439" s="1154"/>
      <c r="T439" s="1154"/>
      <c r="U439" s="1154"/>
      <c r="V439" s="1154"/>
      <c r="W439" s="1154"/>
      <c r="X439" s="1154"/>
      <c r="Y439" s="1096" t="s">
        <v>445</v>
      </c>
      <c r="Z439" s="1096"/>
      <c r="AA439" s="1096"/>
      <c r="AB439" s="1096"/>
      <c r="AC439" s="1096"/>
      <c r="AD439" s="1155" t="s">
        <v>393</v>
      </c>
      <c r="AE439" s="1155"/>
      <c r="AF439" s="1155"/>
      <c r="AG439" s="1096" t="s">
        <v>2</v>
      </c>
      <c r="AH439" s="1096"/>
      <c r="AI439" s="1096"/>
      <c r="AJ439" s="1211"/>
      <c r="AK439" s="1212"/>
      <c r="AL439" s="1212"/>
      <c r="AM439" s="1212"/>
      <c r="AN439" s="1212"/>
      <c r="AO439" s="1212"/>
      <c r="AP439" s="1212"/>
      <c r="AQ439" s="1212"/>
      <c r="AR439" s="1212"/>
      <c r="AS439" s="1212"/>
      <c r="AT439" s="1212"/>
      <c r="AU439" s="1212"/>
      <c r="AV439" s="1212"/>
      <c r="AW439" s="1212"/>
      <c r="AX439" s="1212"/>
      <c r="AY439" s="1213"/>
      <c r="AZ439" s="133"/>
      <c r="BA439" s="84" t="s">
        <v>2305</v>
      </c>
      <c r="BB439" s="39" t="s">
        <v>1210</v>
      </c>
      <c r="BC439" s="39" t="str">
        <f t="shared" si="498"/>
        <v>Quercus Robur f. fastigiata</v>
      </c>
      <c r="BD439" s="39" t="str">
        <f t="shared" si="499"/>
        <v>Upright English Oak</v>
      </c>
      <c r="BE439" s="40" t="str">
        <f t="shared" si="500"/>
        <v>Advanced</v>
      </c>
      <c r="BF439" s="85" t="str">
        <f t="shared" si="501"/>
        <v/>
      </c>
      <c r="BG439" s="40" t="str">
        <f t="shared" si="502"/>
        <v/>
      </c>
      <c r="BH439" s="142" t="str">
        <f t="shared" si="503"/>
        <v/>
      </c>
      <c r="BI439" s="40" t="str">
        <f t="shared" si="504"/>
        <v/>
      </c>
      <c r="BJ439" s="139">
        <f>IF(BC439="","",Admin!$F$8)</f>
        <v>0</v>
      </c>
      <c r="BK439" s="142" t="str">
        <f t="shared" si="505"/>
        <v/>
      </c>
      <c r="BL439" s="143" t="str">
        <f>IF(BK439="","",BK439-(BK439*BJ439))</f>
        <v/>
      </c>
    </row>
    <row r="440" spans="2:64" s="39" customFormat="1" ht="18.75" hidden="1" customHeight="1" thickBot="1" x14ac:dyDescent="0.3">
      <c r="B440" s="1228" t="s">
        <v>1560</v>
      </c>
      <c r="C440" s="1229"/>
      <c r="D440" s="1229"/>
      <c r="E440" s="1229"/>
      <c r="F440" s="1229"/>
      <c r="G440" s="1229"/>
      <c r="H440" s="1229"/>
      <c r="I440" s="1229"/>
      <c r="J440" s="1229"/>
      <c r="K440" s="1229"/>
      <c r="L440" s="1229"/>
      <c r="M440" s="1229"/>
      <c r="N440" s="1229"/>
      <c r="O440" s="1230" t="s">
        <v>584</v>
      </c>
      <c r="P440" s="1230"/>
      <c r="Q440" s="1230"/>
      <c r="R440" s="1230"/>
      <c r="S440" s="1230"/>
      <c r="T440" s="1230"/>
      <c r="U440" s="1230"/>
      <c r="V440" s="1230"/>
      <c r="W440" s="1230"/>
      <c r="X440" s="1231"/>
      <c r="Y440" s="1194" t="s">
        <v>445</v>
      </c>
      <c r="Z440" s="1195"/>
      <c r="AA440" s="1195"/>
      <c r="AB440" s="1195"/>
      <c r="AC440" s="1196"/>
      <c r="AD440" s="1197">
        <v>200</v>
      </c>
      <c r="AE440" s="1198"/>
      <c r="AF440" s="1199"/>
      <c r="AG440" s="1194"/>
      <c r="AH440" s="1195"/>
      <c r="AI440" s="1196"/>
      <c r="AJ440" s="1214"/>
      <c r="AK440" s="1215"/>
      <c r="AL440" s="1215"/>
      <c r="AM440" s="1215"/>
      <c r="AN440" s="1215"/>
      <c r="AO440" s="1215"/>
      <c r="AP440" s="1215"/>
      <c r="AQ440" s="1215"/>
      <c r="AR440" s="1215"/>
      <c r="AS440" s="1215"/>
      <c r="AT440" s="1215"/>
      <c r="AU440" s="1215"/>
      <c r="AV440" s="1215"/>
      <c r="AW440" s="1215"/>
      <c r="AX440" s="1215"/>
      <c r="AY440" s="1216"/>
      <c r="AZ440" s="133"/>
      <c r="BA440" s="84" t="s">
        <v>2464</v>
      </c>
      <c r="BB440" s="39" t="s">
        <v>1210</v>
      </c>
      <c r="BC440" s="39" t="str">
        <f t="shared" si="498"/>
        <v>Quercus Rubra*</v>
      </c>
      <c r="BD440" s="39" t="str">
        <f t="shared" si="499"/>
        <v>Red Oak</v>
      </c>
      <c r="BE440" s="40" t="str">
        <f t="shared" si="500"/>
        <v>Advanced</v>
      </c>
      <c r="BF440" s="85" t="str">
        <f t="shared" si="501"/>
        <v>Yes</v>
      </c>
      <c r="BG440" s="40" t="str">
        <f t="shared" si="502"/>
        <v/>
      </c>
      <c r="BH440" s="142">
        <f t="shared" si="503"/>
        <v>200</v>
      </c>
      <c r="BI440" s="40" t="str">
        <f t="shared" si="504"/>
        <v/>
      </c>
      <c r="BJ440" s="139">
        <f>IF(BC440="","",Admin!$F$8)</f>
        <v>0</v>
      </c>
      <c r="BK440" s="142" t="str">
        <f t="shared" si="505"/>
        <v/>
      </c>
      <c r="BL440" s="143" t="str">
        <f t="shared" si="435"/>
        <v/>
      </c>
    </row>
    <row r="441" spans="2:64" s="39" customFormat="1" ht="18.75" hidden="1" customHeight="1" thickBot="1" x14ac:dyDescent="0.3">
      <c r="B441" s="1104"/>
      <c r="C441" s="1104"/>
      <c r="D441" s="1104"/>
      <c r="E441" s="1104"/>
      <c r="F441" s="1104"/>
      <c r="G441" s="1104"/>
      <c r="H441" s="1104"/>
      <c r="I441" s="1104"/>
      <c r="J441" s="1104"/>
      <c r="K441" s="1104"/>
      <c r="L441" s="1104"/>
      <c r="M441" s="1104"/>
      <c r="N441" s="1104"/>
      <c r="O441" s="1104"/>
      <c r="P441" s="1104"/>
      <c r="Q441" s="1104"/>
      <c r="R441" s="1104"/>
      <c r="S441" s="1104"/>
      <c r="T441" s="1104"/>
      <c r="U441" s="1104"/>
      <c r="V441" s="1104"/>
      <c r="W441" s="1104"/>
      <c r="X441" s="1104"/>
      <c r="Y441" s="1104"/>
      <c r="Z441" s="1104"/>
      <c r="AA441" s="1104"/>
      <c r="AB441" s="1104"/>
      <c r="AC441" s="1104"/>
      <c r="AD441" s="1104"/>
      <c r="AE441" s="1104"/>
      <c r="AF441" s="1104"/>
      <c r="AG441" s="1104"/>
      <c r="AH441" s="1104"/>
      <c r="AI441" s="1104"/>
      <c r="AJ441" s="1104"/>
      <c r="AK441" s="1104"/>
      <c r="AL441" s="1104"/>
      <c r="AM441" s="1104"/>
      <c r="AN441" s="1104"/>
      <c r="AO441" s="1104"/>
      <c r="AP441" s="1104"/>
      <c r="AQ441" s="1104"/>
      <c r="AR441" s="1104"/>
      <c r="AS441" s="1104"/>
      <c r="AT441" s="1104"/>
      <c r="AU441" s="1104"/>
      <c r="AV441" s="1104"/>
      <c r="AW441" s="1104"/>
      <c r="AX441" s="1104"/>
      <c r="AY441" s="1104"/>
      <c r="AZ441" s="133"/>
      <c r="BA441" s="84" t="s">
        <v>792</v>
      </c>
      <c r="BC441" s="39" t="str">
        <f t="shared" si="498"/>
        <v/>
      </c>
      <c r="BD441" s="39" t="str">
        <f t="shared" si="499"/>
        <v/>
      </c>
      <c r="BE441" s="78" t="str">
        <f t="shared" si="500"/>
        <v/>
      </c>
      <c r="BF441" s="85" t="str">
        <f t="shared" si="501"/>
        <v/>
      </c>
      <c r="BG441" s="78" t="str">
        <f t="shared" si="502"/>
        <v/>
      </c>
      <c r="BH441" s="94" t="str">
        <f t="shared" si="503"/>
        <v/>
      </c>
      <c r="BI441" s="78" t="str">
        <f t="shared" si="504"/>
        <v/>
      </c>
      <c r="BJ441" s="86" t="str">
        <f>IF(BC441="","",Admin!$F$8)</f>
        <v/>
      </c>
      <c r="BK441" s="94" t="str">
        <f t="shared" si="505"/>
        <v/>
      </c>
      <c r="BL441" s="95" t="str">
        <f t="shared" si="435"/>
        <v/>
      </c>
    </row>
    <row r="442" spans="2:64" s="39" customFormat="1" ht="18.75" customHeight="1" x14ac:dyDescent="0.3">
      <c r="B442" s="1100" t="s">
        <v>585</v>
      </c>
      <c r="C442" s="1101"/>
      <c r="D442" s="1101"/>
      <c r="E442" s="1101"/>
      <c r="F442" s="1101"/>
      <c r="G442" s="1101"/>
      <c r="H442" s="1101"/>
      <c r="I442" s="1101"/>
      <c r="J442" s="1101"/>
      <c r="K442" s="1101"/>
      <c r="L442" s="1101"/>
      <c r="M442" s="1101"/>
      <c r="N442" s="1101"/>
      <c r="O442" s="1101"/>
      <c r="P442" s="1101"/>
      <c r="Q442" s="1101"/>
      <c r="R442" s="1101"/>
      <c r="S442" s="1101"/>
      <c r="T442" s="1101"/>
      <c r="U442" s="1101"/>
      <c r="V442" s="1101"/>
      <c r="W442" s="1101"/>
      <c r="X442" s="1101"/>
      <c r="Y442" s="1102" t="s">
        <v>443</v>
      </c>
      <c r="Z442" s="1102"/>
      <c r="AA442" s="1102"/>
      <c r="AB442" s="1102"/>
      <c r="AC442" s="1102"/>
      <c r="AD442" s="1102" t="s">
        <v>1</v>
      </c>
      <c r="AE442" s="1102"/>
      <c r="AF442" s="1102"/>
      <c r="AG442" s="1102" t="s">
        <v>0</v>
      </c>
      <c r="AH442" s="1102"/>
      <c r="AI442" s="1102"/>
      <c r="AJ442" s="1102" t="s">
        <v>444</v>
      </c>
      <c r="AK442" s="1102"/>
      <c r="AL442" s="1102"/>
      <c r="AM442" s="1102"/>
      <c r="AN442" s="1102"/>
      <c r="AO442" s="1102"/>
      <c r="AP442" s="1102"/>
      <c r="AQ442" s="1102"/>
      <c r="AR442" s="1102"/>
      <c r="AS442" s="1102"/>
      <c r="AT442" s="1102"/>
      <c r="AU442" s="1102"/>
      <c r="AV442" s="1102"/>
      <c r="AW442" s="1102"/>
      <c r="AX442" s="1102"/>
      <c r="AY442" s="1103"/>
      <c r="AZ442" s="133"/>
      <c r="BA442" s="84" t="s">
        <v>792</v>
      </c>
      <c r="BC442" s="39" t="str">
        <f t="shared" si="498"/>
        <v/>
      </c>
      <c r="BD442" s="39" t="str">
        <f t="shared" si="499"/>
        <v/>
      </c>
      <c r="BE442" s="78" t="str">
        <f t="shared" si="500"/>
        <v/>
      </c>
      <c r="BF442" s="85" t="str">
        <f t="shared" si="501"/>
        <v/>
      </c>
      <c r="BG442" s="78" t="str">
        <f t="shared" si="502"/>
        <v/>
      </c>
      <c r="BH442" s="94" t="str">
        <f t="shared" si="503"/>
        <v/>
      </c>
      <c r="BI442" s="78" t="str">
        <f t="shared" si="504"/>
        <v/>
      </c>
      <c r="BJ442" s="86" t="str">
        <f>IF(BC442="","",Admin!$F$8)</f>
        <v/>
      </c>
      <c r="BK442" s="94" t="str">
        <f t="shared" si="505"/>
        <v/>
      </c>
      <c r="BL442" s="95" t="str">
        <f t="shared" si="435"/>
        <v/>
      </c>
    </row>
    <row r="443" spans="2:64" s="39" customFormat="1" ht="18.75" hidden="1" customHeight="1" x14ac:dyDescent="0.25">
      <c r="B443" s="1110" t="s">
        <v>2210</v>
      </c>
      <c r="C443" s="470"/>
      <c r="D443" s="470"/>
      <c r="E443" s="470"/>
      <c r="F443" s="470"/>
      <c r="G443" s="470"/>
      <c r="H443" s="470"/>
      <c r="I443" s="470"/>
      <c r="J443" s="470"/>
      <c r="K443" s="470"/>
      <c r="L443" s="470"/>
      <c r="M443" s="470"/>
      <c r="N443" s="470"/>
      <c r="O443" s="1111" t="s">
        <v>2211</v>
      </c>
      <c r="P443" s="1111"/>
      <c r="Q443" s="1111"/>
      <c r="R443" s="1111"/>
      <c r="S443" s="1111"/>
      <c r="T443" s="1111"/>
      <c r="U443" s="1111"/>
      <c r="V443" s="1111"/>
      <c r="W443" s="1111"/>
      <c r="X443" s="1111"/>
      <c r="Y443" s="1094" t="s">
        <v>445</v>
      </c>
      <c r="Z443" s="1094"/>
      <c r="AA443" s="1094"/>
      <c r="AB443" s="1094"/>
      <c r="AC443" s="1094"/>
      <c r="AD443" s="1112" t="s">
        <v>393</v>
      </c>
      <c r="AE443" s="1112"/>
      <c r="AF443" s="1112"/>
      <c r="AG443" s="1094" t="s">
        <v>2</v>
      </c>
      <c r="AH443" s="1094"/>
      <c r="AI443" s="1094"/>
      <c r="AJ443" s="863"/>
      <c r="AK443" s="864"/>
      <c r="AL443" s="864"/>
      <c r="AM443" s="864"/>
      <c r="AN443" s="864"/>
      <c r="AO443" s="864"/>
      <c r="AP443" s="864"/>
      <c r="AQ443" s="864"/>
      <c r="AR443" s="864"/>
      <c r="AS443" s="864"/>
      <c r="AT443" s="864"/>
      <c r="AU443" s="864"/>
      <c r="AV443" s="864"/>
      <c r="AW443" s="864"/>
      <c r="AX443" s="864"/>
      <c r="AY443" s="1093"/>
      <c r="AZ443" s="133"/>
      <c r="BA443" s="84" t="s">
        <v>2219</v>
      </c>
      <c r="BB443" s="39" t="s">
        <v>1211</v>
      </c>
      <c r="BC443" s="39" t="str">
        <f t="shared" si="498"/>
        <v>Robinia 'Casque Rouge'</v>
      </c>
      <c r="BD443" s="39" t="str">
        <f t="shared" si="499"/>
        <v>Robinia - Dark Pink</v>
      </c>
      <c r="BE443" s="40" t="str">
        <f t="shared" si="500"/>
        <v>Advanced</v>
      </c>
      <c r="BF443" s="85" t="str">
        <f t="shared" si="501"/>
        <v/>
      </c>
      <c r="BG443" s="40" t="str">
        <f t="shared" si="502"/>
        <v/>
      </c>
      <c r="BH443" s="142" t="str">
        <f t="shared" si="503"/>
        <v/>
      </c>
      <c r="BI443" s="40" t="str">
        <f t="shared" si="504"/>
        <v/>
      </c>
      <c r="BJ443" s="139">
        <f>IF(BC443="","",Admin!$F$8)</f>
        <v>0</v>
      </c>
      <c r="BK443" s="142" t="str">
        <f t="shared" si="505"/>
        <v/>
      </c>
      <c r="BL443" s="143" t="str">
        <f t="shared" si="435"/>
        <v/>
      </c>
    </row>
    <row r="444" spans="2:64" s="39" customFormat="1" ht="18.75" customHeight="1" x14ac:dyDescent="0.25">
      <c r="B444" s="1122" t="s">
        <v>2209</v>
      </c>
      <c r="C444" s="466"/>
      <c r="D444" s="466"/>
      <c r="E444" s="466"/>
      <c r="F444" s="466"/>
      <c r="G444" s="466"/>
      <c r="H444" s="466"/>
      <c r="I444" s="466"/>
      <c r="J444" s="466"/>
      <c r="K444" s="466"/>
      <c r="L444" s="466"/>
      <c r="M444" s="466"/>
      <c r="N444" s="466"/>
      <c r="O444" s="1117" t="s">
        <v>586</v>
      </c>
      <c r="P444" s="1117"/>
      <c r="Q444" s="1117"/>
      <c r="R444" s="1117"/>
      <c r="S444" s="1117"/>
      <c r="T444" s="1117"/>
      <c r="U444" s="1117"/>
      <c r="V444" s="1117"/>
      <c r="W444" s="1117"/>
      <c r="X444" s="1117"/>
      <c r="Y444" s="1092" t="s">
        <v>445</v>
      </c>
      <c r="Z444" s="1092"/>
      <c r="AA444" s="1092"/>
      <c r="AB444" s="1092"/>
      <c r="AC444" s="1092"/>
      <c r="AD444" s="1113">
        <v>59.95</v>
      </c>
      <c r="AE444" s="1113"/>
      <c r="AF444" s="1113"/>
      <c r="AG444" s="1092"/>
      <c r="AH444" s="1092"/>
      <c r="AI444" s="1092"/>
      <c r="AJ444" s="1119"/>
      <c r="AK444" s="1120"/>
      <c r="AL444" s="1120"/>
      <c r="AM444" s="1120"/>
      <c r="AN444" s="1120"/>
      <c r="AO444" s="1120"/>
      <c r="AP444" s="1120"/>
      <c r="AQ444" s="1120"/>
      <c r="AR444" s="1120"/>
      <c r="AS444" s="1120"/>
      <c r="AT444" s="1120"/>
      <c r="AU444" s="1120"/>
      <c r="AV444" s="1120"/>
      <c r="AW444" s="1120"/>
      <c r="AX444" s="1120"/>
      <c r="AY444" s="1121"/>
      <c r="AZ444" s="133"/>
      <c r="BA444" s="84" t="s">
        <v>2220</v>
      </c>
      <c r="BB444" s="39" t="s">
        <v>1211</v>
      </c>
      <c r="BC444" s="39" t="str">
        <f t="shared" ref="BC444" si="603">IF(BA444="","",IF(ISNUMBER(SEARCH(BB444,B444)),B444,BB444&amp;" "&amp;RIGHT(B444,LEN(B444)-3)))</f>
        <v>Robinia Pseudoacacia 'Frisia'</v>
      </c>
      <c r="BD444" s="39" t="str">
        <f t="shared" ref="BD444" si="604">IF(O444&lt;&gt;"",O444,"")</f>
        <v>Golden Robinia</v>
      </c>
      <c r="BE444" s="40" t="str">
        <f t="shared" ref="BE444" si="605">IF(AND(Y444&lt;&gt;"Size", Y444&lt;&gt;""),Y444,"")</f>
        <v>Advanced</v>
      </c>
      <c r="BF444" s="85" t="str">
        <f t="shared" ref="BF444" si="606">IF(ISNUMBER(AD444),"Yes","")</f>
        <v>Yes</v>
      </c>
      <c r="BG444" s="40" t="str">
        <f t="shared" ref="BG444" si="607">IF(ISNUMBER(AG444),AG444,"")</f>
        <v/>
      </c>
      <c r="BH444" s="142">
        <f t="shared" ref="BH444" si="608">IF(ISNUMBER(AD444),AD444,"")</f>
        <v>59.95</v>
      </c>
      <c r="BI444" s="40" t="str">
        <f t="shared" ref="BI444" si="609">IF(AND(ISNUMBER(AG444),BF444="Yes"),AG444,"")</f>
        <v/>
      </c>
      <c r="BJ444" s="139">
        <f>IF(BC444="","",Admin!$F$8)</f>
        <v>0</v>
      </c>
      <c r="BK444" s="142" t="str">
        <f t="shared" ref="BK444" si="610">IF(AND(ISNUMBER(AG444),AG444&gt;0, ISNUMBER(AD444)),AD444*AG444,"")</f>
        <v/>
      </c>
      <c r="BL444" s="143" t="str">
        <f t="shared" ref="BL444" si="611">IF(BK444="","",BK444-(BK444*BJ444))</f>
        <v/>
      </c>
    </row>
    <row r="445" spans="2:64" s="39" customFormat="1" ht="18.75" customHeight="1" thickBot="1" x14ac:dyDescent="0.3">
      <c r="B445" s="1122" t="s">
        <v>2085</v>
      </c>
      <c r="C445" s="466"/>
      <c r="D445" s="466"/>
      <c r="E445" s="466"/>
      <c r="F445" s="466"/>
      <c r="G445" s="466"/>
      <c r="H445" s="466"/>
      <c r="I445" s="466"/>
      <c r="J445" s="466"/>
      <c r="K445" s="466"/>
      <c r="L445" s="466"/>
      <c r="M445" s="466"/>
      <c r="N445" s="466"/>
      <c r="O445" s="1117" t="s">
        <v>1314</v>
      </c>
      <c r="P445" s="1117"/>
      <c r="Q445" s="1117"/>
      <c r="R445" s="1117"/>
      <c r="S445" s="1117"/>
      <c r="T445" s="1117"/>
      <c r="U445" s="1117"/>
      <c r="V445" s="1117"/>
      <c r="W445" s="1117"/>
      <c r="X445" s="1117"/>
      <c r="Y445" s="1092" t="s">
        <v>445</v>
      </c>
      <c r="Z445" s="1092"/>
      <c r="AA445" s="1092"/>
      <c r="AB445" s="1092"/>
      <c r="AC445" s="1092"/>
      <c r="AD445" s="1113">
        <v>62.95</v>
      </c>
      <c r="AE445" s="1113"/>
      <c r="AF445" s="1113"/>
      <c r="AG445" s="1092"/>
      <c r="AH445" s="1092"/>
      <c r="AI445" s="1092"/>
      <c r="AJ445" s="1119"/>
      <c r="AK445" s="1120"/>
      <c r="AL445" s="1120"/>
      <c r="AM445" s="1120"/>
      <c r="AN445" s="1120"/>
      <c r="AO445" s="1120"/>
      <c r="AP445" s="1120"/>
      <c r="AQ445" s="1120"/>
      <c r="AR445" s="1120"/>
      <c r="AS445" s="1120"/>
      <c r="AT445" s="1120"/>
      <c r="AU445" s="1120"/>
      <c r="AV445" s="1120"/>
      <c r="AW445" s="1120"/>
      <c r="AX445" s="1120"/>
      <c r="AY445" s="1121"/>
      <c r="AZ445" s="133"/>
      <c r="BA445" s="84" t="s">
        <v>2465</v>
      </c>
      <c r="BB445" s="39" t="s">
        <v>1211</v>
      </c>
      <c r="BC445" s="39" t="str">
        <f t="shared" si="498"/>
        <v>Robinia Pseudoacacia 'Lace Lady'</v>
      </c>
      <c r="BD445" s="39" t="str">
        <f t="shared" si="499"/>
        <v>Lace Lady Robinia</v>
      </c>
      <c r="BE445" s="40" t="str">
        <f t="shared" si="500"/>
        <v>Advanced</v>
      </c>
      <c r="BF445" s="85" t="str">
        <f t="shared" si="501"/>
        <v>Yes</v>
      </c>
      <c r="BG445" s="40" t="str">
        <f t="shared" si="502"/>
        <v/>
      </c>
      <c r="BH445" s="142">
        <f t="shared" si="503"/>
        <v>62.95</v>
      </c>
      <c r="BI445" s="40" t="str">
        <f t="shared" si="504"/>
        <v/>
      </c>
      <c r="BJ445" s="139">
        <f>IF(BC445="","",Admin!$F$8)</f>
        <v>0</v>
      </c>
      <c r="BK445" s="142" t="str">
        <f t="shared" si="505"/>
        <v/>
      </c>
      <c r="BL445" s="143" t="str">
        <f>IF(BK445="","",BK445-(BK445*BJ445))</f>
        <v/>
      </c>
    </row>
    <row r="446" spans="2:64" s="39" customFormat="1" ht="18.75" hidden="1" customHeight="1" thickBot="1" x14ac:dyDescent="0.3">
      <c r="B446" s="1110" t="s">
        <v>1810</v>
      </c>
      <c r="C446" s="470"/>
      <c r="D446" s="470"/>
      <c r="E446" s="470"/>
      <c r="F446" s="470"/>
      <c r="G446" s="470"/>
      <c r="H446" s="470"/>
      <c r="I446" s="470"/>
      <c r="J446" s="470"/>
      <c r="K446" s="470"/>
      <c r="L446" s="470"/>
      <c r="M446" s="470"/>
      <c r="N446" s="470"/>
      <c r="O446" s="1111" t="s">
        <v>589</v>
      </c>
      <c r="P446" s="1111"/>
      <c r="Q446" s="1111"/>
      <c r="R446" s="1111"/>
      <c r="S446" s="1111"/>
      <c r="T446" s="1111"/>
      <c r="U446" s="1111"/>
      <c r="V446" s="1111"/>
      <c r="W446" s="1111"/>
      <c r="X446" s="1111"/>
      <c r="Y446" s="1094" t="s">
        <v>445</v>
      </c>
      <c r="Z446" s="1094"/>
      <c r="AA446" s="1094"/>
      <c r="AB446" s="1094"/>
      <c r="AC446" s="1094"/>
      <c r="AD446" s="1112" t="s">
        <v>393</v>
      </c>
      <c r="AE446" s="1112"/>
      <c r="AF446" s="1112"/>
      <c r="AG446" s="1094" t="s">
        <v>2</v>
      </c>
      <c r="AH446" s="1094"/>
      <c r="AI446" s="1094"/>
      <c r="AJ446" s="863"/>
      <c r="AK446" s="864"/>
      <c r="AL446" s="864"/>
      <c r="AM446" s="864"/>
      <c r="AN446" s="864"/>
      <c r="AO446" s="864"/>
      <c r="AP446" s="864"/>
      <c r="AQ446" s="864"/>
      <c r="AR446" s="864"/>
      <c r="AS446" s="864"/>
      <c r="AT446" s="864"/>
      <c r="AU446" s="864"/>
      <c r="AV446" s="864"/>
      <c r="AW446" s="864"/>
      <c r="AX446" s="864"/>
      <c r="AY446" s="1093"/>
      <c r="AZ446" s="133"/>
      <c r="BA446" s="84" t="s">
        <v>1381</v>
      </c>
      <c r="BB446" s="39" t="s">
        <v>1211</v>
      </c>
      <c r="BC446" s="39" t="str">
        <f t="shared" si="498"/>
        <v>Robinia Pseudoacacia 'Purple Robe'</v>
      </c>
      <c r="BD446" s="39" t="str">
        <f t="shared" si="499"/>
        <v>Purple Robe Robinia</v>
      </c>
      <c r="BE446" s="40" t="str">
        <f t="shared" si="500"/>
        <v>Advanced</v>
      </c>
      <c r="BF446" s="85" t="str">
        <f t="shared" si="501"/>
        <v/>
      </c>
      <c r="BG446" s="40" t="str">
        <f t="shared" si="502"/>
        <v/>
      </c>
      <c r="BH446" s="142" t="str">
        <f t="shared" si="503"/>
        <v/>
      </c>
      <c r="BI446" s="40" t="str">
        <f t="shared" si="504"/>
        <v/>
      </c>
      <c r="BJ446" s="139">
        <f>IF(BC446="","",Admin!$F$8)</f>
        <v>0</v>
      </c>
      <c r="BK446" s="142" t="str">
        <f t="shared" si="505"/>
        <v/>
      </c>
      <c r="BL446" s="143" t="str">
        <f>IF(BK446="","",BK446-(BK446*BJ446))</f>
        <v/>
      </c>
    </row>
    <row r="447" spans="2:64" s="39" customFormat="1" ht="18.75" customHeight="1" x14ac:dyDescent="0.25">
      <c r="B447" s="1203" t="s">
        <v>1387</v>
      </c>
      <c r="C447" s="1204"/>
      <c r="D447" s="1204"/>
      <c r="E447" s="1204"/>
      <c r="F447" s="1204"/>
      <c r="G447" s="1204"/>
      <c r="H447" s="1204"/>
      <c r="I447" s="1204"/>
      <c r="J447" s="1204"/>
      <c r="K447" s="1204"/>
      <c r="L447" s="1204"/>
      <c r="M447" s="1204"/>
      <c r="N447" s="1204"/>
      <c r="O447" s="1204"/>
      <c r="P447" s="1204"/>
      <c r="Q447" s="1204"/>
      <c r="R447" s="1204"/>
      <c r="S447" s="1204"/>
      <c r="T447" s="1204"/>
      <c r="U447" s="1204"/>
      <c r="V447" s="1204"/>
      <c r="W447" s="1204"/>
      <c r="X447" s="1204"/>
      <c r="Y447" s="1204"/>
      <c r="Z447" s="1204"/>
      <c r="AA447" s="1204"/>
      <c r="AB447" s="1204"/>
      <c r="AC447" s="1204"/>
      <c r="AD447" s="1204"/>
      <c r="AE447" s="1204"/>
      <c r="AF447" s="1204"/>
      <c r="AG447" s="1204"/>
      <c r="AH447" s="1204"/>
      <c r="AI447" s="1204"/>
      <c r="AJ447" s="1204"/>
      <c r="AK447" s="1204"/>
      <c r="AL447" s="1204"/>
      <c r="AM447" s="1204"/>
      <c r="AN447" s="1204"/>
      <c r="AO447" s="1204"/>
      <c r="AP447" s="1204"/>
      <c r="AQ447" s="1204"/>
      <c r="AR447" s="1204"/>
      <c r="AS447" s="1204"/>
      <c r="AT447" s="1204"/>
      <c r="AU447" s="1204"/>
      <c r="AV447" s="1204"/>
      <c r="AW447" s="1204"/>
      <c r="AX447" s="1204"/>
      <c r="AY447" s="1205"/>
      <c r="AZ447" s="133"/>
      <c r="BA447" s="84"/>
      <c r="BE447" s="78"/>
      <c r="BF447" s="85"/>
      <c r="BG447" s="78"/>
      <c r="BH447" s="94"/>
      <c r="BI447" s="78"/>
      <c r="BJ447" s="86" t="str">
        <f>IF(BC447="","",Admin!$F$8)</f>
        <v/>
      </c>
      <c r="BK447" s="94"/>
      <c r="BL447" s="95"/>
    </row>
    <row r="448" spans="2:64" s="39" customFormat="1" ht="18.75" customHeight="1" x14ac:dyDescent="0.25">
      <c r="B448" s="1122" t="s">
        <v>587</v>
      </c>
      <c r="C448" s="466"/>
      <c r="D448" s="466"/>
      <c r="E448" s="466"/>
      <c r="F448" s="466"/>
      <c r="G448" s="466"/>
      <c r="H448" s="466"/>
      <c r="I448" s="466"/>
      <c r="J448" s="466"/>
      <c r="K448" s="466"/>
      <c r="L448" s="466"/>
      <c r="M448" s="466"/>
      <c r="N448" s="466"/>
      <c r="O448" s="1117" t="s">
        <v>588</v>
      </c>
      <c r="P448" s="1117"/>
      <c r="Q448" s="1117"/>
      <c r="R448" s="1117"/>
      <c r="S448" s="1117"/>
      <c r="T448" s="1117"/>
      <c r="U448" s="1117"/>
      <c r="V448" s="1117"/>
      <c r="W448" s="1117"/>
      <c r="X448" s="1118"/>
      <c r="Y448" s="1092" t="s">
        <v>2474</v>
      </c>
      <c r="Z448" s="1092"/>
      <c r="AA448" s="1092"/>
      <c r="AB448" s="1092"/>
      <c r="AC448" s="1092"/>
      <c r="AD448" s="1113">
        <v>119.95</v>
      </c>
      <c r="AE448" s="1113"/>
      <c r="AF448" s="1113"/>
      <c r="AG448" s="1092"/>
      <c r="AH448" s="1092"/>
      <c r="AI448" s="1092"/>
      <c r="AJ448" s="1095"/>
      <c r="AK448" s="466"/>
      <c r="AL448" s="466"/>
      <c r="AM448" s="466"/>
      <c r="AN448" s="466"/>
      <c r="AO448" s="466"/>
      <c r="AP448" s="466"/>
      <c r="AQ448" s="466"/>
      <c r="AR448" s="466"/>
      <c r="AS448" s="466"/>
      <c r="AT448" s="466"/>
      <c r="AU448" s="466"/>
      <c r="AV448" s="466"/>
      <c r="AW448" s="466"/>
      <c r="AX448" s="466"/>
      <c r="AY448" s="963"/>
      <c r="AZ448" s="133"/>
      <c r="BA448" s="84" t="s">
        <v>1384</v>
      </c>
      <c r="BB448" s="39" t="s">
        <v>1211</v>
      </c>
      <c r="BC448" s="39" t="str">
        <f t="shared" ref="BC448:BC510" si="612">IF(BA448="","",IF(ISNUMBER(SEARCH(BB448,B448)),B448,BB448&amp;" "&amp;RIGHT(B448,LEN(B448)-3)))</f>
        <v>Robinia Pseudoacacia Inermis</v>
      </c>
      <c r="BD448" s="39" t="str">
        <f t="shared" ref="BD448:BD510" si="613">IF(O448&lt;&gt;"",O448,"")</f>
        <v>Mop Top Robinia</v>
      </c>
      <c r="BE448" s="40" t="str">
        <f t="shared" ref="BE448:BE510" si="614">IF(AND(Y448&lt;&gt;"Size", Y448&lt;&gt;""),Y448,"")</f>
        <v>1.5-1.8m Std</v>
      </c>
      <c r="BF448" s="85" t="str">
        <f t="shared" ref="BF448:BF510" si="615">IF(ISNUMBER(AD448),"Yes","")</f>
        <v>Yes</v>
      </c>
      <c r="BG448" s="40" t="str">
        <f t="shared" ref="BG448:BG510" si="616">IF(ISNUMBER(AG448),AG448,"")</f>
        <v/>
      </c>
      <c r="BH448" s="142">
        <f t="shared" ref="BH448:BH510" si="617">IF(ISNUMBER(AD448),AD448,"")</f>
        <v>119.95</v>
      </c>
      <c r="BI448" s="40" t="str">
        <f t="shared" ref="BI448:BI510" si="618">IF(AND(ISNUMBER(AG448),BF448="Yes"),AG448,"")</f>
        <v/>
      </c>
      <c r="BJ448" s="139">
        <f>IF(BC448="","",Admin!$F$8)</f>
        <v>0</v>
      </c>
      <c r="BK448" s="142" t="str">
        <f t="shared" ref="BK448:BK510" si="619">IF(AND(ISNUMBER(AG448),AG448&gt;0, ISNUMBER(AD448)),AD448*AG448,"")</f>
        <v/>
      </c>
      <c r="BL448" s="143" t="str">
        <f>IF(BK448="","",BK448-(BK448*BJ448))</f>
        <v/>
      </c>
    </row>
    <row r="449" spans="2:64" s="39" customFormat="1" ht="18.75" customHeight="1" x14ac:dyDescent="0.25">
      <c r="B449" s="1122" t="s">
        <v>587</v>
      </c>
      <c r="C449" s="466"/>
      <c r="D449" s="466"/>
      <c r="E449" s="466"/>
      <c r="F449" s="466"/>
      <c r="G449" s="466"/>
      <c r="H449" s="466"/>
      <c r="I449" s="466"/>
      <c r="J449" s="466"/>
      <c r="K449" s="466"/>
      <c r="L449" s="466"/>
      <c r="M449" s="466"/>
      <c r="N449" s="466"/>
      <c r="O449" s="1117" t="s">
        <v>588</v>
      </c>
      <c r="P449" s="1117"/>
      <c r="Q449" s="1117"/>
      <c r="R449" s="1117"/>
      <c r="S449" s="1117"/>
      <c r="T449" s="1117"/>
      <c r="U449" s="1117"/>
      <c r="V449" s="1117"/>
      <c r="W449" s="1117"/>
      <c r="X449" s="1118"/>
      <c r="Y449" s="1092" t="s">
        <v>2475</v>
      </c>
      <c r="Z449" s="1092"/>
      <c r="AA449" s="1092"/>
      <c r="AB449" s="1092"/>
      <c r="AC449" s="1092"/>
      <c r="AD449" s="1113">
        <v>99.95</v>
      </c>
      <c r="AE449" s="1113"/>
      <c r="AF449" s="1113"/>
      <c r="AG449" s="1092"/>
      <c r="AH449" s="1092"/>
      <c r="AI449" s="1092"/>
      <c r="AJ449" s="1095"/>
      <c r="AK449" s="466"/>
      <c r="AL449" s="466"/>
      <c r="AM449" s="466"/>
      <c r="AN449" s="466"/>
      <c r="AO449" s="466"/>
      <c r="AP449" s="466"/>
      <c r="AQ449" s="466"/>
      <c r="AR449" s="466"/>
      <c r="AS449" s="466"/>
      <c r="AT449" s="466"/>
      <c r="AU449" s="466"/>
      <c r="AV449" s="466"/>
      <c r="AW449" s="466"/>
      <c r="AX449" s="466"/>
      <c r="AY449" s="963"/>
      <c r="AZ449" s="133"/>
      <c r="BA449" s="84" t="s">
        <v>1383</v>
      </c>
      <c r="BB449" s="39" t="s">
        <v>1211</v>
      </c>
      <c r="BC449" s="39" t="str">
        <f t="shared" si="612"/>
        <v>Robinia Pseudoacacia Inermis</v>
      </c>
      <c r="BD449" s="39" t="str">
        <f t="shared" si="613"/>
        <v>Mop Top Robinia</v>
      </c>
      <c r="BE449" s="40" t="str">
        <f t="shared" si="614"/>
        <v>1.0-1.5m Std</v>
      </c>
      <c r="BF449" s="85" t="str">
        <f t="shared" si="615"/>
        <v>Yes</v>
      </c>
      <c r="BG449" s="40" t="str">
        <f t="shared" si="616"/>
        <v/>
      </c>
      <c r="BH449" s="142">
        <f t="shared" si="617"/>
        <v>99.95</v>
      </c>
      <c r="BI449" s="40" t="str">
        <f t="shared" si="618"/>
        <v/>
      </c>
      <c r="BJ449" s="139">
        <f>IF(BC449="","",Admin!$F$8)</f>
        <v>0</v>
      </c>
      <c r="BK449" s="142" t="str">
        <f t="shared" si="619"/>
        <v/>
      </c>
      <c r="BL449" s="143" t="str">
        <f>IF(BK449="","",BK449-(BK449*BJ449))</f>
        <v/>
      </c>
    </row>
    <row r="450" spans="2:64" s="39" customFormat="1" ht="18.75" customHeight="1" thickBot="1" x14ac:dyDescent="0.3">
      <c r="B450" s="1185" t="s">
        <v>587</v>
      </c>
      <c r="C450" s="1186"/>
      <c r="D450" s="1186"/>
      <c r="E450" s="1186"/>
      <c r="F450" s="1186"/>
      <c r="G450" s="1186"/>
      <c r="H450" s="1186"/>
      <c r="I450" s="1186"/>
      <c r="J450" s="1186"/>
      <c r="K450" s="1186"/>
      <c r="L450" s="1186"/>
      <c r="M450" s="1186"/>
      <c r="N450" s="1186"/>
      <c r="O450" s="1148" t="s">
        <v>588</v>
      </c>
      <c r="P450" s="1148"/>
      <c r="Q450" s="1148"/>
      <c r="R450" s="1148"/>
      <c r="S450" s="1148"/>
      <c r="T450" s="1148"/>
      <c r="U450" s="1148"/>
      <c r="V450" s="1148"/>
      <c r="W450" s="1148"/>
      <c r="X450" s="1232"/>
      <c r="Y450" s="1149" t="s">
        <v>2615</v>
      </c>
      <c r="Z450" s="1149"/>
      <c r="AA450" s="1149"/>
      <c r="AB450" s="1149"/>
      <c r="AC450" s="1149"/>
      <c r="AD450" s="1150">
        <v>87.95</v>
      </c>
      <c r="AE450" s="1150"/>
      <c r="AF450" s="1150"/>
      <c r="AG450" s="1149"/>
      <c r="AH450" s="1149"/>
      <c r="AI450" s="1149"/>
      <c r="AJ450" s="1190"/>
      <c r="AK450" s="1186"/>
      <c r="AL450" s="1186"/>
      <c r="AM450" s="1186"/>
      <c r="AN450" s="1186"/>
      <c r="AO450" s="1186"/>
      <c r="AP450" s="1186"/>
      <c r="AQ450" s="1186"/>
      <c r="AR450" s="1186"/>
      <c r="AS450" s="1186"/>
      <c r="AT450" s="1186"/>
      <c r="AU450" s="1186"/>
      <c r="AV450" s="1186"/>
      <c r="AW450" s="1186"/>
      <c r="AX450" s="1186"/>
      <c r="AY450" s="1191"/>
      <c r="AZ450" s="133"/>
      <c r="BA450" s="84" t="s">
        <v>1382</v>
      </c>
      <c r="BB450" s="39" t="s">
        <v>1211</v>
      </c>
      <c r="BC450" s="39" t="str">
        <f t="shared" si="612"/>
        <v>Robinia Pseudoacacia Inermis</v>
      </c>
      <c r="BD450" s="39" t="str">
        <f t="shared" si="613"/>
        <v>Mop Top Robinia</v>
      </c>
      <c r="BE450" s="40" t="str">
        <f t="shared" si="614"/>
        <v>0.5-1.0m Std</v>
      </c>
      <c r="BF450" s="85" t="str">
        <f t="shared" si="615"/>
        <v>Yes</v>
      </c>
      <c r="BG450" s="40" t="str">
        <f t="shared" si="616"/>
        <v/>
      </c>
      <c r="BH450" s="142">
        <f t="shared" si="617"/>
        <v>87.95</v>
      </c>
      <c r="BI450" s="40" t="str">
        <f t="shared" si="618"/>
        <v/>
      </c>
      <c r="BJ450" s="139">
        <f>IF(BC450="","",Admin!$F$8)</f>
        <v>0</v>
      </c>
      <c r="BK450" s="142" t="str">
        <f t="shared" si="619"/>
        <v/>
      </c>
      <c r="BL450" s="143" t="str">
        <f t="shared" si="435"/>
        <v/>
      </c>
    </row>
    <row r="451" spans="2:64" s="39" customFormat="1" ht="18.75" hidden="1" customHeight="1" x14ac:dyDescent="0.25">
      <c r="B451" s="1171" t="s">
        <v>1561</v>
      </c>
      <c r="C451" s="996"/>
      <c r="D451" s="996"/>
      <c r="E451" s="996"/>
      <c r="F451" s="996"/>
      <c r="G451" s="996"/>
      <c r="H451" s="996"/>
      <c r="I451" s="996"/>
      <c r="J451" s="996"/>
      <c r="K451" s="996"/>
      <c r="L451" s="996"/>
      <c r="M451" s="996"/>
      <c r="N451" s="996"/>
      <c r="O451" s="1143" t="s">
        <v>1314</v>
      </c>
      <c r="P451" s="1143"/>
      <c r="Q451" s="1143"/>
      <c r="R451" s="1143"/>
      <c r="S451" s="1143"/>
      <c r="T451" s="1143"/>
      <c r="U451" s="1143"/>
      <c r="V451" s="1143"/>
      <c r="W451" s="1143"/>
      <c r="X451" s="1206"/>
      <c r="Y451" s="1207" t="s">
        <v>1388</v>
      </c>
      <c r="Z451" s="1207"/>
      <c r="AA451" s="1207"/>
      <c r="AB451" s="1207"/>
      <c r="AC451" s="1207"/>
      <c r="AD451" s="1184" t="s">
        <v>393</v>
      </c>
      <c r="AE451" s="1184"/>
      <c r="AF451" s="1184"/>
      <c r="AG451" s="1207" t="s">
        <v>2</v>
      </c>
      <c r="AH451" s="1207"/>
      <c r="AI451" s="1207"/>
      <c r="AJ451" s="1201"/>
      <c r="AK451" s="996"/>
      <c r="AL451" s="996"/>
      <c r="AM451" s="996"/>
      <c r="AN451" s="996"/>
      <c r="AO451" s="996"/>
      <c r="AP451" s="996"/>
      <c r="AQ451" s="996"/>
      <c r="AR451" s="996"/>
      <c r="AS451" s="996"/>
      <c r="AT451" s="996"/>
      <c r="AU451" s="996"/>
      <c r="AV451" s="996"/>
      <c r="AW451" s="996"/>
      <c r="AX451" s="996"/>
      <c r="AY451" s="1202"/>
      <c r="BA451" s="84" t="s">
        <v>1315</v>
      </c>
      <c r="BB451" s="39" t="s">
        <v>1211</v>
      </c>
      <c r="BC451" s="39" t="str">
        <f t="shared" si="612"/>
        <v>Robinia Pseudoacacia 'Lace Lady'*</v>
      </c>
      <c r="BD451" s="39" t="str">
        <f t="shared" si="613"/>
        <v>Lace Lady Robinia</v>
      </c>
      <c r="BE451" s="40" t="str">
        <f t="shared" si="614"/>
        <v>1m Standard</v>
      </c>
      <c r="BF451" s="85" t="str">
        <f t="shared" si="615"/>
        <v/>
      </c>
      <c r="BG451" s="40" t="str">
        <f t="shared" si="616"/>
        <v/>
      </c>
      <c r="BH451" s="142" t="str">
        <f t="shared" si="617"/>
        <v/>
      </c>
      <c r="BI451" s="40" t="str">
        <f t="shared" si="618"/>
        <v/>
      </c>
      <c r="BJ451" s="139">
        <f>IF(BC451="","",Admin!$F$8)</f>
        <v>0</v>
      </c>
      <c r="BK451" s="142" t="str">
        <f t="shared" si="619"/>
        <v/>
      </c>
      <c r="BL451" s="143" t="str">
        <f>IF(BK451="","",BK451-(BK451*BJ451))</f>
        <v/>
      </c>
    </row>
    <row r="452" spans="2:64" s="39" customFormat="1" ht="18.75" hidden="1" customHeight="1" thickBot="1" x14ac:dyDescent="0.3">
      <c r="B452" s="1110" t="s">
        <v>1562</v>
      </c>
      <c r="C452" s="470"/>
      <c r="D452" s="470"/>
      <c r="E452" s="470"/>
      <c r="F452" s="470"/>
      <c r="G452" s="470"/>
      <c r="H452" s="470"/>
      <c r="I452" s="470"/>
      <c r="J452" s="470"/>
      <c r="K452" s="470"/>
      <c r="L452" s="470"/>
      <c r="M452" s="470"/>
      <c r="N452" s="470"/>
      <c r="O452" s="1111" t="s">
        <v>1386</v>
      </c>
      <c r="P452" s="1111"/>
      <c r="Q452" s="1111"/>
      <c r="R452" s="1111"/>
      <c r="S452" s="1111"/>
      <c r="T452" s="1111"/>
      <c r="U452" s="1111"/>
      <c r="V452" s="1111"/>
      <c r="W452" s="1111"/>
      <c r="X452" s="1145"/>
      <c r="Y452" s="1094" t="s">
        <v>1378</v>
      </c>
      <c r="Z452" s="1094"/>
      <c r="AA452" s="1094"/>
      <c r="AB452" s="1094"/>
      <c r="AC452" s="1094"/>
      <c r="AD452" s="1112" t="s">
        <v>393</v>
      </c>
      <c r="AE452" s="1112"/>
      <c r="AF452" s="1112"/>
      <c r="AG452" s="1094" t="s">
        <v>2</v>
      </c>
      <c r="AH452" s="1094"/>
      <c r="AI452" s="1094"/>
      <c r="AJ452" s="1142"/>
      <c r="AK452" s="470"/>
      <c r="AL452" s="470"/>
      <c r="AM452" s="470"/>
      <c r="AN452" s="470"/>
      <c r="AO452" s="470"/>
      <c r="AP452" s="470"/>
      <c r="AQ452" s="470"/>
      <c r="AR452" s="470"/>
      <c r="AS452" s="470"/>
      <c r="AT452" s="470"/>
      <c r="AU452" s="470"/>
      <c r="AV452" s="470"/>
      <c r="AW452" s="470"/>
      <c r="AX452" s="470"/>
      <c r="AY452" s="944"/>
      <c r="BA452" s="84" t="s">
        <v>1485</v>
      </c>
      <c r="BB452" s="39" t="s">
        <v>1211</v>
      </c>
      <c r="BC452" s="39" t="str">
        <f t="shared" si="612"/>
        <v>Robinia Pseudoacacia ‘Umbraculifera‘*</v>
      </c>
      <c r="BD452" s="39" t="str">
        <f t="shared" si="613"/>
        <v>Umbrella Mop Top Robinia</v>
      </c>
      <c r="BE452" s="40" t="str">
        <f t="shared" si="614"/>
        <v>1.8m Standard</v>
      </c>
      <c r="BF452" s="85" t="str">
        <f t="shared" si="615"/>
        <v/>
      </c>
      <c r="BG452" s="40" t="str">
        <f t="shared" si="616"/>
        <v/>
      </c>
      <c r="BH452" s="142" t="str">
        <f t="shared" si="617"/>
        <v/>
      </c>
      <c r="BI452" s="40" t="str">
        <f t="shared" si="618"/>
        <v/>
      </c>
      <c r="BJ452" s="139">
        <f>IF(BC452="","",Admin!$F$8)</f>
        <v>0</v>
      </c>
      <c r="BK452" s="142" t="str">
        <f t="shared" si="619"/>
        <v/>
      </c>
      <c r="BL452" s="143" t="str">
        <f>IF(BK452="","",BK452-(BK452*BJ452))</f>
        <v/>
      </c>
    </row>
    <row r="453" spans="2:64" s="39" customFormat="1" ht="18.75" customHeight="1" thickBot="1" x14ac:dyDescent="0.3">
      <c r="B453" s="1104"/>
      <c r="C453" s="1104"/>
      <c r="D453" s="1104"/>
      <c r="E453" s="1104"/>
      <c r="F453" s="1104"/>
      <c r="G453" s="1104"/>
      <c r="H453" s="1104"/>
      <c r="I453" s="1104"/>
      <c r="J453" s="1104"/>
      <c r="K453" s="1104"/>
      <c r="L453" s="1104"/>
      <c r="M453" s="1104"/>
      <c r="N453" s="1104"/>
      <c r="O453" s="1104"/>
      <c r="P453" s="1104"/>
      <c r="Q453" s="1104"/>
      <c r="R453" s="1104"/>
      <c r="S453" s="1104"/>
      <c r="T453" s="1104"/>
      <c r="U453" s="1104"/>
      <c r="V453" s="1104"/>
      <c r="W453" s="1104"/>
      <c r="X453" s="1104"/>
      <c r="Y453" s="1104"/>
      <c r="Z453" s="1104"/>
      <c r="AA453" s="1104"/>
      <c r="AB453" s="1104"/>
      <c r="AC453" s="1104"/>
      <c r="AD453" s="1104"/>
      <c r="AE453" s="1104"/>
      <c r="AF453" s="1104"/>
      <c r="AG453" s="1104"/>
      <c r="AH453" s="1104"/>
      <c r="AI453" s="1104"/>
      <c r="AJ453" s="1104"/>
      <c r="AK453" s="1104"/>
      <c r="AL453" s="1104"/>
      <c r="AM453" s="1104"/>
      <c r="AN453" s="1104"/>
      <c r="AO453" s="1104"/>
      <c r="AP453" s="1104"/>
      <c r="AQ453" s="1104"/>
      <c r="AR453" s="1104"/>
      <c r="AS453" s="1104"/>
      <c r="AT453" s="1104"/>
      <c r="AU453" s="1104"/>
      <c r="AV453" s="1104"/>
      <c r="AW453" s="1104"/>
      <c r="AX453" s="1104"/>
      <c r="AY453" s="1104"/>
      <c r="AZ453" s="133"/>
      <c r="BA453" s="84" t="s">
        <v>792</v>
      </c>
      <c r="BC453" s="39" t="str">
        <f t="shared" si="612"/>
        <v/>
      </c>
      <c r="BD453" s="39" t="str">
        <f t="shared" si="613"/>
        <v/>
      </c>
      <c r="BE453" s="78" t="str">
        <f t="shared" si="614"/>
        <v/>
      </c>
      <c r="BF453" s="85" t="str">
        <f t="shared" si="615"/>
        <v/>
      </c>
      <c r="BG453" s="78" t="str">
        <f t="shared" si="616"/>
        <v/>
      </c>
      <c r="BH453" s="94" t="str">
        <f t="shared" si="617"/>
        <v/>
      </c>
      <c r="BI453" s="78" t="str">
        <f t="shared" si="618"/>
        <v/>
      </c>
      <c r="BJ453" s="86" t="str">
        <f>IF(BC453="","",Admin!$F$8)</f>
        <v/>
      </c>
      <c r="BK453" s="94" t="str">
        <f t="shared" si="619"/>
        <v/>
      </c>
      <c r="BL453" s="95" t="str">
        <f t="shared" si="435"/>
        <v/>
      </c>
    </row>
    <row r="454" spans="2:64" s="39" customFormat="1" ht="18.75" customHeight="1" x14ac:dyDescent="0.3">
      <c r="B454" s="1100" t="s">
        <v>1316</v>
      </c>
      <c r="C454" s="1101"/>
      <c r="D454" s="1101"/>
      <c r="E454" s="1101"/>
      <c r="F454" s="1101"/>
      <c r="G454" s="1101"/>
      <c r="H454" s="1101"/>
      <c r="I454" s="1101"/>
      <c r="J454" s="1101"/>
      <c r="K454" s="1101"/>
      <c r="L454" s="1101"/>
      <c r="M454" s="1101"/>
      <c r="N454" s="1101"/>
      <c r="O454" s="1101"/>
      <c r="P454" s="1101"/>
      <c r="Q454" s="1101"/>
      <c r="R454" s="1101"/>
      <c r="S454" s="1101"/>
      <c r="T454" s="1101"/>
      <c r="U454" s="1101"/>
      <c r="V454" s="1101"/>
      <c r="W454" s="1101"/>
      <c r="X454" s="1101"/>
      <c r="Y454" s="1102" t="s">
        <v>443</v>
      </c>
      <c r="Z454" s="1102"/>
      <c r="AA454" s="1102"/>
      <c r="AB454" s="1102"/>
      <c r="AC454" s="1102"/>
      <c r="AD454" s="1102" t="s">
        <v>1</v>
      </c>
      <c r="AE454" s="1102"/>
      <c r="AF454" s="1102"/>
      <c r="AG454" s="1102" t="s">
        <v>0</v>
      </c>
      <c r="AH454" s="1102"/>
      <c r="AI454" s="1102"/>
      <c r="AJ454" s="1102" t="s">
        <v>444</v>
      </c>
      <c r="AK454" s="1102"/>
      <c r="AL454" s="1102"/>
      <c r="AM454" s="1102"/>
      <c r="AN454" s="1102"/>
      <c r="AO454" s="1102"/>
      <c r="AP454" s="1102"/>
      <c r="AQ454" s="1102"/>
      <c r="AR454" s="1102"/>
      <c r="AS454" s="1102"/>
      <c r="AT454" s="1102"/>
      <c r="AU454" s="1102"/>
      <c r="AV454" s="1102"/>
      <c r="AW454" s="1102"/>
      <c r="AX454" s="1102"/>
      <c r="AY454" s="1103"/>
      <c r="AZ454" s="133"/>
      <c r="BA454" s="84" t="s">
        <v>792</v>
      </c>
      <c r="BC454" s="39" t="str">
        <f t="shared" si="612"/>
        <v/>
      </c>
      <c r="BD454" s="39" t="str">
        <f t="shared" si="613"/>
        <v/>
      </c>
      <c r="BE454" s="78" t="str">
        <f t="shared" si="614"/>
        <v/>
      </c>
      <c r="BF454" s="85" t="str">
        <f t="shared" si="615"/>
        <v/>
      </c>
      <c r="BG454" s="78" t="str">
        <f t="shared" si="616"/>
        <v/>
      </c>
      <c r="BH454" s="94" t="str">
        <f t="shared" si="617"/>
        <v/>
      </c>
      <c r="BI454" s="78" t="str">
        <f t="shared" si="618"/>
        <v/>
      </c>
      <c r="BJ454" s="86" t="str">
        <f>IF(BC454="","",Admin!$F$8)</f>
        <v/>
      </c>
      <c r="BK454" s="94" t="str">
        <f t="shared" si="619"/>
        <v/>
      </c>
      <c r="BL454" s="95" t="str">
        <f t="shared" si="435"/>
        <v/>
      </c>
    </row>
    <row r="455" spans="2:64" s="39" customFormat="1" ht="18.75" customHeight="1" thickBot="1" x14ac:dyDescent="0.3">
      <c r="B455" s="1185" t="s">
        <v>1747</v>
      </c>
      <c r="C455" s="1186"/>
      <c r="D455" s="1186"/>
      <c r="E455" s="1186"/>
      <c r="F455" s="1186"/>
      <c r="G455" s="1186"/>
      <c r="H455" s="1186"/>
      <c r="I455" s="1186"/>
      <c r="J455" s="1186"/>
      <c r="K455" s="1186"/>
      <c r="L455" s="1186"/>
      <c r="M455" s="1186"/>
      <c r="N455" s="1186"/>
      <c r="O455" s="1148" t="s">
        <v>1317</v>
      </c>
      <c r="P455" s="1148"/>
      <c r="Q455" s="1148"/>
      <c r="R455" s="1148"/>
      <c r="S455" s="1148"/>
      <c r="T455" s="1148"/>
      <c r="U455" s="1148"/>
      <c r="V455" s="1148"/>
      <c r="W455" s="1148"/>
      <c r="X455" s="1148"/>
      <c r="Y455" s="1149" t="s">
        <v>445</v>
      </c>
      <c r="Z455" s="1149"/>
      <c r="AA455" s="1149"/>
      <c r="AB455" s="1149"/>
      <c r="AC455" s="1149"/>
      <c r="AD455" s="1150">
        <v>47.95</v>
      </c>
      <c r="AE455" s="1150"/>
      <c r="AF455" s="1150"/>
      <c r="AG455" s="1149"/>
      <c r="AH455" s="1149"/>
      <c r="AI455" s="1149"/>
      <c r="AJ455" s="1218"/>
      <c r="AK455" s="1219"/>
      <c r="AL455" s="1219"/>
      <c r="AM455" s="1219"/>
      <c r="AN455" s="1219"/>
      <c r="AO455" s="1219"/>
      <c r="AP455" s="1219"/>
      <c r="AQ455" s="1219"/>
      <c r="AR455" s="1219"/>
      <c r="AS455" s="1219"/>
      <c r="AT455" s="1219"/>
      <c r="AU455" s="1219"/>
      <c r="AV455" s="1219"/>
      <c r="AW455" s="1219"/>
      <c r="AX455" s="1219"/>
      <c r="AY455" s="1220"/>
      <c r="AZ455" s="133"/>
      <c r="BA455" s="84" t="s">
        <v>2306</v>
      </c>
      <c r="BB455" s="39" t="s">
        <v>1470</v>
      </c>
      <c r="BC455" s="39" t="str">
        <f t="shared" ref="BC455" si="620">IF(BA455="","",IF(ISNUMBER(SEARCH(BB455,B455)),B455,BB455&amp;" "&amp;RIGHT(B455,LEN(B455)-3)))</f>
        <v>Salix babylonica</v>
      </c>
      <c r="BD455" s="39" t="str">
        <f t="shared" ref="BD455" si="621">IF(O455&lt;&gt;"",O455,"")</f>
        <v>Weeping Willow</v>
      </c>
      <c r="BE455" s="40" t="str">
        <f t="shared" ref="BE455" si="622">IF(AND(Y455&lt;&gt;"Size", Y455&lt;&gt;""),Y455,"")</f>
        <v>Advanced</v>
      </c>
      <c r="BF455" s="85" t="str">
        <f t="shared" ref="BF455" si="623">IF(ISNUMBER(AD455),"Yes","")</f>
        <v>Yes</v>
      </c>
      <c r="BG455" s="40" t="str">
        <f t="shared" ref="BG455" si="624">IF(ISNUMBER(AG455),AG455,"")</f>
        <v/>
      </c>
      <c r="BH455" s="142">
        <f t="shared" ref="BH455" si="625">IF(ISNUMBER(AD455),AD455,"")</f>
        <v>47.95</v>
      </c>
      <c r="BI455" s="40" t="str">
        <f t="shared" ref="BI455" si="626">IF(AND(ISNUMBER(AG455),BF455="Yes"),AG455,"")</f>
        <v/>
      </c>
      <c r="BJ455" s="139">
        <f>IF(BC455="","",Admin!$F$8)</f>
        <v>0</v>
      </c>
      <c r="BK455" s="142" t="str">
        <f t="shared" ref="BK455" si="627">IF(AND(ISNUMBER(AG455),AG455&gt;0, ISNUMBER(AD455)),AD455*AG455,"")</f>
        <v/>
      </c>
      <c r="BL455" s="143" t="str">
        <f t="shared" ref="BL455" si="628">IF(BK455="","",BK455-(BK455*BJ455))</f>
        <v/>
      </c>
    </row>
    <row r="456" spans="2:64" s="39" customFormat="1" ht="18.75" hidden="1" customHeight="1" thickBot="1" x14ac:dyDescent="0.3">
      <c r="B456" s="1140" t="s">
        <v>1747</v>
      </c>
      <c r="C456" s="1141"/>
      <c r="D456" s="1141"/>
      <c r="E456" s="1141"/>
      <c r="F456" s="1141"/>
      <c r="G456" s="1141"/>
      <c r="H456" s="1141"/>
      <c r="I456" s="1141"/>
      <c r="J456" s="1141"/>
      <c r="K456" s="1141"/>
      <c r="L456" s="1141"/>
      <c r="M456" s="1141"/>
      <c r="N456" s="1141"/>
      <c r="O456" s="1180" t="s">
        <v>1317</v>
      </c>
      <c r="P456" s="1180"/>
      <c r="Q456" s="1180"/>
      <c r="R456" s="1180"/>
      <c r="S456" s="1180"/>
      <c r="T456" s="1180"/>
      <c r="U456" s="1180"/>
      <c r="V456" s="1180"/>
      <c r="W456" s="1180"/>
      <c r="X456" s="1180"/>
      <c r="Y456" s="1106" t="s">
        <v>445</v>
      </c>
      <c r="Z456" s="1106"/>
      <c r="AA456" s="1106"/>
      <c r="AB456" s="1106"/>
      <c r="AC456" s="1106"/>
      <c r="AD456" s="1181">
        <v>44.95</v>
      </c>
      <c r="AE456" s="1181"/>
      <c r="AF456" s="1181"/>
      <c r="AG456" s="1106" t="s">
        <v>2</v>
      </c>
      <c r="AH456" s="1106"/>
      <c r="AI456" s="1106"/>
      <c r="AJ456" s="1175"/>
      <c r="AK456" s="1176"/>
      <c r="AL456" s="1176"/>
      <c r="AM456" s="1176"/>
      <c r="AN456" s="1176"/>
      <c r="AO456" s="1176"/>
      <c r="AP456" s="1176"/>
      <c r="AQ456" s="1176"/>
      <c r="AR456" s="1176"/>
      <c r="AS456" s="1176"/>
      <c r="AT456" s="1176"/>
      <c r="AU456" s="1176"/>
      <c r="AV456" s="1176"/>
      <c r="AW456" s="1176"/>
      <c r="AX456" s="1176"/>
      <c r="AY456" s="1177"/>
      <c r="AZ456" s="133"/>
      <c r="BA456" s="84" t="s">
        <v>1979</v>
      </c>
      <c r="BB456" s="39" t="s">
        <v>1470</v>
      </c>
      <c r="BC456" s="39" t="str">
        <f t="shared" si="612"/>
        <v>Salix babylonica</v>
      </c>
      <c r="BD456" s="39" t="str">
        <f t="shared" si="613"/>
        <v>Weeping Willow</v>
      </c>
      <c r="BE456" s="40" t="str">
        <f t="shared" si="614"/>
        <v>Advanced</v>
      </c>
      <c r="BF456" s="85" t="str">
        <f t="shared" si="615"/>
        <v>Yes</v>
      </c>
      <c r="BG456" s="40" t="str">
        <f t="shared" si="616"/>
        <v/>
      </c>
      <c r="BH456" s="142">
        <f t="shared" si="617"/>
        <v>44.95</v>
      </c>
      <c r="BI456" s="40" t="str">
        <f t="shared" si="618"/>
        <v/>
      </c>
      <c r="BJ456" s="139">
        <f>IF(BC456="","",Admin!$F$8)</f>
        <v>0</v>
      </c>
      <c r="BK456" s="142" t="str">
        <f t="shared" si="619"/>
        <v/>
      </c>
      <c r="BL456" s="143" t="str">
        <f t="shared" si="435"/>
        <v/>
      </c>
    </row>
    <row r="457" spans="2:64" s="39" customFormat="1" ht="18.75" customHeight="1" thickBot="1" x14ac:dyDescent="0.3">
      <c r="B457" s="1104"/>
      <c r="C457" s="1104"/>
      <c r="D457" s="1104"/>
      <c r="E457" s="1104"/>
      <c r="F457" s="1104"/>
      <c r="G457" s="1104"/>
      <c r="H457" s="1104"/>
      <c r="I457" s="1104"/>
      <c r="J457" s="1104"/>
      <c r="K457" s="1104"/>
      <c r="L457" s="1104"/>
      <c r="M457" s="1104"/>
      <c r="N457" s="1104"/>
      <c r="O457" s="1104"/>
      <c r="P457" s="1104"/>
      <c r="Q457" s="1104"/>
      <c r="R457" s="1104"/>
      <c r="S457" s="1104"/>
      <c r="T457" s="1104"/>
      <c r="U457" s="1104"/>
      <c r="V457" s="1104"/>
      <c r="W457" s="1104"/>
      <c r="X457" s="1104"/>
      <c r="Y457" s="1104"/>
      <c r="Z457" s="1104"/>
      <c r="AA457" s="1104"/>
      <c r="AB457" s="1104"/>
      <c r="AC457" s="1104"/>
      <c r="AD457" s="1104"/>
      <c r="AE457" s="1104"/>
      <c r="AF457" s="1104"/>
      <c r="AG457" s="1104"/>
      <c r="AH457" s="1104"/>
      <c r="AI457" s="1104"/>
      <c r="AJ457" s="1104"/>
      <c r="AK457" s="1104"/>
      <c r="AL457" s="1104"/>
      <c r="AM457" s="1104"/>
      <c r="AN457" s="1104"/>
      <c r="AO457" s="1104"/>
      <c r="AP457" s="1104"/>
      <c r="AQ457" s="1104"/>
      <c r="AR457" s="1104"/>
      <c r="AS457" s="1104"/>
      <c r="AT457" s="1104"/>
      <c r="AU457" s="1104"/>
      <c r="AV457" s="1104"/>
      <c r="AW457" s="1104"/>
      <c r="AX457" s="1104"/>
      <c r="AY457" s="1104"/>
      <c r="AZ457" s="133"/>
      <c r="BA457" s="84" t="s">
        <v>792</v>
      </c>
      <c r="BC457" s="39" t="str">
        <f t="shared" si="612"/>
        <v/>
      </c>
      <c r="BD457" s="39" t="str">
        <f t="shared" si="613"/>
        <v/>
      </c>
      <c r="BE457" s="78" t="str">
        <f t="shared" si="614"/>
        <v/>
      </c>
      <c r="BF457" s="85" t="str">
        <f t="shared" si="615"/>
        <v/>
      </c>
      <c r="BG457" s="78" t="str">
        <f t="shared" si="616"/>
        <v/>
      </c>
      <c r="BH457" s="94" t="str">
        <f t="shared" si="617"/>
        <v/>
      </c>
      <c r="BI457" s="78" t="str">
        <f t="shared" si="618"/>
        <v/>
      </c>
      <c r="BJ457" s="86" t="str">
        <f>IF(BC457="","",Admin!$F$8)</f>
        <v/>
      </c>
      <c r="BK457" s="94" t="str">
        <f t="shared" si="619"/>
        <v/>
      </c>
      <c r="BL457" s="95" t="str">
        <f t="shared" si="435"/>
        <v/>
      </c>
    </row>
    <row r="458" spans="2:64" s="39" customFormat="1" ht="18.75" customHeight="1" x14ac:dyDescent="0.3">
      <c r="B458" s="1100" t="s">
        <v>1318</v>
      </c>
      <c r="C458" s="1101"/>
      <c r="D458" s="1101"/>
      <c r="E458" s="1101"/>
      <c r="F458" s="1101"/>
      <c r="G458" s="1101"/>
      <c r="H458" s="1101"/>
      <c r="I458" s="1101"/>
      <c r="J458" s="1101"/>
      <c r="K458" s="1101"/>
      <c r="L458" s="1101"/>
      <c r="M458" s="1101"/>
      <c r="N458" s="1101"/>
      <c r="O458" s="1101"/>
      <c r="P458" s="1101"/>
      <c r="Q458" s="1101"/>
      <c r="R458" s="1101"/>
      <c r="S458" s="1101"/>
      <c r="T458" s="1101"/>
      <c r="U458" s="1101"/>
      <c r="V458" s="1101"/>
      <c r="W458" s="1101"/>
      <c r="X458" s="1101"/>
      <c r="Y458" s="1102" t="s">
        <v>443</v>
      </c>
      <c r="Z458" s="1102"/>
      <c r="AA458" s="1102"/>
      <c r="AB458" s="1102"/>
      <c r="AC458" s="1102"/>
      <c r="AD458" s="1102" t="s">
        <v>1</v>
      </c>
      <c r="AE458" s="1102"/>
      <c r="AF458" s="1102"/>
      <c r="AG458" s="1102" t="s">
        <v>0</v>
      </c>
      <c r="AH458" s="1102"/>
      <c r="AI458" s="1102"/>
      <c r="AJ458" s="1102" t="s">
        <v>444</v>
      </c>
      <c r="AK458" s="1102"/>
      <c r="AL458" s="1102"/>
      <c r="AM458" s="1102"/>
      <c r="AN458" s="1102"/>
      <c r="AO458" s="1102"/>
      <c r="AP458" s="1102"/>
      <c r="AQ458" s="1102"/>
      <c r="AR458" s="1102"/>
      <c r="AS458" s="1102"/>
      <c r="AT458" s="1102"/>
      <c r="AU458" s="1102"/>
      <c r="AV458" s="1102"/>
      <c r="AW458" s="1102"/>
      <c r="AX458" s="1102"/>
      <c r="AY458" s="1103"/>
      <c r="AZ458" s="133"/>
      <c r="BA458" s="84" t="s">
        <v>792</v>
      </c>
      <c r="BC458" s="39" t="str">
        <f t="shared" si="612"/>
        <v/>
      </c>
      <c r="BD458" s="39" t="str">
        <f t="shared" si="613"/>
        <v/>
      </c>
      <c r="BE458" s="78" t="str">
        <f t="shared" si="614"/>
        <v/>
      </c>
      <c r="BF458" s="85" t="str">
        <f t="shared" si="615"/>
        <v/>
      </c>
      <c r="BG458" s="78" t="str">
        <f t="shared" si="616"/>
        <v/>
      </c>
      <c r="BH458" s="94" t="str">
        <f t="shared" si="617"/>
        <v/>
      </c>
      <c r="BI458" s="78" t="str">
        <f t="shared" si="618"/>
        <v/>
      </c>
      <c r="BJ458" s="86" t="str">
        <f>IF(BC458="","",Admin!$F$8)</f>
        <v/>
      </c>
      <c r="BK458" s="94" t="str">
        <f t="shared" si="619"/>
        <v/>
      </c>
      <c r="BL458" s="95" t="str">
        <f t="shared" ref="BL458:BL463" si="629">IF(BK458="","",BK458-(BK458*BJ458))</f>
        <v/>
      </c>
    </row>
    <row r="459" spans="2:64" s="39" customFormat="1" ht="18.75" customHeight="1" thickBot="1" x14ac:dyDescent="0.3">
      <c r="B459" s="1185" t="s">
        <v>1319</v>
      </c>
      <c r="C459" s="1186"/>
      <c r="D459" s="1186"/>
      <c r="E459" s="1186"/>
      <c r="F459" s="1186"/>
      <c r="G459" s="1186"/>
      <c r="H459" s="1186"/>
      <c r="I459" s="1186"/>
      <c r="J459" s="1186"/>
      <c r="K459" s="1186"/>
      <c r="L459" s="1186"/>
      <c r="M459" s="1186"/>
      <c r="N459" s="1186"/>
      <c r="O459" s="1148" t="s">
        <v>1320</v>
      </c>
      <c r="P459" s="1148"/>
      <c r="Q459" s="1148"/>
      <c r="R459" s="1148"/>
      <c r="S459" s="1148"/>
      <c r="T459" s="1148"/>
      <c r="U459" s="1148"/>
      <c r="V459" s="1148"/>
      <c r="W459" s="1148"/>
      <c r="X459" s="1148"/>
      <c r="Y459" s="1149" t="s">
        <v>481</v>
      </c>
      <c r="Z459" s="1149"/>
      <c r="AA459" s="1149"/>
      <c r="AB459" s="1149"/>
      <c r="AC459" s="1149"/>
      <c r="AD459" s="1150">
        <v>39.950000000000003</v>
      </c>
      <c r="AE459" s="1150"/>
      <c r="AF459" s="1150"/>
      <c r="AG459" s="1149"/>
      <c r="AH459" s="1149"/>
      <c r="AI459" s="1149"/>
      <c r="AJ459" s="1190"/>
      <c r="AK459" s="1186"/>
      <c r="AL459" s="1186"/>
      <c r="AM459" s="1186"/>
      <c r="AN459" s="1186"/>
      <c r="AO459" s="1186"/>
      <c r="AP459" s="1186"/>
      <c r="AQ459" s="1186"/>
      <c r="AR459" s="1186"/>
      <c r="AS459" s="1186"/>
      <c r="AT459" s="1186"/>
      <c r="AU459" s="1186"/>
      <c r="AV459" s="1186"/>
      <c r="AW459" s="1186"/>
      <c r="AX459" s="1186"/>
      <c r="AY459" s="1191"/>
      <c r="AZ459" s="133"/>
      <c r="BA459" s="84" t="s">
        <v>1658</v>
      </c>
      <c r="BB459" s="39" t="s">
        <v>1471</v>
      </c>
      <c r="BC459" s="39" t="str">
        <f>IF(BA459="","",IF(ISNUMBER(SEARCH(BB459,B459)),B459,BB459&amp;" "&amp;RIGHT(B459,LEN(B459)-3)))</f>
        <v>Sambucus nigra 'Black Lace'</v>
      </c>
      <c r="BD459" s="39" t="str">
        <f>IF(O459&lt;&gt;"",O459,"")</f>
        <v>Black Lace Elderberry</v>
      </c>
      <c r="BE459" s="40" t="str">
        <f>IF(AND(Y459&lt;&gt;"Size", Y459&lt;&gt;""),Y459,"")</f>
        <v>Regular</v>
      </c>
      <c r="BF459" s="85" t="str">
        <f>IF(ISNUMBER(AD459),"Yes","")</f>
        <v>Yes</v>
      </c>
      <c r="BG459" s="40" t="str">
        <f>IF(ISNUMBER(AG459),AG459,"")</f>
        <v/>
      </c>
      <c r="BH459" s="142">
        <f>IF(ISNUMBER(AD459),AD459,"")</f>
        <v>39.950000000000003</v>
      </c>
      <c r="BI459" s="40" t="str">
        <f>IF(AND(ISNUMBER(AG459),BF459="Yes"),AG459,"")</f>
        <v/>
      </c>
      <c r="BJ459" s="139">
        <f>IF(BC459="","",Admin!$F$8)</f>
        <v>0</v>
      </c>
      <c r="BK459" s="142" t="str">
        <f>IF(AND(ISNUMBER(AG459),AG459&gt;0, ISNUMBER(AD459)),AD459*AG459,"")</f>
        <v/>
      </c>
      <c r="BL459" s="143" t="str">
        <f t="shared" si="629"/>
        <v/>
      </c>
    </row>
    <row r="460" spans="2:64" s="39" customFormat="1" ht="18.75" customHeight="1" thickBot="1" x14ac:dyDescent="0.3">
      <c r="B460" s="1104"/>
      <c r="C460" s="1104"/>
      <c r="D460" s="1104"/>
      <c r="E460" s="1104"/>
      <c r="F460" s="1104"/>
      <c r="G460" s="1104"/>
      <c r="H460" s="1104"/>
      <c r="I460" s="1104"/>
      <c r="J460" s="1104"/>
      <c r="K460" s="1104"/>
      <c r="L460" s="1104"/>
      <c r="M460" s="1104"/>
      <c r="N460" s="1104"/>
      <c r="O460" s="1104"/>
      <c r="P460" s="1104"/>
      <c r="Q460" s="1104"/>
      <c r="R460" s="1104"/>
      <c r="S460" s="1104"/>
      <c r="T460" s="1104"/>
      <c r="U460" s="1104"/>
      <c r="V460" s="1104"/>
      <c r="W460" s="1104"/>
      <c r="X460" s="1104"/>
      <c r="Y460" s="1104"/>
      <c r="Z460" s="1104"/>
      <c r="AA460" s="1104"/>
      <c r="AB460" s="1104"/>
      <c r="AC460" s="1104"/>
      <c r="AD460" s="1104"/>
      <c r="AE460" s="1104"/>
      <c r="AF460" s="1104"/>
      <c r="AG460" s="1104"/>
      <c r="AH460" s="1104"/>
      <c r="AI460" s="1104"/>
      <c r="AJ460" s="1104"/>
      <c r="AK460" s="1104"/>
      <c r="AL460" s="1104"/>
      <c r="AM460" s="1104"/>
      <c r="AN460" s="1104"/>
      <c r="AO460" s="1104"/>
      <c r="AP460" s="1104"/>
      <c r="AQ460" s="1104"/>
      <c r="AR460" s="1104"/>
      <c r="AS460" s="1104"/>
      <c r="AT460" s="1104"/>
      <c r="AU460" s="1104"/>
      <c r="AV460" s="1104"/>
      <c r="AW460" s="1104"/>
      <c r="AX460" s="1104"/>
      <c r="AY460" s="1104"/>
      <c r="AZ460" s="133"/>
      <c r="BA460" s="84" t="s">
        <v>792</v>
      </c>
      <c r="BC460" s="39" t="str">
        <f t="shared" si="612"/>
        <v/>
      </c>
      <c r="BD460" s="39" t="str">
        <f t="shared" si="613"/>
        <v/>
      </c>
      <c r="BE460" s="78" t="str">
        <f t="shared" si="614"/>
        <v/>
      </c>
      <c r="BF460" s="85" t="str">
        <f t="shared" si="615"/>
        <v/>
      </c>
      <c r="BG460" s="78" t="str">
        <f t="shared" si="616"/>
        <v/>
      </c>
      <c r="BH460" s="94" t="str">
        <f t="shared" si="617"/>
        <v/>
      </c>
      <c r="BI460" s="78" t="str">
        <f t="shared" si="618"/>
        <v/>
      </c>
      <c r="BJ460" s="86" t="str">
        <f>IF(BC460="","",Admin!$F$8)</f>
        <v/>
      </c>
      <c r="BK460" s="94" t="str">
        <f t="shared" si="619"/>
        <v/>
      </c>
      <c r="BL460" s="95" t="str">
        <f t="shared" si="629"/>
        <v/>
      </c>
    </row>
    <row r="461" spans="2:64" s="39" customFormat="1" ht="18.75" hidden="1" customHeight="1" thickBot="1" x14ac:dyDescent="0.35">
      <c r="B461" s="1100" t="s">
        <v>1980</v>
      </c>
      <c r="C461" s="1101"/>
      <c r="D461" s="1101"/>
      <c r="E461" s="1101"/>
      <c r="F461" s="1101"/>
      <c r="G461" s="1101"/>
      <c r="H461" s="1101"/>
      <c r="I461" s="1101"/>
      <c r="J461" s="1101"/>
      <c r="K461" s="1101"/>
      <c r="L461" s="1101"/>
      <c r="M461" s="1101"/>
      <c r="N461" s="1101"/>
      <c r="O461" s="1101"/>
      <c r="P461" s="1101"/>
      <c r="Q461" s="1101"/>
      <c r="R461" s="1101"/>
      <c r="S461" s="1101"/>
      <c r="T461" s="1101"/>
      <c r="U461" s="1101"/>
      <c r="V461" s="1101"/>
      <c r="W461" s="1101"/>
      <c r="X461" s="1101"/>
      <c r="Y461" s="1102" t="s">
        <v>443</v>
      </c>
      <c r="Z461" s="1102"/>
      <c r="AA461" s="1102"/>
      <c r="AB461" s="1102"/>
      <c r="AC461" s="1102"/>
      <c r="AD461" s="1102" t="s">
        <v>1</v>
      </c>
      <c r="AE461" s="1102"/>
      <c r="AF461" s="1102"/>
      <c r="AG461" s="1102" t="s">
        <v>0</v>
      </c>
      <c r="AH461" s="1102"/>
      <c r="AI461" s="1102"/>
      <c r="AJ461" s="1102" t="s">
        <v>444</v>
      </c>
      <c r="AK461" s="1102"/>
      <c r="AL461" s="1102"/>
      <c r="AM461" s="1102"/>
      <c r="AN461" s="1102"/>
      <c r="AO461" s="1102"/>
      <c r="AP461" s="1102"/>
      <c r="AQ461" s="1102"/>
      <c r="AR461" s="1102"/>
      <c r="AS461" s="1102"/>
      <c r="AT461" s="1102"/>
      <c r="AU461" s="1102"/>
      <c r="AV461" s="1102"/>
      <c r="AW461" s="1102"/>
      <c r="AX461" s="1102"/>
      <c r="AY461" s="1103"/>
      <c r="AZ461" s="133"/>
      <c r="BA461" s="84" t="s">
        <v>792</v>
      </c>
      <c r="BC461" s="39" t="str">
        <f t="shared" ref="BC461" si="630">IF(BA461="","",IF(ISNUMBER(SEARCH(BB461,B461)),B461,BB461&amp;" "&amp;RIGHT(B461,LEN(B461)-3)))</f>
        <v/>
      </c>
      <c r="BD461" s="39" t="str">
        <f t="shared" ref="BD461" si="631">IF(O461&lt;&gt;"",O461,"")</f>
        <v/>
      </c>
      <c r="BE461" s="78" t="str">
        <f t="shared" ref="BE461" si="632">IF(AND(Y461&lt;&gt;"Size", Y461&lt;&gt;""),Y461,"")</f>
        <v/>
      </c>
      <c r="BF461" s="85" t="str">
        <f t="shared" ref="BF461" si="633">IF(ISNUMBER(AD461),"Yes","")</f>
        <v/>
      </c>
      <c r="BG461" s="78" t="str">
        <f t="shared" ref="BG461" si="634">IF(ISNUMBER(AG461),AG461,"")</f>
        <v/>
      </c>
      <c r="BH461" s="94" t="str">
        <f t="shared" ref="BH461" si="635">IF(ISNUMBER(AD461),AD461,"")</f>
        <v/>
      </c>
      <c r="BI461" s="78" t="str">
        <f t="shared" ref="BI461" si="636">IF(AND(ISNUMBER(AG461),BF461="Yes"),AG461,"")</f>
        <v/>
      </c>
      <c r="BJ461" s="86" t="str">
        <f>IF(BC461="","",Admin!$F$8)</f>
        <v/>
      </c>
      <c r="BK461" s="94" t="str">
        <f t="shared" ref="BK461" si="637">IF(AND(ISNUMBER(AG461),AG461&gt;0, ISNUMBER(AD461)),AD461*AG461,"")</f>
        <v/>
      </c>
      <c r="BL461" s="95" t="str">
        <f t="shared" si="629"/>
        <v/>
      </c>
    </row>
    <row r="462" spans="2:64" s="39" customFormat="1" ht="18.75" hidden="1" customHeight="1" thickBot="1" x14ac:dyDescent="0.3">
      <c r="B462" s="1151" t="s">
        <v>1981</v>
      </c>
      <c r="C462" s="1152"/>
      <c r="D462" s="1152"/>
      <c r="E462" s="1152"/>
      <c r="F462" s="1152"/>
      <c r="G462" s="1152"/>
      <c r="H462" s="1152"/>
      <c r="I462" s="1152"/>
      <c r="J462" s="1152"/>
      <c r="K462" s="1152"/>
      <c r="L462" s="1152"/>
      <c r="M462" s="1152"/>
      <c r="N462" s="1152"/>
      <c r="O462" s="1169" t="s">
        <v>1982</v>
      </c>
      <c r="P462" s="1169"/>
      <c r="Q462" s="1169"/>
      <c r="R462" s="1169"/>
      <c r="S462" s="1169"/>
      <c r="T462" s="1169"/>
      <c r="U462" s="1169"/>
      <c r="V462" s="1169"/>
      <c r="W462" s="1169"/>
      <c r="X462" s="1169"/>
      <c r="Y462" s="1144" t="s">
        <v>1950</v>
      </c>
      <c r="Z462" s="1144"/>
      <c r="AA462" s="1144"/>
      <c r="AB462" s="1144"/>
      <c r="AC462" s="1144"/>
      <c r="AD462" s="1105" t="s">
        <v>393</v>
      </c>
      <c r="AE462" s="1105"/>
      <c r="AF462" s="1105"/>
      <c r="AG462" s="1144" t="s">
        <v>2</v>
      </c>
      <c r="AH462" s="1144"/>
      <c r="AI462" s="1144"/>
      <c r="AJ462" s="863"/>
      <c r="AK462" s="864"/>
      <c r="AL462" s="864"/>
      <c r="AM462" s="864"/>
      <c r="AN462" s="864"/>
      <c r="AO462" s="864"/>
      <c r="AP462" s="864"/>
      <c r="AQ462" s="864"/>
      <c r="AR462" s="864"/>
      <c r="AS462" s="864"/>
      <c r="AT462" s="864"/>
      <c r="AU462" s="864"/>
      <c r="AV462" s="864"/>
      <c r="AW462" s="864"/>
      <c r="AX462" s="864"/>
      <c r="AY462" s="1093"/>
      <c r="AZ462" s="133"/>
      <c r="BA462" s="84" t="s">
        <v>1336</v>
      </c>
      <c r="BB462" s="39" t="s">
        <v>2029</v>
      </c>
      <c r="BC462" s="39" t="str">
        <f>IF(BA462="","",IF(ISNUMBER(SEARCH(BB462,B462)),B462,BB462&amp;" "&amp;RIGHT(B462,LEN(B462)-3)))</f>
        <v>Sophora japonica pendula</v>
      </c>
      <c r="BD462" s="39" t="str">
        <f>IF(O462&lt;&gt;"",O462,"")</f>
        <v>Weeping Pagoda Tree</v>
      </c>
      <c r="BE462" s="40" t="str">
        <f>IF(AND(Y462&lt;&gt;"Size", Y462&lt;&gt;""),Y462,"")</f>
        <v>Tall</v>
      </c>
      <c r="BF462" s="85" t="str">
        <f>IF(ISNUMBER(AD462),"Yes","")</f>
        <v/>
      </c>
      <c r="BG462" s="40" t="str">
        <f>IF(ISNUMBER(AG462),AG462,"")</f>
        <v/>
      </c>
      <c r="BH462" s="142" t="str">
        <f>IF(ISNUMBER(AD462),AD462,"")</f>
        <v/>
      </c>
      <c r="BI462" s="40" t="str">
        <f>IF(AND(ISNUMBER(AG462),BF462="Yes"),AG462,"")</f>
        <v/>
      </c>
      <c r="BJ462" s="139">
        <f>IF(BC462="","",Admin!$F$8)</f>
        <v>0</v>
      </c>
      <c r="BK462" s="142" t="str">
        <f>IF(AND(ISNUMBER(AG462),AG462&gt;0, ISNUMBER(AD462)),AD462*AG462,"")</f>
        <v/>
      </c>
      <c r="BL462" s="143" t="str">
        <f t="shared" si="629"/>
        <v/>
      </c>
    </row>
    <row r="463" spans="2:64" s="39" customFormat="1" ht="18.75" hidden="1" customHeight="1" thickBot="1" x14ac:dyDescent="0.3">
      <c r="B463" s="1104"/>
      <c r="C463" s="1104"/>
      <c r="D463" s="1104"/>
      <c r="E463" s="1104"/>
      <c r="F463" s="1104"/>
      <c r="G463" s="1104"/>
      <c r="H463" s="1104"/>
      <c r="I463" s="1104"/>
      <c r="J463" s="1104"/>
      <c r="K463" s="1104"/>
      <c r="L463" s="1104"/>
      <c r="M463" s="1104"/>
      <c r="N463" s="1104"/>
      <c r="O463" s="1104"/>
      <c r="P463" s="1104"/>
      <c r="Q463" s="1104"/>
      <c r="R463" s="1104"/>
      <c r="S463" s="1104"/>
      <c r="T463" s="1104"/>
      <c r="U463" s="1104"/>
      <c r="V463" s="1104"/>
      <c r="W463" s="1104"/>
      <c r="X463" s="1104"/>
      <c r="Y463" s="1104"/>
      <c r="Z463" s="1104"/>
      <c r="AA463" s="1104"/>
      <c r="AB463" s="1104"/>
      <c r="AC463" s="1104"/>
      <c r="AD463" s="1104"/>
      <c r="AE463" s="1104"/>
      <c r="AF463" s="1104"/>
      <c r="AG463" s="1104"/>
      <c r="AH463" s="1104"/>
      <c r="AI463" s="1104"/>
      <c r="AJ463" s="1104"/>
      <c r="AK463" s="1104"/>
      <c r="AL463" s="1104"/>
      <c r="AM463" s="1104"/>
      <c r="AN463" s="1104"/>
      <c r="AO463" s="1104"/>
      <c r="AP463" s="1104"/>
      <c r="AQ463" s="1104"/>
      <c r="AR463" s="1104"/>
      <c r="AS463" s="1104"/>
      <c r="AT463" s="1104"/>
      <c r="AU463" s="1104"/>
      <c r="AV463" s="1104"/>
      <c r="AW463" s="1104"/>
      <c r="AX463" s="1104"/>
      <c r="AY463" s="1104"/>
      <c r="AZ463" s="133"/>
      <c r="BA463" s="84" t="s">
        <v>792</v>
      </c>
      <c r="BC463" s="39" t="str">
        <f t="shared" ref="BC463" si="638">IF(BA463="","",IF(ISNUMBER(SEARCH(BB463,B463)),B463,BB463&amp;" "&amp;RIGHT(B463,LEN(B463)-3)))</f>
        <v/>
      </c>
      <c r="BD463" s="39" t="str">
        <f t="shared" ref="BD463" si="639">IF(O463&lt;&gt;"",O463,"")</f>
        <v/>
      </c>
      <c r="BE463" s="78" t="str">
        <f t="shared" ref="BE463" si="640">IF(AND(Y463&lt;&gt;"Size", Y463&lt;&gt;""),Y463,"")</f>
        <v/>
      </c>
      <c r="BF463" s="85" t="str">
        <f t="shared" ref="BF463" si="641">IF(ISNUMBER(AD463),"Yes","")</f>
        <v/>
      </c>
      <c r="BG463" s="78" t="str">
        <f t="shared" ref="BG463" si="642">IF(ISNUMBER(AG463),AG463,"")</f>
        <v/>
      </c>
      <c r="BH463" s="94" t="str">
        <f t="shared" ref="BH463" si="643">IF(ISNUMBER(AD463),AD463,"")</f>
        <v/>
      </c>
      <c r="BI463" s="78" t="str">
        <f t="shared" ref="BI463" si="644">IF(AND(ISNUMBER(AG463),BF463="Yes"),AG463,"")</f>
        <v/>
      </c>
      <c r="BJ463" s="86" t="str">
        <f>IF(BC463="","",Admin!$F$8)</f>
        <v/>
      </c>
      <c r="BK463" s="94" t="str">
        <f t="shared" ref="BK463" si="645">IF(AND(ISNUMBER(AG463),AG463&gt;0, ISNUMBER(AD463)),AD463*AG463,"")</f>
        <v/>
      </c>
      <c r="BL463" s="95" t="str">
        <f t="shared" si="629"/>
        <v/>
      </c>
    </row>
    <row r="464" spans="2:64" s="39" customFormat="1" ht="18.75" customHeight="1" x14ac:dyDescent="0.3">
      <c r="B464" s="1100" t="s">
        <v>590</v>
      </c>
      <c r="C464" s="1101"/>
      <c r="D464" s="1101"/>
      <c r="E464" s="1101"/>
      <c r="F464" s="1101"/>
      <c r="G464" s="1101"/>
      <c r="H464" s="1101"/>
      <c r="I464" s="1101"/>
      <c r="J464" s="1101"/>
      <c r="K464" s="1101"/>
      <c r="L464" s="1101"/>
      <c r="M464" s="1101"/>
      <c r="N464" s="1101"/>
      <c r="O464" s="1101"/>
      <c r="P464" s="1101"/>
      <c r="Q464" s="1101"/>
      <c r="R464" s="1101"/>
      <c r="S464" s="1101"/>
      <c r="T464" s="1101"/>
      <c r="U464" s="1101"/>
      <c r="V464" s="1101"/>
      <c r="W464" s="1101"/>
      <c r="X464" s="1101"/>
      <c r="Y464" s="1102" t="s">
        <v>443</v>
      </c>
      <c r="Z464" s="1102"/>
      <c r="AA464" s="1102"/>
      <c r="AB464" s="1102"/>
      <c r="AC464" s="1102"/>
      <c r="AD464" s="1102" t="s">
        <v>1</v>
      </c>
      <c r="AE464" s="1102"/>
      <c r="AF464" s="1102"/>
      <c r="AG464" s="1102" t="s">
        <v>0</v>
      </c>
      <c r="AH464" s="1102"/>
      <c r="AI464" s="1102"/>
      <c r="AJ464" s="1102" t="s">
        <v>444</v>
      </c>
      <c r="AK464" s="1102"/>
      <c r="AL464" s="1102"/>
      <c r="AM464" s="1102"/>
      <c r="AN464" s="1102"/>
      <c r="AO464" s="1102"/>
      <c r="AP464" s="1102"/>
      <c r="AQ464" s="1102"/>
      <c r="AR464" s="1102"/>
      <c r="AS464" s="1102"/>
      <c r="AT464" s="1102"/>
      <c r="AU464" s="1102"/>
      <c r="AV464" s="1102"/>
      <c r="AW464" s="1102"/>
      <c r="AX464" s="1102"/>
      <c r="AY464" s="1103"/>
      <c r="AZ464" s="133"/>
      <c r="BA464" s="84" t="s">
        <v>792</v>
      </c>
      <c r="BC464" s="39" t="str">
        <f t="shared" si="612"/>
        <v/>
      </c>
      <c r="BD464" s="39" t="str">
        <f t="shared" si="613"/>
        <v/>
      </c>
      <c r="BE464" s="78" t="str">
        <f t="shared" si="614"/>
        <v/>
      </c>
      <c r="BF464" s="85" t="str">
        <f t="shared" si="615"/>
        <v/>
      </c>
      <c r="BG464" s="78" t="str">
        <f t="shared" si="616"/>
        <v/>
      </c>
      <c r="BH464" s="94" t="str">
        <f t="shared" si="617"/>
        <v/>
      </c>
      <c r="BI464" s="78" t="str">
        <f t="shared" si="618"/>
        <v/>
      </c>
      <c r="BJ464" s="86" t="str">
        <f>IF(BC464="","",Admin!$F$8)</f>
        <v/>
      </c>
      <c r="BK464" s="94" t="str">
        <f t="shared" si="619"/>
        <v/>
      </c>
      <c r="BL464" s="95" t="str">
        <f t="shared" si="435"/>
        <v/>
      </c>
    </row>
    <row r="465" spans="2:64" s="184" customFormat="1" ht="29.25" hidden="1" customHeight="1" x14ac:dyDescent="0.25">
      <c r="B465" s="1153" t="s">
        <v>1323</v>
      </c>
      <c r="C465" s="1098"/>
      <c r="D465" s="1098"/>
      <c r="E465" s="1098"/>
      <c r="F465" s="1098"/>
      <c r="G465" s="1098"/>
      <c r="H465" s="1098"/>
      <c r="I465" s="1098"/>
      <c r="J465" s="1098"/>
      <c r="K465" s="1098"/>
      <c r="L465" s="1098"/>
      <c r="M465" s="1098"/>
      <c r="N465" s="1098"/>
      <c r="O465" s="1154" t="s">
        <v>594</v>
      </c>
      <c r="P465" s="1154"/>
      <c r="Q465" s="1154"/>
      <c r="R465" s="1154"/>
      <c r="S465" s="1154"/>
      <c r="T465" s="1154"/>
      <c r="U465" s="1154"/>
      <c r="V465" s="1154"/>
      <c r="W465" s="1154"/>
      <c r="X465" s="1154"/>
      <c r="Y465" s="1096" t="s">
        <v>445</v>
      </c>
      <c r="Z465" s="1096"/>
      <c r="AA465" s="1096"/>
      <c r="AB465" s="1096"/>
      <c r="AC465" s="1096"/>
      <c r="AD465" s="1155">
        <v>49.95</v>
      </c>
      <c r="AE465" s="1155"/>
      <c r="AF465" s="1155"/>
      <c r="AG465" s="1096" t="s">
        <v>2</v>
      </c>
      <c r="AH465" s="1096"/>
      <c r="AI465" s="1096"/>
      <c r="AJ465" s="1097"/>
      <c r="AK465" s="1098"/>
      <c r="AL465" s="1098"/>
      <c r="AM465" s="1098"/>
      <c r="AN465" s="1098"/>
      <c r="AO465" s="1098"/>
      <c r="AP465" s="1098"/>
      <c r="AQ465" s="1098"/>
      <c r="AR465" s="1098"/>
      <c r="AS465" s="1098"/>
      <c r="AT465" s="1098"/>
      <c r="AU465" s="1098"/>
      <c r="AV465" s="1098"/>
      <c r="AW465" s="1098"/>
      <c r="AX465" s="1098"/>
      <c r="AY465" s="1099"/>
      <c r="AZ465" s="133"/>
      <c r="BA465" s="227" t="s">
        <v>2181</v>
      </c>
      <c r="BB465" s="184" t="s">
        <v>1212</v>
      </c>
      <c r="BC465" s="184" t="str">
        <f t="shared" si="612"/>
        <v>Syringa x hyacinthiflora 'Alice Eastwood' 
Double pink/mauve</v>
      </c>
      <c r="BD465" s="184" t="str">
        <f t="shared" si="613"/>
        <v>Alice Eastwood Lilac</v>
      </c>
      <c r="BE465" s="228" t="str">
        <f t="shared" si="614"/>
        <v>Advanced</v>
      </c>
      <c r="BF465" s="229" t="str">
        <f t="shared" si="615"/>
        <v>Yes</v>
      </c>
      <c r="BG465" s="228" t="str">
        <f t="shared" si="616"/>
        <v/>
      </c>
      <c r="BH465" s="230">
        <f t="shared" si="617"/>
        <v>49.95</v>
      </c>
      <c r="BI465" s="228" t="str">
        <f t="shared" si="618"/>
        <v/>
      </c>
      <c r="BJ465" s="231">
        <f>IF(BC465="","",Admin!$F$8)</f>
        <v>0</v>
      </c>
      <c r="BK465" s="230" t="str">
        <f t="shared" si="619"/>
        <v/>
      </c>
      <c r="BL465" s="232" t="str">
        <f t="shared" si="435"/>
        <v/>
      </c>
    </row>
    <row r="466" spans="2:64" s="184" customFormat="1" ht="29.25" hidden="1" customHeight="1" x14ac:dyDescent="0.25">
      <c r="B466" s="1153" t="s">
        <v>1323</v>
      </c>
      <c r="C466" s="1098"/>
      <c r="D466" s="1098"/>
      <c r="E466" s="1098"/>
      <c r="F466" s="1098"/>
      <c r="G466" s="1098"/>
      <c r="H466" s="1098"/>
      <c r="I466" s="1098"/>
      <c r="J466" s="1098"/>
      <c r="K466" s="1098"/>
      <c r="L466" s="1098"/>
      <c r="M466" s="1098"/>
      <c r="N466" s="1098"/>
      <c r="O466" s="1154" t="s">
        <v>594</v>
      </c>
      <c r="P466" s="1154"/>
      <c r="Q466" s="1154"/>
      <c r="R466" s="1154"/>
      <c r="S466" s="1154"/>
      <c r="T466" s="1154"/>
      <c r="U466" s="1154"/>
      <c r="V466" s="1154"/>
      <c r="W466" s="1154"/>
      <c r="X466" s="1154"/>
      <c r="Y466" s="1096" t="s">
        <v>445</v>
      </c>
      <c r="Z466" s="1096"/>
      <c r="AA466" s="1096"/>
      <c r="AB466" s="1096"/>
      <c r="AC466" s="1096"/>
      <c r="AD466" s="1155">
        <v>49.95</v>
      </c>
      <c r="AE466" s="1155"/>
      <c r="AF466" s="1155"/>
      <c r="AG466" s="1096" t="s">
        <v>2</v>
      </c>
      <c r="AH466" s="1096"/>
      <c r="AI466" s="1096"/>
      <c r="AJ466" s="1097" t="s">
        <v>1270</v>
      </c>
      <c r="AK466" s="1098"/>
      <c r="AL466" s="1098"/>
      <c r="AM466" s="1098"/>
      <c r="AN466" s="1098"/>
      <c r="AO466" s="1098"/>
      <c r="AP466" s="1098"/>
      <c r="AQ466" s="1098"/>
      <c r="AR466" s="1098"/>
      <c r="AS466" s="1098"/>
      <c r="AT466" s="1098"/>
      <c r="AU466" s="1098"/>
      <c r="AV466" s="1098"/>
      <c r="AW466" s="1098"/>
      <c r="AX466" s="1098"/>
      <c r="AY466" s="1099"/>
      <c r="AZ466" s="133"/>
      <c r="BA466" s="227" t="s">
        <v>1017</v>
      </c>
      <c r="BB466" s="184" t="s">
        <v>1212</v>
      </c>
      <c r="BC466" s="184" t="str">
        <f t="shared" si="612"/>
        <v>Syringa x hyacinthiflora 'Alice Eastwood' 
Double pink/mauve</v>
      </c>
      <c r="BD466" s="184" t="str">
        <f t="shared" si="613"/>
        <v>Alice Eastwood Lilac</v>
      </c>
      <c r="BE466" s="228" t="str">
        <f t="shared" si="614"/>
        <v>Advanced</v>
      </c>
      <c r="BF466" s="229" t="str">
        <f t="shared" si="615"/>
        <v>Yes</v>
      </c>
      <c r="BG466" s="228" t="str">
        <f t="shared" si="616"/>
        <v/>
      </c>
      <c r="BH466" s="230">
        <f t="shared" si="617"/>
        <v>49.95</v>
      </c>
      <c r="BI466" s="228" t="str">
        <f t="shared" si="618"/>
        <v/>
      </c>
      <c r="BJ466" s="231">
        <f>IF(BC466="","",Admin!$F$8)</f>
        <v>0</v>
      </c>
      <c r="BK466" s="230" t="str">
        <f t="shared" si="619"/>
        <v/>
      </c>
      <c r="BL466" s="232" t="str">
        <f>IF(BK466="","",BK466-(BK466*BJ466))</f>
        <v/>
      </c>
    </row>
    <row r="467" spans="2:64" s="184" customFormat="1" ht="29.25" customHeight="1" x14ac:dyDescent="0.25">
      <c r="B467" s="1126" t="s">
        <v>2184</v>
      </c>
      <c r="C467" s="1127"/>
      <c r="D467" s="1127"/>
      <c r="E467" s="1127"/>
      <c r="F467" s="1127"/>
      <c r="G467" s="1127"/>
      <c r="H467" s="1127"/>
      <c r="I467" s="1127"/>
      <c r="J467" s="1127"/>
      <c r="K467" s="1127"/>
      <c r="L467" s="1127"/>
      <c r="M467" s="1127"/>
      <c r="N467" s="1127"/>
      <c r="O467" s="1128" t="s">
        <v>2183</v>
      </c>
      <c r="P467" s="1128"/>
      <c r="Q467" s="1128"/>
      <c r="R467" s="1128"/>
      <c r="S467" s="1128"/>
      <c r="T467" s="1128"/>
      <c r="U467" s="1128"/>
      <c r="V467" s="1128"/>
      <c r="W467" s="1128"/>
      <c r="X467" s="1128"/>
      <c r="Y467" s="1129" t="s">
        <v>445</v>
      </c>
      <c r="Z467" s="1129"/>
      <c r="AA467" s="1129"/>
      <c r="AB467" s="1129"/>
      <c r="AC467" s="1129"/>
      <c r="AD467" s="1130">
        <v>49.95</v>
      </c>
      <c r="AE467" s="1130"/>
      <c r="AF467" s="1130"/>
      <c r="AG467" s="1129"/>
      <c r="AH467" s="1129"/>
      <c r="AI467" s="1129"/>
      <c r="AJ467" s="1131"/>
      <c r="AK467" s="1127"/>
      <c r="AL467" s="1127"/>
      <c r="AM467" s="1127"/>
      <c r="AN467" s="1127"/>
      <c r="AO467" s="1127"/>
      <c r="AP467" s="1127"/>
      <c r="AQ467" s="1127"/>
      <c r="AR467" s="1127"/>
      <c r="AS467" s="1127"/>
      <c r="AT467" s="1127"/>
      <c r="AU467" s="1127"/>
      <c r="AV467" s="1127"/>
      <c r="AW467" s="1127"/>
      <c r="AX467" s="1127"/>
      <c r="AY467" s="1132"/>
      <c r="AZ467" s="133"/>
      <c r="BA467" s="227" t="s">
        <v>2182</v>
      </c>
      <c r="BB467" s="184" t="s">
        <v>1212</v>
      </c>
      <c r="BC467" s="184" t="str">
        <f t="shared" ref="BC467" si="646">IF(BA467="","",IF(ISNUMBER(SEARCH(BB467,B467)),B467,BB467&amp;" "&amp;RIGHT(B467,LEN(B467)-3)))</f>
        <v>Syringa vulgaris 'Belle De Nancy' 
Mauve-Pink*</v>
      </c>
      <c r="BD467" s="184" t="str">
        <f t="shared" ref="BD467" si="647">IF(O467&lt;&gt;"",O467,"")</f>
        <v>Belle De Nancy Lilac</v>
      </c>
      <c r="BE467" s="228" t="str">
        <f t="shared" ref="BE467" si="648">IF(AND(Y467&lt;&gt;"Size", Y467&lt;&gt;""),Y467,"")</f>
        <v>Advanced</v>
      </c>
      <c r="BF467" s="229" t="str">
        <f t="shared" ref="BF467" si="649">IF(ISNUMBER(AD467),"Yes","")</f>
        <v>Yes</v>
      </c>
      <c r="BG467" s="228" t="str">
        <f t="shared" ref="BG467" si="650">IF(ISNUMBER(AG467),AG467,"")</f>
        <v/>
      </c>
      <c r="BH467" s="230">
        <f t="shared" ref="BH467" si="651">IF(ISNUMBER(AD467),AD467,"")</f>
        <v>49.95</v>
      </c>
      <c r="BI467" s="228" t="str">
        <f t="shared" ref="BI467" si="652">IF(AND(ISNUMBER(AG467),BF467="Yes"),AG467,"")</f>
        <v/>
      </c>
      <c r="BJ467" s="231">
        <f>IF(BC467="","",Admin!$F$8)</f>
        <v>0</v>
      </c>
      <c r="BK467" s="230" t="str">
        <f t="shared" ref="BK467" si="653">IF(AND(ISNUMBER(AG467),AG467&gt;0, ISNUMBER(AD467)),AD467*AG467,"")</f>
        <v/>
      </c>
      <c r="BL467" s="232" t="str">
        <f>IF(BK467="","",BK467-(BK467*BJ467))</f>
        <v/>
      </c>
    </row>
    <row r="468" spans="2:64" s="184" customFormat="1" ht="29.25" hidden="1" customHeight="1" x14ac:dyDescent="0.25">
      <c r="B468" s="1153" t="s">
        <v>1563</v>
      </c>
      <c r="C468" s="1098"/>
      <c r="D468" s="1098"/>
      <c r="E468" s="1098"/>
      <c r="F468" s="1098"/>
      <c r="G468" s="1098"/>
      <c r="H468" s="1098"/>
      <c r="I468" s="1098"/>
      <c r="J468" s="1098"/>
      <c r="K468" s="1098"/>
      <c r="L468" s="1098"/>
      <c r="M468" s="1098"/>
      <c r="N468" s="1098"/>
      <c r="O468" s="1154" t="s">
        <v>1322</v>
      </c>
      <c r="P468" s="1154"/>
      <c r="Q468" s="1154"/>
      <c r="R468" s="1154"/>
      <c r="S468" s="1154"/>
      <c r="T468" s="1154"/>
      <c r="U468" s="1154"/>
      <c r="V468" s="1154"/>
      <c r="W468" s="1154"/>
      <c r="X468" s="1154"/>
      <c r="Y468" s="1096" t="s">
        <v>445</v>
      </c>
      <c r="Z468" s="1096"/>
      <c r="AA468" s="1096"/>
      <c r="AB468" s="1096"/>
      <c r="AC468" s="1096"/>
      <c r="AD468" s="1155">
        <v>49.95</v>
      </c>
      <c r="AE468" s="1155"/>
      <c r="AF468" s="1155"/>
      <c r="AG468" s="1096" t="s">
        <v>2</v>
      </c>
      <c r="AH468" s="1096"/>
      <c r="AI468" s="1096"/>
      <c r="AJ468" s="1097" t="s">
        <v>1270</v>
      </c>
      <c r="AK468" s="1098"/>
      <c r="AL468" s="1098"/>
      <c r="AM468" s="1098"/>
      <c r="AN468" s="1098"/>
      <c r="AO468" s="1098"/>
      <c r="AP468" s="1098"/>
      <c r="AQ468" s="1098"/>
      <c r="AR468" s="1098"/>
      <c r="AS468" s="1098"/>
      <c r="AT468" s="1098"/>
      <c r="AU468" s="1098"/>
      <c r="AV468" s="1098"/>
      <c r="AW468" s="1098"/>
      <c r="AX468" s="1098"/>
      <c r="AY468" s="1099"/>
      <c r="AZ468" s="133"/>
      <c r="BA468" s="227" t="s">
        <v>1321</v>
      </c>
      <c r="BB468" s="184" t="s">
        <v>1212</v>
      </c>
      <c r="BC468" s="184" t="str">
        <f t="shared" si="612"/>
        <v>Syringa vulgaris 'Betsy Ross' 
White*</v>
      </c>
      <c r="BD468" s="184" t="str">
        <f t="shared" si="613"/>
        <v>Betsy Ross Lilac</v>
      </c>
      <c r="BE468" s="228" t="str">
        <f t="shared" si="614"/>
        <v>Advanced</v>
      </c>
      <c r="BF468" s="229" t="str">
        <f t="shared" si="615"/>
        <v>Yes</v>
      </c>
      <c r="BG468" s="228" t="str">
        <f t="shared" si="616"/>
        <v/>
      </c>
      <c r="BH468" s="230">
        <f t="shared" si="617"/>
        <v>49.95</v>
      </c>
      <c r="BI468" s="228" t="str">
        <f t="shared" si="618"/>
        <v/>
      </c>
      <c r="BJ468" s="231">
        <f>IF(BC468="","",Admin!$F$8)</f>
        <v>0</v>
      </c>
      <c r="BK468" s="230" t="str">
        <f t="shared" si="619"/>
        <v/>
      </c>
      <c r="BL468" s="232" t="str">
        <f>IF(BK468="","",BK468-(BK468*BJ468))</f>
        <v/>
      </c>
    </row>
    <row r="469" spans="2:64" s="184" customFormat="1" ht="29.25" hidden="1" customHeight="1" x14ac:dyDescent="0.25">
      <c r="B469" s="1153" t="s">
        <v>1604</v>
      </c>
      <c r="C469" s="1098"/>
      <c r="D469" s="1098"/>
      <c r="E469" s="1098"/>
      <c r="F469" s="1098"/>
      <c r="G469" s="1098"/>
      <c r="H469" s="1098"/>
      <c r="I469" s="1098"/>
      <c r="J469" s="1098"/>
      <c r="K469" s="1098"/>
      <c r="L469" s="1098"/>
      <c r="M469" s="1098"/>
      <c r="N469" s="1098"/>
      <c r="O469" s="1154" t="s">
        <v>1603</v>
      </c>
      <c r="P469" s="1154"/>
      <c r="Q469" s="1154"/>
      <c r="R469" s="1154"/>
      <c r="S469" s="1154"/>
      <c r="T469" s="1154"/>
      <c r="U469" s="1154"/>
      <c r="V469" s="1154"/>
      <c r="W469" s="1154"/>
      <c r="X469" s="1154"/>
      <c r="Y469" s="1096" t="s">
        <v>445</v>
      </c>
      <c r="Z469" s="1096"/>
      <c r="AA469" s="1096"/>
      <c r="AB469" s="1096"/>
      <c r="AC469" s="1096"/>
      <c r="AD469" s="1155">
        <v>49.95</v>
      </c>
      <c r="AE469" s="1155"/>
      <c r="AF469" s="1155"/>
      <c r="AG469" s="1096" t="s">
        <v>2</v>
      </c>
      <c r="AH469" s="1096"/>
      <c r="AI469" s="1096"/>
      <c r="AJ469" s="1097"/>
      <c r="AK469" s="1098"/>
      <c r="AL469" s="1098"/>
      <c r="AM469" s="1098"/>
      <c r="AN469" s="1098"/>
      <c r="AO469" s="1098"/>
      <c r="AP469" s="1098"/>
      <c r="AQ469" s="1098"/>
      <c r="AR469" s="1098"/>
      <c r="AS469" s="1098"/>
      <c r="AT469" s="1098"/>
      <c r="AU469" s="1098"/>
      <c r="AV469" s="1098"/>
      <c r="AW469" s="1098"/>
      <c r="AX469" s="1098"/>
      <c r="AY469" s="1099"/>
      <c r="AZ469" s="133"/>
      <c r="BA469" s="227" t="s">
        <v>1602</v>
      </c>
      <c r="BB469" s="184" t="s">
        <v>1212</v>
      </c>
      <c r="BC469" s="184" t="str">
        <f>IF(BA469="","",IF(ISNUMBER(SEARCH(BB469,B469)),B469,BB469&amp;" "&amp;RIGHT(B469,LEN(B469)-3)))</f>
        <v>Syringa vulgaris 'Casimir Perier' 
White</v>
      </c>
      <c r="BD469" s="184" t="str">
        <f>IF(O469&lt;&gt;"",O469,"")</f>
        <v>Casimir Perier Lilac</v>
      </c>
      <c r="BE469" s="228" t="str">
        <f>IF(AND(Y469&lt;&gt;"Size", Y469&lt;&gt;""),Y469,"")</f>
        <v>Advanced</v>
      </c>
      <c r="BF469" s="229" t="str">
        <f>IF(ISNUMBER(AD469),"Yes","")</f>
        <v>Yes</v>
      </c>
      <c r="BG469" s="228" t="str">
        <f>IF(ISNUMBER(AG469),AG469,"")</f>
        <v/>
      </c>
      <c r="BH469" s="230">
        <f>IF(ISNUMBER(AD469),AD469,"")</f>
        <v>49.95</v>
      </c>
      <c r="BI469" s="228" t="str">
        <f>IF(AND(ISNUMBER(AG469),BF469="Yes"),AG469,"")</f>
        <v/>
      </c>
      <c r="BJ469" s="231">
        <f>IF(BC469="","",Admin!$F$8)</f>
        <v>0</v>
      </c>
      <c r="BK469" s="230" t="str">
        <f>IF(AND(ISNUMBER(AG469),AG469&gt;0, ISNUMBER(AD469)),AD469*AG469,"")</f>
        <v/>
      </c>
      <c r="BL469" s="232" t="str">
        <f>IF(BK469="","",BK469-(BK469*BJ469))</f>
        <v/>
      </c>
    </row>
    <row r="470" spans="2:64" s="184" customFormat="1" ht="29.25" hidden="1" customHeight="1" x14ac:dyDescent="0.25">
      <c r="B470" s="1153" t="s">
        <v>1600</v>
      </c>
      <c r="C470" s="1098"/>
      <c r="D470" s="1098"/>
      <c r="E470" s="1098"/>
      <c r="F470" s="1098"/>
      <c r="G470" s="1098"/>
      <c r="H470" s="1098"/>
      <c r="I470" s="1098"/>
      <c r="J470" s="1098"/>
      <c r="K470" s="1098"/>
      <c r="L470" s="1098"/>
      <c r="M470" s="1098"/>
      <c r="N470" s="1098"/>
      <c r="O470" s="1154" t="s">
        <v>1486</v>
      </c>
      <c r="P470" s="1154"/>
      <c r="Q470" s="1154"/>
      <c r="R470" s="1154"/>
      <c r="S470" s="1154"/>
      <c r="T470" s="1154"/>
      <c r="U470" s="1154"/>
      <c r="V470" s="1154"/>
      <c r="W470" s="1154"/>
      <c r="X470" s="1154"/>
      <c r="Y470" s="1096" t="s">
        <v>445</v>
      </c>
      <c r="Z470" s="1096"/>
      <c r="AA470" s="1096"/>
      <c r="AB470" s="1096"/>
      <c r="AC470" s="1096"/>
      <c r="AD470" s="1155">
        <v>49.95</v>
      </c>
      <c r="AE470" s="1155"/>
      <c r="AF470" s="1155"/>
      <c r="AG470" s="1096" t="s">
        <v>2</v>
      </c>
      <c r="AH470" s="1096"/>
      <c r="AI470" s="1096"/>
      <c r="AJ470" s="1097"/>
      <c r="AK470" s="1098"/>
      <c r="AL470" s="1098"/>
      <c r="AM470" s="1098"/>
      <c r="AN470" s="1098"/>
      <c r="AO470" s="1098"/>
      <c r="AP470" s="1098"/>
      <c r="AQ470" s="1098"/>
      <c r="AR470" s="1098"/>
      <c r="AS470" s="1098"/>
      <c r="AT470" s="1098"/>
      <c r="AU470" s="1098"/>
      <c r="AV470" s="1098"/>
      <c r="AW470" s="1098"/>
      <c r="AX470" s="1098"/>
      <c r="AY470" s="1099"/>
      <c r="AZ470" s="133"/>
      <c r="BA470" s="227" t="s">
        <v>1336</v>
      </c>
      <c r="BB470" s="184" t="s">
        <v>1212</v>
      </c>
      <c r="BC470" s="184" t="str">
        <f t="shared" si="612"/>
        <v>Syringa vulgaris 'Charles Joly' 
Double purple</v>
      </c>
      <c r="BD470" s="184" t="str">
        <f t="shared" si="613"/>
        <v>Charles Joly Lilac</v>
      </c>
      <c r="BE470" s="228" t="str">
        <f t="shared" si="614"/>
        <v>Advanced</v>
      </c>
      <c r="BF470" s="229" t="str">
        <f t="shared" si="615"/>
        <v>Yes</v>
      </c>
      <c r="BG470" s="228" t="str">
        <f t="shared" si="616"/>
        <v/>
      </c>
      <c r="BH470" s="230">
        <f t="shared" si="617"/>
        <v>49.95</v>
      </c>
      <c r="BI470" s="228" t="str">
        <f t="shared" si="618"/>
        <v/>
      </c>
      <c r="BJ470" s="231">
        <f>IF(BC470="","",Admin!$F$8)</f>
        <v>0</v>
      </c>
      <c r="BK470" s="230" t="str">
        <f t="shared" si="619"/>
        <v/>
      </c>
      <c r="BL470" s="232" t="str">
        <f>IF(BK470="","",BK470-(BK470*BJ470))</f>
        <v/>
      </c>
    </row>
    <row r="471" spans="2:64" s="184" customFormat="1" ht="30" hidden="1" customHeight="1" x14ac:dyDescent="0.25">
      <c r="B471" s="1153" t="s">
        <v>1324</v>
      </c>
      <c r="C471" s="1098"/>
      <c r="D471" s="1098"/>
      <c r="E471" s="1098"/>
      <c r="F471" s="1098"/>
      <c r="G471" s="1098"/>
      <c r="H471" s="1098"/>
      <c r="I471" s="1098"/>
      <c r="J471" s="1098"/>
      <c r="K471" s="1098"/>
      <c r="L471" s="1098"/>
      <c r="M471" s="1098"/>
      <c r="N471" s="1098"/>
      <c r="O471" s="1154" t="s">
        <v>591</v>
      </c>
      <c r="P471" s="1154"/>
      <c r="Q471" s="1154"/>
      <c r="R471" s="1154"/>
      <c r="S471" s="1154"/>
      <c r="T471" s="1154"/>
      <c r="U471" s="1154"/>
      <c r="V471" s="1154"/>
      <c r="W471" s="1154"/>
      <c r="X471" s="1154"/>
      <c r="Y471" s="1096" t="s">
        <v>445</v>
      </c>
      <c r="Z471" s="1096"/>
      <c r="AA471" s="1096"/>
      <c r="AB471" s="1096"/>
      <c r="AC471" s="1096"/>
      <c r="AD471" s="1155">
        <v>49.95</v>
      </c>
      <c r="AE471" s="1155"/>
      <c r="AF471" s="1155"/>
      <c r="AG471" s="1096" t="s">
        <v>2</v>
      </c>
      <c r="AH471" s="1096"/>
      <c r="AI471" s="1096"/>
      <c r="AJ471" s="1097"/>
      <c r="AK471" s="1098"/>
      <c r="AL471" s="1098"/>
      <c r="AM471" s="1098"/>
      <c r="AN471" s="1098"/>
      <c r="AO471" s="1098"/>
      <c r="AP471" s="1098"/>
      <c r="AQ471" s="1098"/>
      <c r="AR471" s="1098"/>
      <c r="AS471" s="1098"/>
      <c r="AT471" s="1098"/>
      <c r="AU471" s="1098"/>
      <c r="AV471" s="1098"/>
      <c r="AW471" s="1098"/>
      <c r="AX471" s="1098"/>
      <c r="AY471" s="1099"/>
      <c r="AZ471" s="133"/>
      <c r="BA471" s="227" t="s">
        <v>2185</v>
      </c>
      <c r="BB471" s="184" t="s">
        <v>1212</v>
      </c>
      <c r="BC471" s="184" t="str">
        <f t="shared" si="612"/>
        <v>Syringa vulgaris 'Congo' 
Purple (single)</v>
      </c>
      <c r="BD471" s="184" t="str">
        <f t="shared" si="613"/>
        <v>Congo Lilac</v>
      </c>
      <c r="BE471" s="228" t="str">
        <f t="shared" si="614"/>
        <v>Advanced</v>
      </c>
      <c r="BF471" s="229" t="str">
        <f t="shared" si="615"/>
        <v>Yes</v>
      </c>
      <c r="BG471" s="228" t="str">
        <f t="shared" si="616"/>
        <v/>
      </c>
      <c r="BH471" s="230">
        <f t="shared" si="617"/>
        <v>49.95</v>
      </c>
      <c r="BI471" s="228" t="str">
        <f t="shared" si="618"/>
        <v/>
      </c>
      <c r="BJ471" s="231">
        <f>IF(BC471="","",Admin!$F$8)</f>
        <v>0</v>
      </c>
      <c r="BK471" s="230" t="str">
        <f t="shared" si="619"/>
        <v/>
      </c>
      <c r="BL471" s="232" t="str">
        <f t="shared" si="435"/>
        <v/>
      </c>
    </row>
    <row r="472" spans="2:64" s="184" customFormat="1" ht="29.25" hidden="1" customHeight="1" x14ac:dyDescent="0.25">
      <c r="B472" s="1153" t="s">
        <v>1606</v>
      </c>
      <c r="C472" s="1098"/>
      <c r="D472" s="1098"/>
      <c r="E472" s="1098"/>
      <c r="F472" s="1098"/>
      <c r="G472" s="1098"/>
      <c r="H472" s="1098"/>
      <c r="I472" s="1098"/>
      <c r="J472" s="1098"/>
      <c r="K472" s="1098"/>
      <c r="L472" s="1098"/>
      <c r="M472" s="1098"/>
      <c r="N472" s="1098"/>
      <c r="O472" s="1154" t="s">
        <v>1325</v>
      </c>
      <c r="P472" s="1154"/>
      <c r="Q472" s="1154"/>
      <c r="R472" s="1154"/>
      <c r="S472" s="1154"/>
      <c r="T472" s="1154"/>
      <c r="U472" s="1154"/>
      <c r="V472" s="1154"/>
      <c r="W472" s="1154"/>
      <c r="X472" s="1154"/>
      <c r="Y472" s="1096" t="s">
        <v>445</v>
      </c>
      <c r="Z472" s="1096"/>
      <c r="AA472" s="1096"/>
      <c r="AB472" s="1096"/>
      <c r="AC472" s="1096"/>
      <c r="AD472" s="1155">
        <v>49.95</v>
      </c>
      <c r="AE472" s="1155"/>
      <c r="AF472" s="1155"/>
      <c r="AG472" s="1096" t="s">
        <v>2</v>
      </c>
      <c r="AH472" s="1096"/>
      <c r="AI472" s="1096"/>
      <c r="AJ472" s="1097"/>
      <c r="AK472" s="1098"/>
      <c r="AL472" s="1098"/>
      <c r="AM472" s="1098"/>
      <c r="AN472" s="1098"/>
      <c r="AO472" s="1098"/>
      <c r="AP472" s="1098"/>
      <c r="AQ472" s="1098"/>
      <c r="AR472" s="1098"/>
      <c r="AS472" s="1098"/>
      <c r="AT472" s="1098"/>
      <c r="AU472" s="1098"/>
      <c r="AV472" s="1098"/>
      <c r="AW472" s="1098"/>
      <c r="AX472" s="1098"/>
      <c r="AY472" s="1099"/>
      <c r="AZ472" s="133"/>
      <c r="BA472" s="227" t="s">
        <v>1605</v>
      </c>
      <c r="BB472" s="184" t="s">
        <v>1212</v>
      </c>
      <c r="BC472" s="184" t="str">
        <f t="shared" si="612"/>
        <v>Syringa vulgaris 'Katherine Havemeyer' 
Double Mauve</v>
      </c>
      <c r="BD472" s="184" t="str">
        <f t="shared" si="613"/>
        <v>Katherine Havemeyer Lilac</v>
      </c>
      <c r="BE472" s="228" t="str">
        <f t="shared" si="614"/>
        <v>Advanced</v>
      </c>
      <c r="BF472" s="229" t="str">
        <f t="shared" si="615"/>
        <v>Yes</v>
      </c>
      <c r="BG472" s="228" t="str">
        <f t="shared" si="616"/>
        <v/>
      </c>
      <c r="BH472" s="230">
        <f t="shared" si="617"/>
        <v>49.95</v>
      </c>
      <c r="BI472" s="228" t="str">
        <f t="shared" si="618"/>
        <v/>
      </c>
      <c r="BJ472" s="231">
        <f>IF(BC472="","",Admin!$F$8)</f>
        <v>0</v>
      </c>
      <c r="BK472" s="230" t="str">
        <f t="shared" si="619"/>
        <v/>
      </c>
      <c r="BL472" s="232" t="str">
        <f>IF(BK472="","",BK472-(BK472*BJ472))</f>
        <v/>
      </c>
    </row>
    <row r="473" spans="2:64" s="184" customFormat="1" ht="29.25" hidden="1" customHeight="1" x14ac:dyDescent="0.25">
      <c r="B473" s="1153" t="s">
        <v>1564</v>
      </c>
      <c r="C473" s="1098"/>
      <c r="D473" s="1098"/>
      <c r="E473" s="1098"/>
      <c r="F473" s="1098"/>
      <c r="G473" s="1098"/>
      <c r="H473" s="1098"/>
      <c r="I473" s="1098"/>
      <c r="J473" s="1098"/>
      <c r="K473" s="1098"/>
      <c r="L473" s="1098"/>
      <c r="M473" s="1098"/>
      <c r="N473" s="1098"/>
      <c r="O473" s="1154" t="s">
        <v>1326</v>
      </c>
      <c r="P473" s="1154"/>
      <c r="Q473" s="1154"/>
      <c r="R473" s="1154"/>
      <c r="S473" s="1154"/>
      <c r="T473" s="1154"/>
      <c r="U473" s="1154"/>
      <c r="V473" s="1154"/>
      <c r="W473" s="1154"/>
      <c r="X473" s="1154"/>
      <c r="Y473" s="1096" t="s">
        <v>445</v>
      </c>
      <c r="Z473" s="1096"/>
      <c r="AA473" s="1096"/>
      <c r="AB473" s="1096"/>
      <c r="AC473" s="1096"/>
      <c r="AD473" s="1155">
        <v>49.95</v>
      </c>
      <c r="AE473" s="1155"/>
      <c r="AF473" s="1155"/>
      <c r="AG473" s="1096" t="s">
        <v>2</v>
      </c>
      <c r="AH473" s="1096"/>
      <c r="AI473" s="1096"/>
      <c r="AJ473" s="1097" t="s">
        <v>1270</v>
      </c>
      <c r="AK473" s="1098"/>
      <c r="AL473" s="1098"/>
      <c r="AM473" s="1098"/>
      <c r="AN473" s="1098"/>
      <c r="AO473" s="1098"/>
      <c r="AP473" s="1098"/>
      <c r="AQ473" s="1098"/>
      <c r="AR473" s="1098"/>
      <c r="AS473" s="1098"/>
      <c r="AT473" s="1098"/>
      <c r="AU473" s="1098"/>
      <c r="AV473" s="1098"/>
      <c r="AW473" s="1098"/>
      <c r="AX473" s="1098"/>
      <c r="AY473" s="1099"/>
      <c r="AZ473" s="133"/>
      <c r="BA473" s="227" t="s">
        <v>1332</v>
      </c>
      <c r="BB473" s="184" t="s">
        <v>1212</v>
      </c>
      <c r="BC473" s="184" t="str">
        <f t="shared" si="612"/>
        <v>Syringa vulgaris 'Madame Lemoine' 
Double White*</v>
      </c>
      <c r="BD473" s="184" t="str">
        <f t="shared" si="613"/>
        <v>Madame Lemoine Lilac</v>
      </c>
      <c r="BE473" s="228" t="str">
        <f t="shared" si="614"/>
        <v>Advanced</v>
      </c>
      <c r="BF473" s="229" t="str">
        <f t="shared" si="615"/>
        <v>Yes</v>
      </c>
      <c r="BG473" s="228" t="str">
        <f t="shared" si="616"/>
        <v/>
      </c>
      <c r="BH473" s="230">
        <f t="shared" si="617"/>
        <v>49.95</v>
      </c>
      <c r="BI473" s="228" t="str">
        <f t="shared" si="618"/>
        <v/>
      </c>
      <c r="BJ473" s="231">
        <f>IF(BC473="","",Admin!$F$8)</f>
        <v>0</v>
      </c>
      <c r="BK473" s="230" t="str">
        <f t="shared" si="619"/>
        <v/>
      </c>
      <c r="BL473" s="232" t="str">
        <f>IF(BK473="","",BK473-(BK473*BJ473))</f>
        <v/>
      </c>
    </row>
    <row r="474" spans="2:64" s="184" customFormat="1" ht="29.25" customHeight="1" x14ac:dyDescent="0.25">
      <c r="B474" s="1126" t="s">
        <v>2186</v>
      </c>
      <c r="C474" s="1127"/>
      <c r="D474" s="1127"/>
      <c r="E474" s="1127"/>
      <c r="F474" s="1127"/>
      <c r="G474" s="1127"/>
      <c r="H474" s="1127"/>
      <c r="I474" s="1127"/>
      <c r="J474" s="1127"/>
      <c r="K474" s="1127"/>
      <c r="L474" s="1127"/>
      <c r="M474" s="1127"/>
      <c r="N474" s="1127"/>
      <c r="O474" s="1128" t="s">
        <v>2187</v>
      </c>
      <c r="P474" s="1128"/>
      <c r="Q474" s="1128"/>
      <c r="R474" s="1128"/>
      <c r="S474" s="1128"/>
      <c r="T474" s="1128"/>
      <c r="U474" s="1128"/>
      <c r="V474" s="1128"/>
      <c r="W474" s="1128"/>
      <c r="X474" s="1128"/>
      <c r="Y474" s="1129" t="s">
        <v>445</v>
      </c>
      <c r="Z474" s="1129"/>
      <c r="AA474" s="1129"/>
      <c r="AB474" s="1129"/>
      <c r="AC474" s="1129"/>
      <c r="AD474" s="1130">
        <v>49.95</v>
      </c>
      <c r="AE474" s="1130"/>
      <c r="AF474" s="1130"/>
      <c r="AG474" s="1129"/>
      <c r="AH474" s="1129"/>
      <c r="AI474" s="1129"/>
      <c r="AJ474" s="1131"/>
      <c r="AK474" s="1127"/>
      <c r="AL474" s="1127"/>
      <c r="AM474" s="1127"/>
      <c r="AN474" s="1127"/>
      <c r="AO474" s="1127"/>
      <c r="AP474" s="1127"/>
      <c r="AQ474" s="1127"/>
      <c r="AR474" s="1127"/>
      <c r="AS474" s="1127"/>
      <c r="AT474" s="1127"/>
      <c r="AU474" s="1127"/>
      <c r="AV474" s="1127"/>
      <c r="AW474" s="1127"/>
      <c r="AX474" s="1127"/>
      <c r="AY474" s="1132"/>
      <c r="AZ474" s="133"/>
      <c r="BA474" s="227" t="s">
        <v>2188</v>
      </c>
      <c r="BB474" s="184" t="s">
        <v>1212</v>
      </c>
      <c r="BC474" s="184" t="str">
        <f t="shared" ref="BC474" si="654">IF(BA474="","",IF(ISNUMBER(SEARCH(BB474,B474)),B474,BB474&amp;" "&amp;RIGHT(B474,LEN(B474)-3)))</f>
        <v>Syringa vulgaris 'Mrs Edward Harding' 
Purple</v>
      </c>
      <c r="BD474" s="184" t="str">
        <f t="shared" ref="BD474" si="655">IF(O474&lt;&gt;"",O474,"")</f>
        <v>Mrs Edward Harding Lilac</v>
      </c>
      <c r="BE474" s="228" t="str">
        <f t="shared" ref="BE474" si="656">IF(AND(Y474&lt;&gt;"Size", Y474&lt;&gt;""),Y474,"")</f>
        <v>Advanced</v>
      </c>
      <c r="BF474" s="229" t="str">
        <f t="shared" ref="BF474" si="657">IF(ISNUMBER(AD474),"Yes","")</f>
        <v>Yes</v>
      </c>
      <c r="BG474" s="228" t="str">
        <f t="shared" ref="BG474" si="658">IF(ISNUMBER(AG474),AG474,"")</f>
        <v/>
      </c>
      <c r="BH474" s="230">
        <f t="shared" ref="BH474" si="659">IF(ISNUMBER(AD474),AD474,"")</f>
        <v>49.95</v>
      </c>
      <c r="BI474" s="228" t="str">
        <f t="shared" ref="BI474" si="660">IF(AND(ISNUMBER(AG474),BF474="Yes"),AG474,"")</f>
        <v/>
      </c>
      <c r="BJ474" s="231">
        <f>IF(BC474="","",Admin!$F$8)</f>
        <v>0</v>
      </c>
      <c r="BK474" s="230" t="str">
        <f t="shared" ref="BK474" si="661">IF(AND(ISNUMBER(AG474),AG474&gt;0, ISNUMBER(AD474)),AD474*AG474,"")</f>
        <v/>
      </c>
      <c r="BL474" s="232" t="str">
        <f t="shared" ref="BL474" si="662">IF(BK474="","",BK474-(BK474*BJ474))</f>
        <v/>
      </c>
    </row>
    <row r="475" spans="2:64" s="184" customFormat="1" ht="29.25" hidden="1" customHeight="1" x14ac:dyDescent="0.25">
      <c r="B475" s="1153" t="s">
        <v>1328</v>
      </c>
      <c r="C475" s="1098"/>
      <c r="D475" s="1098"/>
      <c r="E475" s="1098"/>
      <c r="F475" s="1098"/>
      <c r="G475" s="1098"/>
      <c r="H475" s="1098"/>
      <c r="I475" s="1098"/>
      <c r="J475" s="1098"/>
      <c r="K475" s="1098"/>
      <c r="L475" s="1098"/>
      <c r="M475" s="1098"/>
      <c r="N475" s="1098"/>
      <c r="O475" s="1154" t="s">
        <v>592</v>
      </c>
      <c r="P475" s="1154"/>
      <c r="Q475" s="1154"/>
      <c r="R475" s="1154"/>
      <c r="S475" s="1154"/>
      <c r="T475" s="1154"/>
      <c r="U475" s="1154"/>
      <c r="V475" s="1154"/>
      <c r="W475" s="1154"/>
      <c r="X475" s="1154"/>
      <c r="Y475" s="1096" t="s">
        <v>445</v>
      </c>
      <c r="Z475" s="1096"/>
      <c r="AA475" s="1096"/>
      <c r="AB475" s="1096"/>
      <c r="AC475" s="1096"/>
      <c r="AD475" s="1155">
        <v>49.95</v>
      </c>
      <c r="AE475" s="1155"/>
      <c r="AF475" s="1155"/>
      <c r="AG475" s="1096" t="s">
        <v>2</v>
      </c>
      <c r="AH475" s="1096"/>
      <c r="AI475" s="1096"/>
      <c r="AJ475" s="1097"/>
      <c r="AK475" s="1098"/>
      <c r="AL475" s="1098"/>
      <c r="AM475" s="1098"/>
      <c r="AN475" s="1098"/>
      <c r="AO475" s="1098"/>
      <c r="AP475" s="1098"/>
      <c r="AQ475" s="1098"/>
      <c r="AR475" s="1098"/>
      <c r="AS475" s="1098"/>
      <c r="AT475" s="1098"/>
      <c r="AU475" s="1098"/>
      <c r="AV475" s="1098"/>
      <c r="AW475" s="1098"/>
      <c r="AX475" s="1098"/>
      <c r="AY475" s="1099"/>
      <c r="AZ475" s="133"/>
      <c r="BA475" s="227" t="s">
        <v>1333</v>
      </c>
      <c r="BB475" s="184" t="s">
        <v>1212</v>
      </c>
      <c r="BC475" s="184" t="str">
        <f t="shared" si="612"/>
        <v>Syringa vulgaris 'Miss Ellen Wilmott' 
White</v>
      </c>
      <c r="BD475" s="184" t="str">
        <f t="shared" si="613"/>
        <v>Miss Ellen Wilmott Lilac</v>
      </c>
      <c r="BE475" s="228" t="str">
        <f t="shared" si="614"/>
        <v>Advanced</v>
      </c>
      <c r="BF475" s="229" t="str">
        <f t="shared" si="615"/>
        <v>Yes</v>
      </c>
      <c r="BG475" s="228" t="str">
        <f t="shared" si="616"/>
        <v/>
      </c>
      <c r="BH475" s="230">
        <f t="shared" si="617"/>
        <v>49.95</v>
      </c>
      <c r="BI475" s="228" t="str">
        <f t="shared" si="618"/>
        <v/>
      </c>
      <c r="BJ475" s="231">
        <f>IF(BC475="","",Admin!$F$8)</f>
        <v>0</v>
      </c>
      <c r="BK475" s="230" t="str">
        <f t="shared" si="619"/>
        <v/>
      </c>
      <c r="BL475" s="232" t="str">
        <f t="shared" si="435"/>
        <v/>
      </c>
    </row>
    <row r="476" spans="2:64" s="184" customFormat="1" ht="29.25" hidden="1" customHeight="1" x14ac:dyDescent="0.25">
      <c r="B476" s="1153" t="s">
        <v>2190</v>
      </c>
      <c r="C476" s="1098"/>
      <c r="D476" s="1098"/>
      <c r="E476" s="1098"/>
      <c r="F476" s="1098"/>
      <c r="G476" s="1098"/>
      <c r="H476" s="1098"/>
      <c r="I476" s="1098"/>
      <c r="J476" s="1098"/>
      <c r="K476" s="1098"/>
      <c r="L476" s="1098"/>
      <c r="M476" s="1098"/>
      <c r="N476" s="1098"/>
      <c r="O476" s="1154" t="s">
        <v>2191</v>
      </c>
      <c r="P476" s="1154"/>
      <c r="Q476" s="1154"/>
      <c r="R476" s="1154"/>
      <c r="S476" s="1154"/>
      <c r="T476" s="1154"/>
      <c r="U476" s="1154"/>
      <c r="V476" s="1154"/>
      <c r="W476" s="1154"/>
      <c r="X476" s="1154"/>
      <c r="Y476" s="1096" t="s">
        <v>445</v>
      </c>
      <c r="Z476" s="1096"/>
      <c r="AA476" s="1096"/>
      <c r="AB476" s="1096"/>
      <c r="AC476" s="1096"/>
      <c r="AD476" s="1155">
        <v>49.95</v>
      </c>
      <c r="AE476" s="1155"/>
      <c r="AF476" s="1155"/>
      <c r="AG476" s="1096" t="s">
        <v>2</v>
      </c>
      <c r="AH476" s="1096"/>
      <c r="AI476" s="1096"/>
      <c r="AJ476" s="1097"/>
      <c r="AK476" s="1098"/>
      <c r="AL476" s="1098"/>
      <c r="AM476" s="1098"/>
      <c r="AN476" s="1098"/>
      <c r="AO476" s="1098"/>
      <c r="AP476" s="1098"/>
      <c r="AQ476" s="1098"/>
      <c r="AR476" s="1098"/>
      <c r="AS476" s="1098"/>
      <c r="AT476" s="1098"/>
      <c r="AU476" s="1098"/>
      <c r="AV476" s="1098"/>
      <c r="AW476" s="1098"/>
      <c r="AX476" s="1098"/>
      <c r="AY476" s="1099"/>
      <c r="AZ476" s="133"/>
      <c r="BA476" s="227" t="s">
        <v>2189</v>
      </c>
      <c r="BB476" s="184" t="s">
        <v>1212</v>
      </c>
      <c r="BC476" s="184" t="str">
        <f t="shared" ref="BC476:BC477" si="663">IF(BA476="","",IF(ISNUMBER(SEARCH(BB476,B476)),B476,BB476&amp;" "&amp;RIGHT(B476,LEN(B476)-3)))</f>
        <v>Syringa vulgaris 'Oliver de Serres' 
Blue</v>
      </c>
      <c r="BD476" s="184" t="str">
        <f t="shared" ref="BD476:BD477" si="664">IF(O476&lt;&gt;"",O476,"")</f>
        <v>Oliver de Serres Lilac</v>
      </c>
      <c r="BE476" s="228" t="str">
        <f t="shared" ref="BE476:BE477" si="665">IF(AND(Y476&lt;&gt;"Size", Y476&lt;&gt;""),Y476,"")</f>
        <v>Advanced</v>
      </c>
      <c r="BF476" s="229" t="str">
        <f t="shared" ref="BF476:BF477" si="666">IF(ISNUMBER(AD476),"Yes","")</f>
        <v>Yes</v>
      </c>
      <c r="BG476" s="228" t="str">
        <f t="shared" ref="BG476:BG477" si="667">IF(ISNUMBER(AG476),AG476,"")</f>
        <v/>
      </c>
      <c r="BH476" s="230">
        <f t="shared" ref="BH476:BH477" si="668">IF(ISNUMBER(AD476),AD476,"")</f>
        <v>49.95</v>
      </c>
      <c r="BI476" s="228" t="str">
        <f t="shared" ref="BI476:BI477" si="669">IF(AND(ISNUMBER(AG476),BF476="Yes"),AG476,"")</f>
        <v/>
      </c>
      <c r="BJ476" s="231">
        <f>IF(BC476="","",Admin!$F$8)</f>
        <v>0</v>
      </c>
      <c r="BK476" s="230" t="str">
        <f t="shared" ref="BK476:BK477" si="670">IF(AND(ISNUMBER(AG476),AG476&gt;0, ISNUMBER(AD476)),AD476*AG476,"")</f>
        <v/>
      </c>
      <c r="BL476" s="232" t="str">
        <f t="shared" ref="BL476:BL481" si="671">IF(BK476="","",BK476-(BK476*BJ476))</f>
        <v/>
      </c>
    </row>
    <row r="477" spans="2:64" s="184" customFormat="1" ht="29.25" customHeight="1" x14ac:dyDescent="0.25">
      <c r="B477" s="1126" t="s">
        <v>2433</v>
      </c>
      <c r="C477" s="1127"/>
      <c r="D477" s="1127"/>
      <c r="E477" s="1127"/>
      <c r="F477" s="1127"/>
      <c r="G477" s="1127"/>
      <c r="H477" s="1127"/>
      <c r="I477" s="1127"/>
      <c r="J477" s="1127"/>
      <c r="K477" s="1127"/>
      <c r="L477" s="1127"/>
      <c r="M477" s="1127"/>
      <c r="N477" s="1127"/>
      <c r="O477" s="1128" t="s">
        <v>1329</v>
      </c>
      <c r="P477" s="1128"/>
      <c r="Q477" s="1128"/>
      <c r="R477" s="1128"/>
      <c r="S477" s="1128"/>
      <c r="T477" s="1128"/>
      <c r="U477" s="1128"/>
      <c r="V477" s="1128"/>
      <c r="W477" s="1128"/>
      <c r="X477" s="1128"/>
      <c r="Y477" s="1129" t="s">
        <v>445</v>
      </c>
      <c r="Z477" s="1129"/>
      <c r="AA477" s="1129"/>
      <c r="AB477" s="1129"/>
      <c r="AC477" s="1129"/>
      <c r="AD477" s="1130">
        <v>49.95</v>
      </c>
      <c r="AE477" s="1130"/>
      <c r="AF477" s="1130"/>
      <c r="AG477" s="1129"/>
      <c r="AH477" s="1129"/>
      <c r="AI477" s="1129"/>
      <c r="AJ477" s="1131"/>
      <c r="AK477" s="1127"/>
      <c r="AL477" s="1127"/>
      <c r="AM477" s="1127"/>
      <c r="AN477" s="1127"/>
      <c r="AO477" s="1127"/>
      <c r="AP477" s="1127"/>
      <c r="AQ477" s="1127"/>
      <c r="AR477" s="1127"/>
      <c r="AS477" s="1127"/>
      <c r="AT477" s="1127"/>
      <c r="AU477" s="1127"/>
      <c r="AV477" s="1127"/>
      <c r="AW477" s="1127"/>
      <c r="AX477" s="1127"/>
      <c r="AY477" s="1132"/>
      <c r="AZ477" s="133"/>
      <c r="BA477" s="227" t="s">
        <v>2434</v>
      </c>
      <c r="BB477" s="184" t="s">
        <v>1212</v>
      </c>
      <c r="BC477" s="184" t="str">
        <f t="shared" si="663"/>
        <v>Syringa vulgaris 'Primrose' 
Primrose Yellow</v>
      </c>
      <c r="BD477" s="184" t="str">
        <f t="shared" si="664"/>
        <v>Sensation Lilac</v>
      </c>
      <c r="BE477" s="228" t="str">
        <f t="shared" si="665"/>
        <v>Advanced</v>
      </c>
      <c r="BF477" s="229" t="str">
        <f t="shared" si="666"/>
        <v>Yes</v>
      </c>
      <c r="BG477" s="228" t="str">
        <f t="shared" si="667"/>
        <v/>
      </c>
      <c r="BH477" s="230">
        <f t="shared" si="668"/>
        <v>49.95</v>
      </c>
      <c r="BI477" s="228" t="str">
        <f t="shared" si="669"/>
        <v/>
      </c>
      <c r="BJ477" s="231">
        <f>IF(BC477="","",Admin!$F$8)</f>
        <v>0</v>
      </c>
      <c r="BK477" s="230" t="str">
        <f t="shared" si="670"/>
        <v/>
      </c>
      <c r="BL477" s="232" t="str">
        <f t="shared" si="671"/>
        <v/>
      </c>
    </row>
    <row r="478" spans="2:64" s="184" customFormat="1" ht="29.25" hidden="1" customHeight="1" x14ac:dyDescent="0.25">
      <c r="B478" s="1153" t="s">
        <v>1327</v>
      </c>
      <c r="C478" s="1098"/>
      <c r="D478" s="1098"/>
      <c r="E478" s="1098"/>
      <c r="F478" s="1098"/>
      <c r="G478" s="1098"/>
      <c r="H478" s="1098"/>
      <c r="I478" s="1098"/>
      <c r="J478" s="1098"/>
      <c r="K478" s="1098"/>
      <c r="L478" s="1098"/>
      <c r="M478" s="1098"/>
      <c r="N478" s="1098"/>
      <c r="O478" s="1154" t="s">
        <v>1329</v>
      </c>
      <c r="P478" s="1154"/>
      <c r="Q478" s="1154"/>
      <c r="R478" s="1154"/>
      <c r="S478" s="1154"/>
      <c r="T478" s="1154"/>
      <c r="U478" s="1154"/>
      <c r="V478" s="1154"/>
      <c r="W478" s="1154"/>
      <c r="X478" s="1154"/>
      <c r="Y478" s="1096" t="s">
        <v>445</v>
      </c>
      <c r="Z478" s="1096"/>
      <c r="AA478" s="1096"/>
      <c r="AB478" s="1096"/>
      <c r="AC478" s="1096"/>
      <c r="AD478" s="1155">
        <v>49.95</v>
      </c>
      <c r="AE478" s="1155"/>
      <c r="AF478" s="1155"/>
      <c r="AG478" s="1096" t="s">
        <v>2</v>
      </c>
      <c r="AH478" s="1096"/>
      <c r="AI478" s="1096"/>
      <c r="AJ478" s="1097"/>
      <c r="AK478" s="1098"/>
      <c r="AL478" s="1098"/>
      <c r="AM478" s="1098"/>
      <c r="AN478" s="1098"/>
      <c r="AO478" s="1098"/>
      <c r="AP478" s="1098"/>
      <c r="AQ478" s="1098"/>
      <c r="AR478" s="1098"/>
      <c r="AS478" s="1098"/>
      <c r="AT478" s="1098"/>
      <c r="AU478" s="1098"/>
      <c r="AV478" s="1098"/>
      <c r="AW478" s="1098"/>
      <c r="AX478" s="1098"/>
      <c r="AY478" s="1099"/>
      <c r="AZ478" s="133"/>
      <c r="BA478" s="227" t="s">
        <v>1428</v>
      </c>
      <c r="BB478" s="184" t="s">
        <v>1212</v>
      </c>
      <c r="BC478" s="184" t="str">
        <f t="shared" si="612"/>
        <v>Syringa vulgaris 'Sensation' 
Purple/White</v>
      </c>
      <c r="BD478" s="184" t="str">
        <f t="shared" si="613"/>
        <v>Sensation Lilac</v>
      </c>
      <c r="BE478" s="228" t="str">
        <f t="shared" si="614"/>
        <v>Advanced</v>
      </c>
      <c r="BF478" s="229" t="str">
        <f t="shared" si="615"/>
        <v>Yes</v>
      </c>
      <c r="BG478" s="228" t="str">
        <f t="shared" si="616"/>
        <v/>
      </c>
      <c r="BH478" s="230">
        <f t="shared" si="617"/>
        <v>49.95</v>
      </c>
      <c r="BI478" s="228" t="str">
        <f t="shared" si="618"/>
        <v/>
      </c>
      <c r="BJ478" s="231">
        <f>IF(BC478="","",Admin!$F$8)</f>
        <v>0</v>
      </c>
      <c r="BK478" s="230" t="str">
        <f t="shared" si="619"/>
        <v/>
      </c>
      <c r="BL478" s="232" t="str">
        <f t="shared" si="671"/>
        <v/>
      </c>
    </row>
    <row r="479" spans="2:64" s="184" customFormat="1" ht="29.25" hidden="1" customHeight="1" x14ac:dyDescent="0.25">
      <c r="B479" s="1153" t="s">
        <v>1327</v>
      </c>
      <c r="C479" s="1098"/>
      <c r="D479" s="1098"/>
      <c r="E479" s="1098"/>
      <c r="F479" s="1098"/>
      <c r="G479" s="1098"/>
      <c r="H479" s="1098"/>
      <c r="I479" s="1098"/>
      <c r="J479" s="1098"/>
      <c r="K479" s="1098"/>
      <c r="L479" s="1098"/>
      <c r="M479" s="1098"/>
      <c r="N479" s="1098"/>
      <c r="O479" s="1154" t="s">
        <v>1329</v>
      </c>
      <c r="P479" s="1154"/>
      <c r="Q479" s="1154"/>
      <c r="R479" s="1154"/>
      <c r="S479" s="1154"/>
      <c r="T479" s="1154"/>
      <c r="U479" s="1154"/>
      <c r="V479" s="1154"/>
      <c r="W479" s="1154"/>
      <c r="X479" s="1154"/>
      <c r="Y479" s="1096" t="s">
        <v>445</v>
      </c>
      <c r="Z479" s="1096"/>
      <c r="AA479" s="1096"/>
      <c r="AB479" s="1096"/>
      <c r="AC479" s="1096"/>
      <c r="AD479" s="1155">
        <v>49.95</v>
      </c>
      <c r="AE479" s="1155"/>
      <c r="AF479" s="1155"/>
      <c r="AG479" s="1096" t="s">
        <v>2</v>
      </c>
      <c r="AH479" s="1096"/>
      <c r="AI479" s="1096"/>
      <c r="AJ479" s="1097"/>
      <c r="AK479" s="1098"/>
      <c r="AL479" s="1098"/>
      <c r="AM479" s="1098"/>
      <c r="AN479" s="1098"/>
      <c r="AO479" s="1098"/>
      <c r="AP479" s="1098"/>
      <c r="AQ479" s="1098"/>
      <c r="AR479" s="1098"/>
      <c r="AS479" s="1098"/>
      <c r="AT479" s="1098"/>
      <c r="AU479" s="1098"/>
      <c r="AV479" s="1098"/>
      <c r="AW479" s="1098"/>
      <c r="AX479" s="1098"/>
      <c r="AY479" s="1099"/>
      <c r="AZ479" s="133"/>
      <c r="BA479" s="227" t="s">
        <v>2192</v>
      </c>
      <c r="BB479" s="184" t="s">
        <v>1212</v>
      </c>
      <c r="BC479" s="184" t="str">
        <f t="shared" si="612"/>
        <v>Syringa vulgaris 'Sensation' 
Purple/White</v>
      </c>
      <c r="BD479" s="184" t="str">
        <f t="shared" si="613"/>
        <v>Sensation Lilac</v>
      </c>
      <c r="BE479" s="228" t="str">
        <f t="shared" si="614"/>
        <v>Advanced</v>
      </c>
      <c r="BF479" s="229" t="str">
        <f t="shared" si="615"/>
        <v>Yes</v>
      </c>
      <c r="BG479" s="228" t="str">
        <f t="shared" si="616"/>
        <v/>
      </c>
      <c r="BH479" s="230">
        <f t="shared" si="617"/>
        <v>49.95</v>
      </c>
      <c r="BI479" s="228" t="str">
        <f t="shared" si="618"/>
        <v/>
      </c>
      <c r="BJ479" s="231">
        <f>IF(BC479="","",Admin!$F$8)</f>
        <v>0</v>
      </c>
      <c r="BK479" s="230" t="str">
        <f t="shared" si="619"/>
        <v/>
      </c>
      <c r="BL479" s="232" t="str">
        <f t="shared" si="671"/>
        <v/>
      </c>
    </row>
    <row r="480" spans="2:64" s="184" customFormat="1" ht="29.25" customHeight="1" thickBot="1" x14ac:dyDescent="0.3">
      <c r="B480" s="1126" t="s">
        <v>2435</v>
      </c>
      <c r="C480" s="1127"/>
      <c r="D480" s="1127"/>
      <c r="E480" s="1127"/>
      <c r="F480" s="1127"/>
      <c r="G480" s="1127"/>
      <c r="H480" s="1127"/>
      <c r="I480" s="1127"/>
      <c r="J480" s="1127"/>
      <c r="K480" s="1127"/>
      <c r="L480" s="1127"/>
      <c r="M480" s="1127"/>
      <c r="N480" s="1127"/>
      <c r="O480" s="1128" t="s">
        <v>593</v>
      </c>
      <c r="P480" s="1128"/>
      <c r="Q480" s="1128"/>
      <c r="R480" s="1128"/>
      <c r="S480" s="1128"/>
      <c r="T480" s="1128"/>
      <c r="U480" s="1128"/>
      <c r="V480" s="1128"/>
      <c r="W480" s="1128"/>
      <c r="X480" s="1128"/>
      <c r="Y480" s="1129" t="s">
        <v>445</v>
      </c>
      <c r="Z480" s="1129"/>
      <c r="AA480" s="1129"/>
      <c r="AB480" s="1129"/>
      <c r="AC480" s="1129"/>
      <c r="AD480" s="1130">
        <v>49.95</v>
      </c>
      <c r="AE480" s="1130"/>
      <c r="AF480" s="1130"/>
      <c r="AG480" s="1129"/>
      <c r="AH480" s="1129"/>
      <c r="AI480" s="1129"/>
      <c r="AJ480" s="1131"/>
      <c r="AK480" s="1127"/>
      <c r="AL480" s="1127"/>
      <c r="AM480" s="1127"/>
      <c r="AN480" s="1127"/>
      <c r="AO480" s="1127"/>
      <c r="AP480" s="1127"/>
      <c r="AQ480" s="1127"/>
      <c r="AR480" s="1127"/>
      <c r="AS480" s="1127"/>
      <c r="AT480" s="1127"/>
      <c r="AU480" s="1127"/>
      <c r="AV480" s="1127"/>
      <c r="AW480" s="1127"/>
      <c r="AX480" s="1127"/>
      <c r="AY480" s="1132"/>
      <c r="AZ480" s="133"/>
      <c r="BA480" s="227" t="s">
        <v>2436</v>
      </c>
      <c r="BB480" s="184" t="s">
        <v>1212</v>
      </c>
      <c r="BC480" s="184" t="str">
        <f t="shared" si="612"/>
        <v>Syringa vulgaris 'Sweetheart' 
Double pale pink</v>
      </c>
      <c r="BD480" s="184" t="str">
        <f t="shared" si="613"/>
        <v>Sweetheart Lilac</v>
      </c>
      <c r="BE480" s="228" t="str">
        <f t="shared" si="614"/>
        <v>Advanced</v>
      </c>
      <c r="BF480" s="229" t="str">
        <f t="shared" si="615"/>
        <v>Yes</v>
      </c>
      <c r="BG480" s="228" t="str">
        <f t="shared" si="616"/>
        <v/>
      </c>
      <c r="BH480" s="230">
        <f t="shared" si="617"/>
        <v>49.95</v>
      </c>
      <c r="BI480" s="228" t="str">
        <f t="shared" si="618"/>
        <v/>
      </c>
      <c r="BJ480" s="231">
        <f>IF(BC480="","",Admin!$F$8)</f>
        <v>0</v>
      </c>
      <c r="BK480" s="230" t="str">
        <f t="shared" si="619"/>
        <v/>
      </c>
      <c r="BL480" s="232" t="str">
        <f t="shared" si="671"/>
        <v/>
      </c>
    </row>
    <row r="481" spans="2:64" s="184" customFormat="1" ht="29.25" hidden="1" customHeight="1" x14ac:dyDescent="0.25">
      <c r="B481" s="1153" t="s">
        <v>1565</v>
      </c>
      <c r="C481" s="1098"/>
      <c r="D481" s="1098"/>
      <c r="E481" s="1098"/>
      <c r="F481" s="1098"/>
      <c r="G481" s="1098"/>
      <c r="H481" s="1098"/>
      <c r="I481" s="1098"/>
      <c r="J481" s="1098"/>
      <c r="K481" s="1098"/>
      <c r="L481" s="1098"/>
      <c r="M481" s="1098"/>
      <c r="N481" s="1098"/>
      <c r="O481" s="1154" t="s">
        <v>1330</v>
      </c>
      <c r="P481" s="1154"/>
      <c r="Q481" s="1154"/>
      <c r="R481" s="1154"/>
      <c r="S481" s="1154"/>
      <c r="T481" s="1154"/>
      <c r="U481" s="1154"/>
      <c r="V481" s="1154"/>
      <c r="W481" s="1154"/>
      <c r="X481" s="1154"/>
      <c r="Y481" s="1096" t="s">
        <v>445</v>
      </c>
      <c r="Z481" s="1096"/>
      <c r="AA481" s="1096"/>
      <c r="AB481" s="1096"/>
      <c r="AC481" s="1096"/>
      <c r="AD481" s="1155">
        <v>44.95</v>
      </c>
      <c r="AE481" s="1155"/>
      <c r="AF481" s="1155"/>
      <c r="AG481" s="1096" t="s">
        <v>2</v>
      </c>
      <c r="AH481" s="1096"/>
      <c r="AI481" s="1096"/>
      <c r="AJ481" s="1097" t="s">
        <v>1270</v>
      </c>
      <c r="AK481" s="1098"/>
      <c r="AL481" s="1098"/>
      <c r="AM481" s="1098"/>
      <c r="AN481" s="1098"/>
      <c r="AO481" s="1098"/>
      <c r="AP481" s="1098"/>
      <c r="AQ481" s="1098"/>
      <c r="AR481" s="1098"/>
      <c r="AS481" s="1098"/>
      <c r="AT481" s="1098"/>
      <c r="AU481" s="1098"/>
      <c r="AV481" s="1098"/>
      <c r="AW481" s="1098"/>
      <c r="AX481" s="1098"/>
      <c r="AY481" s="1099"/>
      <c r="AZ481" s="133"/>
      <c r="BA481" s="227" t="s">
        <v>1334</v>
      </c>
      <c r="BB481" s="184" t="s">
        <v>1212</v>
      </c>
      <c r="BC481" s="184" t="str">
        <f t="shared" si="612"/>
        <v>Syringa vulgaris 'Wedgwood Blue' 
Sky blue*</v>
      </c>
      <c r="BD481" s="184" t="str">
        <f t="shared" si="613"/>
        <v>Wedgwood Blue Lilac</v>
      </c>
      <c r="BE481" s="228" t="str">
        <f t="shared" si="614"/>
        <v>Advanced</v>
      </c>
      <c r="BF481" s="229" t="str">
        <f t="shared" si="615"/>
        <v>Yes</v>
      </c>
      <c r="BG481" s="228" t="str">
        <f t="shared" si="616"/>
        <v/>
      </c>
      <c r="BH481" s="230">
        <f t="shared" si="617"/>
        <v>44.95</v>
      </c>
      <c r="BI481" s="228" t="str">
        <f t="shared" si="618"/>
        <v/>
      </c>
      <c r="BJ481" s="231">
        <f>IF(BC481="","",Admin!$F$8)</f>
        <v>0</v>
      </c>
      <c r="BK481" s="230" t="str">
        <f t="shared" si="619"/>
        <v/>
      </c>
      <c r="BL481" s="232" t="str">
        <f t="shared" si="671"/>
        <v/>
      </c>
    </row>
    <row r="482" spans="2:64" s="184" customFormat="1" ht="29.25" hidden="1" customHeight="1" thickBot="1" x14ac:dyDescent="0.3">
      <c r="B482" s="1153" t="s">
        <v>1566</v>
      </c>
      <c r="C482" s="1098"/>
      <c r="D482" s="1098"/>
      <c r="E482" s="1098"/>
      <c r="F482" s="1098"/>
      <c r="G482" s="1098"/>
      <c r="H482" s="1098"/>
      <c r="I482" s="1098"/>
      <c r="J482" s="1098"/>
      <c r="K482" s="1098"/>
      <c r="L482" s="1098"/>
      <c r="M482" s="1098"/>
      <c r="N482" s="1098"/>
      <c r="O482" s="1154" t="s">
        <v>1331</v>
      </c>
      <c r="P482" s="1154"/>
      <c r="Q482" s="1154"/>
      <c r="R482" s="1154"/>
      <c r="S482" s="1154"/>
      <c r="T482" s="1154"/>
      <c r="U482" s="1154"/>
      <c r="V482" s="1154"/>
      <c r="W482" s="1154"/>
      <c r="X482" s="1154"/>
      <c r="Y482" s="1096" t="s">
        <v>445</v>
      </c>
      <c r="Z482" s="1096"/>
      <c r="AA482" s="1096"/>
      <c r="AB482" s="1096"/>
      <c r="AC482" s="1096"/>
      <c r="AD482" s="1155">
        <v>44.95</v>
      </c>
      <c r="AE482" s="1155"/>
      <c r="AF482" s="1155"/>
      <c r="AG482" s="1096" t="s">
        <v>2</v>
      </c>
      <c r="AH482" s="1096"/>
      <c r="AI482" s="1096"/>
      <c r="AJ482" s="1097" t="s">
        <v>1270</v>
      </c>
      <c r="AK482" s="1098"/>
      <c r="AL482" s="1098"/>
      <c r="AM482" s="1098"/>
      <c r="AN482" s="1098"/>
      <c r="AO482" s="1098"/>
      <c r="AP482" s="1098"/>
      <c r="AQ482" s="1098"/>
      <c r="AR482" s="1098"/>
      <c r="AS482" s="1098"/>
      <c r="AT482" s="1098"/>
      <c r="AU482" s="1098"/>
      <c r="AV482" s="1098"/>
      <c r="AW482" s="1098"/>
      <c r="AX482" s="1098"/>
      <c r="AY482" s="1099"/>
      <c r="AZ482" s="133"/>
      <c r="BA482" s="227" t="s">
        <v>1335</v>
      </c>
      <c r="BB482" s="184" t="s">
        <v>1212</v>
      </c>
      <c r="BC482" s="184" t="str">
        <f t="shared" si="612"/>
        <v>Syringa vulgaris 'Yankee Doodle' 
Deep purple*</v>
      </c>
      <c r="BD482" s="184" t="str">
        <f t="shared" si="613"/>
        <v>Yankee Doodle Lilac</v>
      </c>
      <c r="BE482" s="228" t="str">
        <f t="shared" si="614"/>
        <v>Advanced</v>
      </c>
      <c r="BF482" s="229" t="str">
        <f t="shared" si="615"/>
        <v>Yes</v>
      </c>
      <c r="BG482" s="228" t="str">
        <f t="shared" si="616"/>
        <v/>
      </c>
      <c r="BH482" s="230">
        <f t="shared" si="617"/>
        <v>44.95</v>
      </c>
      <c r="BI482" s="228" t="str">
        <f t="shared" si="618"/>
        <v/>
      </c>
      <c r="BJ482" s="231">
        <f>IF(BC482="","",Admin!$F$8)</f>
        <v>0</v>
      </c>
      <c r="BK482" s="230" t="str">
        <f t="shared" si="619"/>
        <v/>
      </c>
      <c r="BL482" s="232" t="str">
        <f t="shared" ref="BL482:BL510" si="672">IF(BK482="","",BK482-(BK482*BJ482))</f>
        <v/>
      </c>
    </row>
    <row r="483" spans="2:64" s="39" customFormat="1" ht="18.75" customHeight="1" thickBot="1" x14ac:dyDescent="0.3">
      <c r="B483" s="1104"/>
      <c r="C483" s="1104"/>
      <c r="D483" s="1104"/>
      <c r="E483" s="1104"/>
      <c r="F483" s="1104"/>
      <c r="G483" s="1104"/>
      <c r="H483" s="1104"/>
      <c r="I483" s="1104"/>
      <c r="J483" s="1104"/>
      <c r="K483" s="1104"/>
      <c r="L483" s="1104"/>
      <c r="M483" s="1104"/>
      <c r="N483" s="1104"/>
      <c r="O483" s="1104"/>
      <c r="P483" s="1104"/>
      <c r="Q483" s="1104"/>
      <c r="R483" s="1104"/>
      <c r="S483" s="1104"/>
      <c r="T483" s="1104"/>
      <c r="U483" s="1104"/>
      <c r="V483" s="1104"/>
      <c r="W483" s="1104"/>
      <c r="X483" s="1104"/>
      <c r="Y483" s="1104"/>
      <c r="Z483" s="1104"/>
      <c r="AA483" s="1104"/>
      <c r="AB483" s="1104"/>
      <c r="AC483" s="1104"/>
      <c r="AD483" s="1104"/>
      <c r="AE483" s="1104"/>
      <c r="AF483" s="1104"/>
      <c r="AG483" s="1104"/>
      <c r="AH483" s="1104"/>
      <c r="AI483" s="1104"/>
      <c r="AJ483" s="1104"/>
      <c r="AK483" s="1104"/>
      <c r="AL483" s="1104"/>
      <c r="AM483" s="1104"/>
      <c r="AN483" s="1104"/>
      <c r="AO483" s="1104"/>
      <c r="AP483" s="1104"/>
      <c r="AQ483" s="1104"/>
      <c r="AR483" s="1104"/>
      <c r="AS483" s="1104"/>
      <c r="AT483" s="1104"/>
      <c r="AU483" s="1104"/>
      <c r="AV483" s="1104"/>
      <c r="AW483" s="1104"/>
      <c r="AX483" s="1104"/>
      <c r="AY483" s="1104"/>
      <c r="AZ483" s="133"/>
      <c r="BA483" s="84" t="s">
        <v>792</v>
      </c>
      <c r="BC483" s="39" t="str">
        <f t="shared" si="612"/>
        <v/>
      </c>
      <c r="BD483" s="39" t="str">
        <f t="shared" si="613"/>
        <v/>
      </c>
      <c r="BE483" s="78" t="str">
        <f t="shared" si="614"/>
        <v/>
      </c>
      <c r="BF483" s="85" t="str">
        <f t="shared" si="615"/>
        <v/>
      </c>
      <c r="BG483" s="78" t="str">
        <f t="shared" si="616"/>
        <v/>
      </c>
      <c r="BH483" s="94" t="str">
        <f t="shared" si="617"/>
        <v/>
      </c>
      <c r="BI483" s="78" t="str">
        <f t="shared" si="618"/>
        <v/>
      </c>
      <c r="BJ483" s="86" t="str">
        <f>IF(BC483="","",Admin!$F$8)</f>
        <v/>
      </c>
      <c r="BK483" s="94" t="str">
        <f t="shared" si="619"/>
        <v/>
      </c>
      <c r="BL483" s="95" t="str">
        <f t="shared" si="672"/>
        <v/>
      </c>
    </row>
    <row r="484" spans="2:64" s="39" customFormat="1" ht="18.75" customHeight="1" x14ac:dyDescent="0.3">
      <c r="B484" s="1100" t="s">
        <v>595</v>
      </c>
      <c r="C484" s="1101"/>
      <c r="D484" s="1101"/>
      <c r="E484" s="1101"/>
      <c r="F484" s="1101"/>
      <c r="G484" s="1101"/>
      <c r="H484" s="1101"/>
      <c r="I484" s="1101"/>
      <c r="J484" s="1101"/>
      <c r="K484" s="1101"/>
      <c r="L484" s="1101"/>
      <c r="M484" s="1101"/>
      <c r="N484" s="1101"/>
      <c r="O484" s="1101"/>
      <c r="P484" s="1101"/>
      <c r="Q484" s="1101"/>
      <c r="R484" s="1101"/>
      <c r="S484" s="1101"/>
      <c r="T484" s="1101"/>
      <c r="U484" s="1101"/>
      <c r="V484" s="1101"/>
      <c r="W484" s="1101"/>
      <c r="X484" s="1101"/>
      <c r="Y484" s="1102" t="s">
        <v>443</v>
      </c>
      <c r="Z484" s="1102"/>
      <c r="AA484" s="1102"/>
      <c r="AB484" s="1102"/>
      <c r="AC484" s="1102"/>
      <c r="AD484" s="1102" t="s">
        <v>1</v>
      </c>
      <c r="AE484" s="1102"/>
      <c r="AF484" s="1102"/>
      <c r="AG484" s="1102" t="s">
        <v>0</v>
      </c>
      <c r="AH484" s="1102"/>
      <c r="AI484" s="1102"/>
      <c r="AJ484" s="1102" t="s">
        <v>444</v>
      </c>
      <c r="AK484" s="1102"/>
      <c r="AL484" s="1102"/>
      <c r="AM484" s="1102"/>
      <c r="AN484" s="1102"/>
      <c r="AO484" s="1102"/>
      <c r="AP484" s="1102"/>
      <c r="AQ484" s="1102"/>
      <c r="AR484" s="1102"/>
      <c r="AS484" s="1102"/>
      <c r="AT484" s="1102"/>
      <c r="AU484" s="1102"/>
      <c r="AV484" s="1102"/>
      <c r="AW484" s="1102"/>
      <c r="AX484" s="1102"/>
      <c r="AY484" s="1103"/>
      <c r="AZ484" s="133"/>
      <c r="BA484" s="84" t="s">
        <v>792</v>
      </c>
      <c r="BC484" s="39" t="str">
        <f t="shared" si="612"/>
        <v/>
      </c>
      <c r="BD484" s="39" t="str">
        <f t="shared" si="613"/>
        <v/>
      </c>
      <c r="BE484" s="78" t="str">
        <f t="shared" si="614"/>
        <v/>
      </c>
      <c r="BF484" s="85" t="str">
        <f t="shared" si="615"/>
        <v/>
      </c>
      <c r="BG484" s="78" t="str">
        <f t="shared" si="616"/>
        <v/>
      </c>
      <c r="BH484" s="94" t="str">
        <f t="shared" si="617"/>
        <v/>
      </c>
      <c r="BI484" s="78" t="str">
        <f t="shared" si="618"/>
        <v/>
      </c>
      <c r="BJ484" s="86" t="str">
        <f>IF(BC484="","",Admin!$F$8)</f>
        <v/>
      </c>
      <c r="BK484" s="94" t="str">
        <f t="shared" si="619"/>
        <v/>
      </c>
      <c r="BL484" s="95" t="str">
        <f t="shared" si="672"/>
        <v/>
      </c>
    </row>
    <row r="485" spans="2:64" s="39" customFormat="1" ht="18.75" hidden="1" customHeight="1" x14ac:dyDescent="0.25">
      <c r="B485" s="1110" t="s">
        <v>1737</v>
      </c>
      <c r="C485" s="470"/>
      <c r="D485" s="470"/>
      <c r="E485" s="470"/>
      <c r="F485" s="470"/>
      <c r="G485" s="470"/>
      <c r="H485" s="470"/>
      <c r="I485" s="470"/>
      <c r="J485" s="470"/>
      <c r="K485" s="470"/>
      <c r="L485" s="470"/>
      <c r="M485" s="470"/>
      <c r="N485" s="470"/>
      <c r="O485" s="1111" t="s">
        <v>596</v>
      </c>
      <c r="P485" s="1111"/>
      <c r="Q485" s="1111"/>
      <c r="R485" s="1111"/>
      <c r="S485" s="1111"/>
      <c r="T485" s="1111"/>
      <c r="U485" s="1111"/>
      <c r="V485" s="1111"/>
      <c r="W485" s="1111"/>
      <c r="X485" s="1111"/>
      <c r="Y485" s="1094" t="s">
        <v>445</v>
      </c>
      <c r="Z485" s="1094"/>
      <c r="AA485" s="1094"/>
      <c r="AB485" s="1094"/>
      <c r="AC485" s="1094"/>
      <c r="AD485" s="1112">
        <v>57.95</v>
      </c>
      <c r="AE485" s="1112"/>
      <c r="AF485" s="1112"/>
      <c r="AG485" s="1094" t="s">
        <v>2</v>
      </c>
      <c r="AH485" s="1094"/>
      <c r="AI485" s="1094"/>
      <c r="AJ485" s="863"/>
      <c r="AK485" s="864"/>
      <c r="AL485" s="864"/>
      <c r="AM485" s="864"/>
      <c r="AN485" s="864"/>
      <c r="AO485" s="864"/>
      <c r="AP485" s="864"/>
      <c r="AQ485" s="864"/>
      <c r="AR485" s="864"/>
      <c r="AS485" s="864"/>
      <c r="AT485" s="864"/>
      <c r="AU485" s="864"/>
      <c r="AV485" s="864"/>
      <c r="AW485" s="864"/>
      <c r="AX485" s="864"/>
      <c r="AY485" s="1093"/>
      <c r="AZ485" s="133"/>
      <c r="BA485" s="84" t="s">
        <v>1919</v>
      </c>
      <c r="BB485" s="39" t="s">
        <v>1213</v>
      </c>
      <c r="BC485" s="39" t="str">
        <f t="shared" si="612"/>
        <v>Tilia Cordata</v>
      </c>
      <c r="BD485" s="39" t="str">
        <f t="shared" si="613"/>
        <v>Small Leaf Lime</v>
      </c>
      <c r="BE485" s="40" t="str">
        <f t="shared" si="614"/>
        <v>Advanced</v>
      </c>
      <c r="BF485" s="85" t="str">
        <f t="shared" si="615"/>
        <v>Yes</v>
      </c>
      <c r="BG485" s="40" t="str">
        <f t="shared" si="616"/>
        <v/>
      </c>
      <c r="BH485" s="142">
        <f t="shared" si="617"/>
        <v>57.95</v>
      </c>
      <c r="BI485" s="40" t="str">
        <f t="shared" si="618"/>
        <v/>
      </c>
      <c r="BJ485" s="139">
        <f>IF(BC485="","",Admin!$F$8)</f>
        <v>0</v>
      </c>
      <c r="BK485" s="142" t="str">
        <f t="shared" si="619"/>
        <v/>
      </c>
      <c r="BL485" s="143" t="str">
        <f>IF(BK485="","",BK485-(BK485*BJ485))</f>
        <v/>
      </c>
    </row>
    <row r="486" spans="2:64" s="39" customFormat="1" ht="18.75" customHeight="1" thickBot="1" x14ac:dyDescent="0.3">
      <c r="B486" s="1185" t="s">
        <v>1337</v>
      </c>
      <c r="C486" s="1186"/>
      <c r="D486" s="1186"/>
      <c r="E486" s="1186"/>
      <c r="F486" s="1186"/>
      <c r="G486" s="1186"/>
      <c r="H486" s="1186"/>
      <c r="I486" s="1186"/>
      <c r="J486" s="1186"/>
      <c r="K486" s="1186"/>
      <c r="L486" s="1186"/>
      <c r="M486" s="1186"/>
      <c r="N486" s="1186"/>
      <c r="O486" s="1148" t="s">
        <v>1338</v>
      </c>
      <c r="P486" s="1148"/>
      <c r="Q486" s="1148"/>
      <c r="R486" s="1148"/>
      <c r="S486" s="1148"/>
      <c r="T486" s="1148"/>
      <c r="U486" s="1148"/>
      <c r="V486" s="1148"/>
      <c r="W486" s="1148"/>
      <c r="X486" s="1148"/>
      <c r="Y486" s="1149" t="s">
        <v>481</v>
      </c>
      <c r="Z486" s="1149"/>
      <c r="AA486" s="1149"/>
      <c r="AB486" s="1149"/>
      <c r="AC486" s="1149"/>
      <c r="AD486" s="1150">
        <v>74.95</v>
      </c>
      <c r="AE486" s="1150"/>
      <c r="AF486" s="1150"/>
      <c r="AG486" s="1149"/>
      <c r="AH486" s="1149"/>
      <c r="AI486" s="1149"/>
      <c r="AJ486" s="1218"/>
      <c r="AK486" s="1219"/>
      <c r="AL486" s="1219"/>
      <c r="AM486" s="1219"/>
      <c r="AN486" s="1219"/>
      <c r="AO486" s="1219"/>
      <c r="AP486" s="1219"/>
      <c r="AQ486" s="1219"/>
      <c r="AR486" s="1219"/>
      <c r="AS486" s="1219"/>
      <c r="AT486" s="1219"/>
      <c r="AU486" s="1219"/>
      <c r="AV486" s="1219"/>
      <c r="AW486" s="1219"/>
      <c r="AX486" s="1219"/>
      <c r="AY486" s="1220"/>
      <c r="AZ486" s="133"/>
      <c r="BA486" s="84" t="s">
        <v>1339</v>
      </c>
      <c r="BB486" s="39" t="s">
        <v>1213</v>
      </c>
      <c r="BC486" s="39" t="str">
        <f t="shared" si="612"/>
        <v>Tilia Cordata Greenspire</v>
      </c>
      <c r="BD486" s="39" t="str">
        <f t="shared" si="613"/>
        <v>Greenspire Tilia</v>
      </c>
      <c r="BE486" s="40" t="str">
        <f t="shared" si="614"/>
        <v>Regular</v>
      </c>
      <c r="BF486" s="85" t="str">
        <f t="shared" si="615"/>
        <v>Yes</v>
      </c>
      <c r="BG486" s="40" t="str">
        <f t="shared" si="616"/>
        <v/>
      </c>
      <c r="BH486" s="142">
        <f t="shared" si="617"/>
        <v>74.95</v>
      </c>
      <c r="BI486" s="40" t="str">
        <f t="shared" si="618"/>
        <v/>
      </c>
      <c r="BJ486" s="139">
        <f>IF(BC486="","",Admin!$F$8)</f>
        <v>0</v>
      </c>
      <c r="BK486" s="142" t="str">
        <f t="shared" si="619"/>
        <v/>
      </c>
      <c r="BL486" s="143" t="str">
        <f t="shared" si="672"/>
        <v/>
      </c>
    </row>
    <row r="487" spans="2:64" s="39" customFormat="1" ht="18.75" customHeight="1" thickBot="1" x14ac:dyDescent="0.3">
      <c r="B487" s="1104"/>
      <c r="C487" s="1104"/>
      <c r="D487" s="1104"/>
      <c r="E487" s="1104"/>
      <c r="F487" s="1104"/>
      <c r="G487" s="1104"/>
      <c r="H487" s="1104"/>
      <c r="I487" s="1104"/>
      <c r="J487" s="1104"/>
      <c r="K487" s="1104"/>
      <c r="L487" s="1104"/>
      <c r="M487" s="1104"/>
      <c r="N487" s="1104"/>
      <c r="O487" s="1104"/>
      <c r="P487" s="1104"/>
      <c r="Q487" s="1104"/>
      <c r="R487" s="1104"/>
      <c r="S487" s="1104"/>
      <c r="T487" s="1104"/>
      <c r="U487" s="1104"/>
      <c r="V487" s="1104"/>
      <c r="W487" s="1104"/>
      <c r="X487" s="1104"/>
      <c r="Y487" s="1104"/>
      <c r="Z487" s="1104"/>
      <c r="AA487" s="1104"/>
      <c r="AB487" s="1104"/>
      <c r="AC487" s="1104"/>
      <c r="AD487" s="1104"/>
      <c r="AE487" s="1104"/>
      <c r="AF487" s="1104"/>
      <c r="AG487" s="1104"/>
      <c r="AH487" s="1104"/>
      <c r="AI487" s="1104"/>
      <c r="AJ487" s="1104"/>
      <c r="AK487" s="1104"/>
      <c r="AL487" s="1104"/>
      <c r="AM487" s="1104"/>
      <c r="AN487" s="1104"/>
      <c r="AO487" s="1104"/>
      <c r="AP487" s="1104"/>
      <c r="AQ487" s="1104"/>
      <c r="AR487" s="1104"/>
      <c r="AS487" s="1104"/>
      <c r="AT487" s="1104"/>
      <c r="AU487" s="1104"/>
      <c r="AV487" s="1104"/>
      <c r="AW487" s="1104"/>
      <c r="AX487" s="1104"/>
      <c r="AY487" s="1104"/>
      <c r="AZ487" s="133"/>
      <c r="BA487" s="84" t="s">
        <v>792</v>
      </c>
      <c r="BC487" s="39" t="str">
        <f t="shared" si="612"/>
        <v/>
      </c>
      <c r="BD487" s="39" t="str">
        <f t="shared" si="613"/>
        <v/>
      </c>
      <c r="BE487" s="78" t="str">
        <f t="shared" si="614"/>
        <v/>
      </c>
      <c r="BF487" s="85" t="str">
        <f t="shared" si="615"/>
        <v/>
      </c>
      <c r="BG487" s="78" t="str">
        <f t="shared" si="616"/>
        <v/>
      </c>
      <c r="BH487" s="94" t="str">
        <f t="shared" si="617"/>
        <v/>
      </c>
      <c r="BI487" s="78" t="str">
        <f t="shared" si="618"/>
        <v/>
      </c>
      <c r="BJ487" s="86" t="str">
        <f>IF(BC487="","",Admin!$F$8)</f>
        <v/>
      </c>
      <c r="BK487" s="94" t="str">
        <f t="shared" si="619"/>
        <v/>
      </c>
      <c r="BL487" s="95" t="str">
        <f t="shared" si="672"/>
        <v/>
      </c>
    </row>
    <row r="488" spans="2:64" s="39" customFormat="1" ht="18.75" customHeight="1" x14ac:dyDescent="0.3">
      <c r="B488" s="1100" t="s">
        <v>597</v>
      </c>
      <c r="C488" s="1101"/>
      <c r="D488" s="1101"/>
      <c r="E488" s="1101"/>
      <c r="F488" s="1101"/>
      <c r="G488" s="1101"/>
      <c r="H488" s="1101"/>
      <c r="I488" s="1101"/>
      <c r="J488" s="1101"/>
      <c r="K488" s="1101"/>
      <c r="L488" s="1101"/>
      <c r="M488" s="1101"/>
      <c r="N488" s="1101"/>
      <c r="O488" s="1101"/>
      <c r="P488" s="1101"/>
      <c r="Q488" s="1101"/>
      <c r="R488" s="1101"/>
      <c r="S488" s="1101"/>
      <c r="T488" s="1101"/>
      <c r="U488" s="1101"/>
      <c r="V488" s="1101"/>
      <c r="W488" s="1101"/>
      <c r="X488" s="1101"/>
      <c r="Y488" s="1102" t="s">
        <v>443</v>
      </c>
      <c r="Z488" s="1102"/>
      <c r="AA488" s="1102"/>
      <c r="AB488" s="1102"/>
      <c r="AC488" s="1102"/>
      <c r="AD488" s="1102" t="s">
        <v>1</v>
      </c>
      <c r="AE488" s="1102"/>
      <c r="AF488" s="1102"/>
      <c r="AG488" s="1102" t="s">
        <v>0</v>
      </c>
      <c r="AH488" s="1102"/>
      <c r="AI488" s="1102"/>
      <c r="AJ488" s="1102" t="s">
        <v>444</v>
      </c>
      <c r="AK488" s="1102"/>
      <c r="AL488" s="1102"/>
      <c r="AM488" s="1102"/>
      <c r="AN488" s="1102"/>
      <c r="AO488" s="1102"/>
      <c r="AP488" s="1102"/>
      <c r="AQ488" s="1102"/>
      <c r="AR488" s="1102"/>
      <c r="AS488" s="1102"/>
      <c r="AT488" s="1102"/>
      <c r="AU488" s="1102"/>
      <c r="AV488" s="1102"/>
      <c r="AW488" s="1102"/>
      <c r="AX488" s="1102"/>
      <c r="AY488" s="1103"/>
      <c r="AZ488" s="133"/>
      <c r="BA488" s="84" t="s">
        <v>792</v>
      </c>
      <c r="BC488" s="39" t="str">
        <f t="shared" si="612"/>
        <v/>
      </c>
      <c r="BD488" s="39" t="str">
        <f t="shared" si="613"/>
        <v/>
      </c>
      <c r="BE488" s="78" t="str">
        <f t="shared" si="614"/>
        <v/>
      </c>
      <c r="BF488" s="85" t="str">
        <f t="shared" si="615"/>
        <v/>
      </c>
      <c r="BG488" s="78" t="str">
        <f t="shared" si="616"/>
        <v/>
      </c>
      <c r="BH488" s="94" t="str">
        <f t="shared" si="617"/>
        <v/>
      </c>
      <c r="BI488" s="78" t="str">
        <f t="shared" si="618"/>
        <v/>
      </c>
      <c r="BJ488" s="86" t="str">
        <f>IF(BC488="","",Admin!$F$8)</f>
        <v/>
      </c>
      <c r="BK488" s="94" t="str">
        <f t="shared" si="619"/>
        <v/>
      </c>
      <c r="BL488" s="95" t="str">
        <f t="shared" si="672"/>
        <v/>
      </c>
    </row>
    <row r="489" spans="2:64" s="39" customFormat="1" ht="18.75" hidden="1" customHeight="1" x14ac:dyDescent="0.25">
      <c r="B489" s="1156" t="s">
        <v>2022</v>
      </c>
      <c r="C489" s="935"/>
      <c r="D489" s="935"/>
      <c r="E489" s="935"/>
      <c r="F489" s="935"/>
      <c r="G489" s="935"/>
      <c r="H489" s="935"/>
      <c r="I489" s="935"/>
      <c r="J489" s="935"/>
      <c r="K489" s="935"/>
      <c r="L489" s="935"/>
      <c r="M489" s="935"/>
      <c r="N489" s="935"/>
      <c r="O489" s="1111" t="s">
        <v>1901</v>
      </c>
      <c r="P489" s="1111"/>
      <c r="Q489" s="1111"/>
      <c r="R489" s="1111"/>
      <c r="S489" s="1111"/>
      <c r="T489" s="1111"/>
      <c r="U489" s="1111"/>
      <c r="V489" s="1111"/>
      <c r="W489" s="1111"/>
      <c r="X489" s="1111"/>
      <c r="Y489" s="1094" t="s">
        <v>445</v>
      </c>
      <c r="Z489" s="1094"/>
      <c r="AA489" s="1094"/>
      <c r="AB489" s="1094"/>
      <c r="AC489" s="1094"/>
      <c r="AD489" s="1112" t="s">
        <v>393</v>
      </c>
      <c r="AE489" s="1112"/>
      <c r="AF489" s="1112"/>
      <c r="AG489" s="1094" t="s">
        <v>2</v>
      </c>
      <c r="AH489" s="1094"/>
      <c r="AI489" s="1094"/>
      <c r="AJ489" s="863"/>
      <c r="AK489" s="864"/>
      <c r="AL489" s="864"/>
      <c r="AM489" s="864"/>
      <c r="AN489" s="864"/>
      <c r="AO489" s="864"/>
      <c r="AP489" s="864"/>
      <c r="AQ489" s="864"/>
      <c r="AR489" s="864"/>
      <c r="AS489" s="864"/>
      <c r="AT489" s="864"/>
      <c r="AU489" s="864"/>
      <c r="AV489" s="864"/>
      <c r="AW489" s="864"/>
      <c r="AX489" s="864"/>
      <c r="AY489" s="1093"/>
      <c r="AZ489" s="133"/>
      <c r="BA489" s="84" t="s">
        <v>1899</v>
      </c>
      <c r="BB489" s="39" t="s">
        <v>1191</v>
      </c>
      <c r="BC489" s="39" t="str">
        <f>IF(BA489="","",IF(ISNUMBER(SEARCH(BB489,B489)),B489,BB489&amp;" "&amp;RIGHT(B489,LEN(B489)-3)))</f>
        <v>Ulmus carpinifolia x parvifolia 'Frontier'*</v>
      </c>
      <c r="BD489" s="39" t="str">
        <f>IF(O489&lt;&gt;"",O489,"")</f>
        <v>Frontier Elm</v>
      </c>
      <c r="BE489" s="40" t="str">
        <f>IF(AND(Y489&lt;&gt;"Size", Y489&lt;&gt;""),Y489,"")</f>
        <v>Advanced</v>
      </c>
      <c r="BF489" s="85" t="str">
        <f>IF(ISNUMBER(AD489),"Yes","")</f>
        <v/>
      </c>
      <c r="BG489" s="40" t="str">
        <f>IF(ISNUMBER(AG489),AG489,"")</f>
        <v/>
      </c>
      <c r="BH489" s="142" t="str">
        <f>IF(ISNUMBER(AD489),AD489,"")</f>
        <v/>
      </c>
      <c r="BI489" s="40" t="str">
        <f>IF(AND(ISNUMBER(AG489),BF489="Yes"),AG489,"")</f>
        <v/>
      </c>
      <c r="BJ489" s="139">
        <f>IF(BC489="","",Admin!$F$8)</f>
        <v>0</v>
      </c>
      <c r="BK489" s="142" t="str">
        <f>IF(AND(ISNUMBER(AG489),AG489&gt;0, ISNUMBER(AD489)),AD489*AG489,"")</f>
        <v/>
      </c>
      <c r="BL489" s="143" t="str">
        <f>IF(BK489="","",BK489-(BK489*BJ489))</f>
        <v/>
      </c>
    </row>
    <row r="490" spans="2:64" s="39" customFormat="1" ht="18.75" customHeight="1" x14ac:dyDescent="0.25">
      <c r="B490" s="1122" t="s">
        <v>2212</v>
      </c>
      <c r="C490" s="466"/>
      <c r="D490" s="466"/>
      <c r="E490" s="466"/>
      <c r="F490" s="466"/>
      <c r="G490" s="466"/>
      <c r="H490" s="466"/>
      <c r="I490" s="466"/>
      <c r="J490" s="466"/>
      <c r="K490" s="466"/>
      <c r="L490" s="466"/>
      <c r="M490" s="466"/>
      <c r="N490" s="466"/>
      <c r="O490" s="1117" t="s">
        <v>2213</v>
      </c>
      <c r="P490" s="1117"/>
      <c r="Q490" s="1117"/>
      <c r="R490" s="1117"/>
      <c r="S490" s="1117"/>
      <c r="T490" s="1117"/>
      <c r="U490" s="1117"/>
      <c r="V490" s="1117"/>
      <c r="W490" s="1117"/>
      <c r="X490" s="1117"/>
      <c r="Y490" s="1092" t="s">
        <v>445</v>
      </c>
      <c r="Z490" s="1092"/>
      <c r="AA490" s="1092"/>
      <c r="AB490" s="1092"/>
      <c r="AC490" s="1092"/>
      <c r="AD490" s="1113">
        <v>49.95</v>
      </c>
      <c r="AE490" s="1113"/>
      <c r="AF490" s="1113"/>
      <c r="AG490" s="1092"/>
      <c r="AH490" s="1092"/>
      <c r="AI490" s="1092"/>
      <c r="AJ490" s="1095"/>
      <c r="AK490" s="466"/>
      <c r="AL490" s="466"/>
      <c r="AM490" s="466"/>
      <c r="AN490" s="466"/>
      <c r="AO490" s="466"/>
      <c r="AP490" s="466"/>
      <c r="AQ490" s="466"/>
      <c r="AR490" s="466"/>
      <c r="AS490" s="466"/>
      <c r="AT490" s="466"/>
      <c r="AU490" s="466"/>
      <c r="AV490" s="466"/>
      <c r="AW490" s="466"/>
      <c r="AX490" s="466"/>
      <c r="AY490" s="963"/>
      <c r="AZ490" s="133"/>
      <c r="BA490" s="84" t="s">
        <v>2307</v>
      </c>
      <c r="BB490" s="39" t="s">
        <v>1191</v>
      </c>
      <c r="BC490" s="39" t="str">
        <f>IF(BA490="","",IF(ISNUMBER(SEARCH(BB490,B490)),B490,BB490&amp;" "&amp;RIGHT(B490,LEN(B490)-3)))</f>
        <v>Ulmus Glabra 'Lutescens'</v>
      </c>
      <c r="BD490" s="39" t="str">
        <f>IF(O490&lt;&gt;"",O490,"")</f>
        <v>Golden Wych Elm</v>
      </c>
      <c r="BE490" s="40" t="str">
        <f>IF(AND(Y490&lt;&gt;"Size", Y490&lt;&gt;""),Y490,"")</f>
        <v>Advanced</v>
      </c>
      <c r="BF490" s="85" t="str">
        <f>IF(ISNUMBER(AD490),"Yes","")</f>
        <v>Yes</v>
      </c>
      <c r="BG490" s="40" t="str">
        <f>IF(ISNUMBER(AG490),AG490,"")</f>
        <v/>
      </c>
      <c r="BH490" s="142">
        <f>IF(ISNUMBER(AD490),AD490,"")</f>
        <v>49.95</v>
      </c>
      <c r="BI490" s="40" t="str">
        <f>IF(AND(ISNUMBER(AG490),BF490="Yes"),AG490,"")</f>
        <v/>
      </c>
      <c r="BJ490" s="139">
        <f>IF(BC490="","",Admin!$F$8)</f>
        <v>0</v>
      </c>
      <c r="BK490" s="142" t="str">
        <f>IF(AND(ISNUMBER(AG490),AG490&gt;0, ISNUMBER(AD490)),AD490*AG490,"")</f>
        <v/>
      </c>
      <c r="BL490" s="143" t="str">
        <f>IF(BK490="","",BK490-(BK490*BJ490))</f>
        <v/>
      </c>
    </row>
    <row r="491" spans="2:64" s="39" customFormat="1" ht="18.75" hidden="1" customHeight="1" x14ac:dyDescent="0.25">
      <c r="B491" s="1110" t="s">
        <v>2212</v>
      </c>
      <c r="C491" s="470"/>
      <c r="D491" s="470"/>
      <c r="E491" s="470"/>
      <c r="F491" s="470"/>
      <c r="G491" s="470"/>
      <c r="H491" s="470"/>
      <c r="I491" s="470"/>
      <c r="J491" s="470"/>
      <c r="K491" s="470"/>
      <c r="L491" s="470"/>
      <c r="M491" s="470"/>
      <c r="N491" s="470"/>
      <c r="O491" s="1111" t="s">
        <v>2213</v>
      </c>
      <c r="P491" s="1111"/>
      <c r="Q491" s="1111"/>
      <c r="R491" s="1111"/>
      <c r="S491" s="1111"/>
      <c r="T491" s="1111"/>
      <c r="U491" s="1111"/>
      <c r="V491" s="1111"/>
      <c r="W491" s="1111"/>
      <c r="X491" s="1111"/>
      <c r="Y491" s="1094" t="s">
        <v>445</v>
      </c>
      <c r="Z491" s="1094"/>
      <c r="AA491" s="1094"/>
      <c r="AB491" s="1094"/>
      <c r="AC491" s="1094"/>
      <c r="AD491" s="1112">
        <v>49.95</v>
      </c>
      <c r="AE491" s="1112"/>
      <c r="AF491" s="1112"/>
      <c r="AG491" s="1094"/>
      <c r="AH491" s="1094"/>
      <c r="AI491" s="1094"/>
      <c r="AJ491" s="1142"/>
      <c r="AK491" s="470"/>
      <c r="AL491" s="470"/>
      <c r="AM491" s="470"/>
      <c r="AN491" s="470"/>
      <c r="AO491" s="470"/>
      <c r="AP491" s="470"/>
      <c r="AQ491" s="470"/>
      <c r="AR491" s="470"/>
      <c r="AS491" s="470"/>
      <c r="AT491" s="470"/>
      <c r="AU491" s="470"/>
      <c r="AV491" s="470"/>
      <c r="AW491" s="470"/>
      <c r="AX491" s="470"/>
      <c r="AY491" s="944"/>
      <c r="AZ491" s="133"/>
      <c r="BA491" s="84" t="s">
        <v>2214</v>
      </c>
      <c r="BB491" s="39" t="s">
        <v>1191</v>
      </c>
      <c r="BC491" s="39" t="str">
        <f>IF(BA491="","",IF(ISNUMBER(SEARCH(BB491,B491)),B491,BB491&amp;" "&amp;RIGHT(B491,LEN(B491)-3)))</f>
        <v>Ulmus Glabra 'Lutescens'</v>
      </c>
      <c r="BD491" s="39" t="str">
        <f>IF(O491&lt;&gt;"",O491,"")</f>
        <v>Golden Wych Elm</v>
      </c>
      <c r="BE491" s="40" t="str">
        <f>IF(AND(Y491&lt;&gt;"Size", Y491&lt;&gt;""),Y491,"")</f>
        <v>Advanced</v>
      </c>
      <c r="BF491" s="85" t="str">
        <f>IF(ISNUMBER(AD491),"Yes","")</f>
        <v>Yes</v>
      </c>
      <c r="BG491" s="40" t="str">
        <f>IF(ISNUMBER(AG491),AG491,"")</f>
        <v/>
      </c>
      <c r="BH491" s="142">
        <f>IF(ISNUMBER(AD491),AD491,"")</f>
        <v>49.95</v>
      </c>
      <c r="BI491" s="40" t="str">
        <f>IF(AND(ISNUMBER(AG491),BF491="Yes"),AG491,"")</f>
        <v/>
      </c>
      <c r="BJ491" s="139">
        <f>IF(BC491="","",Admin!$F$8)</f>
        <v>0</v>
      </c>
      <c r="BK491" s="142" t="str">
        <f>IF(AND(ISNUMBER(AG491),AG491&gt;0, ISNUMBER(AD491)),AD491*AG491,"")</f>
        <v/>
      </c>
      <c r="BL491" s="143" t="str">
        <f>IF(BK491="","",BK491-(BK491*BJ491))</f>
        <v/>
      </c>
    </row>
    <row r="492" spans="2:64" s="39" customFormat="1" ht="18.75" hidden="1" customHeight="1" x14ac:dyDescent="0.25">
      <c r="B492" s="1110" t="s">
        <v>1900</v>
      </c>
      <c r="C492" s="470"/>
      <c r="D492" s="470"/>
      <c r="E492" s="470"/>
      <c r="F492" s="470"/>
      <c r="G492" s="470"/>
      <c r="H492" s="470"/>
      <c r="I492" s="470"/>
      <c r="J492" s="470"/>
      <c r="K492" s="470"/>
      <c r="L492" s="470"/>
      <c r="M492" s="470"/>
      <c r="N492" s="470"/>
      <c r="O492" s="1111" t="s">
        <v>598</v>
      </c>
      <c r="P492" s="1111"/>
      <c r="Q492" s="1111"/>
      <c r="R492" s="1111"/>
      <c r="S492" s="1111"/>
      <c r="T492" s="1111"/>
      <c r="U492" s="1111"/>
      <c r="V492" s="1111"/>
      <c r="W492" s="1111"/>
      <c r="X492" s="1111"/>
      <c r="Y492" s="1094" t="s">
        <v>445</v>
      </c>
      <c r="Z492" s="1094"/>
      <c r="AA492" s="1094"/>
      <c r="AB492" s="1094"/>
      <c r="AC492" s="1094"/>
      <c r="AD492" s="1112">
        <v>49.95</v>
      </c>
      <c r="AE492" s="1112"/>
      <c r="AF492" s="1112"/>
      <c r="AG492" s="1094" t="s">
        <v>2</v>
      </c>
      <c r="AH492" s="1094"/>
      <c r="AI492" s="1094"/>
      <c r="AJ492" s="1142"/>
      <c r="AK492" s="470"/>
      <c r="AL492" s="470"/>
      <c r="AM492" s="470"/>
      <c r="AN492" s="470"/>
      <c r="AO492" s="470"/>
      <c r="AP492" s="470"/>
      <c r="AQ492" s="470"/>
      <c r="AR492" s="470"/>
      <c r="AS492" s="470"/>
      <c r="AT492" s="470"/>
      <c r="AU492" s="470"/>
      <c r="AV492" s="470"/>
      <c r="AW492" s="470"/>
      <c r="AX492" s="470"/>
      <c r="AY492" s="944"/>
      <c r="AZ492" s="133"/>
      <c r="BA492" s="84" t="s">
        <v>1018</v>
      </c>
      <c r="BB492" s="39" t="s">
        <v>1191</v>
      </c>
      <c r="BC492" s="39" t="str">
        <f>IF(BA492="","",IF(ISNUMBER(SEARCH(BB492,B492)),B492,BB492&amp;" "&amp;RIGHT(B492,LEN(B492)-3)))</f>
        <v>Ulmus Louis Van Houtee</v>
      </c>
      <c r="BD492" s="39" t="str">
        <f>IF(O492&lt;&gt;"",O492,"")</f>
        <v>Golden Elm</v>
      </c>
      <c r="BE492" s="40" t="str">
        <f>IF(AND(Y492&lt;&gt;"Size", Y492&lt;&gt;""),Y492,"")</f>
        <v>Advanced</v>
      </c>
      <c r="BF492" s="85" t="str">
        <f>IF(ISNUMBER(AD492),"Yes","")</f>
        <v>Yes</v>
      </c>
      <c r="BG492" s="40" t="str">
        <f>IF(ISNUMBER(AG492),AG492,"")</f>
        <v/>
      </c>
      <c r="BH492" s="142">
        <f>IF(ISNUMBER(AD492),AD492,"")</f>
        <v>49.95</v>
      </c>
      <c r="BI492" s="40" t="str">
        <f>IF(AND(ISNUMBER(AG492),BF492="Yes"),AG492,"")</f>
        <v/>
      </c>
      <c r="BJ492" s="139">
        <f>IF(BC492="","",Admin!$F$8)</f>
        <v>0</v>
      </c>
      <c r="BK492" s="142" t="str">
        <f>IF(AND(ISNUMBER(AG492),AG492&gt;0, ISNUMBER(AD492)),AD492*AG492,"")</f>
        <v/>
      </c>
      <c r="BL492" s="143" t="str">
        <f>IF(BK492="","",BK492-(BK492*BJ492))</f>
        <v/>
      </c>
    </row>
    <row r="493" spans="2:64" s="39" customFormat="1" ht="18.75" hidden="1" customHeight="1" x14ac:dyDescent="0.25">
      <c r="B493" s="1110" t="s">
        <v>1900</v>
      </c>
      <c r="C493" s="470"/>
      <c r="D493" s="470"/>
      <c r="E493" s="470"/>
      <c r="F493" s="470"/>
      <c r="G493" s="470"/>
      <c r="H493" s="470"/>
      <c r="I493" s="470"/>
      <c r="J493" s="470"/>
      <c r="K493" s="470"/>
      <c r="L493" s="470"/>
      <c r="M493" s="470"/>
      <c r="N493" s="470"/>
      <c r="O493" s="1111" t="s">
        <v>598</v>
      </c>
      <c r="P493" s="1111"/>
      <c r="Q493" s="1111"/>
      <c r="R493" s="1111"/>
      <c r="S493" s="1111"/>
      <c r="T493" s="1111"/>
      <c r="U493" s="1111"/>
      <c r="V493" s="1111"/>
      <c r="W493" s="1111"/>
      <c r="X493" s="1111"/>
      <c r="Y493" s="1094" t="s">
        <v>1727</v>
      </c>
      <c r="Z493" s="1094"/>
      <c r="AA493" s="1094"/>
      <c r="AB493" s="1094"/>
      <c r="AC493" s="1094"/>
      <c r="AD493" s="1112" t="s">
        <v>393</v>
      </c>
      <c r="AE493" s="1112"/>
      <c r="AF493" s="1112"/>
      <c r="AG493" s="1094" t="s">
        <v>2</v>
      </c>
      <c r="AH493" s="1094"/>
      <c r="AI493" s="1094"/>
      <c r="AJ493" s="1142"/>
      <c r="AK493" s="470"/>
      <c r="AL493" s="470"/>
      <c r="AM493" s="470"/>
      <c r="AN493" s="470"/>
      <c r="AO493" s="470"/>
      <c r="AP493" s="470"/>
      <c r="AQ493" s="470"/>
      <c r="AR493" s="470"/>
      <c r="AS493" s="470"/>
      <c r="AT493" s="470"/>
      <c r="AU493" s="470"/>
      <c r="AV493" s="470"/>
      <c r="AW493" s="470"/>
      <c r="AX493" s="470"/>
      <c r="AY493" s="944"/>
      <c r="AZ493" s="133"/>
      <c r="BA493" s="84" t="s">
        <v>1739</v>
      </c>
      <c r="BB493" s="39" t="s">
        <v>1191</v>
      </c>
      <c r="BC493" s="39" t="str">
        <f t="shared" si="612"/>
        <v>Ulmus Louis Van Houtee</v>
      </c>
      <c r="BD493" s="39" t="str">
        <f t="shared" si="613"/>
        <v>Golden Elm</v>
      </c>
      <c r="BE493" s="40" t="str">
        <f t="shared" si="614"/>
        <v>Extra Large</v>
      </c>
      <c r="BF493" s="85" t="str">
        <f t="shared" si="615"/>
        <v/>
      </c>
      <c r="BG493" s="40" t="str">
        <f t="shared" si="616"/>
        <v/>
      </c>
      <c r="BH493" s="142" t="str">
        <f t="shared" si="617"/>
        <v/>
      </c>
      <c r="BI493" s="40" t="str">
        <f t="shared" si="618"/>
        <v/>
      </c>
      <c r="BJ493" s="139">
        <f>IF(BC493="","",Admin!$F$8)</f>
        <v>0</v>
      </c>
      <c r="BK493" s="142" t="str">
        <f t="shared" si="619"/>
        <v/>
      </c>
      <c r="BL493" s="143" t="str">
        <f t="shared" si="672"/>
        <v/>
      </c>
    </row>
    <row r="494" spans="2:64" s="39" customFormat="1" ht="18.75" hidden="1" customHeight="1" x14ac:dyDescent="0.25">
      <c r="B494" s="1110" t="s">
        <v>2215</v>
      </c>
      <c r="C494" s="470"/>
      <c r="D494" s="470"/>
      <c r="E494" s="470"/>
      <c r="F494" s="470"/>
      <c r="G494" s="470"/>
      <c r="H494" s="470"/>
      <c r="I494" s="470"/>
      <c r="J494" s="470"/>
      <c r="K494" s="470"/>
      <c r="L494" s="470"/>
      <c r="M494" s="470"/>
      <c r="N494" s="470"/>
      <c r="O494" s="1111" t="s">
        <v>2216</v>
      </c>
      <c r="P494" s="1111"/>
      <c r="Q494" s="1111"/>
      <c r="R494" s="1111"/>
      <c r="S494" s="1111"/>
      <c r="T494" s="1111"/>
      <c r="U494" s="1111"/>
      <c r="V494" s="1111"/>
      <c r="W494" s="1111"/>
      <c r="X494" s="1111"/>
      <c r="Y494" s="1094" t="s">
        <v>445</v>
      </c>
      <c r="Z494" s="1094"/>
      <c r="AA494" s="1094"/>
      <c r="AB494" s="1094"/>
      <c r="AC494" s="1094"/>
      <c r="AD494" s="1112">
        <v>67.95</v>
      </c>
      <c r="AE494" s="1112"/>
      <c r="AF494" s="1112"/>
      <c r="AG494" s="1094" t="s">
        <v>2</v>
      </c>
      <c r="AH494" s="1094"/>
      <c r="AI494" s="1094"/>
      <c r="AJ494" s="1142"/>
      <c r="AK494" s="470"/>
      <c r="AL494" s="470"/>
      <c r="AM494" s="470"/>
      <c r="AN494" s="470"/>
      <c r="AO494" s="470"/>
      <c r="AP494" s="470"/>
      <c r="AQ494" s="470"/>
      <c r="AR494" s="470"/>
      <c r="AS494" s="470"/>
      <c r="AT494" s="470"/>
      <c r="AU494" s="470"/>
      <c r="AV494" s="470"/>
      <c r="AW494" s="470"/>
      <c r="AX494" s="470"/>
      <c r="AY494" s="944"/>
      <c r="AZ494" s="133"/>
      <c r="BA494" s="84" t="s">
        <v>2217</v>
      </c>
      <c r="BB494" s="39" t="s">
        <v>1191</v>
      </c>
      <c r="BC494" s="39" t="str">
        <f t="shared" ref="BC494" si="673">IF(BA494="","",IF(ISNUMBER(SEARCH(BB494,B494)),B494,BB494&amp;" "&amp;RIGHT(B494,LEN(B494)-3)))</f>
        <v>Ulmus Parvifolia Burnley Select</v>
      </c>
      <c r="BD494" s="39" t="str">
        <f t="shared" ref="BD494" si="674">IF(O494&lt;&gt;"",O494,"")</f>
        <v>Chinese Elm Burnley Select</v>
      </c>
      <c r="BE494" s="40" t="str">
        <f t="shared" ref="BE494" si="675">IF(AND(Y494&lt;&gt;"Size", Y494&lt;&gt;""),Y494,"")</f>
        <v>Advanced</v>
      </c>
      <c r="BF494" s="85" t="str">
        <f t="shared" ref="BF494" si="676">IF(ISNUMBER(AD494),"Yes","")</f>
        <v>Yes</v>
      </c>
      <c r="BG494" s="40" t="str">
        <f t="shared" ref="BG494" si="677">IF(ISNUMBER(AG494),AG494,"")</f>
        <v/>
      </c>
      <c r="BH494" s="142">
        <f t="shared" ref="BH494" si="678">IF(ISNUMBER(AD494),AD494,"")</f>
        <v>67.95</v>
      </c>
      <c r="BI494" s="40" t="str">
        <f t="shared" ref="BI494" si="679">IF(AND(ISNUMBER(AG494),BF494="Yes"),AG494,"")</f>
        <v/>
      </c>
      <c r="BJ494" s="139">
        <f>IF(BC494="","",Admin!$F$8)</f>
        <v>0</v>
      </c>
      <c r="BK494" s="142" t="str">
        <f t="shared" ref="BK494" si="680">IF(AND(ISNUMBER(AG494),AG494&gt;0, ISNUMBER(AD494)),AD494*AG494,"")</f>
        <v/>
      </c>
      <c r="BL494" s="143" t="str">
        <f>IF(BK494="","",BK494-(BK494*BJ494))</f>
        <v/>
      </c>
    </row>
    <row r="495" spans="2:64" s="39" customFormat="1" ht="18.75" hidden="1" customHeight="1" x14ac:dyDescent="0.25">
      <c r="B495" s="1110" t="s">
        <v>1567</v>
      </c>
      <c r="C495" s="470"/>
      <c r="D495" s="470"/>
      <c r="E495" s="470"/>
      <c r="F495" s="470"/>
      <c r="G495" s="470"/>
      <c r="H495" s="470"/>
      <c r="I495" s="470"/>
      <c r="J495" s="470"/>
      <c r="K495" s="470"/>
      <c r="L495" s="470"/>
      <c r="M495" s="470"/>
      <c r="N495" s="470"/>
      <c r="O495" s="1111" t="s">
        <v>1343</v>
      </c>
      <c r="P495" s="1111"/>
      <c r="Q495" s="1111"/>
      <c r="R495" s="1111"/>
      <c r="S495" s="1111"/>
      <c r="T495" s="1111"/>
      <c r="U495" s="1111"/>
      <c r="V495" s="1111"/>
      <c r="W495" s="1111"/>
      <c r="X495" s="1111"/>
      <c r="Y495" s="1094" t="s">
        <v>445</v>
      </c>
      <c r="Z495" s="1094"/>
      <c r="AA495" s="1094"/>
      <c r="AB495" s="1094"/>
      <c r="AC495" s="1094"/>
      <c r="AD495" s="1112" t="s">
        <v>393</v>
      </c>
      <c r="AE495" s="1112"/>
      <c r="AF495" s="1112"/>
      <c r="AG495" s="1094" t="s">
        <v>2</v>
      </c>
      <c r="AH495" s="1094"/>
      <c r="AI495" s="1094"/>
      <c r="AJ495" s="1142"/>
      <c r="AK495" s="470"/>
      <c r="AL495" s="470"/>
      <c r="AM495" s="470"/>
      <c r="AN495" s="470"/>
      <c r="AO495" s="470"/>
      <c r="AP495" s="470"/>
      <c r="AQ495" s="470"/>
      <c r="AR495" s="470"/>
      <c r="AS495" s="470"/>
      <c r="AT495" s="470"/>
      <c r="AU495" s="470"/>
      <c r="AV495" s="470"/>
      <c r="AW495" s="470"/>
      <c r="AX495" s="470"/>
      <c r="AY495" s="944"/>
      <c r="AZ495" s="133"/>
      <c r="BA495" s="84" t="s">
        <v>1344</v>
      </c>
      <c r="BB495" s="39" t="s">
        <v>1191</v>
      </c>
      <c r="BC495" s="39" t="str">
        <f t="shared" si="612"/>
        <v>Ulmus Parvifolia Reflection*</v>
      </c>
      <c r="BD495" s="39" t="str">
        <f t="shared" si="613"/>
        <v>Chinese Elm Reflection</v>
      </c>
      <c r="BE495" s="40" t="str">
        <f t="shared" si="614"/>
        <v>Advanced</v>
      </c>
      <c r="BF495" s="85" t="str">
        <f t="shared" si="615"/>
        <v/>
      </c>
      <c r="BG495" s="40" t="str">
        <f t="shared" si="616"/>
        <v/>
      </c>
      <c r="BH495" s="142" t="str">
        <f t="shared" si="617"/>
        <v/>
      </c>
      <c r="BI495" s="40" t="str">
        <f t="shared" si="618"/>
        <v/>
      </c>
      <c r="BJ495" s="139">
        <f>IF(BC495="","",Admin!$F$8)</f>
        <v>0</v>
      </c>
      <c r="BK495" s="142" t="str">
        <f t="shared" si="619"/>
        <v/>
      </c>
      <c r="BL495" s="143" t="str">
        <f>IF(BK495="","",BK495-(BK495*BJ495))</f>
        <v/>
      </c>
    </row>
    <row r="496" spans="2:64" s="39" customFormat="1" ht="18.75" customHeight="1" x14ac:dyDescent="0.25">
      <c r="B496" s="1122" t="s">
        <v>599</v>
      </c>
      <c r="C496" s="466"/>
      <c r="D496" s="466"/>
      <c r="E496" s="466"/>
      <c r="F496" s="466"/>
      <c r="G496" s="466"/>
      <c r="H496" s="466"/>
      <c r="I496" s="466"/>
      <c r="J496" s="466"/>
      <c r="K496" s="466"/>
      <c r="L496" s="466"/>
      <c r="M496" s="466"/>
      <c r="N496" s="466"/>
      <c r="O496" s="1117" t="s">
        <v>600</v>
      </c>
      <c r="P496" s="1117"/>
      <c r="Q496" s="1117"/>
      <c r="R496" s="1117"/>
      <c r="S496" s="1117"/>
      <c r="T496" s="1117"/>
      <c r="U496" s="1117"/>
      <c r="V496" s="1117"/>
      <c r="W496" s="1117"/>
      <c r="X496" s="1117"/>
      <c r="Y496" s="1092" t="s">
        <v>445</v>
      </c>
      <c r="Z496" s="1092"/>
      <c r="AA496" s="1092"/>
      <c r="AB496" s="1092"/>
      <c r="AC496" s="1092"/>
      <c r="AD496" s="1113">
        <v>67.95</v>
      </c>
      <c r="AE496" s="1113"/>
      <c r="AF496" s="1113"/>
      <c r="AG496" s="1092"/>
      <c r="AH496" s="1092"/>
      <c r="AI496" s="1092"/>
      <c r="AJ496" s="1095"/>
      <c r="AK496" s="466"/>
      <c r="AL496" s="466"/>
      <c r="AM496" s="466"/>
      <c r="AN496" s="466"/>
      <c r="AO496" s="466"/>
      <c r="AP496" s="466"/>
      <c r="AQ496" s="466"/>
      <c r="AR496" s="466"/>
      <c r="AS496" s="466"/>
      <c r="AT496" s="466"/>
      <c r="AU496" s="466"/>
      <c r="AV496" s="466"/>
      <c r="AW496" s="466"/>
      <c r="AX496" s="466"/>
      <c r="AY496" s="963"/>
      <c r="AZ496" s="133"/>
      <c r="BA496" s="84" t="s">
        <v>1347</v>
      </c>
      <c r="BB496" s="39" t="s">
        <v>1191</v>
      </c>
      <c r="BC496" s="39" t="str">
        <f t="shared" si="612"/>
        <v>Ulmus Parvifolia Todd</v>
      </c>
      <c r="BD496" s="39" t="str">
        <f t="shared" si="613"/>
        <v>Chinese Elm Todd</v>
      </c>
      <c r="BE496" s="40" t="str">
        <f t="shared" si="614"/>
        <v>Advanced</v>
      </c>
      <c r="BF496" s="85" t="str">
        <f t="shared" si="615"/>
        <v>Yes</v>
      </c>
      <c r="BG496" s="40" t="str">
        <f t="shared" si="616"/>
        <v/>
      </c>
      <c r="BH496" s="142">
        <f t="shared" si="617"/>
        <v>67.95</v>
      </c>
      <c r="BI496" s="40" t="str">
        <f t="shared" si="618"/>
        <v/>
      </c>
      <c r="BJ496" s="139">
        <f>IF(BC496="","",Admin!$F$8)</f>
        <v>0</v>
      </c>
      <c r="BK496" s="142" t="str">
        <f t="shared" si="619"/>
        <v/>
      </c>
      <c r="BL496" s="143" t="str">
        <f t="shared" si="672"/>
        <v/>
      </c>
    </row>
    <row r="497" spans="2:64" s="39" customFormat="1" ht="18.75" hidden="1" customHeight="1" x14ac:dyDescent="0.25">
      <c r="B497" s="1110" t="s">
        <v>2027</v>
      </c>
      <c r="C497" s="470"/>
      <c r="D497" s="470"/>
      <c r="E497" s="470"/>
      <c r="F497" s="470"/>
      <c r="G497" s="470"/>
      <c r="H497" s="470"/>
      <c r="I497" s="470"/>
      <c r="J497" s="470"/>
      <c r="K497" s="470"/>
      <c r="L497" s="470"/>
      <c r="M497" s="470"/>
      <c r="N497" s="470"/>
      <c r="O497" s="1111" t="s">
        <v>691</v>
      </c>
      <c r="P497" s="1111"/>
      <c r="Q497" s="1111"/>
      <c r="R497" s="1111"/>
      <c r="S497" s="1111"/>
      <c r="T497" s="1111"/>
      <c r="U497" s="1111"/>
      <c r="V497" s="1111"/>
      <c r="W497" s="1111"/>
      <c r="X497" s="1111"/>
      <c r="Y497" s="1094" t="s">
        <v>445</v>
      </c>
      <c r="Z497" s="1094"/>
      <c r="AA497" s="1094"/>
      <c r="AB497" s="1094"/>
      <c r="AC497" s="1094"/>
      <c r="AD497" s="1112" t="s">
        <v>393</v>
      </c>
      <c r="AE497" s="1112"/>
      <c r="AF497" s="1112"/>
      <c r="AG497" s="1094" t="s">
        <v>2</v>
      </c>
      <c r="AH497" s="1094"/>
      <c r="AI497" s="1094"/>
      <c r="AJ497" s="863"/>
      <c r="AK497" s="864"/>
      <c r="AL497" s="864"/>
      <c r="AM497" s="864"/>
      <c r="AN497" s="864"/>
      <c r="AO497" s="864"/>
      <c r="AP497" s="864"/>
      <c r="AQ497" s="864"/>
      <c r="AR497" s="864"/>
      <c r="AS497" s="864"/>
      <c r="AT497" s="864"/>
      <c r="AU497" s="864"/>
      <c r="AV497" s="864"/>
      <c r="AW497" s="864"/>
      <c r="AX497" s="864"/>
      <c r="AY497" s="1093"/>
      <c r="AZ497" s="133"/>
      <c r="BA497" s="84" t="s">
        <v>1983</v>
      </c>
      <c r="BB497" s="39" t="s">
        <v>1191</v>
      </c>
      <c r="BC497" s="39" t="str">
        <f t="shared" si="612"/>
        <v>Ulmus Procera</v>
      </c>
      <c r="BD497" s="39" t="str">
        <f t="shared" si="613"/>
        <v>English Elm</v>
      </c>
      <c r="BE497" s="40" t="str">
        <f t="shared" si="614"/>
        <v>Advanced</v>
      </c>
      <c r="BF497" s="85" t="str">
        <f t="shared" si="615"/>
        <v/>
      </c>
      <c r="BG497" s="40" t="str">
        <f t="shared" si="616"/>
        <v/>
      </c>
      <c r="BH497" s="142" t="str">
        <f t="shared" si="617"/>
        <v/>
      </c>
      <c r="BI497" s="40" t="str">
        <f t="shared" si="618"/>
        <v/>
      </c>
      <c r="BJ497" s="139">
        <f>IF(BC497="","",Admin!$F$8)</f>
        <v>0</v>
      </c>
      <c r="BK497" s="142" t="str">
        <f t="shared" si="619"/>
        <v/>
      </c>
      <c r="BL497" s="143" t="str">
        <f t="shared" si="672"/>
        <v/>
      </c>
    </row>
    <row r="498" spans="2:64" s="39" customFormat="1" ht="18.75" customHeight="1" thickBot="1" x14ac:dyDescent="0.3">
      <c r="B498" s="1122" t="s">
        <v>601</v>
      </c>
      <c r="C498" s="466"/>
      <c r="D498" s="466"/>
      <c r="E498" s="466"/>
      <c r="F498" s="466"/>
      <c r="G498" s="466"/>
      <c r="H498" s="466"/>
      <c r="I498" s="466"/>
      <c r="J498" s="466"/>
      <c r="K498" s="466"/>
      <c r="L498" s="466"/>
      <c r="M498" s="466"/>
      <c r="N498" s="466"/>
      <c r="O498" s="1117" t="s">
        <v>602</v>
      </c>
      <c r="P498" s="1117"/>
      <c r="Q498" s="1117"/>
      <c r="R498" s="1117"/>
      <c r="S498" s="1117"/>
      <c r="T498" s="1117"/>
      <c r="U498" s="1117"/>
      <c r="V498" s="1117"/>
      <c r="W498" s="1117"/>
      <c r="X498" s="1117"/>
      <c r="Y498" s="1092" t="s">
        <v>445</v>
      </c>
      <c r="Z498" s="1092"/>
      <c r="AA498" s="1092"/>
      <c r="AB498" s="1092"/>
      <c r="AC498" s="1092"/>
      <c r="AD498" s="1113">
        <v>49.95</v>
      </c>
      <c r="AE498" s="1113"/>
      <c r="AF498" s="1113"/>
      <c r="AG498" s="1092"/>
      <c r="AH498" s="1092"/>
      <c r="AI498" s="1092"/>
      <c r="AJ498" s="1119"/>
      <c r="AK498" s="1120"/>
      <c r="AL498" s="1120"/>
      <c r="AM498" s="1120"/>
      <c r="AN498" s="1120"/>
      <c r="AO498" s="1120"/>
      <c r="AP498" s="1120"/>
      <c r="AQ498" s="1120"/>
      <c r="AR498" s="1120"/>
      <c r="AS498" s="1120"/>
      <c r="AT498" s="1120"/>
      <c r="AU498" s="1120"/>
      <c r="AV498" s="1120"/>
      <c r="AW498" s="1120"/>
      <c r="AX498" s="1120"/>
      <c r="AY498" s="1121"/>
      <c r="AZ498" s="133"/>
      <c r="BA498" s="84" t="s">
        <v>1929</v>
      </c>
      <c r="BB498" s="39" t="s">
        <v>1191</v>
      </c>
      <c r="BC498" s="39" t="str">
        <f t="shared" ref="BC498:BC499" si="681">IF(BA498="","",IF(ISNUMBER(SEARCH(BB498,B498)),B498,BB498&amp;" "&amp;RIGHT(B498,LEN(B498)-3)))</f>
        <v>Ulmus Variegata</v>
      </c>
      <c r="BD498" s="39" t="str">
        <f t="shared" ref="BD498:BD499" si="682">IF(O498&lt;&gt;"",O498,"")</f>
        <v>Silver Elm</v>
      </c>
      <c r="BE498" s="40" t="str">
        <f t="shared" ref="BE498:BE499" si="683">IF(AND(Y498&lt;&gt;"Size", Y498&lt;&gt;""),Y498,"")</f>
        <v>Advanced</v>
      </c>
      <c r="BF498" s="85" t="str">
        <f t="shared" ref="BF498:BF499" si="684">IF(ISNUMBER(AD498),"Yes","")</f>
        <v>Yes</v>
      </c>
      <c r="BG498" s="40" t="str">
        <f t="shared" ref="BG498:BG499" si="685">IF(ISNUMBER(AG498),AG498,"")</f>
        <v/>
      </c>
      <c r="BH498" s="142">
        <f t="shared" ref="BH498:BH499" si="686">IF(ISNUMBER(AD498),AD498,"")</f>
        <v>49.95</v>
      </c>
      <c r="BI498" s="40" t="str">
        <f t="shared" ref="BI498:BI499" si="687">IF(AND(ISNUMBER(AG498),BF498="Yes"),AG498,"")</f>
        <v/>
      </c>
      <c r="BJ498" s="139">
        <f>IF(BC498="","",Admin!$F$8)</f>
        <v>0</v>
      </c>
      <c r="BK498" s="142" t="str">
        <f t="shared" ref="BK498:BK499" si="688">IF(AND(ISNUMBER(AG498),AG498&gt;0, ISNUMBER(AD498)),AD498*AG498,"")</f>
        <v/>
      </c>
      <c r="BL498" s="143" t="str">
        <f t="shared" ref="BL498:BL499" si="689">IF(BK498="","",BK498-(BK498*BJ498))</f>
        <v/>
      </c>
    </row>
    <row r="499" spans="2:64" s="39" customFormat="1" ht="18.75" hidden="1" customHeight="1" x14ac:dyDescent="0.25">
      <c r="B499" s="1110" t="s">
        <v>601</v>
      </c>
      <c r="C499" s="470"/>
      <c r="D499" s="470"/>
      <c r="E499" s="470"/>
      <c r="F499" s="470"/>
      <c r="G499" s="470"/>
      <c r="H499" s="470"/>
      <c r="I499" s="470"/>
      <c r="J499" s="470"/>
      <c r="K499" s="470"/>
      <c r="L499" s="470"/>
      <c r="M499" s="470"/>
      <c r="N499" s="470"/>
      <c r="O499" s="1111" t="s">
        <v>602</v>
      </c>
      <c r="P499" s="1111"/>
      <c r="Q499" s="1111"/>
      <c r="R499" s="1111"/>
      <c r="S499" s="1111"/>
      <c r="T499" s="1111"/>
      <c r="U499" s="1111"/>
      <c r="V499" s="1111"/>
      <c r="W499" s="1111"/>
      <c r="X499" s="1111"/>
      <c r="Y499" s="1094" t="s">
        <v>445</v>
      </c>
      <c r="Z499" s="1094"/>
      <c r="AA499" s="1094"/>
      <c r="AB499" s="1094"/>
      <c r="AC499" s="1094"/>
      <c r="AD499" s="1112">
        <v>44.95</v>
      </c>
      <c r="AE499" s="1112"/>
      <c r="AF499" s="1112"/>
      <c r="AG499" s="1094" t="s">
        <v>2</v>
      </c>
      <c r="AH499" s="1094"/>
      <c r="AI499" s="1094"/>
      <c r="AJ499" s="863"/>
      <c r="AK499" s="864"/>
      <c r="AL499" s="864"/>
      <c r="AM499" s="864"/>
      <c r="AN499" s="864"/>
      <c r="AO499" s="864"/>
      <c r="AP499" s="864"/>
      <c r="AQ499" s="864"/>
      <c r="AR499" s="864"/>
      <c r="AS499" s="864"/>
      <c r="AT499" s="864"/>
      <c r="AU499" s="864"/>
      <c r="AV499" s="864"/>
      <c r="AW499" s="864"/>
      <c r="AX499" s="864"/>
      <c r="AY499" s="1093"/>
      <c r="AZ499" s="133"/>
      <c r="BA499" s="84" t="s">
        <v>1984</v>
      </c>
      <c r="BB499" s="39" t="s">
        <v>1191</v>
      </c>
      <c r="BC499" s="39" t="str">
        <f t="shared" si="681"/>
        <v>Ulmus Variegata</v>
      </c>
      <c r="BD499" s="39" t="str">
        <f t="shared" si="682"/>
        <v>Silver Elm</v>
      </c>
      <c r="BE499" s="40" t="str">
        <f t="shared" si="683"/>
        <v>Advanced</v>
      </c>
      <c r="BF499" s="85" t="str">
        <f t="shared" si="684"/>
        <v>Yes</v>
      </c>
      <c r="BG499" s="40" t="str">
        <f t="shared" si="685"/>
        <v/>
      </c>
      <c r="BH499" s="142">
        <f t="shared" si="686"/>
        <v>44.95</v>
      </c>
      <c r="BI499" s="40" t="str">
        <f t="shared" si="687"/>
        <v/>
      </c>
      <c r="BJ499" s="139">
        <f>IF(BC499="","",Admin!$F$8)</f>
        <v>0</v>
      </c>
      <c r="BK499" s="142" t="str">
        <f t="shared" si="688"/>
        <v/>
      </c>
      <c r="BL499" s="143" t="str">
        <f t="shared" si="689"/>
        <v/>
      </c>
    </row>
    <row r="500" spans="2:64" s="39" customFormat="1" ht="18.75" hidden="1" customHeight="1" thickBot="1" x14ac:dyDescent="0.3">
      <c r="B500" s="1110" t="s">
        <v>601</v>
      </c>
      <c r="C500" s="470"/>
      <c r="D500" s="470"/>
      <c r="E500" s="470"/>
      <c r="F500" s="470"/>
      <c r="G500" s="470"/>
      <c r="H500" s="470"/>
      <c r="I500" s="470"/>
      <c r="J500" s="470"/>
      <c r="K500" s="470"/>
      <c r="L500" s="470"/>
      <c r="M500" s="470"/>
      <c r="N500" s="470"/>
      <c r="O500" s="1111" t="s">
        <v>602</v>
      </c>
      <c r="P500" s="1111"/>
      <c r="Q500" s="1111"/>
      <c r="R500" s="1111"/>
      <c r="S500" s="1111"/>
      <c r="T500" s="1111"/>
      <c r="U500" s="1111"/>
      <c r="V500" s="1111"/>
      <c r="W500" s="1111"/>
      <c r="X500" s="1111"/>
      <c r="Y500" s="1094" t="s">
        <v>445</v>
      </c>
      <c r="Z500" s="1094"/>
      <c r="AA500" s="1094"/>
      <c r="AB500" s="1094"/>
      <c r="AC500" s="1094"/>
      <c r="AD500" s="1112">
        <v>44.95</v>
      </c>
      <c r="AE500" s="1112"/>
      <c r="AF500" s="1112"/>
      <c r="AG500" s="1094" t="s">
        <v>2</v>
      </c>
      <c r="AH500" s="1094"/>
      <c r="AI500" s="1094"/>
      <c r="AJ500" s="863"/>
      <c r="AK500" s="864"/>
      <c r="AL500" s="864"/>
      <c r="AM500" s="864"/>
      <c r="AN500" s="864"/>
      <c r="AO500" s="864"/>
      <c r="AP500" s="864"/>
      <c r="AQ500" s="864"/>
      <c r="AR500" s="864"/>
      <c r="AS500" s="864"/>
      <c r="AT500" s="864"/>
      <c r="AU500" s="864"/>
      <c r="AV500" s="864"/>
      <c r="AW500" s="864"/>
      <c r="AX500" s="864"/>
      <c r="AY500" s="1093"/>
      <c r="AZ500" s="133"/>
      <c r="BA500" s="84" t="s">
        <v>1019</v>
      </c>
      <c r="BB500" s="39" t="s">
        <v>1191</v>
      </c>
      <c r="BC500" s="39" t="str">
        <f t="shared" si="612"/>
        <v>Ulmus Variegata</v>
      </c>
      <c r="BD500" s="39" t="str">
        <f t="shared" si="613"/>
        <v>Silver Elm</v>
      </c>
      <c r="BE500" s="40" t="str">
        <f t="shared" si="614"/>
        <v>Advanced</v>
      </c>
      <c r="BF500" s="85" t="str">
        <f t="shared" si="615"/>
        <v>Yes</v>
      </c>
      <c r="BG500" s="40" t="str">
        <f t="shared" si="616"/>
        <v/>
      </c>
      <c r="BH500" s="142">
        <f t="shared" si="617"/>
        <v>44.95</v>
      </c>
      <c r="BI500" s="40" t="str">
        <f t="shared" si="618"/>
        <v/>
      </c>
      <c r="BJ500" s="139">
        <f>IF(BC500="","",Admin!$F$8)</f>
        <v>0</v>
      </c>
      <c r="BK500" s="142" t="str">
        <f t="shared" si="619"/>
        <v/>
      </c>
      <c r="BL500" s="143" t="str">
        <f t="shared" si="672"/>
        <v/>
      </c>
    </row>
    <row r="501" spans="2:64" s="39" customFormat="1" ht="18.75" customHeight="1" x14ac:dyDescent="0.25">
      <c r="B501" s="1203" t="s">
        <v>693</v>
      </c>
      <c r="C501" s="1204"/>
      <c r="D501" s="1204"/>
      <c r="E501" s="1204"/>
      <c r="F501" s="1204"/>
      <c r="G501" s="1204"/>
      <c r="H501" s="1204"/>
      <c r="I501" s="1204"/>
      <c r="J501" s="1204"/>
      <c r="K501" s="1204"/>
      <c r="L501" s="1204"/>
      <c r="M501" s="1204"/>
      <c r="N501" s="1204"/>
      <c r="O501" s="1204"/>
      <c r="P501" s="1204"/>
      <c r="Q501" s="1204"/>
      <c r="R501" s="1204"/>
      <c r="S501" s="1204"/>
      <c r="T501" s="1204"/>
      <c r="U501" s="1204"/>
      <c r="V501" s="1204"/>
      <c r="W501" s="1204"/>
      <c r="X501" s="1204"/>
      <c r="Y501" s="1204"/>
      <c r="Z501" s="1204"/>
      <c r="AA501" s="1204"/>
      <c r="AB501" s="1204"/>
      <c r="AC501" s="1204"/>
      <c r="AD501" s="1204"/>
      <c r="AE501" s="1204"/>
      <c r="AF501" s="1204"/>
      <c r="AG501" s="1204"/>
      <c r="AH501" s="1204"/>
      <c r="AI501" s="1204"/>
      <c r="AJ501" s="1204"/>
      <c r="AK501" s="1204"/>
      <c r="AL501" s="1204"/>
      <c r="AM501" s="1204"/>
      <c r="AN501" s="1204"/>
      <c r="AO501" s="1204"/>
      <c r="AP501" s="1204"/>
      <c r="AQ501" s="1204"/>
      <c r="AR501" s="1204"/>
      <c r="AS501" s="1204"/>
      <c r="AT501" s="1204"/>
      <c r="AU501" s="1204"/>
      <c r="AV501" s="1204"/>
      <c r="AW501" s="1204"/>
      <c r="AX501" s="1204"/>
      <c r="AY501" s="1205"/>
      <c r="AZ501" s="133"/>
      <c r="BA501" s="84" t="s">
        <v>792</v>
      </c>
      <c r="BC501" s="39" t="str">
        <f t="shared" si="612"/>
        <v/>
      </c>
      <c r="BD501" s="39" t="str">
        <f t="shared" si="613"/>
        <v/>
      </c>
      <c r="BE501" s="78" t="str">
        <f t="shared" si="614"/>
        <v/>
      </c>
      <c r="BF501" s="85" t="str">
        <f t="shared" si="615"/>
        <v/>
      </c>
      <c r="BG501" s="78" t="str">
        <f t="shared" si="616"/>
        <v/>
      </c>
      <c r="BH501" s="94" t="str">
        <f t="shared" si="617"/>
        <v/>
      </c>
      <c r="BI501" s="78" t="str">
        <f t="shared" si="618"/>
        <v/>
      </c>
      <c r="BJ501" s="86" t="str">
        <f>IF(BC501="","",Admin!$F$8)</f>
        <v/>
      </c>
      <c r="BK501" s="94" t="str">
        <f t="shared" si="619"/>
        <v/>
      </c>
      <c r="BL501" s="95" t="str">
        <f t="shared" si="672"/>
        <v/>
      </c>
    </row>
    <row r="502" spans="2:64" s="39" customFormat="1" ht="18.75" customHeight="1" thickBot="1" x14ac:dyDescent="0.3">
      <c r="B502" s="1185" t="s">
        <v>2026</v>
      </c>
      <c r="C502" s="1186"/>
      <c r="D502" s="1186"/>
      <c r="E502" s="1186"/>
      <c r="F502" s="1186"/>
      <c r="G502" s="1186"/>
      <c r="H502" s="1186"/>
      <c r="I502" s="1186"/>
      <c r="J502" s="1186"/>
      <c r="K502" s="1186"/>
      <c r="L502" s="1186"/>
      <c r="M502" s="1186"/>
      <c r="N502" s="1186"/>
      <c r="O502" s="1148" t="s">
        <v>692</v>
      </c>
      <c r="P502" s="1148"/>
      <c r="Q502" s="1148"/>
      <c r="R502" s="1148"/>
      <c r="S502" s="1148"/>
      <c r="T502" s="1148"/>
      <c r="U502" s="1148"/>
      <c r="V502" s="1148"/>
      <c r="W502" s="1148"/>
      <c r="X502" s="1148"/>
      <c r="Y502" s="1149" t="s">
        <v>1378</v>
      </c>
      <c r="Z502" s="1149"/>
      <c r="AA502" s="1149"/>
      <c r="AB502" s="1149"/>
      <c r="AC502" s="1149"/>
      <c r="AD502" s="1150">
        <v>154.94999999999999</v>
      </c>
      <c r="AE502" s="1150"/>
      <c r="AF502" s="1150"/>
      <c r="AG502" s="1149"/>
      <c r="AH502" s="1149"/>
      <c r="AI502" s="1149"/>
      <c r="AJ502" s="1119"/>
      <c r="AK502" s="1120"/>
      <c r="AL502" s="1120"/>
      <c r="AM502" s="1120"/>
      <c r="AN502" s="1120"/>
      <c r="AO502" s="1120"/>
      <c r="AP502" s="1120"/>
      <c r="AQ502" s="1120"/>
      <c r="AR502" s="1120"/>
      <c r="AS502" s="1120"/>
      <c r="AT502" s="1120"/>
      <c r="AU502" s="1120"/>
      <c r="AV502" s="1120"/>
      <c r="AW502" s="1120"/>
      <c r="AX502" s="1120"/>
      <c r="AY502" s="1121"/>
      <c r="AZ502" s="133"/>
      <c r="BA502" s="84" t="s">
        <v>2218</v>
      </c>
      <c r="BB502" s="39" t="s">
        <v>1191</v>
      </c>
      <c r="BC502" s="39" t="str">
        <f t="shared" si="612"/>
        <v>Ulmus Glabra Camperdownii</v>
      </c>
      <c r="BD502" s="39" t="str">
        <f t="shared" si="613"/>
        <v>Weeping Elm</v>
      </c>
      <c r="BE502" s="40" t="str">
        <f t="shared" si="614"/>
        <v>1.8m Standard</v>
      </c>
      <c r="BF502" s="85" t="str">
        <f t="shared" si="615"/>
        <v>Yes</v>
      </c>
      <c r="BG502" s="40" t="str">
        <f t="shared" si="616"/>
        <v/>
      </c>
      <c r="BH502" s="142">
        <f t="shared" si="617"/>
        <v>154.94999999999999</v>
      </c>
      <c r="BI502" s="40" t="str">
        <f t="shared" si="618"/>
        <v/>
      </c>
      <c r="BJ502" s="139">
        <f>IF(BC502="","",Admin!$F$8)</f>
        <v>0</v>
      </c>
      <c r="BK502" s="142" t="str">
        <f t="shared" si="619"/>
        <v/>
      </c>
      <c r="BL502" s="143" t="str">
        <f t="shared" si="672"/>
        <v/>
      </c>
    </row>
    <row r="503" spans="2:64" s="39" customFormat="1" ht="18.75" customHeight="1" thickBot="1" x14ac:dyDescent="0.3">
      <c r="B503" s="1104"/>
      <c r="C503" s="1104"/>
      <c r="D503" s="1104"/>
      <c r="E503" s="1104"/>
      <c r="F503" s="1104"/>
      <c r="G503" s="1104"/>
      <c r="H503" s="1104"/>
      <c r="I503" s="1104"/>
      <c r="J503" s="1104"/>
      <c r="K503" s="1104"/>
      <c r="L503" s="1104"/>
      <c r="M503" s="1104"/>
      <c r="N503" s="1104"/>
      <c r="O503" s="1104"/>
      <c r="P503" s="1104"/>
      <c r="Q503" s="1104"/>
      <c r="R503" s="1104"/>
      <c r="S503" s="1104"/>
      <c r="T503" s="1104"/>
      <c r="U503" s="1104"/>
      <c r="V503" s="1104"/>
      <c r="W503" s="1104"/>
      <c r="X503" s="1104"/>
      <c r="Y503" s="1104"/>
      <c r="Z503" s="1104"/>
      <c r="AA503" s="1104"/>
      <c r="AB503" s="1104"/>
      <c r="AC503" s="1104"/>
      <c r="AD503" s="1104"/>
      <c r="AE503" s="1104"/>
      <c r="AF503" s="1104"/>
      <c r="AG503" s="1104"/>
      <c r="AH503" s="1104"/>
      <c r="AI503" s="1104"/>
      <c r="AJ503" s="1104"/>
      <c r="AK503" s="1104"/>
      <c r="AL503" s="1104"/>
      <c r="AM503" s="1104"/>
      <c r="AN503" s="1104"/>
      <c r="AO503" s="1104"/>
      <c r="AP503" s="1104"/>
      <c r="AQ503" s="1104"/>
      <c r="AR503" s="1104"/>
      <c r="AS503" s="1104"/>
      <c r="AT503" s="1104"/>
      <c r="AU503" s="1104"/>
      <c r="AV503" s="1104"/>
      <c r="AW503" s="1104"/>
      <c r="AX503" s="1104"/>
      <c r="AY503" s="1104"/>
      <c r="AZ503" s="133"/>
      <c r="BA503" s="84" t="s">
        <v>792</v>
      </c>
      <c r="BC503" s="39" t="str">
        <f t="shared" si="612"/>
        <v/>
      </c>
      <c r="BD503" s="39" t="str">
        <f t="shared" si="613"/>
        <v/>
      </c>
      <c r="BE503" s="78" t="str">
        <f t="shared" si="614"/>
        <v/>
      </c>
      <c r="BF503" s="85" t="str">
        <f t="shared" si="615"/>
        <v/>
      </c>
      <c r="BG503" s="78" t="str">
        <f t="shared" si="616"/>
        <v/>
      </c>
      <c r="BH503" s="94" t="str">
        <f t="shared" si="617"/>
        <v/>
      </c>
      <c r="BI503" s="78" t="str">
        <f t="shared" si="618"/>
        <v/>
      </c>
      <c r="BJ503" s="86" t="str">
        <f>IF(BC503="","",Admin!$F$8)</f>
        <v/>
      </c>
      <c r="BK503" s="94" t="str">
        <f t="shared" si="619"/>
        <v/>
      </c>
      <c r="BL503" s="95" t="str">
        <f t="shared" si="672"/>
        <v/>
      </c>
    </row>
    <row r="504" spans="2:64" s="39" customFormat="1" ht="18.75" customHeight="1" x14ac:dyDescent="0.3">
      <c r="B504" s="1100" t="s">
        <v>694</v>
      </c>
      <c r="C504" s="1101"/>
      <c r="D504" s="1101"/>
      <c r="E504" s="1101"/>
      <c r="F504" s="1101"/>
      <c r="G504" s="1101"/>
      <c r="H504" s="1101"/>
      <c r="I504" s="1101"/>
      <c r="J504" s="1101"/>
      <c r="K504" s="1101"/>
      <c r="L504" s="1101"/>
      <c r="M504" s="1101"/>
      <c r="N504" s="1101"/>
      <c r="O504" s="1101"/>
      <c r="P504" s="1101"/>
      <c r="Q504" s="1101"/>
      <c r="R504" s="1101"/>
      <c r="S504" s="1101"/>
      <c r="T504" s="1101"/>
      <c r="U504" s="1101"/>
      <c r="V504" s="1101"/>
      <c r="W504" s="1101"/>
      <c r="X504" s="1101"/>
      <c r="Y504" s="1102" t="s">
        <v>443</v>
      </c>
      <c r="Z504" s="1102"/>
      <c r="AA504" s="1102"/>
      <c r="AB504" s="1102"/>
      <c r="AC504" s="1102"/>
      <c r="AD504" s="1102" t="s">
        <v>1</v>
      </c>
      <c r="AE504" s="1102"/>
      <c r="AF504" s="1102"/>
      <c r="AG504" s="1102" t="s">
        <v>0</v>
      </c>
      <c r="AH504" s="1102"/>
      <c r="AI504" s="1102"/>
      <c r="AJ504" s="1102" t="s">
        <v>444</v>
      </c>
      <c r="AK504" s="1102"/>
      <c r="AL504" s="1102"/>
      <c r="AM504" s="1102"/>
      <c r="AN504" s="1102"/>
      <c r="AO504" s="1102"/>
      <c r="AP504" s="1102"/>
      <c r="AQ504" s="1102"/>
      <c r="AR504" s="1102"/>
      <c r="AS504" s="1102"/>
      <c r="AT504" s="1102"/>
      <c r="AU504" s="1102"/>
      <c r="AV504" s="1102"/>
      <c r="AW504" s="1102"/>
      <c r="AX504" s="1102"/>
      <c r="AY504" s="1103"/>
      <c r="AZ504" s="133"/>
      <c r="BA504" s="84" t="s">
        <v>792</v>
      </c>
      <c r="BC504" s="39" t="str">
        <f t="shared" si="612"/>
        <v/>
      </c>
      <c r="BD504" s="39" t="str">
        <f t="shared" si="613"/>
        <v/>
      </c>
      <c r="BE504" s="78" t="str">
        <f t="shared" si="614"/>
        <v/>
      </c>
      <c r="BF504" s="85" t="str">
        <f t="shared" si="615"/>
        <v/>
      </c>
      <c r="BG504" s="78" t="str">
        <f t="shared" si="616"/>
        <v/>
      </c>
      <c r="BH504" s="94" t="str">
        <f t="shared" si="617"/>
        <v/>
      </c>
      <c r="BI504" s="78" t="str">
        <f t="shared" si="618"/>
        <v/>
      </c>
      <c r="BJ504" s="86" t="str">
        <f>IF(BC504="","",Admin!$F$8)</f>
        <v/>
      </c>
      <c r="BK504" s="94" t="str">
        <f t="shared" si="619"/>
        <v/>
      </c>
      <c r="BL504" s="95" t="str">
        <f t="shared" si="672"/>
        <v/>
      </c>
    </row>
    <row r="505" spans="2:64" s="39" customFormat="1" ht="18.75" customHeight="1" x14ac:dyDescent="0.25">
      <c r="B505" s="1122" t="s">
        <v>1738</v>
      </c>
      <c r="C505" s="466"/>
      <c r="D505" s="466"/>
      <c r="E505" s="466"/>
      <c r="F505" s="466"/>
      <c r="G505" s="466"/>
      <c r="H505" s="466"/>
      <c r="I505" s="466"/>
      <c r="J505" s="466"/>
      <c r="K505" s="466"/>
      <c r="L505" s="466"/>
      <c r="M505" s="466"/>
      <c r="N505" s="466"/>
      <c r="O505" s="1117" t="s">
        <v>1515</v>
      </c>
      <c r="P505" s="1117"/>
      <c r="Q505" s="1117"/>
      <c r="R505" s="1117"/>
      <c r="S505" s="1117"/>
      <c r="T505" s="1117"/>
      <c r="U505" s="1117"/>
      <c r="V505" s="1117"/>
      <c r="W505" s="1117"/>
      <c r="X505" s="1117"/>
      <c r="Y505" s="1092" t="s">
        <v>445</v>
      </c>
      <c r="Z505" s="1092"/>
      <c r="AA505" s="1092"/>
      <c r="AB505" s="1092"/>
      <c r="AC505" s="1092"/>
      <c r="AD505" s="1113">
        <v>69.95</v>
      </c>
      <c r="AE505" s="1113"/>
      <c r="AF505" s="1113"/>
      <c r="AG505" s="1092"/>
      <c r="AH505" s="1092"/>
      <c r="AI505" s="1092"/>
      <c r="AJ505" s="1119"/>
      <c r="AK505" s="1120"/>
      <c r="AL505" s="1120"/>
      <c r="AM505" s="1120"/>
      <c r="AN505" s="1120"/>
      <c r="AO505" s="1120"/>
      <c r="AP505" s="1120"/>
      <c r="AQ505" s="1120"/>
      <c r="AR505" s="1120"/>
      <c r="AS505" s="1120"/>
      <c r="AT505" s="1120"/>
      <c r="AU505" s="1120"/>
      <c r="AV505" s="1120"/>
      <c r="AW505" s="1120"/>
      <c r="AX505" s="1120"/>
      <c r="AY505" s="1121"/>
      <c r="AZ505" s="133"/>
      <c r="BA505" s="84" t="s">
        <v>1516</v>
      </c>
      <c r="BB505" s="39" t="s">
        <v>1192</v>
      </c>
      <c r="BC505" s="39" t="str">
        <f t="shared" si="612"/>
        <v>Zelkova serrata</v>
      </c>
      <c r="BD505" s="39" t="str">
        <f t="shared" si="613"/>
        <v>Japanese Zelkova</v>
      </c>
      <c r="BE505" s="40" t="str">
        <f t="shared" si="614"/>
        <v>Advanced</v>
      </c>
      <c r="BF505" s="85" t="str">
        <f t="shared" si="615"/>
        <v>Yes</v>
      </c>
      <c r="BG505" s="40" t="str">
        <f t="shared" si="616"/>
        <v/>
      </c>
      <c r="BH505" s="142">
        <f t="shared" si="617"/>
        <v>69.95</v>
      </c>
      <c r="BI505" s="40" t="str">
        <f t="shared" si="618"/>
        <v/>
      </c>
      <c r="BJ505" s="139">
        <f>IF(BC505="","",Admin!$F$8)</f>
        <v>0</v>
      </c>
      <c r="BK505" s="142" t="str">
        <f t="shared" si="619"/>
        <v/>
      </c>
      <c r="BL505" s="143" t="str">
        <f t="shared" si="672"/>
        <v/>
      </c>
    </row>
    <row r="506" spans="2:64" s="39" customFormat="1" ht="18.75" hidden="1" customHeight="1" x14ac:dyDescent="0.25">
      <c r="B506" s="1110" t="s">
        <v>2025</v>
      </c>
      <c r="C506" s="470"/>
      <c r="D506" s="470"/>
      <c r="E506" s="470"/>
      <c r="F506" s="470"/>
      <c r="G506" s="470"/>
      <c r="H506" s="470"/>
      <c r="I506" s="470"/>
      <c r="J506" s="470"/>
      <c r="K506" s="470"/>
      <c r="L506" s="470"/>
      <c r="M506" s="470"/>
      <c r="N506" s="470"/>
      <c r="O506" s="1111" t="s">
        <v>1345</v>
      </c>
      <c r="P506" s="1111"/>
      <c r="Q506" s="1111"/>
      <c r="R506" s="1111"/>
      <c r="S506" s="1111"/>
      <c r="T506" s="1111"/>
      <c r="U506" s="1111"/>
      <c r="V506" s="1111"/>
      <c r="W506" s="1111"/>
      <c r="X506" s="1111"/>
      <c r="Y506" s="1094" t="s">
        <v>445</v>
      </c>
      <c r="Z506" s="1094"/>
      <c r="AA506" s="1094"/>
      <c r="AB506" s="1094"/>
      <c r="AC506" s="1094"/>
      <c r="AD506" s="1112">
        <v>67.95</v>
      </c>
      <c r="AE506" s="1112"/>
      <c r="AF506" s="1112"/>
      <c r="AG506" s="1094" t="s">
        <v>2</v>
      </c>
      <c r="AH506" s="1094"/>
      <c r="AI506" s="1094"/>
      <c r="AJ506" s="863"/>
      <c r="AK506" s="864"/>
      <c r="AL506" s="864"/>
      <c r="AM506" s="864"/>
      <c r="AN506" s="864"/>
      <c r="AO506" s="864"/>
      <c r="AP506" s="864"/>
      <c r="AQ506" s="864"/>
      <c r="AR506" s="864"/>
      <c r="AS506" s="864"/>
      <c r="AT506" s="864"/>
      <c r="AU506" s="864"/>
      <c r="AV506" s="864"/>
      <c r="AW506" s="864"/>
      <c r="AX506" s="864"/>
      <c r="AY506" s="1093"/>
      <c r="AZ506" s="133"/>
      <c r="BA506" s="84" t="s">
        <v>2221</v>
      </c>
      <c r="BB506" s="39" t="s">
        <v>1192</v>
      </c>
      <c r="BC506" s="39" t="str">
        <f t="shared" si="612"/>
        <v>Zelkova serrata 'Green Vase'</v>
      </c>
      <c r="BD506" s="39" t="str">
        <f t="shared" si="613"/>
        <v>Green Vase Japanese Zelkova</v>
      </c>
      <c r="BE506" s="40" t="str">
        <f t="shared" si="614"/>
        <v>Advanced</v>
      </c>
      <c r="BF506" s="85" t="str">
        <f t="shared" si="615"/>
        <v>Yes</v>
      </c>
      <c r="BG506" s="40" t="str">
        <f t="shared" si="616"/>
        <v/>
      </c>
      <c r="BH506" s="142">
        <f t="shared" si="617"/>
        <v>67.95</v>
      </c>
      <c r="BI506" s="40" t="str">
        <f t="shared" si="618"/>
        <v/>
      </c>
      <c r="BJ506" s="139">
        <f>IF(BC506="","",Admin!$F$8)</f>
        <v>0</v>
      </c>
      <c r="BK506" s="142" t="str">
        <f t="shared" si="619"/>
        <v/>
      </c>
      <c r="BL506" s="143" t="str">
        <f>IF(BK506="","",BK506-(BK506*BJ506))</f>
        <v/>
      </c>
    </row>
    <row r="507" spans="2:64" s="39" customFormat="1" ht="18.75" customHeight="1" x14ac:dyDescent="0.25">
      <c r="B507" s="1122" t="s">
        <v>2025</v>
      </c>
      <c r="C507" s="466"/>
      <c r="D507" s="466"/>
      <c r="E507" s="466"/>
      <c r="F507" s="466"/>
      <c r="G507" s="466"/>
      <c r="H507" s="466"/>
      <c r="I507" s="466"/>
      <c r="J507" s="466"/>
      <c r="K507" s="466"/>
      <c r="L507" s="466"/>
      <c r="M507" s="466"/>
      <c r="N507" s="466"/>
      <c r="O507" s="1117" t="s">
        <v>1345</v>
      </c>
      <c r="P507" s="1117"/>
      <c r="Q507" s="1117"/>
      <c r="R507" s="1117"/>
      <c r="S507" s="1117"/>
      <c r="T507" s="1117"/>
      <c r="U507" s="1117"/>
      <c r="V507" s="1117"/>
      <c r="W507" s="1117"/>
      <c r="X507" s="1117"/>
      <c r="Y507" s="1092" t="s">
        <v>445</v>
      </c>
      <c r="Z507" s="1092"/>
      <c r="AA507" s="1092"/>
      <c r="AB507" s="1092"/>
      <c r="AC507" s="1092"/>
      <c r="AD507" s="1113">
        <v>72.95</v>
      </c>
      <c r="AE507" s="1113"/>
      <c r="AF507" s="1113"/>
      <c r="AG507" s="1092"/>
      <c r="AH507" s="1092"/>
      <c r="AI507" s="1092"/>
      <c r="AJ507" s="1119"/>
      <c r="AK507" s="1120"/>
      <c r="AL507" s="1120"/>
      <c r="AM507" s="1120"/>
      <c r="AN507" s="1120"/>
      <c r="AO507" s="1120"/>
      <c r="AP507" s="1120"/>
      <c r="AQ507" s="1120"/>
      <c r="AR507" s="1120"/>
      <c r="AS507" s="1120"/>
      <c r="AT507" s="1120"/>
      <c r="AU507" s="1120"/>
      <c r="AV507" s="1120"/>
      <c r="AW507" s="1120"/>
      <c r="AX507" s="1120"/>
      <c r="AY507" s="1121"/>
      <c r="AZ507" s="133"/>
      <c r="BA507" s="84" t="s">
        <v>1020</v>
      </c>
      <c r="BB507" s="39" t="s">
        <v>1192</v>
      </c>
      <c r="BC507" s="39" t="str">
        <f t="shared" ref="BC507" si="690">IF(BA507="","",IF(ISNUMBER(SEARCH(BB507,B507)),B507,BB507&amp;" "&amp;RIGHT(B507,LEN(B507)-3)))</f>
        <v>Zelkova serrata 'Green Vase'</v>
      </c>
      <c r="BD507" s="39" t="str">
        <f t="shared" ref="BD507" si="691">IF(O507&lt;&gt;"",O507,"")</f>
        <v>Green Vase Japanese Zelkova</v>
      </c>
      <c r="BE507" s="40" t="str">
        <f t="shared" ref="BE507" si="692">IF(AND(Y507&lt;&gt;"Size", Y507&lt;&gt;""),Y507,"")</f>
        <v>Advanced</v>
      </c>
      <c r="BF507" s="85" t="str">
        <f t="shared" ref="BF507" si="693">IF(ISNUMBER(AD507),"Yes","")</f>
        <v>Yes</v>
      </c>
      <c r="BG507" s="40" t="str">
        <f t="shared" ref="BG507" si="694">IF(ISNUMBER(AG507),AG507,"")</f>
        <v/>
      </c>
      <c r="BH507" s="142">
        <f t="shared" ref="BH507" si="695">IF(ISNUMBER(AD507),AD507,"")</f>
        <v>72.95</v>
      </c>
      <c r="BI507" s="40" t="str">
        <f t="shared" ref="BI507" si="696">IF(AND(ISNUMBER(AG507),BF507="Yes"),AG507,"")</f>
        <v/>
      </c>
      <c r="BJ507" s="139">
        <f>IF(BC507="","",Admin!$F$8)</f>
        <v>0</v>
      </c>
      <c r="BK507" s="142" t="str">
        <f t="shared" ref="BK507" si="697">IF(AND(ISNUMBER(AG507),AG507&gt;0, ISNUMBER(AD507)),AD507*AG507,"")</f>
        <v/>
      </c>
      <c r="BL507" s="143" t="str">
        <f>IF(BK507="","",BK507-(BK507*BJ507))</f>
        <v/>
      </c>
    </row>
    <row r="508" spans="2:64" s="39" customFormat="1" ht="18.75" hidden="1" customHeight="1" x14ac:dyDescent="0.25">
      <c r="B508" s="1110" t="s">
        <v>1512</v>
      </c>
      <c r="C508" s="470"/>
      <c r="D508" s="470"/>
      <c r="E508" s="470"/>
      <c r="F508" s="470"/>
      <c r="G508" s="470"/>
      <c r="H508" s="470"/>
      <c r="I508" s="470"/>
      <c r="J508" s="470"/>
      <c r="K508" s="470"/>
      <c r="L508" s="470"/>
      <c r="M508" s="470"/>
      <c r="N508" s="470"/>
      <c r="O508" s="1111" t="s">
        <v>1514</v>
      </c>
      <c r="P508" s="1111"/>
      <c r="Q508" s="1111"/>
      <c r="R508" s="1111"/>
      <c r="S508" s="1111"/>
      <c r="T508" s="1111"/>
      <c r="U508" s="1111"/>
      <c r="V508" s="1111"/>
      <c r="W508" s="1111"/>
      <c r="X508" s="1111"/>
      <c r="Y508" s="1094" t="s">
        <v>445</v>
      </c>
      <c r="Z508" s="1094"/>
      <c r="AA508" s="1094"/>
      <c r="AB508" s="1094"/>
      <c r="AC508" s="1094"/>
      <c r="AD508" s="1112" t="s">
        <v>393</v>
      </c>
      <c r="AE508" s="1112"/>
      <c r="AF508" s="1112"/>
      <c r="AG508" s="1094" t="s">
        <v>2</v>
      </c>
      <c r="AH508" s="1094"/>
      <c r="AI508" s="1094"/>
      <c r="AJ508" s="863"/>
      <c r="AK508" s="864"/>
      <c r="AL508" s="864"/>
      <c r="AM508" s="864"/>
      <c r="AN508" s="864"/>
      <c r="AO508" s="864"/>
      <c r="AP508" s="864"/>
      <c r="AQ508" s="864"/>
      <c r="AR508" s="864"/>
      <c r="AS508" s="864"/>
      <c r="AT508" s="864"/>
      <c r="AU508" s="864"/>
      <c r="AV508" s="864"/>
      <c r="AW508" s="864"/>
      <c r="AX508" s="864"/>
      <c r="AY508" s="1093"/>
      <c r="AZ508" s="133"/>
      <c r="BA508" s="84" t="s">
        <v>1513</v>
      </c>
      <c r="BB508" s="39" t="s">
        <v>1192</v>
      </c>
      <c r="BC508" s="39" t="str">
        <f t="shared" si="612"/>
        <v>Zelkova serrata 'Kiwi Sunset'</v>
      </c>
      <c r="BD508" s="39" t="str">
        <f t="shared" si="613"/>
        <v>Kiwi Sunset Japanese Zelkova</v>
      </c>
      <c r="BE508" s="40" t="str">
        <f t="shared" si="614"/>
        <v>Advanced</v>
      </c>
      <c r="BF508" s="85" t="str">
        <f t="shared" si="615"/>
        <v/>
      </c>
      <c r="BG508" s="40" t="str">
        <f t="shared" si="616"/>
        <v/>
      </c>
      <c r="BH508" s="142" t="str">
        <f t="shared" si="617"/>
        <v/>
      </c>
      <c r="BI508" s="40" t="str">
        <f t="shared" si="618"/>
        <v/>
      </c>
      <c r="BJ508" s="139">
        <f>IF(BC508="","",Admin!$F$8)</f>
        <v>0</v>
      </c>
      <c r="BK508" s="142" t="str">
        <f t="shared" si="619"/>
        <v/>
      </c>
      <c r="BL508" s="143" t="str">
        <f>IF(BK508="","",BK508-(BK508*BJ508))</f>
        <v/>
      </c>
    </row>
    <row r="509" spans="2:64" s="39" customFormat="1" ht="18.75" customHeight="1" x14ac:dyDescent="0.25">
      <c r="B509" s="1122" t="s">
        <v>2024</v>
      </c>
      <c r="C509" s="466"/>
      <c r="D509" s="466"/>
      <c r="E509" s="466"/>
      <c r="F509" s="466"/>
      <c r="G509" s="466"/>
      <c r="H509" s="466"/>
      <c r="I509" s="466"/>
      <c r="J509" s="466"/>
      <c r="K509" s="466"/>
      <c r="L509" s="466"/>
      <c r="M509" s="466"/>
      <c r="N509" s="466"/>
      <c r="O509" s="1117" t="s">
        <v>695</v>
      </c>
      <c r="P509" s="1117"/>
      <c r="Q509" s="1117"/>
      <c r="R509" s="1117"/>
      <c r="S509" s="1117"/>
      <c r="T509" s="1117"/>
      <c r="U509" s="1117"/>
      <c r="V509" s="1117"/>
      <c r="W509" s="1117"/>
      <c r="X509" s="1117"/>
      <c r="Y509" s="1092" t="s">
        <v>445</v>
      </c>
      <c r="Z509" s="1092"/>
      <c r="AA509" s="1092"/>
      <c r="AB509" s="1092"/>
      <c r="AC509" s="1092"/>
      <c r="AD509" s="1113">
        <v>72.95</v>
      </c>
      <c r="AE509" s="1113"/>
      <c r="AF509" s="1113"/>
      <c r="AG509" s="1092"/>
      <c r="AH509" s="1092"/>
      <c r="AI509" s="1092"/>
      <c r="AJ509" s="1119"/>
      <c r="AK509" s="1120"/>
      <c r="AL509" s="1120"/>
      <c r="AM509" s="1120"/>
      <c r="AN509" s="1120"/>
      <c r="AO509" s="1120"/>
      <c r="AP509" s="1120"/>
      <c r="AQ509" s="1120"/>
      <c r="AR509" s="1120"/>
      <c r="AS509" s="1120"/>
      <c r="AT509" s="1120"/>
      <c r="AU509" s="1120"/>
      <c r="AV509" s="1120"/>
      <c r="AW509" s="1120"/>
      <c r="AX509" s="1120"/>
      <c r="AY509" s="1121"/>
      <c r="AZ509" s="133"/>
      <c r="BA509" s="84" t="s">
        <v>1021</v>
      </c>
      <c r="BB509" s="39" t="s">
        <v>1192</v>
      </c>
      <c r="BC509" s="39" t="str">
        <f t="shared" si="612"/>
        <v>Zelkova serrata 'Musashino'</v>
      </c>
      <c r="BD509" s="39" t="str">
        <f t="shared" si="613"/>
        <v>Musashino Japanese Zelkova</v>
      </c>
      <c r="BE509" s="40" t="str">
        <f t="shared" si="614"/>
        <v>Advanced</v>
      </c>
      <c r="BF509" s="85" t="str">
        <f t="shared" si="615"/>
        <v>Yes</v>
      </c>
      <c r="BG509" s="40" t="str">
        <f t="shared" si="616"/>
        <v/>
      </c>
      <c r="BH509" s="142">
        <f t="shared" si="617"/>
        <v>72.95</v>
      </c>
      <c r="BI509" s="40" t="str">
        <f t="shared" si="618"/>
        <v/>
      </c>
      <c r="BJ509" s="139">
        <f>IF(BC509="","",Admin!$F$8)</f>
        <v>0</v>
      </c>
      <c r="BK509" s="142" t="str">
        <f t="shared" si="619"/>
        <v/>
      </c>
      <c r="BL509" s="143" t="str">
        <f t="shared" si="672"/>
        <v/>
      </c>
    </row>
    <row r="510" spans="2:64" s="39" customFormat="1" ht="18.75" customHeight="1" thickBot="1" x14ac:dyDescent="0.3">
      <c r="B510" s="1185" t="s">
        <v>2023</v>
      </c>
      <c r="C510" s="1186"/>
      <c r="D510" s="1186"/>
      <c r="E510" s="1186"/>
      <c r="F510" s="1186"/>
      <c r="G510" s="1186"/>
      <c r="H510" s="1186"/>
      <c r="I510" s="1186"/>
      <c r="J510" s="1186"/>
      <c r="K510" s="1186"/>
      <c r="L510" s="1186"/>
      <c r="M510" s="1186"/>
      <c r="N510" s="1186"/>
      <c r="O510" s="1148" t="s">
        <v>1346</v>
      </c>
      <c r="P510" s="1148"/>
      <c r="Q510" s="1148"/>
      <c r="R510" s="1148"/>
      <c r="S510" s="1148"/>
      <c r="T510" s="1148"/>
      <c r="U510" s="1148"/>
      <c r="V510" s="1148"/>
      <c r="W510" s="1148"/>
      <c r="X510" s="1148"/>
      <c r="Y510" s="1149" t="s">
        <v>445</v>
      </c>
      <c r="Z510" s="1149"/>
      <c r="AA510" s="1149"/>
      <c r="AB510" s="1149"/>
      <c r="AC510" s="1149"/>
      <c r="AD510" s="1150">
        <v>72.95</v>
      </c>
      <c r="AE510" s="1150"/>
      <c r="AF510" s="1150"/>
      <c r="AG510" s="1149"/>
      <c r="AH510" s="1149"/>
      <c r="AI510" s="1149"/>
      <c r="AJ510" s="1218"/>
      <c r="AK510" s="1219"/>
      <c r="AL510" s="1219"/>
      <c r="AM510" s="1219"/>
      <c r="AN510" s="1219"/>
      <c r="AO510" s="1219"/>
      <c r="AP510" s="1219"/>
      <c r="AQ510" s="1219"/>
      <c r="AR510" s="1219"/>
      <c r="AS510" s="1219"/>
      <c r="AT510" s="1219"/>
      <c r="AU510" s="1219"/>
      <c r="AV510" s="1219"/>
      <c r="AW510" s="1219"/>
      <c r="AX510" s="1219"/>
      <c r="AY510" s="1220"/>
      <c r="AZ510" s="133"/>
      <c r="BA510" s="84" t="s">
        <v>1022</v>
      </c>
      <c r="BB510" s="39" t="s">
        <v>1192</v>
      </c>
      <c r="BC510" s="39" t="str">
        <f t="shared" si="612"/>
        <v>Zelkova serrata 'Schmidtlow' Wireless</v>
      </c>
      <c r="BD510" s="39" t="str">
        <f t="shared" si="613"/>
        <v>Wireless Zelkova</v>
      </c>
      <c r="BE510" s="40" t="str">
        <f t="shared" si="614"/>
        <v>Advanced</v>
      </c>
      <c r="BF510" s="85" t="str">
        <f t="shared" si="615"/>
        <v>Yes</v>
      </c>
      <c r="BG510" s="40" t="str">
        <f t="shared" si="616"/>
        <v/>
      </c>
      <c r="BH510" s="142">
        <f t="shared" si="617"/>
        <v>72.95</v>
      </c>
      <c r="BI510" s="40" t="str">
        <f t="shared" si="618"/>
        <v/>
      </c>
      <c r="BJ510" s="139">
        <f>IF(BC510="","",Admin!$F$8)</f>
        <v>0</v>
      </c>
      <c r="BK510" s="142" t="str">
        <f t="shared" si="619"/>
        <v/>
      </c>
      <c r="BL510" s="143" t="str">
        <f t="shared" si="672"/>
        <v/>
      </c>
    </row>
    <row r="511" spans="2:64" x14ac:dyDescent="0.2">
      <c r="AZ511" s="116"/>
    </row>
    <row r="512" spans="2:64" ht="55.5" hidden="1" customHeight="1" x14ac:dyDescent="0.2">
      <c r="B512" s="1258" t="s">
        <v>1046</v>
      </c>
      <c r="C512" s="1259"/>
      <c r="D512" s="1259"/>
      <c r="E512" s="1259"/>
      <c r="F512" s="1259"/>
      <c r="G512" s="1259"/>
      <c r="H512" s="1259"/>
      <c r="I512" s="1259"/>
      <c r="J512" s="1259"/>
      <c r="K512" s="1259"/>
      <c r="L512" s="1259"/>
      <c r="M512" s="1259"/>
      <c r="N512" s="1259"/>
      <c r="O512" s="1259"/>
      <c r="P512" s="1259"/>
      <c r="Q512" s="1259"/>
      <c r="R512" s="1259"/>
      <c r="S512" s="1259"/>
      <c r="T512" s="1259"/>
      <c r="U512" s="1259"/>
      <c r="V512" s="1259"/>
      <c r="W512" s="1259"/>
      <c r="X512" s="1259"/>
      <c r="Y512" s="1259"/>
      <c r="Z512" s="1259"/>
      <c r="AA512" s="1259"/>
      <c r="AB512" s="1259"/>
      <c r="AC512" s="1259"/>
      <c r="AD512" s="1259"/>
      <c r="AE512" s="1259"/>
      <c r="AF512" s="1259"/>
      <c r="AG512" s="1259"/>
      <c r="AH512" s="1259"/>
      <c r="AI512" s="1259"/>
      <c r="AJ512" s="1259"/>
      <c r="AK512" s="1259"/>
      <c r="AL512" s="1259"/>
      <c r="AM512" s="1259"/>
      <c r="AN512" s="1259"/>
      <c r="AO512" s="1259"/>
      <c r="AP512" s="1259"/>
      <c r="AQ512" s="1259"/>
      <c r="AR512" s="1259"/>
      <c r="AS512" s="1259"/>
      <c r="AT512" s="1259"/>
      <c r="AU512" s="1259"/>
      <c r="AV512" s="1259"/>
      <c r="AW512" s="1259"/>
      <c r="AX512" s="1259"/>
      <c r="AY512" s="1260"/>
      <c r="AZ512" s="116"/>
      <c r="BH512" s="15"/>
    </row>
    <row r="513" spans="2:52" ht="18.75" hidden="1" customHeight="1" x14ac:dyDescent="0.2">
      <c r="B513" s="1255"/>
      <c r="C513" s="1256"/>
      <c r="D513" s="1256"/>
      <c r="E513" s="1256"/>
      <c r="F513" s="1256"/>
      <c r="G513" s="1256"/>
      <c r="H513" s="1256"/>
      <c r="I513" s="1256"/>
      <c r="J513" s="1256"/>
      <c r="K513" s="1256"/>
      <c r="L513" s="1256"/>
      <c r="M513" s="1256"/>
      <c r="N513" s="1256"/>
      <c r="O513" s="1256"/>
      <c r="P513" s="1256"/>
      <c r="Q513" s="1256"/>
      <c r="R513" s="1256"/>
      <c r="S513" s="1256"/>
      <c r="T513" s="1256"/>
      <c r="U513" s="1256"/>
      <c r="V513" s="1256"/>
      <c r="W513" s="1256"/>
      <c r="X513" s="1256"/>
      <c r="Y513" s="1256"/>
      <c r="Z513" s="1256"/>
      <c r="AA513" s="1256"/>
      <c r="AB513" s="1256"/>
      <c r="AC513" s="1256"/>
      <c r="AD513" s="1256"/>
      <c r="AE513" s="1256"/>
      <c r="AF513" s="1256"/>
      <c r="AG513" s="1256"/>
      <c r="AH513" s="1256"/>
      <c r="AI513" s="1256"/>
      <c r="AJ513" s="1256"/>
      <c r="AK513" s="1256"/>
      <c r="AL513" s="1256"/>
      <c r="AM513" s="1256"/>
      <c r="AN513" s="1256"/>
      <c r="AO513" s="1256"/>
      <c r="AP513" s="1256"/>
      <c r="AQ513" s="1256"/>
      <c r="AR513" s="1256"/>
      <c r="AS513" s="1256"/>
      <c r="AT513" s="1256"/>
      <c r="AU513" s="1256"/>
      <c r="AV513" s="1256"/>
      <c r="AW513" s="1256"/>
      <c r="AX513" s="1256"/>
      <c r="AY513" s="1257"/>
      <c r="AZ513" s="116"/>
    </row>
    <row r="514" spans="2:52" ht="18.75" hidden="1" customHeight="1" x14ac:dyDescent="0.2">
      <c r="B514" s="29"/>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1"/>
      <c r="AZ514" s="116"/>
    </row>
    <row r="515" spans="2:52" ht="18.75" hidden="1" customHeight="1" x14ac:dyDescent="0.2">
      <c r="B515" s="29"/>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1"/>
      <c r="AZ515" s="116"/>
    </row>
    <row r="516" spans="2:52" ht="18.75" hidden="1" customHeight="1" x14ac:dyDescent="0.2">
      <c r="B516" s="1255"/>
      <c r="C516" s="1256"/>
      <c r="D516" s="1256"/>
      <c r="E516" s="1256"/>
      <c r="F516" s="1256"/>
      <c r="G516" s="1256"/>
      <c r="H516" s="1256"/>
      <c r="I516" s="1256"/>
      <c r="J516" s="1256"/>
      <c r="K516" s="1256"/>
      <c r="L516" s="1256"/>
      <c r="M516" s="1256"/>
      <c r="N516" s="1256"/>
      <c r="O516" s="1256"/>
      <c r="P516" s="1256"/>
      <c r="Q516" s="1256"/>
      <c r="R516" s="1256"/>
      <c r="S516" s="1256"/>
      <c r="T516" s="1256"/>
      <c r="U516" s="1256"/>
      <c r="V516" s="1256"/>
      <c r="W516" s="1256"/>
      <c r="X516" s="1256"/>
      <c r="Y516" s="1256"/>
      <c r="Z516" s="1256"/>
      <c r="AA516" s="1256"/>
      <c r="AB516" s="1256"/>
      <c r="AC516" s="1256"/>
      <c r="AD516" s="1256"/>
      <c r="AE516" s="1256"/>
      <c r="AF516" s="1256"/>
      <c r="AG516" s="1256"/>
      <c r="AH516" s="1256"/>
      <c r="AI516" s="1256"/>
      <c r="AJ516" s="1256"/>
      <c r="AK516" s="1256"/>
      <c r="AL516" s="1256"/>
      <c r="AM516" s="1256"/>
      <c r="AN516" s="1256"/>
      <c r="AO516" s="1256"/>
      <c r="AP516" s="1256"/>
      <c r="AQ516" s="1256"/>
      <c r="AR516" s="1256"/>
      <c r="AS516" s="1256"/>
      <c r="AT516" s="1256"/>
      <c r="AU516" s="1256"/>
      <c r="AV516" s="1256"/>
      <c r="AW516" s="1256"/>
      <c r="AX516" s="1256"/>
      <c r="AY516" s="1257"/>
      <c r="AZ516" s="116"/>
    </row>
    <row r="517" spans="2:52" ht="18.75" hidden="1" customHeight="1" thickBot="1" x14ac:dyDescent="0.25">
      <c r="B517" s="1252"/>
      <c r="C517" s="1253"/>
      <c r="D517" s="1253"/>
      <c r="E517" s="1253"/>
      <c r="F517" s="1253"/>
      <c r="G517" s="1253"/>
      <c r="H517" s="1253"/>
      <c r="I517" s="1253"/>
      <c r="J517" s="1253"/>
      <c r="K517" s="1253"/>
      <c r="L517" s="1253"/>
      <c r="M517" s="1253"/>
      <c r="N517" s="1253"/>
      <c r="O517" s="1253"/>
      <c r="P517" s="1253"/>
      <c r="Q517" s="1253"/>
      <c r="R517" s="1253"/>
      <c r="S517" s="1253"/>
      <c r="T517" s="1253"/>
      <c r="U517" s="1253"/>
      <c r="V517" s="1253"/>
      <c r="W517" s="1253"/>
      <c r="X517" s="1253"/>
      <c r="Y517" s="1253"/>
      <c r="Z517" s="1253"/>
      <c r="AA517" s="1253"/>
      <c r="AB517" s="1253"/>
      <c r="AC517" s="1253"/>
      <c r="AD517" s="1253"/>
      <c r="AE517" s="1253"/>
      <c r="AF517" s="1253"/>
      <c r="AG517" s="1253"/>
      <c r="AH517" s="1253"/>
      <c r="AI517" s="1253"/>
      <c r="AJ517" s="1253"/>
      <c r="AK517" s="1253"/>
      <c r="AL517" s="1253"/>
      <c r="AM517" s="1253"/>
      <c r="AN517" s="1253"/>
      <c r="AO517" s="1253"/>
      <c r="AP517" s="1253"/>
      <c r="AQ517" s="1253"/>
      <c r="AR517" s="1253"/>
      <c r="AS517" s="1253"/>
      <c r="AT517" s="1253"/>
      <c r="AU517" s="1253"/>
      <c r="AV517" s="1253"/>
      <c r="AW517" s="1253"/>
      <c r="AX517" s="1253"/>
      <c r="AY517" s="1254"/>
      <c r="AZ517" s="116"/>
    </row>
  </sheetData>
  <protectedRanges>
    <protectedRange sqref="W517:Z517" name="Range2_1_1"/>
    <protectedRange sqref="J512:J516" name="Range2_2"/>
    <protectedRange sqref="AB2:AB3 U5:AF5 AC3:AF3" name="Range1_4"/>
    <protectedRange sqref="AF4" name="Range1_1_2"/>
  </protectedRanges>
  <mergeCells count="2598">
    <mergeCell ref="O369:X369"/>
    <mergeCell ref="Y369:AC369"/>
    <mergeCell ref="AD369:AF369"/>
    <mergeCell ref="AG369:AI369"/>
    <mergeCell ref="AJ369:AY369"/>
    <mergeCell ref="AJ163:AY163"/>
    <mergeCell ref="AJ164:AY164"/>
    <mergeCell ref="AJ160:AY162"/>
    <mergeCell ref="Y166:AC166"/>
    <mergeCell ref="AD166:AF166"/>
    <mergeCell ref="AG166:AI166"/>
    <mergeCell ref="AJ166:AY166"/>
    <mergeCell ref="AJ311:AY311"/>
    <mergeCell ref="AG217:AI217"/>
    <mergeCell ref="AG292:AI292"/>
    <mergeCell ref="AD290:AF290"/>
    <mergeCell ref="AJ335:AY335"/>
    <mergeCell ref="Y276:AC276"/>
    <mergeCell ref="AJ276:AY276"/>
    <mergeCell ref="AJ269:AY269"/>
    <mergeCell ref="O264:X264"/>
    <mergeCell ref="AJ270:AY270"/>
    <mergeCell ref="O269:X269"/>
    <mergeCell ref="AG244:AI244"/>
    <mergeCell ref="O218:X218"/>
    <mergeCell ref="AJ299:AY299"/>
    <mergeCell ref="AG235:AI235"/>
    <mergeCell ref="Y229:AC229"/>
    <mergeCell ref="AD229:AF229"/>
    <mergeCell ref="AG233:AI233"/>
    <mergeCell ref="AJ236:AY236"/>
    <mergeCell ref="Y220:AC220"/>
    <mergeCell ref="B217:N217"/>
    <mergeCell ref="O217:X217"/>
    <mergeCell ref="Y217:AC217"/>
    <mergeCell ref="AD217:AF217"/>
    <mergeCell ref="AD220:AF220"/>
    <mergeCell ref="AG220:AI220"/>
    <mergeCell ref="AJ220:AY220"/>
    <mergeCell ref="AG229:AI229"/>
    <mergeCell ref="AJ229:AY229"/>
    <mergeCell ref="AG231:AI231"/>
    <mergeCell ref="Y219:AC219"/>
    <mergeCell ref="Y218:AC218"/>
    <mergeCell ref="AD218:AF218"/>
    <mergeCell ref="AG218:AI218"/>
    <mergeCell ref="AJ218:AY218"/>
    <mergeCell ref="AG234:AI234"/>
    <mergeCell ref="AJ234:AY234"/>
    <mergeCell ref="B231:N231"/>
    <mergeCell ref="O231:X231"/>
    <mergeCell ref="AD231:AF231"/>
    <mergeCell ref="B234:N234"/>
    <mergeCell ref="O234:X234"/>
    <mergeCell ref="Y234:AC234"/>
    <mergeCell ref="B225:AY225"/>
    <mergeCell ref="Y224:AC224"/>
    <mergeCell ref="B219:N219"/>
    <mergeCell ref="AD222:AF222"/>
    <mergeCell ref="O300:X300"/>
    <mergeCell ref="Y300:AC300"/>
    <mergeCell ref="AD300:AF300"/>
    <mergeCell ref="Y297:AC297"/>
    <mergeCell ref="B296:AY296"/>
    <mergeCell ref="O291:X291"/>
    <mergeCell ref="Y289:AC289"/>
    <mergeCell ref="O290:X290"/>
    <mergeCell ref="AD288:AF288"/>
    <mergeCell ref="AG288:AI288"/>
    <mergeCell ref="AJ288:AY288"/>
    <mergeCell ref="Y298:AC298"/>
    <mergeCell ref="B220:N220"/>
    <mergeCell ref="O220:X220"/>
    <mergeCell ref="AJ310:AY310"/>
    <mergeCell ref="B284:N284"/>
    <mergeCell ref="Y306:AC306"/>
    <mergeCell ref="AD306:AF306"/>
    <mergeCell ref="O280:X280"/>
    <mergeCell ref="B277:N277"/>
    <mergeCell ref="B267:N267"/>
    <mergeCell ref="O267:X267"/>
    <mergeCell ref="Y267:AC267"/>
    <mergeCell ref="AD267:AF267"/>
    <mergeCell ref="AG267:AI267"/>
    <mergeCell ref="AJ267:AY267"/>
    <mergeCell ref="AJ277:AY277"/>
    <mergeCell ref="O294:X294"/>
    <mergeCell ref="Y294:AC294"/>
    <mergeCell ref="AD294:AF294"/>
    <mergeCell ref="AG290:AI290"/>
    <mergeCell ref="Y290:AC290"/>
    <mergeCell ref="B299:N299"/>
    <mergeCell ref="O299:X299"/>
    <mergeCell ref="Y299:AC299"/>
    <mergeCell ref="AD299:AF299"/>
    <mergeCell ref="AG299:AI299"/>
    <mergeCell ref="AJ380:AY380"/>
    <mergeCell ref="AD390:AF390"/>
    <mergeCell ref="AG386:AI386"/>
    <mergeCell ref="B389:N389"/>
    <mergeCell ref="O389:X389"/>
    <mergeCell ref="Y389:AC389"/>
    <mergeCell ref="AJ388:AY388"/>
    <mergeCell ref="Y390:AC390"/>
    <mergeCell ref="Y388:AC388"/>
    <mergeCell ref="AJ390:AY390"/>
    <mergeCell ref="AJ294:AY294"/>
    <mergeCell ref="O289:X289"/>
    <mergeCell ref="AG289:AI289"/>
    <mergeCell ref="AJ289:AY289"/>
    <mergeCell ref="Y292:AC292"/>
    <mergeCell ref="B295:N295"/>
    <mergeCell ref="O295:X295"/>
    <mergeCell ref="Y295:AC295"/>
    <mergeCell ref="B381:N381"/>
    <mergeCell ref="AJ382:AY382"/>
    <mergeCell ref="Y301:AC301"/>
    <mergeCell ref="AD301:AF301"/>
    <mergeCell ref="AD293:AF293"/>
    <mergeCell ref="B348:X348"/>
    <mergeCell ref="B344:N344"/>
    <mergeCell ref="O344:X344"/>
    <mergeCell ref="AJ354:AY354"/>
    <mergeCell ref="O354:X354"/>
    <mergeCell ref="B427:N427"/>
    <mergeCell ref="AG418:AI418"/>
    <mergeCell ref="B422:N422"/>
    <mergeCell ref="O422:X422"/>
    <mergeCell ref="O427:X427"/>
    <mergeCell ref="O410:X410"/>
    <mergeCell ref="B426:AY426"/>
    <mergeCell ref="AJ383:AY383"/>
    <mergeCell ref="AD438:AF438"/>
    <mergeCell ref="AJ422:AY422"/>
    <mergeCell ref="B438:N438"/>
    <mergeCell ref="O438:X438"/>
    <mergeCell ref="AD387:AF387"/>
    <mergeCell ref="AG387:AI387"/>
    <mergeCell ref="AG300:AI300"/>
    <mergeCell ref="AJ300:AY300"/>
    <mergeCell ref="B395:N395"/>
    <mergeCell ref="O395:X395"/>
    <mergeCell ref="O393:X393"/>
    <mergeCell ref="B385:N385"/>
    <mergeCell ref="O385:X385"/>
    <mergeCell ref="Y385:AC385"/>
    <mergeCell ref="AD385:AF385"/>
    <mergeCell ref="AJ379:AY379"/>
    <mergeCell ref="B315:N315"/>
    <mergeCell ref="O315:X315"/>
    <mergeCell ref="Y315:AC315"/>
    <mergeCell ref="AD315:AF315"/>
    <mergeCell ref="AG315:AI315"/>
    <mergeCell ref="AJ315:AY315"/>
    <mergeCell ref="B300:N300"/>
    <mergeCell ref="Y438:AC438"/>
    <mergeCell ref="AJ415:AY415"/>
    <mergeCell ref="J384:N384"/>
    <mergeCell ref="AG385:AI385"/>
    <mergeCell ref="AJ385:AY385"/>
    <mergeCell ref="AJ393:AY393"/>
    <mergeCell ref="AJ387:AY387"/>
    <mergeCell ref="B391:N391"/>
    <mergeCell ref="O391:X391"/>
    <mergeCell ref="B392:N392"/>
    <mergeCell ref="O392:X392"/>
    <mergeCell ref="AD386:AF386"/>
    <mergeCell ref="Y393:AC393"/>
    <mergeCell ref="AD393:AF393"/>
    <mergeCell ref="AG393:AI393"/>
    <mergeCell ref="AG390:AI390"/>
    <mergeCell ref="AD455:AF455"/>
    <mergeCell ref="AG455:AI455"/>
    <mergeCell ref="AJ455:AY455"/>
    <mergeCell ref="B434:N434"/>
    <mergeCell ref="O434:X434"/>
    <mergeCell ref="Y434:AC434"/>
    <mergeCell ref="AD434:AF434"/>
    <mergeCell ref="AG434:AI434"/>
    <mergeCell ref="AG394:AI394"/>
    <mergeCell ref="AJ394:AY394"/>
    <mergeCell ref="B407:N407"/>
    <mergeCell ref="O407:X407"/>
    <mergeCell ref="Y407:AC407"/>
    <mergeCell ref="AD407:AF407"/>
    <mergeCell ref="AG407:AI407"/>
    <mergeCell ref="AJ407:AY407"/>
    <mergeCell ref="AD417:AF417"/>
    <mergeCell ref="Y410:AC410"/>
    <mergeCell ref="AD410:AF410"/>
    <mergeCell ref="AJ413:AY413"/>
    <mergeCell ref="Y427:AC427"/>
    <mergeCell ref="Y419:AC419"/>
    <mergeCell ref="AD419:AF419"/>
    <mergeCell ref="Y425:AC425"/>
    <mergeCell ref="Y424:AC424"/>
    <mergeCell ref="Y416:AC416"/>
    <mergeCell ref="AD416:AF416"/>
    <mergeCell ref="AG419:AI419"/>
    <mergeCell ref="AD425:AF425"/>
    <mergeCell ref="AG425:AI425"/>
    <mergeCell ref="B406:N406"/>
    <mergeCell ref="O390:X390"/>
    <mergeCell ref="Y384:AC384"/>
    <mergeCell ref="AD389:AF389"/>
    <mergeCell ref="AG389:AI389"/>
    <mergeCell ref="Y395:AC395"/>
    <mergeCell ref="AD395:AF395"/>
    <mergeCell ref="AG395:AI395"/>
    <mergeCell ref="AJ395:AY395"/>
    <mergeCell ref="AG391:AI391"/>
    <mergeCell ref="AJ391:AY391"/>
    <mergeCell ref="B393:N393"/>
    <mergeCell ref="O384:X384"/>
    <mergeCell ref="Y422:AC422"/>
    <mergeCell ref="AD422:AF422"/>
    <mergeCell ref="AG422:AI422"/>
    <mergeCell ref="AJ306:AY306"/>
    <mergeCell ref="B303:AY303"/>
    <mergeCell ref="AJ301:AY301"/>
    <mergeCell ref="AG301:AI301"/>
    <mergeCell ref="B302:N302"/>
    <mergeCell ref="O302:X302"/>
    <mergeCell ref="Y302:AC302"/>
    <mergeCell ref="B306:X306"/>
    <mergeCell ref="O298:X298"/>
    <mergeCell ref="AD286:AF286"/>
    <mergeCell ref="AD289:AF289"/>
    <mergeCell ref="B361:N361"/>
    <mergeCell ref="O361:X361"/>
    <mergeCell ref="B318:X318"/>
    <mergeCell ref="O499:X499"/>
    <mergeCell ref="Y499:AC499"/>
    <mergeCell ref="AD499:AF499"/>
    <mergeCell ref="AG499:AI499"/>
    <mergeCell ref="AJ499:AY499"/>
    <mergeCell ref="AD461:AF461"/>
    <mergeCell ref="AG461:AI461"/>
    <mergeCell ref="AJ461:AY461"/>
    <mergeCell ref="AD409:AF409"/>
    <mergeCell ref="AG409:AI409"/>
    <mergeCell ref="AJ409:AY409"/>
    <mergeCell ref="O495:X495"/>
    <mergeCell ref="Y495:AC495"/>
    <mergeCell ref="AD495:AF495"/>
    <mergeCell ref="AG495:AI495"/>
    <mergeCell ref="AJ495:AY495"/>
    <mergeCell ref="AD424:AF424"/>
    <mergeCell ref="AG410:AI410"/>
    <mergeCell ref="AJ295:AY295"/>
    <mergeCell ref="AJ284:AY284"/>
    <mergeCell ref="B282:N282"/>
    <mergeCell ref="AJ274:AY274"/>
    <mergeCell ref="AJ290:AY290"/>
    <mergeCell ref="Y291:AC291"/>
    <mergeCell ref="AD291:AF291"/>
    <mergeCell ref="AD295:AF295"/>
    <mergeCell ref="Y286:AC286"/>
    <mergeCell ref="B291:N291"/>
    <mergeCell ref="O278:X278"/>
    <mergeCell ref="AG276:AI276"/>
    <mergeCell ref="AD269:AF269"/>
    <mergeCell ref="AG269:AI269"/>
    <mergeCell ref="AD271:AF271"/>
    <mergeCell ref="AD388:AF388"/>
    <mergeCell ref="AG388:AI388"/>
    <mergeCell ref="O388:X388"/>
    <mergeCell ref="AJ384:AY384"/>
    <mergeCell ref="B388:N388"/>
    <mergeCell ref="AD298:AF298"/>
    <mergeCell ref="AG298:AI298"/>
    <mergeCell ref="AJ298:AY298"/>
    <mergeCell ref="B272:AY272"/>
    <mergeCell ref="B289:N289"/>
    <mergeCell ref="B290:N290"/>
    <mergeCell ref="AJ292:AY292"/>
    <mergeCell ref="AG291:AI291"/>
    <mergeCell ref="B292:N292"/>
    <mergeCell ref="AD292:AF292"/>
    <mergeCell ref="AG277:AI277"/>
    <mergeCell ref="O279:X279"/>
    <mergeCell ref="O145:X145"/>
    <mergeCell ref="Y268:AC268"/>
    <mergeCell ref="AD268:AF268"/>
    <mergeCell ref="AG268:AI268"/>
    <mergeCell ref="AJ268:AY268"/>
    <mergeCell ref="B270:N270"/>
    <mergeCell ref="AJ273:AY273"/>
    <mergeCell ref="AG286:AI286"/>
    <mergeCell ref="AJ286:AY286"/>
    <mergeCell ref="B286:N286"/>
    <mergeCell ref="O277:X277"/>
    <mergeCell ref="AG293:AI293"/>
    <mergeCell ref="AJ293:AY293"/>
    <mergeCell ref="Y293:AC293"/>
    <mergeCell ref="B294:N294"/>
    <mergeCell ref="AD283:AF283"/>
    <mergeCell ref="AG283:AI283"/>
    <mergeCell ref="B275:N275"/>
    <mergeCell ref="O275:X275"/>
    <mergeCell ref="Y275:AC275"/>
    <mergeCell ref="AD275:AF275"/>
    <mergeCell ref="AG275:AI275"/>
    <mergeCell ref="AG281:AI281"/>
    <mergeCell ref="AJ281:AY281"/>
    <mergeCell ref="Y287:AC287"/>
    <mergeCell ref="AJ205:AY205"/>
    <mergeCell ref="B283:N283"/>
    <mergeCell ref="O283:X283"/>
    <mergeCell ref="O285:X285"/>
    <mergeCell ref="B293:N293"/>
    <mergeCell ref="AJ287:AY287"/>
    <mergeCell ref="AG294:AI294"/>
    <mergeCell ref="B273:X273"/>
    <mergeCell ref="Y273:AC273"/>
    <mergeCell ref="B333:N333"/>
    <mergeCell ref="Y304:AC304"/>
    <mergeCell ref="AD304:AF304"/>
    <mergeCell ref="O293:X293"/>
    <mergeCell ref="AG274:AI274"/>
    <mergeCell ref="AD384:AF384"/>
    <mergeCell ref="AG384:AI384"/>
    <mergeCell ref="AD248:AF248"/>
    <mergeCell ref="AG248:AI248"/>
    <mergeCell ref="Y259:AC259"/>
    <mergeCell ref="AD259:AF259"/>
    <mergeCell ref="AG259:AI259"/>
    <mergeCell ref="Y348:AC348"/>
    <mergeCell ref="Y350:AC350"/>
    <mergeCell ref="AD350:AF350"/>
    <mergeCell ref="AG350:AI350"/>
    <mergeCell ref="O364:X364"/>
    <mergeCell ref="Y364:AC364"/>
    <mergeCell ref="AD364:AF364"/>
    <mergeCell ref="AD361:AF361"/>
    <mergeCell ref="B360:N360"/>
    <mergeCell ref="B269:N269"/>
    <mergeCell ref="Y260:AC260"/>
    <mergeCell ref="Y277:AC277"/>
    <mergeCell ref="AD277:AF277"/>
    <mergeCell ref="O259:X259"/>
    <mergeCell ref="B266:N266"/>
    <mergeCell ref="AG295:AI295"/>
    <mergeCell ref="B301:N301"/>
    <mergeCell ref="B354:N354"/>
    <mergeCell ref="AD91:AF91"/>
    <mergeCell ref="AD105:AF105"/>
    <mergeCell ref="AG105:AI105"/>
    <mergeCell ref="Y105:AC105"/>
    <mergeCell ref="B101:X101"/>
    <mergeCell ref="O113:X113"/>
    <mergeCell ref="B104:X104"/>
    <mergeCell ref="O105:X105"/>
    <mergeCell ref="AJ93:AY93"/>
    <mergeCell ref="B86:X86"/>
    <mergeCell ref="AD110:AF110"/>
    <mergeCell ref="AG110:AI110"/>
    <mergeCell ref="Y110:AC110"/>
    <mergeCell ref="AJ94:AY94"/>
    <mergeCell ref="AD98:AF98"/>
    <mergeCell ref="AG98:AI98"/>
    <mergeCell ref="AJ86:AY86"/>
    <mergeCell ref="AG86:AI86"/>
    <mergeCell ref="AD104:AF104"/>
    <mergeCell ref="AD102:AF102"/>
    <mergeCell ref="AG102:AI102"/>
    <mergeCell ref="AD99:AF99"/>
    <mergeCell ref="B107:X107"/>
    <mergeCell ref="AJ109:AY109"/>
    <mergeCell ref="Y89:AC89"/>
    <mergeCell ref="B87:X87"/>
    <mergeCell ref="AG104:AI104"/>
    <mergeCell ref="B113:N113"/>
    <mergeCell ref="Y104:AC104"/>
    <mergeCell ref="Y112:AC112"/>
    <mergeCell ref="B111:N111"/>
    <mergeCell ref="AJ264:AY264"/>
    <mergeCell ref="O263:X263"/>
    <mergeCell ref="Y263:AC263"/>
    <mergeCell ref="AG266:AI266"/>
    <mergeCell ref="O262:X262"/>
    <mergeCell ref="AG260:AI260"/>
    <mergeCell ref="Y264:AC264"/>
    <mergeCell ref="AD264:AF264"/>
    <mergeCell ref="AD260:AF260"/>
    <mergeCell ref="AG264:AI264"/>
    <mergeCell ref="AD240:AF240"/>
    <mergeCell ref="AD273:AF273"/>
    <mergeCell ref="AD263:AF263"/>
    <mergeCell ref="AG263:AI263"/>
    <mergeCell ref="AD266:AF266"/>
    <mergeCell ref="B265:N265"/>
    <mergeCell ref="O265:X265"/>
    <mergeCell ref="O260:X260"/>
    <mergeCell ref="O258:X258"/>
    <mergeCell ref="Y258:AC258"/>
    <mergeCell ref="Y254:AC254"/>
    <mergeCell ref="O250:X250"/>
    <mergeCell ref="Y250:AC250"/>
    <mergeCell ref="AD258:AF258"/>
    <mergeCell ref="O248:X248"/>
    <mergeCell ref="B264:N264"/>
    <mergeCell ref="AJ245:AY245"/>
    <mergeCell ref="AJ249:AY249"/>
    <mergeCell ref="B250:N250"/>
    <mergeCell ref="AD257:AF257"/>
    <mergeCell ref="Y249:AC249"/>
    <mergeCell ref="Y269:AC269"/>
    <mergeCell ref="AG157:AI157"/>
    <mergeCell ref="O182:X182"/>
    <mergeCell ref="B155:AY155"/>
    <mergeCell ref="B175:N175"/>
    <mergeCell ref="O175:X175"/>
    <mergeCell ref="Y175:AC175"/>
    <mergeCell ref="B148:N148"/>
    <mergeCell ref="O148:X148"/>
    <mergeCell ref="Y148:AC148"/>
    <mergeCell ref="AD148:AF148"/>
    <mergeCell ref="AJ148:AY148"/>
    <mergeCell ref="AG164:AI164"/>
    <mergeCell ref="B172:X172"/>
    <mergeCell ref="B166:X166"/>
    <mergeCell ref="O167:X167"/>
    <mergeCell ref="Y167:AC167"/>
    <mergeCell ref="AD167:AF167"/>
    <mergeCell ref="AG167:AI167"/>
    <mergeCell ref="AJ167:AY167"/>
    <mergeCell ref="B168:N168"/>
    <mergeCell ref="O168:X168"/>
    <mergeCell ref="Y168:AC168"/>
    <mergeCell ref="AD168:AF168"/>
    <mergeCell ref="AJ168:AY168"/>
    <mergeCell ref="AD159:AF159"/>
    <mergeCell ref="B151:N151"/>
    <mergeCell ref="Y149:AC149"/>
    <mergeCell ref="B169:N169"/>
    <mergeCell ref="O169:X169"/>
    <mergeCell ref="AJ151:AY151"/>
    <mergeCell ref="AJ157:AY157"/>
    <mergeCell ref="AD147:AF147"/>
    <mergeCell ref="O136:X136"/>
    <mergeCell ref="Y136:AC136"/>
    <mergeCell ref="AD136:AF136"/>
    <mergeCell ref="AG136:AI136"/>
    <mergeCell ref="B141:X141"/>
    <mergeCell ref="Y141:AC141"/>
    <mergeCell ref="AD141:AF141"/>
    <mergeCell ref="AG141:AI141"/>
    <mergeCell ref="O134:X134"/>
    <mergeCell ref="Y133:AC133"/>
    <mergeCell ref="B131:N131"/>
    <mergeCell ref="Y118:AC118"/>
    <mergeCell ref="AD118:AF118"/>
    <mergeCell ref="AG118:AI118"/>
    <mergeCell ref="B119:AY119"/>
    <mergeCell ref="AJ122:AY122"/>
    <mergeCell ref="AJ136:AY136"/>
    <mergeCell ref="AJ130:AY130"/>
    <mergeCell ref="AJ126:AY126"/>
    <mergeCell ref="AJ118:AY118"/>
    <mergeCell ref="B133:X133"/>
    <mergeCell ref="B136:N136"/>
    <mergeCell ref="B134:N134"/>
    <mergeCell ref="AJ144:AY144"/>
    <mergeCell ref="B138:X138"/>
    <mergeCell ref="Y138:AC138"/>
    <mergeCell ref="AD138:AF138"/>
    <mergeCell ref="AG147:AI147"/>
    <mergeCell ref="Y125:AC125"/>
    <mergeCell ref="B124:AY124"/>
    <mergeCell ref="AJ138:AY138"/>
    <mergeCell ref="AD117:AF117"/>
    <mergeCell ref="B121:N121"/>
    <mergeCell ref="AD125:AF125"/>
    <mergeCell ref="B117:N117"/>
    <mergeCell ref="AJ117:AY117"/>
    <mergeCell ref="AJ123:AY123"/>
    <mergeCell ref="Y127:AC127"/>
    <mergeCell ref="O34:X34"/>
    <mergeCell ref="Y34:AC34"/>
    <mergeCell ref="AD34:AF34"/>
    <mergeCell ref="AG34:AI34"/>
    <mergeCell ref="AG114:AI114"/>
    <mergeCell ref="AD95:AF95"/>
    <mergeCell ref="AG56:AI56"/>
    <mergeCell ref="B59:N59"/>
    <mergeCell ref="O59:X59"/>
    <mergeCell ref="B98:X98"/>
    <mergeCell ref="AD97:AF97"/>
    <mergeCell ref="O35:X35"/>
    <mergeCell ref="AJ112:AY112"/>
    <mergeCell ref="B112:N112"/>
    <mergeCell ref="O54:X54"/>
    <mergeCell ref="Y54:AC54"/>
    <mergeCell ref="AD54:AF54"/>
    <mergeCell ref="Y44:AC44"/>
    <mergeCell ref="AD44:AF44"/>
    <mergeCell ref="B89:X89"/>
    <mergeCell ref="B90:X90"/>
    <mergeCell ref="B73:N73"/>
    <mergeCell ref="O73:X73"/>
    <mergeCell ref="AD45:AF45"/>
    <mergeCell ref="Y47:AC47"/>
    <mergeCell ref="AJ83:AY83"/>
    <mergeCell ref="AG99:AI99"/>
    <mergeCell ref="AD88:AF88"/>
    <mergeCell ref="AG97:AI97"/>
    <mergeCell ref="AG41:AI41"/>
    <mergeCell ref="AJ41:AY41"/>
    <mergeCell ref="B42:N42"/>
    <mergeCell ref="O42:X42"/>
    <mergeCell ref="Y42:AC42"/>
    <mergeCell ref="Y116:AC116"/>
    <mergeCell ref="AD116:AF116"/>
    <mergeCell ref="AG88:AI88"/>
    <mergeCell ref="AJ88:AY88"/>
    <mergeCell ref="O61:X61"/>
    <mergeCell ref="AG95:AI95"/>
    <mergeCell ref="AJ110:AY110"/>
    <mergeCell ref="Y96:AC96"/>
    <mergeCell ref="B110:N110"/>
    <mergeCell ref="O110:X110"/>
    <mergeCell ref="AD87:AF87"/>
    <mergeCell ref="AJ55:AY55"/>
    <mergeCell ref="Y75:AC75"/>
    <mergeCell ref="O75:X75"/>
    <mergeCell ref="B70:N70"/>
    <mergeCell ref="AG43:AI43"/>
    <mergeCell ref="AJ73:AY73"/>
    <mergeCell ref="B46:AY46"/>
    <mergeCell ref="AG72:AI72"/>
    <mergeCell ref="AD96:AF96"/>
    <mergeCell ref="AJ111:AY111"/>
    <mergeCell ref="AG94:AI94"/>
    <mergeCell ref="AG96:AI96"/>
    <mergeCell ref="AJ82:AY82"/>
    <mergeCell ref="AD93:AF93"/>
    <mergeCell ref="B114:N114"/>
    <mergeCell ref="AJ89:AY89"/>
    <mergeCell ref="Y99:AC99"/>
    <mergeCell ref="AD114:AF114"/>
    <mergeCell ref="Y86:AC86"/>
    <mergeCell ref="AG62:AI62"/>
    <mergeCell ref="AJ105:AY105"/>
    <mergeCell ref="O112:X112"/>
    <mergeCell ref="AG116:AI116"/>
    <mergeCell ref="AG80:AI80"/>
    <mergeCell ref="AD72:AF72"/>
    <mergeCell ref="B75:N75"/>
    <mergeCell ref="B85:X85"/>
    <mergeCell ref="Y82:AC82"/>
    <mergeCell ref="B97:X97"/>
    <mergeCell ref="AJ96:AY96"/>
    <mergeCell ref="AG68:AI68"/>
    <mergeCell ref="B68:N68"/>
    <mergeCell ref="AG115:AI115"/>
    <mergeCell ref="AJ115:AY115"/>
    <mergeCell ref="O65:X65"/>
    <mergeCell ref="Y65:AC65"/>
    <mergeCell ref="AJ65:AY65"/>
    <mergeCell ref="AJ114:AY114"/>
    <mergeCell ref="B65:N65"/>
    <mergeCell ref="AG83:AI83"/>
    <mergeCell ref="B115:N115"/>
    <mergeCell ref="AJ63:AY63"/>
    <mergeCell ref="AJ79:AY79"/>
    <mergeCell ref="O115:X115"/>
    <mergeCell ref="AG112:AI112"/>
    <mergeCell ref="Y91:AC91"/>
    <mergeCell ref="AJ104:AY104"/>
    <mergeCell ref="AJ107:AY107"/>
    <mergeCell ref="AJ113:AY113"/>
    <mergeCell ref="Y62:AC62"/>
    <mergeCell ref="AD62:AF62"/>
    <mergeCell ref="AG74:AI74"/>
    <mergeCell ref="AJ74:AY74"/>
    <mergeCell ref="AD64:AF64"/>
    <mergeCell ref="AG64:AI64"/>
    <mergeCell ref="AJ64:AY64"/>
    <mergeCell ref="AD47:AF47"/>
    <mergeCell ref="AG47:AI47"/>
    <mergeCell ref="AJ56:AY56"/>
    <mergeCell ref="AD42:AF42"/>
    <mergeCell ref="AG42:AI42"/>
    <mergeCell ref="AJ42:AY42"/>
    <mergeCell ref="AJ80:AY80"/>
    <mergeCell ref="AD83:AF83"/>
    <mergeCell ref="AD92:AF92"/>
    <mergeCell ref="AG92:AI92"/>
    <mergeCell ref="AJ97:AY97"/>
    <mergeCell ref="Y101:AC101"/>
    <mergeCell ref="AD101:AF101"/>
    <mergeCell ref="AJ78:AY78"/>
    <mergeCell ref="AD79:AF79"/>
    <mergeCell ref="AG79:AI79"/>
    <mergeCell ref="B77:AY77"/>
    <mergeCell ref="B76:N76"/>
    <mergeCell ref="B67:N67"/>
    <mergeCell ref="O67:X67"/>
    <mergeCell ref="AJ59:AY59"/>
    <mergeCell ref="O55:X55"/>
    <mergeCell ref="B63:N63"/>
    <mergeCell ref="AJ72:AY72"/>
    <mergeCell ref="O74:X74"/>
    <mergeCell ref="Y61:AC61"/>
    <mergeCell ref="AG63:AI63"/>
    <mergeCell ref="O60:X60"/>
    <mergeCell ref="Y64:AC64"/>
    <mergeCell ref="Y67:AC67"/>
    <mergeCell ref="AD58:AF58"/>
    <mergeCell ref="AD61:AF61"/>
    <mergeCell ref="AG61:AI61"/>
    <mergeCell ref="Y59:AC59"/>
    <mergeCell ref="AD59:AF59"/>
    <mergeCell ref="Y43:AC43"/>
    <mergeCell ref="AG60:AI60"/>
    <mergeCell ref="AJ60:AY60"/>
    <mergeCell ref="Y63:AC63"/>
    <mergeCell ref="B66:N66"/>
    <mergeCell ref="O66:X66"/>
    <mergeCell ref="Y73:AC73"/>
    <mergeCell ref="AD73:AF73"/>
    <mergeCell ref="AG73:AI73"/>
    <mergeCell ref="O56:X56"/>
    <mergeCell ref="Y56:AC56"/>
    <mergeCell ref="AD56:AF56"/>
    <mergeCell ref="B58:N58"/>
    <mergeCell ref="O58:X58"/>
    <mergeCell ref="Y58:AC58"/>
    <mergeCell ref="B52:N52"/>
    <mergeCell ref="O52:X52"/>
    <mergeCell ref="Y52:AC52"/>
    <mergeCell ref="AD52:AF52"/>
    <mergeCell ref="AG52:AI52"/>
    <mergeCell ref="O70:X70"/>
    <mergeCell ref="Y70:AC70"/>
    <mergeCell ref="AD70:AF70"/>
    <mergeCell ref="AG70:AI70"/>
    <mergeCell ref="Y74:AC74"/>
    <mergeCell ref="AD43:AF43"/>
    <mergeCell ref="AG76:AI76"/>
    <mergeCell ref="AJ76:AY76"/>
    <mergeCell ref="O79:X79"/>
    <mergeCell ref="Y68:AC68"/>
    <mergeCell ref="Y72:AC72"/>
    <mergeCell ref="B79:N79"/>
    <mergeCell ref="Y40:AC40"/>
    <mergeCell ref="AD40:AF40"/>
    <mergeCell ref="AG40:AI40"/>
    <mergeCell ref="AJ40:AY40"/>
    <mergeCell ref="B40:N40"/>
    <mergeCell ref="O44:X44"/>
    <mergeCell ref="O45:X45"/>
    <mergeCell ref="AJ50:AY50"/>
    <mergeCell ref="Y60:AC60"/>
    <mergeCell ref="B61:N61"/>
    <mergeCell ref="O47:X47"/>
    <mergeCell ref="AJ43:AY43"/>
    <mergeCell ref="B44:N44"/>
    <mergeCell ref="O49:X49"/>
    <mergeCell ref="Y49:AC49"/>
    <mergeCell ref="B56:N56"/>
    <mergeCell ref="B64:N64"/>
    <mergeCell ref="B60:N60"/>
    <mergeCell ref="AJ61:AY61"/>
    <mergeCell ref="B55:N55"/>
    <mergeCell ref="O41:X41"/>
    <mergeCell ref="O63:X63"/>
    <mergeCell ref="AG59:AI59"/>
    <mergeCell ref="AD55:AF55"/>
    <mergeCell ref="Y41:AC41"/>
    <mergeCell ref="AD41:AF41"/>
    <mergeCell ref="Y122:AC122"/>
    <mergeCell ref="AD122:AF122"/>
    <mergeCell ref="AG122:AI122"/>
    <mergeCell ref="Y279:AC279"/>
    <mergeCell ref="B276:N276"/>
    <mergeCell ref="O276:X276"/>
    <mergeCell ref="B78:N78"/>
    <mergeCell ref="O78:X78"/>
    <mergeCell ref="AJ62:AY62"/>
    <mergeCell ref="B62:N62"/>
    <mergeCell ref="Y79:AC79"/>
    <mergeCell ref="AD65:AF65"/>
    <mergeCell ref="AG65:AI65"/>
    <mergeCell ref="Y66:AC66"/>
    <mergeCell ref="AD66:AF66"/>
    <mergeCell ref="AD74:AF74"/>
    <mergeCell ref="O68:X68"/>
    <mergeCell ref="AD67:AF67"/>
    <mergeCell ref="AG87:AI87"/>
    <mergeCell ref="AJ87:AY87"/>
    <mergeCell ref="B88:X88"/>
    <mergeCell ref="AJ69:AY69"/>
    <mergeCell ref="O72:X72"/>
    <mergeCell ref="AG66:AI66"/>
    <mergeCell ref="AJ66:AY66"/>
    <mergeCell ref="AG67:AI67"/>
    <mergeCell ref="AJ67:AY67"/>
    <mergeCell ref="AD86:AF86"/>
    <mergeCell ref="AD76:AF76"/>
    <mergeCell ref="B72:N72"/>
    <mergeCell ref="AJ68:AY68"/>
    <mergeCell ref="AD68:AF68"/>
    <mergeCell ref="AG252:AI252"/>
    <mergeCell ref="B271:N271"/>
    <mergeCell ref="AJ199:AY199"/>
    <mergeCell ref="AJ202:AY202"/>
    <mergeCell ref="AG304:AI304"/>
    <mergeCell ref="O316:X316"/>
    <mergeCell ref="AJ233:AY233"/>
    <mergeCell ref="O233:X233"/>
    <mergeCell ref="Y231:AC231"/>
    <mergeCell ref="B237:N237"/>
    <mergeCell ref="O237:X237"/>
    <mergeCell ref="Y237:AC237"/>
    <mergeCell ref="AD237:AF237"/>
    <mergeCell ref="O239:X239"/>
    <mergeCell ref="Y239:AC239"/>
    <mergeCell ref="AD239:AF239"/>
    <mergeCell ref="B253:N253"/>
    <mergeCell ref="O253:X253"/>
    <mergeCell ref="Y253:AC253"/>
    <mergeCell ref="AD253:AF253"/>
    <mergeCell ref="B233:N233"/>
    <mergeCell ref="AJ259:AY259"/>
    <mergeCell ref="AJ265:AY265"/>
    <mergeCell ref="AJ263:AY263"/>
    <mergeCell ref="B260:N260"/>
    <mergeCell ref="AD235:AF235"/>
    <mergeCell ref="B235:N235"/>
    <mergeCell ref="Y233:AC233"/>
    <mergeCell ref="AG284:AI284"/>
    <mergeCell ref="B285:N285"/>
    <mergeCell ref="B279:N279"/>
    <mergeCell ref="B257:X257"/>
    <mergeCell ref="AJ255:AY255"/>
    <mergeCell ref="Y241:AC241"/>
    <mergeCell ref="O255:X255"/>
    <mergeCell ref="AG306:AI306"/>
    <mergeCell ref="AD278:AF278"/>
    <mergeCell ref="AG278:AI278"/>
    <mergeCell ref="AJ278:AY278"/>
    <mergeCell ref="AG285:AI285"/>
    <mergeCell ref="O282:X282"/>
    <mergeCell ref="AJ283:AY283"/>
    <mergeCell ref="Y282:AC282"/>
    <mergeCell ref="Y285:AC285"/>
    <mergeCell ref="B181:X181"/>
    <mergeCell ref="B262:N262"/>
    <mergeCell ref="AJ271:AY271"/>
    <mergeCell ref="Y271:AC271"/>
    <mergeCell ref="B274:N274"/>
    <mergeCell ref="AD287:AF287"/>
    <mergeCell ref="AG287:AI287"/>
    <mergeCell ref="AJ282:AY282"/>
    <mergeCell ref="AJ285:AY285"/>
    <mergeCell ref="B228:AY228"/>
    <mergeCell ref="B184:N184"/>
    <mergeCell ref="B245:N245"/>
    <mergeCell ref="AJ266:AY266"/>
    <mergeCell ref="AJ275:AY275"/>
    <mergeCell ref="AG273:AI273"/>
    <mergeCell ref="AG253:AI253"/>
    <mergeCell ref="AD252:AF252"/>
    <mergeCell ref="AD262:AF262"/>
    <mergeCell ref="O271:X271"/>
    <mergeCell ref="B263:N263"/>
    <mergeCell ref="Y266:AC266"/>
    <mergeCell ref="B259:N259"/>
    <mergeCell ref="AG243:AI243"/>
    <mergeCell ref="O238:X238"/>
    <mergeCell ref="AJ128:AY128"/>
    <mergeCell ref="O131:X131"/>
    <mergeCell ref="B130:X130"/>
    <mergeCell ref="AJ125:AY125"/>
    <mergeCell ref="B159:X159"/>
    <mergeCell ref="AJ139:AY139"/>
    <mergeCell ref="B20:X20"/>
    <mergeCell ref="Y20:AC20"/>
    <mergeCell ref="B32:N32"/>
    <mergeCell ref="O32:X32"/>
    <mergeCell ref="B23:N23"/>
    <mergeCell ref="O23:X23"/>
    <mergeCell ref="B92:X92"/>
    <mergeCell ref="B128:N128"/>
    <mergeCell ref="Y113:AC113"/>
    <mergeCell ref="AD113:AF113"/>
    <mergeCell ref="AG126:AI126"/>
    <mergeCell ref="AD82:AF82"/>
    <mergeCell ref="B80:N80"/>
    <mergeCell ref="O80:X80"/>
    <mergeCell ref="AJ101:AY101"/>
    <mergeCell ref="B102:N102"/>
    <mergeCell ref="O102:X102"/>
    <mergeCell ref="Y102:AC102"/>
    <mergeCell ref="AJ260:AY260"/>
    <mergeCell ref="B244:N244"/>
    <mergeCell ref="AG262:AI262"/>
    <mergeCell ref="AJ262:AY262"/>
    <mergeCell ref="O62:X62"/>
    <mergeCell ref="O64:X64"/>
    <mergeCell ref="AJ120:AY120"/>
    <mergeCell ref="AJ174:AY174"/>
    <mergeCell ref="O126:X126"/>
    <mergeCell ref="Y126:AC126"/>
    <mergeCell ref="AD126:AF126"/>
    <mergeCell ref="AG120:AI120"/>
    <mergeCell ref="AG127:AI127"/>
    <mergeCell ref="AJ127:AY127"/>
    <mergeCell ref="Y30:AC30"/>
    <mergeCell ref="AD139:AF139"/>
    <mergeCell ref="Y98:AC98"/>
    <mergeCell ref="Y97:AC97"/>
    <mergeCell ref="AG91:AI91"/>
    <mergeCell ref="AJ91:AY91"/>
    <mergeCell ref="B49:N49"/>
    <mergeCell ref="AG38:AI38"/>
    <mergeCell ref="AJ38:AY38"/>
    <mergeCell ref="AJ47:AY47"/>
    <mergeCell ref="AD49:AF49"/>
    <mergeCell ref="AG54:AI54"/>
    <mergeCell ref="B43:N43"/>
    <mergeCell ref="AD39:AF39"/>
    <mergeCell ref="AG58:AI58"/>
    <mergeCell ref="AJ58:AY58"/>
    <mergeCell ref="Y31:AC31"/>
    <mergeCell ref="AD31:AF31"/>
    <mergeCell ref="O116:X116"/>
    <mergeCell ref="B127:N127"/>
    <mergeCell ref="AD144:AF144"/>
    <mergeCell ref="AG159:AI159"/>
    <mergeCell ref="AD20:AF20"/>
    <mergeCell ref="AJ32:AY32"/>
    <mergeCell ref="Y318:AC318"/>
    <mergeCell ref="AD318:AF318"/>
    <mergeCell ref="AD302:AF302"/>
    <mergeCell ref="AG184:AI184"/>
    <mergeCell ref="Y246:AC246"/>
    <mergeCell ref="O183:X183"/>
    <mergeCell ref="Y183:AC183"/>
    <mergeCell ref="AD183:AF183"/>
    <mergeCell ref="AG183:AI183"/>
    <mergeCell ref="B207:N207"/>
    <mergeCell ref="Y216:AC216"/>
    <mergeCell ref="AD216:AF216"/>
    <mergeCell ref="AJ181:AY181"/>
    <mergeCell ref="B242:AY242"/>
    <mergeCell ref="B183:N183"/>
    <mergeCell ref="B246:N246"/>
    <mergeCell ref="O246:X246"/>
    <mergeCell ref="O235:X235"/>
    <mergeCell ref="Y235:AC235"/>
    <mergeCell ref="AD219:AF219"/>
    <mergeCell ref="AD60:AF60"/>
    <mergeCell ref="B50:N50"/>
    <mergeCell ref="B48:N48"/>
    <mergeCell ref="O48:X48"/>
    <mergeCell ref="Y48:AC48"/>
    <mergeCell ref="AD48:AF48"/>
    <mergeCell ref="AG48:AI48"/>
    <mergeCell ref="AJ48:AY48"/>
    <mergeCell ref="B31:N31"/>
    <mergeCell ref="O31:X31"/>
    <mergeCell ref="BI10:BI11"/>
    <mergeCell ref="B1:AY1"/>
    <mergeCell ref="AY2:AY5"/>
    <mergeCell ref="O2:T2"/>
    <mergeCell ref="U2:AF2"/>
    <mergeCell ref="AG2:AJ2"/>
    <mergeCell ref="AK2:AX2"/>
    <mergeCell ref="O3:T3"/>
    <mergeCell ref="O4:T4"/>
    <mergeCell ref="O5:T5"/>
    <mergeCell ref="AP9:AT10"/>
    <mergeCell ref="AU9:AW10"/>
    <mergeCell ref="BF10:BF11"/>
    <mergeCell ref="AG5:AJ5"/>
    <mergeCell ref="AK5:AQ5"/>
    <mergeCell ref="AR5:AU5"/>
    <mergeCell ref="AV5:AX5"/>
    <mergeCell ref="B6:AY6"/>
    <mergeCell ref="BG10:BG11"/>
    <mergeCell ref="U4:AL4"/>
    <mergeCell ref="AN3:AU3"/>
    <mergeCell ref="BH10:BH11"/>
    <mergeCell ref="AV3:AX3"/>
    <mergeCell ref="U5:AF5"/>
    <mergeCell ref="U3:AF3"/>
    <mergeCell ref="AG3:AJ3"/>
    <mergeCell ref="AK3:AM3"/>
    <mergeCell ref="P9:V9"/>
    <mergeCell ref="W9:AA9"/>
    <mergeCell ref="Q10:V10"/>
    <mergeCell ref="W10:AA10"/>
    <mergeCell ref="AD9:AI9"/>
    <mergeCell ref="Y21:AC21"/>
    <mergeCell ref="Y45:AC45"/>
    <mergeCell ref="O37:X37"/>
    <mergeCell ref="AJ21:AY21"/>
    <mergeCell ref="B29:N29"/>
    <mergeCell ref="AG32:AI32"/>
    <mergeCell ref="Y23:AC23"/>
    <mergeCell ref="O25:X25"/>
    <mergeCell ref="B37:N37"/>
    <mergeCell ref="AJ37:AY37"/>
    <mergeCell ref="B35:N35"/>
    <mergeCell ref="AD50:AF50"/>
    <mergeCell ref="O50:X50"/>
    <mergeCell ref="AG49:AI49"/>
    <mergeCell ref="AJ49:AY49"/>
    <mergeCell ref="Y36:AC36"/>
    <mergeCell ref="AD36:AF36"/>
    <mergeCell ref="AD22:AF22"/>
    <mergeCell ref="AG22:AI22"/>
    <mergeCell ref="AJ22:AY22"/>
    <mergeCell ref="AG35:AI35"/>
    <mergeCell ref="AJ35:AY35"/>
    <mergeCell ref="AG28:AI28"/>
    <mergeCell ref="AJ28:AY28"/>
    <mergeCell ref="Y26:AC26"/>
    <mergeCell ref="AD26:AF26"/>
    <mergeCell ref="AG26:AI26"/>
    <mergeCell ref="AJ26:AY26"/>
    <mergeCell ref="AD30:AF30"/>
    <mergeCell ref="B22:N22"/>
    <mergeCell ref="O22:X22"/>
    <mergeCell ref="Y22:AC22"/>
    <mergeCell ref="AJ20:AY20"/>
    <mergeCell ref="AG20:AI20"/>
    <mergeCell ref="Y25:AC25"/>
    <mergeCell ref="AJ29:AY29"/>
    <mergeCell ref="AD25:AF25"/>
    <mergeCell ref="AG25:AI25"/>
    <mergeCell ref="AJ25:AY25"/>
    <mergeCell ref="Y32:AC32"/>
    <mergeCell ref="AD32:AF32"/>
    <mergeCell ref="AD111:AF111"/>
    <mergeCell ref="AG111:AI111"/>
    <mergeCell ref="B118:N118"/>
    <mergeCell ref="O118:X118"/>
    <mergeCell ref="O178:X178"/>
    <mergeCell ref="AJ146:AY146"/>
    <mergeCell ref="AG130:AI130"/>
    <mergeCell ref="B144:X144"/>
    <mergeCell ref="Y144:AC144"/>
    <mergeCell ref="AD75:AF75"/>
    <mergeCell ref="B156:N156"/>
    <mergeCell ref="O156:X156"/>
    <mergeCell ref="Y156:AC156"/>
    <mergeCell ref="AD156:AF156"/>
    <mergeCell ref="AG153:AI153"/>
    <mergeCell ref="AJ147:AY147"/>
    <mergeCell ref="AG151:AI151"/>
    <mergeCell ref="B152:N152"/>
    <mergeCell ref="O151:X151"/>
    <mergeCell ref="Y151:AC151"/>
    <mergeCell ref="AD21:AF21"/>
    <mergeCell ref="AG21:AI21"/>
    <mergeCell ref="O21:X21"/>
    <mergeCell ref="J9:N10"/>
    <mergeCell ref="B19:AY19"/>
    <mergeCell ref="B12:AY12"/>
    <mergeCell ref="B24:N24"/>
    <mergeCell ref="B13:AY15"/>
    <mergeCell ref="B16:AY18"/>
    <mergeCell ref="Y35:AC35"/>
    <mergeCell ref="AD35:AF35"/>
    <mergeCell ref="B21:N21"/>
    <mergeCell ref="AG44:AI44"/>
    <mergeCell ref="AJ44:AY44"/>
    <mergeCell ref="AG45:AI45"/>
    <mergeCell ref="AJ45:AY45"/>
    <mergeCell ref="B53:AY53"/>
    <mergeCell ref="B54:N54"/>
    <mergeCell ref="B45:N45"/>
    <mergeCell ref="AD24:AF24"/>
    <mergeCell ref="AG24:AI24"/>
    <mergeCell ref="B30:N30"/>
    <mergeCell ref="O30:X30"/>
    <mergeCell ref="AJ33:AY33"/>
    <mergeCell ref="B33:N33"/>
    <mergeCell ref="O33:X33"/>
    <mergeCell ref="Y33:AC33"/>
    <mergeCell ref="AD33:AF33"/>
    <mergeCell ref="AG33:AI33"/>
    <mergeCell ref="AG31:AI31"/>
    <mergeCell ref="AG30:AI30"/>
    <mergeCell ref="AG23:AI23"/>
    <mergeCell ref="AJ23:AY23"/>
    <mergeCell ref="Y29:AC29"/>
    <mergeCell ref="AD29:AF29"/>
    <mergeCell ref="AM4:AU4"/>
    <mergeCell ref="AV4:AX4"/>
    <mergeCell ref="B311:N311"/>
    <mergeCell ref="O311:X311"/>
    <mergeCell ref="Y311:AC311"/>
    <mergeCell ref="B287:N287"/>
    <mergeCell ref="B69:N69"/>
    <mergeCell ref="O69:X69"/>
    <mergeCell ref="Y69:AC69"/>
    <mergeCell ref="AD69:AF69"/>
    <mergeCell ref="AG69:AI69"/>
    <mergeCell ref="B93:X93"/>
    <mergeCell ref="B94:X94"/>
    <mergeCell ref="B91:X91"/>
    <mergeCell ref="B95:X95"/>
    <mergeCell ref="B96:X96"/>
    <mergeCell ref="AD78:AF78"/>
    <mergeCell ref="AG78:AI78"/>
    <mergeCell ref="B135:AY135"/>
    <mergeCell ref="Y111:AC111"/>
    <mergeCell ref="AG117:AI117"/>
    <mergeCell ref="Y146:AC146"/>
    <mergeCell ref="AD85:AF85"/>
    <mergeCell ref="AG85:AI85"/>
    <mergeCell ref="Y95:AC95"/>
    <mergeCell ref="B120:N120"/>
    <mergeCell ref="B139:N139"/>
    <mergeCell ref="O139:X139"/>
    <mergeCell ref="Y139:AC139"/>
    <mergeCell ref="AG173:AI173"/>
    <mergeCell ref="B7:AY7"/>
    <mergeCell ref="C9:I10"/>
    <mergeCell ref="Y159:AC159"/>
    <mergeCell ref="AG138:AI138"/>
    <mergeCell ref="AG125:AI125"/>
    <mergeCell ref="O125:X125"/>
    <mergeCell ref="O161:X161"/>
    <mergeCell ref="B145:N145"/>
    <mergeCell ref="O163:X163"/>
    <mergeCell ref="O164:X164"/>
    <mergeCell ref="Y147:AC147"/>
    <mergeCell ref="AD127:AF127"/>
    <mergeCell ref="O150:X150"/>
    <mergeCell ref="O157:X157"/>
    <mergeCell ref="Y163:AC163"/>
    <mergeCell ref="B116:N116"/>
    <mergeCell ref="O117:X117"/>
    <mergeCell ref="Y94:AC94"/>
    <mergeCell ref="B142:N142"/>
    <mergeCell ref="O142:X142"/>
    <mergeCell ref="AD134:AF134"/>
    <mergeCell ref="B99:X99"/>
    <mergeCell ref="AG142:AI142"/>
    <mergeCell ref="AG134:AI134"/>
    <mergeCell ref="O114:X114"/>
    <mergeCell ref="AG121:AI121"/>
    <mergeCell ref="B126:N126"/>
    <mergeCell ref="O121:X121"/>
    <mergeCell ref="Y121:AC121"/>
    <mergeCell ref="B105:N105"/>
    <mergeCell ref="AD145:AF145"/>
    <mergeCell ref="Y131:AC131"/>
    <mergeCell ref="AD131:AF131"/>
    <mergeCell ref="AG131:AI131"/>
    <mergeCell ref="AJ150:AY150"/>
    <mergeCell ref="AG148:AI148"/>
    <mergeCell ref="AD157:AF157"/>
    <mergeCell ref="AG145:AI145"/>
    <mergeCell ref="AD146:AF146"/>
    <mergeCell ref="AJ154:AY154"/>
    <mergeCell ref="AJ145:AY145"/>
    <mergeCell ref="AJ152:AY152"/>
    <mergeCell ref="AG152:AI152"/>
    <mergeCell ref="B147:N147"/>
    <mergeCell ref="B154:N154"/>
    <mergeCell ref="AJ142:AY142"/>
    <mergeCell ref="Y145:AC145"/>
    <mergeCell ref="AG154:AI154"/>
    <mergeCell ref="Y154:AC154"/>
    <mergeCell ref="AG93:AI93"/>
    <mergeCell ref="AG144:AI144"/>
    <mergeCell ref="AG128:AI128"/>
    <mergeCell ref="Y130:AC130"/>
    <mergeCell ref="AD130:AF130"/>
    <mergeCell ref="O127:X127"/>
    <mergeCell ref="B125:N125"/>
    <mergeCell ref="B123:N123"/>
    <mergeCell ref="O111:X111"/>
    <mergeCell ref="Y115:AC115"/>
    <mergeCell ref="AD115:AF115"/>
    <mergeCell ref="Y142:AC142"/>
    <mergeCell ref="AD142:AF142"/>
    <mergeCell ref="O128:X128"/>
    <mergeCell ref="Y117:AC117"/>
    <mergeCell ref="B122:N122"/>
    <mergeCell ref="O122:X122"/>
    <mergeCell ref="Y157:AC157"/>
    <mergeCell ref="B150:N150"/>
    <mergeCell ref="AJ141:AY141"/>
    <mergeCell ref="B157:N157"/>
    <mergeCell ref="B146:N146"/>
    <mergeCell ref="O146:X146"/>
    <mergeCell ref="AJ156:AY156"/>
    <mergeCell ref="AG146:AI146"/>
    <mergeCell ref="O147:X147"/>
    <mergeCell ref="AJ302:AY302"/>
    <mergeCell ref="B305:AY305"/>
    <mergeCell ref="B174:N174"/>
    <mergeCell ref="AJ149:AY149"/>
    <mergeCell ref="AJ215:AY215"/>
    <mergeCell ref="Y214:AC214"/>
    <mergeCell ref="AG215:AI215"/>
    <mergeCell ref="AJ216:AY216"/>
    <mergeCell ref="AG156:AI156"/>
    <mergeCell ref="AJ153:AY153"/>
    <mergeCell ref="AG160:AI160"/>
    <mergeCell ref="AG222:AI222"/>
    <mergeCell ref="Y222:AC222"/>
    <mergeCell ref="B226:X226"/>
    <mergeCell ref="O187:X187"/>
    <mergeCell ref="Y187:AC187"/>
    <mergeCell ref="AG179:AI179"/>
    <mergeCell ref="B149:N149"/>
    <mergeCell ref="AG149:AI149"/>
    <mergeCell ref="AJ196:AY196"/>
    <mergeCell ref="Y150:AC150"/>
    <mergeCell ref="AD150:AF150"/>
    <mergeCell ref="AG150:AI150"/>
    <mergeCell ref="O292:X292"/>
    <mergeCell ref="AD285:AF285"/>
    <mergeCell ref="AJ279:AY279"/>
    <mergeCell ref="O286:X286"/>
    <mergeCell ref="O287:X287"/>
    <mergeCell ref="AD279:AF279"/>
    <mergeCell ref="Y278:AC278"/>
    <mergeCell ref="B278:N278"/>
    <mergeCell ref="AD281:AF281"/>
    <mergeCell ref="AJ291:AY291"/>
    <mergeCell ref="B164:N164"/>
    <mergeCell ref="AD174:AF174"/>
    <mergeCell ref="Y161:AC161"/>
    <mergeCell ref="AD161:AF161"/>
    <mergeCell ref="B163:N163"/>
    <mergeCell ref="Y174:AC174"/>
    <mergeCell ref="B162:N162"/>
    <mergeCell ref="B178:N178"/>
    <mergeCell ref="AD175:AF175"/>
    <mergeCell ref="Y172:AC172"/>
    <mergeCell ref="AD172:AF172"/>
    <mergeCell ref="Y173:AC173"/>
    <mergeCell ref="O174:X174"/>
    <mergeCell ref="AD265:AF265"/>
    <mergeCell ref="AD162:AF162"/>
    <mergeCell ref="AG162:AI162"/>
    <mergeCell ref="B161:N161"/>
    <mergeCell ref="B173:N173"/>
    <mergeCell ref="O173:X173"/>
    <mergeCell ref="AJ253:AY253"/>
    <mergeCell ref="O245:X245"/>
    <mergeCell ref="AG239:AI239"/>
    <mergeCell ref="AG265:AI265"/>
    <mergeCell ref="AD274:AF274"/>
    <mergeCell ref="AG219:AI219"/>
    <mergeCell ref="O249:X249"/>
    <mergeCell ref="B517:AY517"/>
    <mergeCell ref="B516:AY516"/>
    <mergeCell ref="B512:AY512"/>
    <mergeCell ref="B513:AY513"/>
    <mergeCell ref="B501:AY501"/>
    <mergeCell ref="B497:N497"/>
    <mergeCell ref="O497:X497"/>
    <mergeCell ref="Y497:AC497"/>
    <mergeCell ref="B486:N486"/>
    <mergeCell ref="O486:X486"/>
    <mergeCell ref="Y486:AC486"/>
    <mergeCell ref="B457:AY457"/>
    <mergeCell ref="B464:X464"/>
    <mergeCell ref="Y464:AC464"/>
    <mergeCell ref="AD464:AF464"/>
    <mergeCell ref="B448:N448"/>
    <mergeCell ref="B304:N304"/>
    <mergeCell ref="O304:X304"/>
    <mergeCell ref="AJ304:AY304"/>
    <mergeCell ref="AD506:AF506"/>
    <mergeCell ref="AG424:AI424"/>
    <mergeCell ref="AJ424:AY424"/>
    <mergeCell ref="B366:N366"/>
    <mergeCell ref="O366:X366"/>
    <mergeCell ref="Y366:AC366"/>
    <mergeCell ref="AD366:AF366"/>
    <mergeCell ref="AG366:AI366"/>
    <mergeCell ref="AJ366:AY366"/>
    <mergeCell ref="AJ121:AY121"/>
    <mergeCell ref="AJ133:AY133"/>
    <mergeCell ref="Y134:AC134"/>
    <mergeCell ref="AG133:AI133"/>
    <mergeCell ref="AD121:AF121"/>
    <mergeCell ref="AD133:AF133"/>
    <mergeCell ref="AJ134:AY134"/>
    <mergeCell ref="AJ131:AY131"/>
    <mergeCell ref="Y128:AC128"/>
    <mergeCell ref="AD128:AF128"/>
    <mergeCell ref="AG123:AI123"/>
    <mergeCell ref="Y179:AC179"/>
    <mergeCell ref="AD179:AF179"/>
    <mergeCell ref="AJ183:AY183"/>
    <mergeCell ref="AG175:AI175"/>
    <mergeCell ref="B186:N186"/>
    <mergeCell ref="AG197:AI197"/>
    <mergeCell ref="B192:N192"/>
    <mergeCell ref="AD188:AF188"/>
    <mergeCell ref="O184:X184"/>
    <mergeCell ref="Y184:AC184"/>
    <mergeCell ref="O149:X149"/>
    <mergeCell ref="AD151:AF151"/>
    <mergeCell ref="AJ169:AY169"/>
    <mergeCell ref="AJ170:AY170"/>
    <mergeCell ref="AJ197:AY197"/>
    <mergeCell ref="AG161:AI161"/>
    <mergeCell ref="B160:N160"/>
    <mergeCell ref="O160:X160"/>
    <mergeCell ref="AG139:AI139"/>
    <mergeCell ref="B153:N153"/>
    <mergeCell ref="O153:X153"/>
    <mergeCell ref="AG372:AI372"/>
    <mergeCell ref="AG174:AI174"/>
    <mergeCell ref="B223:N223"/>
    <mergeCell ref="O223:X223"/>
    <mergeCell ref="AD173:AF173"/>
    <mergeCell ref="B298:N298"/>
    <mergeCell ref="B310:I310"/>
    <mergeCell ref="J310:N310"/>
    <mergeCell ref="AJ316:AY316"/>
    <mergeCell ref="AJ182:AY182"/>
    <mergeCell ref="B187:N187"/>
    <mergeCell ref="AJ172:AY172"/>
    <mergeCell ref="AJ159:AY159"/>
    <mergeCell ref="AD164:AF164"/>
    <mergeCell ref="AD153:AF153"/>
    <mergeCell ref="O268:X268"/>
    <mergeCell ref="Y169:AC169"/>
    <mergeCell ref="AD169:AF169"/>
    <mergeCell ref="AG169:AI169"/>
    <mergeCell ref="B170:N170"/>
    <mergeCell ref="O170:X170"/>
    <mergeCell ref="Y170:AC170"/>
    <mergeCell ref="AD170:AF170"/>
    <mergeCell ref="AG170:AI170"/>
    <mergeCell ref="AD177:AF177"/>
    <mergeCell ref="AG177:AI177"/>
    <mergeCell ref="Y178:AC178"/>
    <mergeCell ref="AG200:AI200"/>
    <mergeCell ref="AD205:AF205"/>
    <mergeCell ref="AG205:AI205"/>
    <mergeCell ref="B188:N188"/>
    <mergeCell ref="B177:X177"/>
    <mergeCell ref="O270:X270"/>
    <mergeCell ref="B335:N335"/>
    <mergeCell ref="O335:X335"/>
    <mergeCell ref="O215:X215"/>
    <mergeCell ref="O244:X244"/>
    <mergeCell ref="Y270:AC270"/>
    <mergeCell ref="AD270:AF270"/>
    <mergeCell ref="AG270:AI270"/>
    <mergeCell ref="AD187:AF187"/>
    <mergeCell ref="B182:N182"/>
    <mergeCell ref="AG271:AI271"/>
    <mergeCell ref="Y245:AC245"/>
    <mergeCell ref="AD243:AF243"/>
    <mergeCell ref="Y255:AC255"/>
    <mergeCell ref="AG302:AI302"/>
    <mergeCell ref="O301:X301"/>
    <mergeCell ref="B255:N255"/>
    <mergeCell ref="AD255:AF255"/>
    <mergeCell ref="B249:N249"/>
    <mergeCell ref="B251:AY251"/>
    <mergeCell ref="B252:X252"/>
    <mergeCell ref="Y248:AC248"/>
    <mergeCell ref="AD201:AF201"/>
    <mergeCell ref="AD196:AF196"/>
    <mergeCell ref="O186:X186"/>
    <mergeCell ref="O207:X207"/>
    <mergeCell ref="Y206:AC206"/>
    <mergeCell ref="AD206:AF206"/>
    <mergeCell ref="AG206:AI206"/>
    <mergeCell ref="AD200:AF200"/>
    <mergeCell ref="B317:AY317"/>
    <mergeCell ref="O201:X201"/>
    <mergeCell ref="AD215:AF215"/>
    <mergeCell ref="AG182:AI182"/>
    <mergeCell ref="Y182:AC182"/>
    <mergeCell ref="AD182:AF182"/>
    <mergeCell ref="AJ187:AY187"/>
    <mergeCell ref="AJ184:AY184"/>
    <mergeCell ref="AJ206:AY206"/>
    <mergeCell ref="AG207:AI207"/>
    <mergeCell ref="Y205:AC205"/>
    <mergeCell ref="AD214:AF214"/>
    <mergeCell ref="B198:AY198"/>
    <mergeCell ref="Y212:AC212"/>
    <mergeCell ref="Y204:AC204"/>
    <mergeCell ref="AD204:AF204"/>
    <mergeCell ref="B167:N167"/>
    <mergeCell ref="O179:X179"/>
    <mergeCell ref="AG201:AI201"/>
    <mergeCell ref="AG168:AI168"/>
    <mergeCell ref="AJ175:AY175"/>
    <mergeCell ref="O188:X188"/>
    <mergeCell ref="Y188:AC188"/>
    <mergeCell ref="Y186:AC186"/>
    <mergeCell ref="AG185:AI185"/>
    <mergeCell ref="AJ185:AY185"/>
    <mergeCell ref="AD190:AF190"/>
    <mergeCell ref="Y215:AC215"/>
    <mergeCell ref="B190:N190"/>
    <mergeCell ref="AG203:AI203"/>
    <mergeCell ref="B206:N206"/>
    <mergeCell ref="O212:X212"/>
    <mergeCell ref="AG188:AI188"/>
    <mergeCell ref="B189:N189"/>
    <mergeCell ref="AG186:AI186"/>
    <mergeCell ref="AJ186:AY186"/>
    <mergeCell ref="AD202:AF202"/>
    <mergeCell ref="AD207:AF207"/>
    <mergeCell ref="AD181:AF181"/>
    <mergeCell ref="AG181:AI181"/>
    <mergeCell ref="Y164:AC164"/>
    <mergeCell ref="Y181:AC181"/>
    <mergeCell ref="Y177:AC177"/>
    <mergeCell ref="Y201:AC201"/>
    <mergeCell ref="AG202:AI202"/>
    <mergeCell ref="AD203:AF203"/>
    <mergeCell ref="AJ200:AY200"/>
    <mergeCell ref="B202:N202"/>
    <mergeCell ref="O202:X202"/>
    <mergeCell ref="Y202:AC202"/>
    <mergeCell ref="AD184:AF184"/>
    <mergeCell ref="O200:X200"/>
    <mergeCell ref="B201:N201"/>
    <mergeCell ref="AJ204:AY204"/>
    <mergeCell ref="AG199:AI199"/>
    <mergeCell ref="AG172:AI172"/>
    <mergeCell ref="AJ108:AY108"/>
    <mergeCell ref="O206:X206"/>
    <mergeCell ref="Y207:AC207"/>
    <mergeCell ref="AG109:AI109"/>
    <mergeCell ref="AD149:AF149"/>
    <mergeCell ref="Y152:AC152"/>
    <mergeCell ref="AD152:AF152"/>
    <mergeCell ref="O363:X363"/>
    <mergeCell ref="Y330:AC330"/>
    <mergeCell ref="AD330:AF330"/>
    <mergeCell ref="Y327:AC327"/>
    <mergeCell ref="B323:N323"/>
    <mergeCell ref="O329:X329"/>
    <mergeCell ref="B326:AY326"/>
    <mergeCell ref="Y319:AC319"/>
    <mergeCell ref="AJ223:AY223"/>
    <mergeCell ref="B224:N224"/>
    <mergeCell ref="B227:N227"/>
    <mergeCell ref="B185:N185"/>
    <mergeCell ref="O185:X185"/>
    <mergeCell ref="Y257:AC257"/>
    <mergeCell ref="AD254:AF254"/>
    <mergeCell ref="B248:N248"/>
    <mergeCell ref="AD250:AF250"/>
    <mergeCell ref="AG250:AI250"/>
    <mergeCell ref="B243:N243"/>
    <mergeCell ref="AJ238:AY238"/>
    <mergeCell ref="AG245:AI245"/>
    <mergeCell ref="AD160:AF160"/>
    <mergeCell ref="AJ219:AY219"/>
    <mergeCell ref="AJ207:AY207"/>
    <mergeCell ref="B191:AY191"/>
    <mergeCell ref="Y328:AC328"/>
    <mergeCell ref="AG321:AI321"/>
    <mergeCell ref="AJ318:AY318"/>
    <mergeCell ref="B319:N319"/>
    <mergeCell ref="AD322:AF322"/>
    <mergeCell ref="AJ327:AY327"/>
    <mergeCell ref="O123:X123"/>
    <mergeCell ref="Y123:AC123"/>
    <mergeCell ref="AD123:AF123"/>
    <mergeCell ref="B179:N179"/>
    <mergeCell ref="AJ179:AY179"/>
    <mergeCell ref="AD197:AF197"/>
    <mergeCell ref="AG187:AI187"/>
    <mergeCell ref="O162:X162"/>
    <mergeCell ref="Y162:AC162"/>
    <mergeCell ref="AJ177:AY177"/>
    <mergeCell ref="AD163:AF163"/>
    <mergeCell ref="AG163:AI163"/>
    <mergeCell ref="AD195:AF195"/>
    <mergeCell ref="AG195:AI195"/>
    <mergeCell ref="AJ188:AY188"/>
    <mergeCell ref="AG196:AI196"/>
    <mergeCell ref="Y185:AC185"/>
    <mergeCell ref="AD185:AF185"/>
    <mergeCell ref="AD189:AF189"/>
    <mergeCell ref="AG189:AI189"/>
    <mergeCell ref="AD154:AF154"/>
    <mergeCell ref="O152:X152"/>
    <mergeCell ref="Y153:AC153"/>
    <mergeCell ref="AG204:AI204"/>
    <mergeCell ref="Y203:AC203"/>
    <mergeCell ref="AD186:AF186"/>
    <mergeCell ref="Y357:AC357"/>
    <mergeCell ref="Y362:AC362"/>
    <mergeCell ref="Y374:AC374"/>
    <mergeCell ref="Y370:AC370"/>
    <mergeCell ref="AG330:AI330"/>
    <mergeCell ref="Y329:AC329"/>
    <mergeCell ref="Y325:AC325"/>
    <mergeCell ref="B368:N368"/>
    <mergeCell ref="AD249:AF249"/>
    <mergeCell ref="Y252:AC252"/>
    <mergeCell ref="AG254:AI254"/>
    <mergeCell ref="AJ254:AY254"/>
    <mergeCell ref="AD319:AF319"/>
    <mergeCell ref="AG319:AI319"/>
    <mergeCell ref="B329:N329"/>
    <mergeCell ref="AD328:AF328"/>
    <mergeCell ref="AG328:AI328"/>
    <mergeCell ref="AG310:AI310"/>
    <mergeCell ref="O310:X310"/>
    <mergeCell ref="Y310:AC310"/>
    <mergeCell ref="AD310:AF310"/>
    <mergeCell ref="O307:X307"/>
    <mergeCell ref="Y307:AC307"/>
    <mergeCell ref="AD307:AF307"/>
    <mergeCell ref="B316:N316"/>
    <mergeCell ref="AG311:AI311"/>
    <mergeCell ref="AJ307:AY307"/>
    <mergeCell ref="AD323:AF323"/>
    <mergeCell ref="Y323:AC323"/>
    <mergeCell ref="Y316:AC316"/>
    <mergeCell ref="AG312:AI312"/>
    <mergeCell ref="AD321:AF321"/>
    <mergeCell ref="AJ373:AY373"/>
    <mergeCell ref="AJ358:AY358"/>
    <mergeCell ref="B352:N352"/>
    <mergeCell ref="Y365:AC365"/>
    <mergeCell ref="AD365:AF365"/>
    <mergeCell ref="AJ353:AY353"/>
    <mergeCell ref="AG359:AI359"/>
    <mergeCell ref="AJ359:AY359"/>
    <mergeCell ref="B375:N375"/>
    <mergeCell ref="O375:X375"/>
    <mergeCell ref="Y375:AC375"/>
    <mergeCell ref="AD375:AF375"/>
    <mergeCell ref="AG375:AI375"/>
    <mergeCell ref="Y355:AC355"/>
    <mergeCell ref="B362:N362"/>
    <mergeCell ref="O362:X362"/>
    <mergeCell ref="AJ356:AY356"/>
    <mergeCell ref="AD370:AF370"/>
    <mergeCell ref="O357:X357"/>
    <mergeCell ref="B358:N358"/>
    <mergeCell ref="O358:X358"/>
    <mergeCell ref="B363:N363"/>
    <mergeCell ref="AJ352:AY352"/>
    <mergeCell ref="AG364:AI364"/>
    <mergeCell ref="B359:N359"/>
    <mergeCell ref="AG361:AI361"/>
    <mergeCell ref="Y354:AC354"/>
    <mergeCell ref="AD354:AF354"/>
    <mergeCell ref="AG354:AI354"/>
    <mergeCell ref="AJ372:AY372"/>
    <mergeCell ref="AG370:AI370"/>
    <mergeCell ref="AJ370:AY370"/>
    <mergeCell ref="AJ361:AY361"/>
    <mergeCell ref="AJ342:AY342"/>
    <mergeCell ref="B350:N350"/>
    <mergeCell ref="Y356:AC356"/>
    <mergeCell ref="O376:X376"/>
    <mergeCell ref="Y341:AC341"/>
    <mergeCell ref="AJ374:AY374"/>
    <mergeCell ref="Y373:AC373"/>
    <mergeCell ref="O365:X365"/>
    <mergeCell ref="AD372:AF372"/>
    <mergeCell ref="AJ350:AY350"/>
    <mergeCell ref="AD346:AF346"/>
    <mergeCell ref="O372:X372"/>
    <mergeCell ref="AD373:AF373"/>
    <mergeCell ref="AG349:AI349"/>
    <mergeCell ref="AJ349:AY349"/>
    <mergeCell ref="B356:N356"/>
    <mergeCell ref="AJ364:AY364"/>
    <mergeCell ref="Y344:AC344"/>
    <mergeCell ref="AD344:AF344"/>
    <mergeCell ref="AG344:AI344"/>
    <mergeCell ref="B345:AY345"/>
    <mergeCell ref="O370:X370"/>
    <mergeCell ref="AJ357:AY357"/>
    <mergeCell ref="B369:N369"/>
    <mergeCell ref="O371:X371"/>
    <mergeCell ref="Y371:AC371"/>
    <mergeCell ref="B346:N346"/>
    <mergeCell ref="AD371:AF371"/>
    <mergeCell ref="AG371:AI371"/>
    <mergeCell ref="Y372:AC372"/>
    <mergeCell ref="B341:N341"/>
    <mergeCell ref="AJ406:AY406"/>
    <mergeCell ref="AJ410:AY410"/>
    <mergeCell ref="B364:N364"/>
    <mergeCell ref="AD362:AF362"/>
    <mergeCell ref="AG368:AI368"/>
    <mergeCell ref="O399:X399"/>
    <mergeCell ref="Y399:AC399"/>
    <mergeCell ref="AD399:AF399"/>
    <mergeCell ref="AG399:AI399"/>
    <mergeCell ref="AJ399:AY399"/>
    <mergeCell ref="B401:N401"/>
    <mergeCell ref="O401:X401"/>
    <mergeCell ref="Y401:AC401"/>
    <mergeCell ref="AD380:AF380"/>
    <mergeCell ref="O381:X381"/>
    <mergeCell ref="J383:N383"/>
    <mergeCell ref="B382:N382"/>
    <mergeCell ref="O382:X382"/>
    <mergeCell ref="AG382:AI382"/>
    <mergeCell ref="Y383:AC383"/>
    <mergeCell ref="AD383:AF383"/>
    <mergeCell ref="Y381:AC381"/>
    <mergeCell ref="AD381:AF381"/>
    <mergeCell ref="AG383:AI383"/>
    <mergeCell ref="AG380:AI380"/>
    <mergeCell ref="B383:I383"/>
    <mergeCell ref="AD382:AF382"/>
    <mergeCell ref="Y380:AC380"/>
    <mergeCell ref="B380:N380"/>
    <mergeCell ref="O380:X380"/>
    <mergeCell ref="Y382:AC382"/>
    <mergeCell ref="AG381:AI381"/>
    <mergeCell ref="AJ401:AY401"/>
    <mergeCell ref="Y402:AC402"/>
    <mergeCell ref="AD402:AF402"/>
    <mergeCell ref="AJ403:AY403"/>
    <mergeCell ref="O413:X413"/>
    <mergeCell ref="Y413:AC413"/>
    <mergeCell ref="AG401:AI401"/>
    <mergeCell ref="B417:N417"/>
    <mergeCell ref="O417:X417"/>
    <mergeCell ref="Y417:AC417"/>
    <mergeCell ref="AJ418:AY418"/>
    <mergeCell ref="AJ417:AY417"/>
    <mergeCell ref="O415:X415"/>
    <mergeCell ref="B416:N416"/>
    <mergeCell ref="O416:X416"/>
    <mergeCell ref="O406:X406"/>
    <mergeCell ref="Y406:AC406"/>
    <mergeCell ref="AG408:AI408"/>
    <mergeCell ref="B404:AY404"/>
    <mergeCell ref="B405:X405"/>
    <mergeCell ref="Y405:AC405"/>
    <mergeCell ref="AD405:AF405"/>
    <mergeCell ref="AG405:AI405"/>
    <mergeCell ref="AJ405:AY405"/>
    <mergeCell ref="B403:N403"/>
    <mergeCell ref="B410:N410"/>
    <mergeCell ref="AD406:AF406"/>
    <mergeCell ref="B408:N408"/>
    <mergeCell ref="O408:X408"/>
    <mergeCell ref="Y408:AC408"/>
    <mergeCell ref="AD408:AF408"/>
    <mergeCell ref="B409:N409"/>
    <mergeCell ref="B421:N421"/>
    <mergeCell ref="Y423:AC423"/>
    <mergeCell ref="O421:X421"/>
    <mergeCell ref="Y421:AC421"/>
    <mergeCell ref="AD418:AF418"/>
    <mergeCell ref="AG421:AI421"/>
    <mergeCell ref="B399:N399"/>
    <mergeCell ref="AD411:AF411"/>
    <mergeCell ref="AG411:AI411"/>
    <mergeCell ref="AJ411:AY411"/>
    <mergeCell ref="AD412:AF412"/>
    <mergeCell ref="AG412:AI412"/>
    <mergeCell ref="AJ412:AY412"/>
    <mergeCell ref="B414:N414"/>
    <mergeCell ref="O414:X414"/>
    <mergeCell ref="Y414:AC414"/>
    <mergeCell ref="B413:N413"/>
    <mergeCell ref="O412:X412"/>
    <mergeCell ref="Y412:AC412"/>
    <mergeCell ref="AJ414:AY414"/>
    <mergeCell ref="Y415:AC415"/>
    <mergeCell ref="AD415:AF415"/>
    <mergeCell ref="AG415:AI415"/>
    <mergeCell ref="AD413:AF413"/>
    <mergeCell ref="AG413:AI413"/>
    <mergeCell ref="B411:N411"/>
    <mergeCell ref="O411:X411"/>
    <mergeCell ref="Y411:AC411"/>
    <mergeCell ref="AJ408:AY408"/>
    <mergeCell ref="B402:N402"/>
    <mergeCell ref="O402:X402"/>
    <mergeCell ref="O419:X419"/>
    <mergeCell ref="AJ425:AY425"/>
    <mergeCell ref="B425:N425"/>
    <mergeCell ref="AJ423:AY423"/>
    <mergeCell ref="AJ419:AY419"/>
    <mergeCell ref="B418:N418"/>
    <mergeCell ref="O418:X418"/>
    <mergeCell ref="Y418:AC418"/>
    <mergeCell ref="B440:N440"/>
    <mergeCell ref="O440:X440"/>
    <mergeCell ref="AG449:AI449"/>
    <mergeCell ref="AJ449:AY449"/>
    <mergeCell ref="B450:N450"/>
    <mergeCell ref="O450:X450"/>
    <mergeCell ref="B441:AY441"/>
    <mergeCell ref="B442:X442"/>
    <mergeCell ref="Y442:AC442"/>
    <mergeCell ref="AD442:AF442"/>
    <mergeCell ref="AG442:AI442"/>
    <mergeCell ref="AJ442:AY442"/>
    <mergeCell ref="AG448:AI448"/>
    <mergeCell ref="AG445:AI445"/>
    <mergeCell ref="AD446:AF446"/>
    <mergeCell ref="AG446:AI446"/>
    <mergeCell ref="AG438:AI438"/>
    <mergeCell ref="AG444:AI444"/>
    <mergeCell ref="AJ444:AY444"/>
    <mergeCell ref="Y448:AC448"/>
    <mergeCell ref="B443:N443"/>
    <mergeCell ref="O443:X443"/>
    <mergeCell ref="Y443:AC443"/>
    <mergeCell ref="AD443:AF443"/>
    <mergeCell ref="AG443:AI443"/>
    <mergeCell ref="B482:N482"/>
    <mergeCell ref="O482:X482"/>
    <mergeCell ref="Y482:AC482"/>
    <mergeCell ref="AD482:AF482"/>
    <mergeCell ref="AG482:AI482"/>
    <mergeCell ref="AJ482:AY482"/>
    <mergeCell ref="B472:N472"/>
    <mergeCell ref="O472:X472"/>
    <mergeCell ref="Y472:AC472"/>
    <mergeCell ref="AD472:AF472"/>
    <mergeCell ref="AG472:AI472"/>
    <mergeCell ref="AJ472:AY472"/>
    <mergeCell ref="B475:N475"/>
    <mergeCell ref="O475:X475"/>
    <mergeCell ref="Y475:AC475"/>
    <mergeCell ref="AD475:AF475"/>
    <mergeCell ref="AG475:AI475"/>
    <mergeCell ref="B478:N478"/>
    <mergeCell ref="B481:N481"/>
    <mergeCell ref="O481:X481"/>
    <mergeCell ref="Y481:AC481"/>
    <mergeCell ref="AD481:AF481"/>
    <mergeCell ref="AG481:AI481"/>
    <mergeCell ref="AJ481:AY481"/>
    <mergeCell ref="B480:N480"/>
    <mergeCell ref="O480:X480"/>
    <mergeCell ref="Y480:AC480"/>
    <mergeCell ref="AD480:AF480"/>
    <mergeCell ref="AG480:AI480"/>
    <mergeCell ref="AJ480:AY480"/>
    <mergeCell ref="Y479:AC479"/>
    <mergeCell ref="AD479:AF479"/>
    <mergeCell ref="B483:AY483"/>
    <mergeCell ref="B484:X484"/>
    <mergeCell ref="Y484:AC484"/>
    <mergeCell ref="AD484:AF484"/>
    <mergeCell ref="AD489:AF489"/>
    <mergeCell ref="AG489:AI489"/>
    <mergeCell ref="AJ489:AY489"/>
    <mergeCell ref="AG484:AI484"/>
    <mergeCell ref="AJ484:AY484"/>
    <mergeCell ref="O489:X489"/>
    <mergeCell ref="Y489:AC489"/>
    <mergeCell ref="B485:N485"/>
    <mergeCell ref="AG479:AI479"/>
    <mergeCell ref="B491:N491"/>
    <mergeCell ref="O491:X491"/>
    <mergeCell ref="Y491:AC491"/>
    <mergeCell ref="AD491:AF491"/>
    <mergeCell ref="AG491:AI491"/>
    <mergeCell ref="AJ491:AY491"/>
    <mergeCell ref="AJ485:AY485"/>
    <mergeCell ref="AD486:AF486"/>
    <mergeCell ref="AG486:AI486"/>
    <mergeCell ref="AJ486:AY486"/>
    <mergeCell ref="B487:AY487"/>
    <mergeCell ref="B488:X488"/>
    <mergeCell ref="Y488:AC488"/>
    <mergeCell ref="AD488:AF488"/>
    <mergeCell ref="AG488:AI488"/>
    <mergeCell ref="AJ488:AY488"/>
    <mergeCell ref="O485:X485"/>
    <mergeCell ref="Y485:AC485"/>
    <mergeCell ref="AD485:AF485"/>
    <mergeCell ref="AG485:AI485"/>
    <mergeCell ref="AG490:AI490"/>
    <mergeCell ref="AJ490:AY490"/>
    <mergeCell ref="AG492:AI492"/>
    <mergeCell ref="B498:N498"/>
    <mergeCell ref="O498:X498"/>
    <mergeCell ref="Y498:AC498"/>
    <mergeCell ref="AD498:AF498"/>
    <mergeCell ref="AG498:AI498"/>
    <mergeCell ref="AJ498:AY498"/>
    <mergeCell ref="B493:N493"/>
    <mergeCell ref="B492:N492"/>
    <mergeCell ref="O492:X492"/>
    <mergeCell ref="Y492:AC492"/>
    <mergeCell ref="AD492:AF492"/>
    <mergeCell ref="AJ492:AY492"/>
    <mergeCell ref="B489:N489"/>
    <mergeCell ref="O493:X493"/>
    <mergeCell ref="Y493:AC493"/>
    <mergeCell ref="AD493:AF493"/>
    <mergeCell ref="AG493:AI493"/>
    <mergeCell ref="AJ493:AY493"/>
    <mergeCell ref="B494:N494"/>
    <mergeCell ref="O494:X494"/>
    <mergeCell ref="Y494:AC494"/>
    <mergeCell ref="AD494:AF494"/>
    <mergeCell ref="AG494:AI494"/>
    <mergeCell ref="AJ494:AY494"/>
    <mergeCell ref="AD497:AF497"/>
    <mergeCell ref="AG497:AI497"/>
    <mergeCell ref="AJ497:AY497"/>
    <mergeCell ref="B490:N490"/>
    <mergeCell ref="Y505:AC505"/>
    <mergeCell ref="AD505:AF505"/>
    <mergeCell ref="AG505:AI505"/>
    <mergeCell ref="AJ505:AY505"/>
    <mergeCell ref="B506:N506"/>
    <mergeCell ref="O506:X506"/>
    <mergeCell ref="Y506:AC506"/>
    <mergeCell ref="B502:N502"/>
    <mergeCell ref="O502:X502"/>
    <mergeCell ref="Y502:AC502"/>
    <mergeCell ref="AD502:AF502"/>
    <mergeCell ref="AG502:AI502"/>
    <mergeCell ref="AJ502:AY502"/>
    <mergeCell ref="AG506:AI506"/>
    <mergeCell ref="O490:X490"/>
    <mergeCell ref="Y490:AC490"/>
    <mergeCell ref="AD490:AF490"/>
    <mergeCell ref="B500:N500"/>
    <mergeCell ref="O500:X500"/>
    <mergeCell ref="Y500:AC500"/>
    <mergeCell ref="AD500:AF500"/>
    <mergeCell ref="AG500:AI500"/>
    <mergeCell ref="AJ500:AY500"/>
    <mergeCell ref="B496:N496"/>
    <mergeCell ref="B503:AY503"/>
    <mergeCell ref="O496:X496"/>
    <mergeCell ref="Y496:AC496"/>
    <mergeCell ref="AD496:AF496"/>
    <mergeCell ref="AG496:AI496"/>
    <mergeCell ref="AJ496:AY496"/>
    <mergeCell ref="B495:N495"/>
    <mergeCell ref="B499:N499"/>
    <mergeCell ref="B510:N510"/>
    <mergeCell ref="O510:X510"/>
    <mergeCell ref="Y510:AC510"/>
    <mergeCell ref="AD510:AF510"/>
    <mergeCell ref="AG510:AI510"/>
    <mergeCell ref="AJ510:AY510"/>
    <mergeCell ref="B509:N509"/>
    <mergeCell ref="O509:X509"/>
    <mergeCell ref="Y509:AC509"/>
    <mergeCell ref="AD509:AF509"/>
    <mergeCell ref="AG509:AI509"/>
    <mergeCell ref="AJ509:AY509"/>
    <mergeCell ref="B504:X504"/>
    <mergeCell ref="Y504:AC504"/>
    <mergeCell ref="AD504:AF504"/>
    <mergeCell ref="AG504:AI504"/>
    <mergeCell ref="AJ504:AY504"/>
    <mergeCell ref="B508:N508"/>
    <mergeCell ref="O508:X508"/>
    <mergeCell ref="Y508:AC508"/>
    <mergeCell ref="AD508:AF508"/>
    <mergeCell ref="AJ506:AY506"/>
    <mergeCell ref="B507:N507"/>
    <mergeCell ref="O507:X507"/>
    <mergeCell ref="Y507:AC507"/>
    <mergeCell ref="AD507:AF507"/>
    <mergeCell ref="AG507:AI507"/>
    <mergeCell ref="AJ507:AY507"/>
    <mergeCell ref="AG508:AI508"/>
    <mergeCell ref="AJ508:AY508"/>
    <mergeCell ref="B505:N505"/>
    <mergeCell ref="O505:X505"/>
    <mergeCell ref="Y120:AC120"/>
    <mergeCell ref="AD120:AF120"/>
    <mergeCell ref="AJ31:AY31"/>
    <mergeCell ref="Y50:AC50"/>
    <mergeCell ref="O29:X29"/>
    <mergeCell ref="AG29:AI29"/>
    <mergeCell ref="Y37:AC37"/>
    <mergeCell ref="AD37:AF37"/>
    <mergeCell ref="AG50:AI50"/>
    <mergeCell ref="AG36:AI36"/>
    <mergeCell ref="AJ36:AY36"/>
    <mergeCell ref="B39:N39"/>
    <mergeCell ref="O39:X39"/>
    <mergeCell ref="Y39:AC39"/>
    <mergeCell ref="B36:N36"/>
    <mergeCell ref="B47:N47"/>
    <mergeCell ref="O40:X40"/>
    <mergeCell ref="AD107:AF107"/>
    <mergeCell ref="AD112:AF112"/>
    <mergeCell ref="AG82:AI82"/>
    <mergeCell ref="AG113:AI113"/>
    <mergeCell ref="AD63:AF63"/>
    <mergeCell ref="AJ70:AY70"/>
    <mergeCell ref="B74:N74"/>
    <mergeCell ref="AD89:AF89"/>
    <mergeCell ref="AG89:AI89"/>
    <mergeCell ref="AD94:AF94"/>
    <mergeCell ref="Y107:AC107"/>
    <mergeCell ref="AG107:AI107"/>
    <mergeCell ref="AJ95:AY95"/>
    <mergeCell ref="AJ92:AY92"/>
    <mergeCell ref="AG108:AI108"/>
    <mergeCell ref="B28:N28"/>
    <mergeCell ref="O28:X28"/>
    <mergeCell ref="Y28:AC28"/>
    <mergeCell ref="O24:X24"/>
    <mergeCell ref="Y24:AC24"/>
    <mergeCell ref="B26:N26"/>
    <mergeCell ref="O26:X26"/>
    <mergeCell ref="AD23:AF23"/>
    <mergeCell ref="AD28:AF28"/>
    <mergeCell ref="AJ24:AY24"/>
    <mergeCell ref="B25:N25"/>
    <mergeCell ref="Y55:AC55"/>
    <mergeCell ref="B38:N38"/>
    <mergeCell ref="O38:X38"/>
    <mergeCell ref="Y38:AC38"/>
    <mergeCell ref="B27:N27"/>
    <mergeCell ref="O27:X27"/>
    <mergeCell ref="Y27:AC27"/>
    <mergeCell ref="AG55:AI55"/>
    <mergeCell ref="AJ30:AY30"/>
    <mergeCell ref="AJ34:AY34"/>
    <mergeCell ref="AG39:AI39"/>
    <mergeCell ref="AJ39:AY39"/>
    <mergeCell ref="AG37:AI37"/>
    <mergeCell ref="B51:AY51"/>
    <mergeCell ref="AJ54:AY54"/>
    <mergeCell ref="B41:N41"/>
    <mergeCell ref="O36:X36"/>
    <mergeCell ref="AJ52:AY52"/>
    <mergeCell ref="AD38:AF38"/>
    <mergeCell ref="O43:X43"/>
    <mergeCell ref="B34:N34"/>
    <mergeCell ref="Y309:AC309"/>
    <mergeCell ref="AJ323:AY323"/>
    <mergeCell ref="AJ334:AY334"/>
    <mergeCell ref="AD327:AF327"/>
    <mergeCell ref="AG327:AI327"/>
    <mergeCell ref="AD335:AF335"/>
    <mergeCell ref="AG335:AI335"/>
    <mergeCell ref="Y324:AC324"/>
    <mergeCell ref="O319:X319"/>
    <mergeCell ref="AJ328:AY328"/>
    <mergeCell ref="AJ340:AY340"/>
    <mergeCell ref="B338:N338"/>
    <mergeCell ref="Y80:AC80"/>
    <mergeCell ref="AD80:AF80"/>
    <mergeCell ref="AG101:AI101"/>
    <mergeCell ref="O82:X82"/>
    <mergeCell ref="AG75:AI75"/>
    <mergeCell ref="AJ75:AY75"/>
    <mergeCell ref="AJ99:AY99"/>
    <mergeCell ref="Y90:AC90"/>
    <mergeCell ref="AD90:AF90"/>
    <mergeCell ref="AG90:AI90"/>
    <mergeCell ref="AJ90:AY90"/>
    <mergeCell ref="Y92:AC92"/>
    <mergeCell ref="AJ102:AY102"/>
    <mergeCell ref="B82:N82"/>
    <mergeCell ref="O76:X76"/>
    <mergeCell ref="Y76:AC76"/>
    <mergeCell ref="Y78:AC78"/>
    <mergeCell ref="B84:AY84"/>
    <mergeCell ref="Y88:AC88"/>
    <mergeCell ref="AJ85:AY85"/>
    <mergeCell ref="AJ371:AY371"/>
    <mergeCell ref="AG373:AI373"/>
    <mergeCell ref="B428:N428"/>
    <mergeCell ref="O428:X428"/>
    <mergeCell ref="AD414:AF414"/>
    <mergeCell ref="AJ346:AY346"/>
    <mergeCell ref="AG331:AI331"/>
    <mergeCell ref="AJ331:AY331"/>
    <mergeCell ref="AD421:AF421"/>
    <mergeCell ref="O425:X425"/>
    <mergeCell ref="AJ421:AY421"/>
    <mergeCell ref="B423:N423"/>
    <mergeCell ref="AD439:AF439"/>
    <mergeCell ref="AG439:AI439"/>
    <mergeCell ref="Y428:AC428"/>
    <mergeCell ref="AD329:AF329"/>
    <mergeCell ref="AG329:AI329"/>
    <mergeCell ref="AD428:AF428"/>
    <mergeCell ref="AG428:AI428"/>
    <mergeCell ref="AJ428:AY428"/>
    <mergeCell ref="B412:N412"/>
    <mergeCell ref="B415:N415"/>
    <mergeCell ref="AD423:AF423"/>
    <mergeCell ref="AG423:AI423"/>
    <mergeCell ref="O437:X437"/>
    <mergeCell ref="AD431:AF431"/>
    <mergeCell ref="AG431:AI431"/>
    <mergeCell ref="AJ431:AY440"/>
    <mergeCell ref="B432:N432"/>
    <mergeCell ref="AJ362:AY362"/>
    <mergeCell ref="B365:N365"/>
    <mergeCell ref="Y353:AC353"/>
    <mergeCell ref="B367:AY367"/>
    <mergeCell ref="AJ368:AY368"/>
    <mergeCell ref="B429:AY429"/>
    <mergeCell ref="O439:X439"/>
    <mergeCell ref="AJ343:AY343"/>
    <mergeCell ref="AG433:AI433"/>
    <mergeCell ref="AJ430:AY430"/>
    <mergeCell ref="B431:N431"/>
    <mergeCell ref="B437:N437"/>
    <mergeCell ref="O436:X436"/>
    <mergeCell ref="Y436:AC436"/>
    <mergeCell ref="AD436:AF436"/>
    <mergeCell ref="AG436:AI436"/>
    <mergeCell ref="B336:AY336"/>
    <mergeCell ref="B337:X337"/>
    <mergeCell ref="Y337:AC337"/>
    <mergeCell ref="B339:AY339"/>
    <mergeCell ref="O432:X432"/>
    <mergeCell ref="Y432:AC432"/>
    <mergeCell ref="B435:N435"/>
    <mergeCell ref="O435:X435"/>
    <mergeCell ref="Y435:AC435"/>
    <mergeCell ref="AG427:AI427"/>
    <mergeCell ref="AJ427:AY427"/>
    <mergeCell ref="B424:N424"/>
    <mergeCell ref="O424:X424"/>
    <mergeCell ref="AD427:AF427"/>
    <mergeCell ref="O423:X423"/>
    <mergeCell ref="B419:N419"/>
    <mergeCell ref="AG414:AI414"/>
    <mergeCell ref="B374:N374"/>
    <mergeCell ref="O368:X368"/>
    <mergeCell ref="AG462:AI462"/>
    <mergeCell ref="Y439:AC439"/>
    <mergeCell ref="AG470:AI470"/>
    <mergeCell ref="O465:X465"/>
    <mergeCell ref="O331:X331"/>
    <mergeCell ref="O355:X355"/>
    <mergeCell ref="O328:X328"/>
    <mergeCell ref="O338:X338"/>
    <mergeCell ref="B342:N342"/>
    <mergeCell ref="AD348:AF348"/>
    <mergeCell ref="AG348:AI348"/>
    <mergeCell ref="O360:X360"/>
    <mergeCell ref="B353:N353"/>
    <mergeCell ref="AD357:AF357"/>
    <mergeCell ref="AG357:AI357"/>
    <mergeCell ref="Y392:AC392"/>
    <mergeCell ref="O387:X387"/>
    <mergeCell ref="AG365:AI365"/>
    <mergeCell ref="AG402:AI402"/>
    <mergeCell ref="AD397:AF397"/>
    <mergeCell ref="O409:X409"/>
    <mergeCell ref="Y409:AC409"/>
    <mergeCell ref="AG406:AI406"/>
    <mergeCell ref="B387:N387"/>
    <mergeCell ref="AD394:AF394"/>
    <mergeCell ref="B376:N376"/>
    <mergeCell ref="AG377:AI377"/>
    <mergeCell ref="AG374:AI374"/>
    <mergeCell ref="B373:N373"/>
    <mergeCell ref="O373:X373"/>
    <mergeCell ref="B371:N371"/>
    <mergeCell ref="Y361:AC361"/>
    <mergeCell ref="AG451:AI451"/>
    <mergeCell ref="AD452:AF452"/>
    <mergeCell ref="AG452:AI452"/>
    <mergeCell ref="O455:X455"/>
    <mergeCell ref="O324:X324"/>
    <mergeCell ref="AG324:AI324"/>
    <mergeCell ref="AD342:AF342"/>
    <mergeCell ref="AG417:AI417"/>
    <mergeCell ref="O394:X394"/>
    <mergeCell ref="Y394:AC394"/>
    <mergeCell ref="AD470:AF470"/>
    <mergeCell ref="AD435:AF435"/>
    <mergeCell ref="AG435:AI435"/>
    <mergeCell ref="B430:X430"/>
    <mergeCell ref="Y430:AC430"/>
    <mergeCell ref="AD430:AF430"/>
    <mergeCell ref="AG430:AI430"/>
    <mergeCell ref="Y437:AC437"/>
    <mergeCell ref="AD437:AF437"/>
    <mergeCell ref="AG437:AI437"/>
    <mergeCell ref="AD432:AF432"/>
    <mergeCell ref="AG432:AI432"/>
    <mergeCell ref="B433:N433"/>
    <mergeCell ref="B439:N439"/>
    <mergeCell ref="O433:X433"/>
    <mergeCell ref="Y433:AC433"/>
    <mergeCell ref="AD433:AF433"/>
    <mergeCell ref="O431:X431"/>
    <mergeCell ref="B462:N462"/>
    <mergeCell ref="O462:X462"/>
    <mergeCell ref="Y462:AC462"/>
    <mergeCell ref="AD462:AF462"/>
    <mergeCell ref="O468:X468"/>
    <mergeCell ref="Y468:AC468"/>
    <mergeCell ref="AD468:AF468"/>
    <mergeCell ref="Y465:AC465"/>
    <mergeCell ref="Y473:AC473"/>
    <mergeCell ref="AD473:AF473"/>
    <mergeCell ref="AG473:AI473"/>
    <mergeCell ref="AJ456:AY456"/>
    <mergeCell ref="AD450:AF450"/>
    <mergeCell ref="Y450:AC450"/>
    <mergeCell ref="B452:N452"/>
    <mergeCell ref="O452:X452"/>
    <mergeCell ref="Y452:AC452"/>
    <mergeCell ref="AJ448:AY448"/>
    <mergeCell ref="B446:N446"/>
    <mergeCell ref="O446:X446"/>
    <mergeCell ref="Y446:AC446"/>
    <mergeCell ref="B447:AY447"/>
    <mergeCell ref="B453:AY453"/>
    <mergeCell ref="B454:X454"/>
    <mergeCell ref="Y454:AC454"/>
    <mergeCell ref="AD454:AF454"/>
    <mergeCell ref="AG454:AI454"/>
    <mergeCell ref="B455:N455"/>
    <mergeCell ref="AD465:AF465"/>
    <mergeCell ref="AG465:AI465"/>
    <mergeCell ref="B473:N473"/>
    <mergeCell ref="AJ459:AY459"/>
    <mergeCell ref="B451:N451"/>
    <mergeCell ref="O451:X451"/>
    <mergeCell ref="Y451:AC451"/>
    <mergeCell ref="AD451:AF451"/>
    <mergeCell ref="AD459:AF459"/>
    <mergeCell ref="AG459:AI459"/>
    <mergeCell ref="AJ452:AY452"/>
    <mergeCell ref="AJ451:AY451"/>
    <mergeCell ref="AJ443:AY443"/>
    <mergeCell ref="AJ454:AY454"/>
    <mergeCell ref="AJ462:AY462"/>
    <mergeCell ref="B463:AY463"/>
    <mergeCell ref="AG464:AI464"/>
    <mergeCell ref="Y471:AC471"/>
    <mergeCell ref="O479:X479"/>
    <mergeCell ref="AJ479:AY479"/>
    <mergeCell ref="AG468:AI468"/>
    <mergeCell ref="AJ468:AY468"/>
    <mergeCell ref="AD471:AF471"/>
    <mergeCell ref="AG471:AI471"/>
    <mergeCell ref="AJ471:AY471"/>
    <mergeCell ref="B469:N469"/>
    <mergeCell ref="O469:X469"/>
    <mergeCell ref="Y469:AC469"/>
    <mergeCell ref="AD469:AF469"/>
    <mergeCell ref="AG469:AI469"/>
    <mergeCell ref="AJ469:AY469"/>
    <mergeCell ref="O478:X478"/>
    <mergeCell ref="Y478:AC478"/>
    <mergeCell ref="AD478:AF478"/>
    <mergeCell ref="AG478:AI478"/>
    <mergeCell ref="AJ478:AY478"/>
    <mergeCell ref="AJ475:AY475"/>
    <mergeCell ref="B479:N479"/>
    <mergeCell ref="AJ470:AY470"/>
    <mergeCell ref="B468:N468"/>
    <mergeCell ref="B372:N372"/>
    <mergeCell ref="O374:X374"/>
    <mergeCell ref="Y368:AC368"/>
    <mergeCell ref="AD368:AF368"/>
    <mergeCell ref="O476:X476"/>
    <mergeCell ref="Y476:AC476"/>
    <mergeCell ref="AD476:AF476"/>
    <mergeCell ref="AG476:AI476"/>
    <mergeCell ref="AJ476:AY476"/>
    <mergeCell ref="B474:N474"/>
    <mergeCell ref="AG397:AI397"/>
    <mergeCell ref="AJ397:AY397"/>
    <mergeCell ref="B398:N398"/>
    <mergeCell ref="O473:X473"/>
    <mergeCell ref="B470:N470"/>
    <mergeCell ref="O470:X470"/>
    <mergeCell ref="Y470:AC470"/>
    <mergeCell ref="B476:N476"/>
    <mergeCell ref="B461:X461"/>
    <mergeCell ref="Y461:AC461"/>
    <mergeCell ref="Y440:AC440"/>
    <mergeCell ref="AD440:AF440"/>
    <mergeCell ref="AG440:AI440"/>
    <mergeCell ref="B456:N456"/>
    <mergeCell ref="O456:X456"/>
    <mergeCell ref="Y431:AC431"/>
    <mergeCell ref="B436:N436"/>
    <mergeCell ref="B400:N400"/>
    <mergeCell ref="B445:N445"/>
    <mergeCell ref="O445:X445"/>
    <mergeCell ref="Y445:AC445"/>
    <mergeCell ref="AD445:AF445"/>
    <mergeCell ref="Y386:AC386"/>
    <mergeCell ref="AJ386:AY386"/>
    <mergeCell ref="AD377:AF377"/>
    <mergeCell ref="O377:X377"/>
    <mergeCell ref="Y377:AC377"/>
    <mergeCell ref="AG376:AI376"/>
    <mergeCell ref="AD376:AF376"/>
    <mergeCell ref="O378:X378"/>
    <mergeCell ref="Y379:AC379"/>
    <mergeCell ref="AD379:AF379"/>
    <mergeCell ref="AG379:AI379"/>
    <mergeCell ref="O379:X379"/>
    <mergeCell ref="Y376:AC376"/>
    <mergeCell ref="B378:N378"/>
    <mergeCell ref="AG378:AI378"/>
    <mergeCell ref="Y378:AC378"/>
    <mergeCell ref="B384:I384"/>
    <mergeCell ref="AJ377:AY377"/>
    <mergeCell ref="AJ376:AY376"/>
    <mergeCell ref="AJ381:AY381"/>
    <mergeCell ref="B379:N379"/>
    <mergeCell ref="Y363:AC363"/>
    <mergeCell ref="AD363:AF363"/>
    <mergeCell ref="AG363:AI363"/>
    <mergeCell ref="B377:N377"/>
    <mergeCell ref="B370:N370"/>
    <mergeCell ref="AD374:AF374"/>
    <mergeCell ref="AG362:AI362"/>
    <mergeCell ref="AJ365:AY365"/>
    <mergeCell ref="AG450:AI450"/>
    <mergeCell ref="AJ450:AY450"/>
    <mergeCell ref="B449:N449"/>
    <mergeCell ref="O449:X449"/>
    <mergeCell ref="Y449:AC449"/>
    <mergeCell ref="AD449:AF449"/>
    <mergeCell ref="AJ446:AY446"/>
    <mergeCell ref="AJ445:AY445"/>
    <mergeCell ref="AD448:AF448"/>
    <mergeCell ref="O448:X448"/>
    <mergeCell ref="AG392:AI392"/>
    <mergeCell ref="O398:X398"/>
    <mergeCell ref="Y398:AC398"/>
    <mergeCell ref="AD398:AF398"/>
    <mergeCell ref="AG398:AI398"/>
    <mergeCell ref="AJ398:AY398"/>
    <mergeCell ref="B394:N394"/>
    <mergeCell ref="O383:X383"/>
    <mergeCell ref="AD378:AF378"/>
    <mergeCell ref="AJ392:AY392"/>
    <mergeCell ref="Y391:AC391"/>
    <mergeCell ref="AD391:AF391"/>
    <mergeCell ref="AJ363:AY363"/>
    <mergeCell ref="O386:X386"/>
    <mergeCell ref="Y455:AC455"/>
    <mergeCell ref="Y456:AC456"/>
    <mergeCell ref="AD456:AF456"/>
    <mergeCell ref="AG456:AI456"/>
    <mergeCell ref="B459:N459"/>
    <mergeCell ref="O459:X459"/>
    <mergeCell ref="Y459:AC459"/>
    <mergeCell ref="AJ344:AY344"/>
    <mergeCell ref="B343:N343"/>
    <mergeCell ref="O343:X343"/>
    <mergeCell ref="B328:N328"/>
    <mergeCell ref="AG340:AI340"/>
    <mergeCell ref="AD340:AF340"/>
    <mergeCell ref="Y335:AC335"/>
    <mergeCell ref="B334:N334"/>
    <mergeCell ref="B355:N355"/>
    <mergeCell ref="AD353:AF353"/>
    <mergeCell ref="AG353:AI353"/>
    <mergeCell ref="O359:X359"/>
    <mergeCell ref="O351:X351"/>
    <mergeCell ref="AG342:AI342"/>
    <mergeCell ref="AJ333:AY333"/>
    <mergeCell ref="AG355:AI355"/>
    <mergeCell ref="B357:N357"/>
    <mergeCell ref="AG341:AI341"/>
    <mergeCell ref="B330:N330"/>
    <mergeCell ref="O330:X330"/>
    <mergeCell ref="O333:X333"/>
    <mergeCell ref="AD343:AF343"/>
    <mergeCell ref="AG343:AI343"/>
    <mergeCell ref="AG346:AI346"/>
    <mergeCell ref="AG337:AI337"/>
    <mergeCell ref="O284:X284"/>
    <mergeCell ref="O266:X266"/>
    <mergeCell ref="O323:X323"/>
    <mergeCell ref="AD325:AF325"/>
    <mergeCell ref="AG325:AI325"/>
    <mergeCell ref="AD338:AF338"/>
    <mergeCell ref="AD341:AF341"/>
    <mergeCell ref="AG334:AI334"/>
    <mergeCell ref="Y333:AC333"/>
    <mergeCell ref="AD333:AF333"/>
    <mergeCell ref="AG333:AI333"/>
    <mergeCell ref="Y340:AC340"/>
    <mergeCell ref="Y283:AC283"/>
    <mergeCell ref="Y314:AC314"/>
    <mergeCell ref="AD314:AF314"/>
    <mergeCell ref="AJ280:AY280"/>
    <mergeCell ref="O274:X274"/>
    <mergeCell ref="Y274:AC274"/>
    <mergeCell ref="AG279:AI279"/>
    <mergeCell ref="AD282:AF282"/>
    <mergeCell ref="AG282:AI282"/>
    <mergeCell ref="AD337:AF337"/>
    <mergeCell ref="B327:X327"/>
    <mergeCell ref="B320:AY320"/>
    <mergeCell ref="AJ329:AY329"/>
    <mergeCell ref="AG338:AI338"/>
    <mergeCell ref="AJ338:AY338"/>
    <mergeCell ref="O297:X297"/>
    <mergeCell ref="AG316:AI316"/>
    <mergeCell ref="Y280:AC280"/>
    <mergeCell ref="B297:N297"/>
    <mergeCell ref="Y321:AC321"/>
    <mergeCell ref="AD360:AF360"/>
    <mergeCell ref="Y343:AC343"/>
    <mergeCell ref="AD356:AF356"/>
    <mergeCell ref="AG356:AI356"/>
    <mergeCell ref="O353:X353"/>
    <mergeCell ref="AJ348:AY348"/>
    <mergeCell ref="AJ341:AY341"/>
    <mergeCell ref="Y338:AC338"/>
    <mergeCell ref="O334:X334"/>
    <mergeCell ref="Y334:AC334"/>
    <mergeCell ref="AD334:AF334"/>
    <mergeCell ref="AD324:AF324"/>
    <mergeCell ref="AD358:AF358"/>
    <mergeCell ref="Y332:AC332"/>
    <mergeCell ref="AD332:AF332"/>
    <mergeCell ref="AG332:AI332"/>
    <mergeCell ref="AJ337:AY337"/>
    <mergeCell ref="O342:X342"/>
    <mergeCell ref="AG360:AI360"/>
    <mergeCell ref="AJ360:AY360"/>
    <mergeCell ref="AG358:AI358"/>
    <mergeCell ref="AD359:AF359"/>
    <mergeCell ref="Y360:AC360"/>
    <mergeCell ref="AD355:AF355"/>
    <mergeCell ref="O346:X346"/>
    <mergeCell ref="Y346:AC346"/>
    <mergeCell ref="AJ355:AY355"/>
    <mergeCell ref="O349:X349"/>
    <mergeCell ref="Y349:AC349"/>
    <mergeCell ref="AD349:AF349"/>
    <mergeCell ref="O350:X350"/>
    <mergeCell ref="AJ325:AY325"/>
    <mergeCell ref="B288:N288"/>
    <mergeCell ref="O288:X288"/>
    <mergeCell ref="Y288:AC288"/>
    <mergeCell ref="AJ312:AY312"/>
    <mergeCell ref="O219:X219"/>
    <mergeCell ref="AG237:AI237"/>
    <mergeCell ref="B280:N280"/>
    <mergeCell ref="AG280:AI280"/>
    <mergeCell ref="AD297:AF297"/>
    <mergeCell ref="AG297:AI297"/>
    <mergeCell ref="B312:N312"/>
    <mergeCell ref="O312:X312"/>
    <mergeCell ref="Y312:AC312"/>
    <mergeCell ref="AD312:AF312"/>
    <mergeCell ref="AG307:AI307"/>
    <mergeCell ref="AD309:AF309"/>
    <mergeCell ref="AG314:AI314"/>
    <mergeCell ref="AG257:AI257"/>
    <mergeCell ref="AJ257:AY257"/>
    <mergeCell ref="B258:N258"/>
    <mergeCell ref="AJ297:AY297"/>
    <mergeCell ref="AG309:AI309"/>
    <mergeCell ref="AD311:AF311"/>
    <mergeCell ref="B313:AY313"/>
    <mergeCell ref="B308:AY308"/>
    <mergeCell ref="O224:X224"/>
    <mergeCell ref="Y227:AC227"/>
    <mergeCell ref="B309:X309"/>
    <mergeCell ref="B314:X314"/>
    <mergeCell ref="Y262:AC262"/>
    <mergeCell ref="AD276:AF276"/>
    <mergeCell ref="Y265:AC265"/>
    <mergeCell ref="Y352:AC352"/>
    <mergeCell ref="AD352:AF352"/>
    <mergeCell ref="AG352:AI352"/>
    <mergeCell ref="B340:X340"/>
    <mergeCell ref="Y342:AC342"/>
    <mergeCell ref="Y331:AC331"/>
    <mergeCell ref="B331:N331"/>
    <mergeCell ref="O356:X356"/>
    <mergeCell ref="Y359:AC359"/>
    <mergeCell ref="B347:AY347"/>
    <mergeCell ref="B351:N351"/>
    <mergeCell ref="AD316:AF316"/>
    <mergeCell ref="AJ319:AY319"/>
    <mergeCell ref="AG323:AI323"/>
    <mergeCell ref="B321:X321"/>
    <mergeCell ref="AG318:AI318"/>
    <mergeCell ref="AJ324:AY324"/>
    <mergeCell ref="O325:X325"/>
    <mergeCell ref="Y358:AC358"/>
    <mergeCell ref="B322:N322"/>
    <mergeCell ref="O322:X322"/>
    <mergeCell ref="Y322:AC322"/>
    <mergeCell ref="B332:N332"/>
    <mergeCell ref="O332:X332"/>
    <mergeCell ref="AJ351:AY351"/>
    <mergeCell ref="B349:N349"/>
    <mergeCell ref="AG322:AI322"/>
    <mergeCell ref="AJ322:AY322"/>
    <mergeCell ref="B325:N325"/>
    <mergeCell ref="AJ321:AY321"/>
    <mergeCell ref="O341:X341"/>
    <mergeCell ref="AJ330:AY330"/>
    <mergeCell ref="AJ250:AY250"/>
    <mergeCell ref="AD246:AF246"/>
    <mergeCell ref="Y244:AC244"/>
    <mergeCell ref="AJ189:AY189"/>
    <mergeCell ref="Y189:AC189"/>
    <mergeCell ref="Y192:AC192"/>
    <mergeCell ref="B211:N211"/>
    <mergeCell ref="O211:X211"/>
    <mergeCell ref="Y211:AC211"/>
    <mergeCell ref="AG192:AI192"/>
    <mergeCell ref="AJ192:AY192"/>
    <mergeCell ref="AD192:AF192"/>
    <mergeCell ref="AJ190:AY190"/>
    <mergeCell ref="AD199:AF199"/>
    <mergeCell ref="B203:N203"/>
    <mergeCell ref="O203:X203"/>
    <mergeCell ref="Y194:AC194"/>
    <mergeCell ref="Y200:AC200"/>
    <mergeCell ref="B196:N196"/>
    <mergeCell ref="O196:X196"/>
    <mergeCell ref="Y196:AC196"/>
    <mergeCell ref="AJ201:AY201"/>
    <mergeCell ref="B199:X199"/>
    <mergeCell ref="Y199:AC199"/>
    <mergeCell ref="B200:N200"/>
    <mergeCell ref="Y197:AC197"/>
    <mergeCell ref="B204:N204"/>
    <mergeCell ref="O204:X204"/>
    <mergeCell ref="O190:X190"/>
    <mergeCell ref="Y190:AC190"/>
    <mergeCell ref="AD227:AF227"/>
    <mergeCell ref="Y238:AC238"/>
    <mergeCell ref="AD234:AF234"/>
    <mergeCell ref="AG236:AI236"/>
    <mergeCell ref="B230:N230"/>
    <mergeCell ref="B232:AY232"/>
    <mergeCell ref="O227:X227"/>
    <mergeCell ref="Y223:AC223"/>
    <mergeCell ref="AD236:AF236"/>
    <mergeCell ref="B236:N236"/>
    <mergeCell ref="B247:AY247"/>
    <mergeCell ref="O243:X243"/>
    <mergeCell ref="AJ224:AY224"/>
    <mergeCell ref="AG227:AI227"/>
    <mergeCell ref="AD245:AF245"/>
    <mergeCell ref="AD244:AF244"/>
    <mergeCell ref="AJ246:AY246"/>
    <mergeCell ref="AD233:AF233"/>
    <mergeCell ref="AG246:AI246"/>
    <mergeCell ref="AD241:AF241"/>
    <mergeCell ref="AJ235:AY235"/>
    <mergeCell ref="O230:X230"/>
    <mergeCell ref="AJ244:AY244"/>
    <mergeCell ref="O236:X236"/>
    <mergeCell ref="Y236:AC236"/>
    <mergeCell ref="AJ240:AY240"/>
    <mergeCell ref="AD238:AF238"/>
    <mergeCell ref="AG238:AI238"/>
    <mergeCell ref="AJ243:AY243"/>
    <mergeCell ref="AD284:AF284"/>
    <mergeCell ref="AG255:AI255"/>
    <mergeCell ref="B444:N444"/>
    <mergeCell ref="O444:X444"/>
    <mergeCell ref="Y444:AC444"/>
    <mergeCell ref="AD444:AF444"/>
    <mergeCell ref="AJ473:AY473"/>
    <mergeCell ref="B471:N471"/>
    <mergeCell ref="O471:X471"/>
    <mergeCell ref="B466:N466"/>
    <mergeCell ref="O466:X466"/>
    <mergeCell ref="Y466:AC466"/>
    <mergeCell ref="AD466:AF466"/>
    <mergeCell ref="Y387:AC387"/>
    <mergeCell ref="B390:N390"/>
    <mergeCell ref="AJ389:AY389"/>
    <mergeCell ref="AD401:AF401"/>
    <mergeCell ref="AJ375:AY375"/>
    <mergeCell ref="Y351:AC351"/>
    <mergeCell ref="AD351:AF351"/>
    <mergeCell ref="AG351:AI351"/>
    <mergeCell ref="AJ465:AY465"/>
    <mergeCell ref="AJ464:AY464"/>
    <mergeCell ref="Y467:AC467"/>
    <mergeCell ref="B465:N465"/>
    <mergeCell ref="B420:N420"/>
    <mergeCell ref="B324:N324"/>
    <mergeCell ref="AJ314:AY314"/>
    <mergeCell ref="AJ309:AY309"/>
    <mergeCell ref="AJ332:AY332"/>
    <mergeCell ref="AD331:AF331"/>
    <mergeCell ref="O352:X352"/>
    <mergeCell ref="AJ416:AY416"/>
    <mergeCell ref="O403:X403"/>
    <mergeCell ref="AD27:AF27"/>
    <mergeCell ref="AG27:AI27"/>
    <mergeCell ref="AJ27:AY27"/>
    <mergeCell ref="B261:N261"/>
    <mergeCell ref="O261:X261"/>
    <mergeCell ref="Y261:AC261"/>
    <mergeCell ref="AD261:AF261"/>
    <mergeCell ref="AG261:AI261"/>
    <mergeCell ref="AJ261:AY261"/>
    <mergeCell ref="B108:N108"/>
    <mergeCell ref="O108:X108"/>
    <mergeCell ref="Y108:AC108"/>
    <mergeCell ref="AD108:AF108"/>
    <mergeCell ref="Y403:AC403"/>
    <mergeCell ref="AD403:AF403"/>
    <mergeCell ref="AG403:AI403"/>
    <mergeCell ref="O400:X400"/>
    <mergeCell ref="Y400:AC400"/>
    <mergeCell ref="AD400:AF400"/>
    <mergeCell ref="AG400:AI400"/>
    <mergeCell ref="AJ402:AY402"/>
    <mergeCell ref="B396:AY396"/>
    <mergeCell ref="Y243:AC243"/>
    <mergeCell ref="B109:N109"/>
    <mergeCell ref="B268:N268"/>
    <mergeCell ref="B256:AY256"/>
    <mergeCell ref="AJ248:AY248"/>
    <mergeCell ref="B307:N307"/>
    <mergeCell ref="AD280:AF280"/>
    <mergeCell ref="Y284:AC284"/>
    <mergeCell ref="O281:X281"/>
    <mergeCell ref="Y281:AC281"/>
    <mergeCell ref="O474:X474"/>
    <mergeCell ref="Y474:AC474"/>
    <mergeCell ref="AD474:AF474"/>
    <mergeCell ref="AG474:AI474"/>
    <mergeCell ref="O154:X154"/>
    <mergeCell ref="AG190:AI190"/>
    <mergeCell ref="O197:X197"/>
    <mergeCell ref="B195:N195"/>
    <mergeCell ref="O195:X195"/>
    <mergeCell ref="AD194:AF194"/>
    <mergeCell ref="AG194:AI194"/>
    <mergeCell ref="AJ194:AY194"/>
    <mergeCell ref="Y195:AC195"/>
    <mergeCell ref="B467:N467"/>
    <mergeCell ref="O467:X467"/>
    <mergeCell ref="B205:N205"/>
    <mergeCell ref="O205:X205"/>
    <mergeCell ref="AG214:AI214"/>
    <mergeCell ref="B221:AY221"/>
    <mergeCell ref="B222:X222"/>
    <mergeCell ref="AG226:AI226"/>
    <mergeCell ref="AD211:AF211"/>
    <mergeCell ref="AJ214:AY214"/>
    <mergeCell ref="AD467:AF467"/>
    <mergeCell ref="O420:X420"/>
    <mergeCell ref="Y420:AC420"/>
    <mergeCell ref="AD420:AF420"/>
    <mergeCell ref="AG420:AI420"/>
    <mergeCell ref="AJ420:AY420"/>
    <mergeCell ref="AG416:AI416"/>
    <mergeCell ref="O241:X241"/>
    <mergeCell ref="AJ241:AY241"/>
    <mergeCell ref="B254:N254"/>
    <mergeCell ref="B240:N240"/>
    <mergeCell ref="AJ211:AY211"/>
    <mergeCell ref="AG211:AI211"/>
    <mergeCell ref="AJ227:AY227"/>
    <mergeCell ref="AG241:AI241"/>
    <mergeCell ref="AJ239:AY239"/>
    <mergeCell ref="B213:AY213"/>
    <mergeCell ref="AD223:AF223"/>
    <mergeCell ref="AG223:AI223"/>
    <mergeCell ref="Y226:AC226"/>
    <mergeCell ref="AD226:AF226"/>
    <mergeCell ref="AG224:AI224"/>
    <mergeCell ref="B238:N238"/>
    <mergeCell ref="B239:N239"/>
    <mergeCell ref="AG240:AI240"/>
    <mergeCell ref="O240:X240"/>
    <mergeCell ref="Y240:AC240"/>
    <mergeCell ref="AJ226:AY226"/>
    <mergeCell ref="AD224:AF224"/>
    <mergeCell ref="O254:X254"/>
    <mergeCell ref="AJ252:AY252"/>
    <mergeCell ref="AG249:AI249"/>
    <mergeCell ref="AJ231:AY231"/>
    <mergeCell ref="AJ237:AY237"/>
    <mergeCell ref="Y230:AC230"/>
    <mergeCell ref="AD230:AF230"/>
    <mergeCell ref="AG230:AI230"/>
    <mergeCell ref="AJ230:AY230"/>
    <mergeCell ref="B229:X229"/>
    <mergeCell ref="B57:N57"/>
    <mergeCell ref="O57:X57"/>
    <mergeCell ref="Y57:AC57"/>
    <mergeCell ref="AD57:AF57"/>
    <mergeCell ref="AG57:AI57"/>
    <mergeCell ref="AJ57:AY57"/>
    <mergeCell ref="B71:N71"/>
    <mergeCell ref="O71:X71"/>
    <mergeCell ref="Y71:AC71"/>
    <mergeCell ref="AD71:AF71"/>
    <mergeCell ref="AG71:AI71"/>
    <mergeCell ref="AJ71:AY71"/>
    <mergeCell ref="B209:X209"/>
    <mergeCell ref="Y209:AC209"/>
    <mergeCell ref="AD209:AF209"/>
    <mergeCell ref="AG209:AI209"/>
    <mergeCell ref="AJ209:AY209"/>
    <mergeCell ref="O109:X109"/>
    <mergeCell ref="B81:N81"/>
    <mergeCell ref="O81:X81"/>
    <mergeCell ref="Y81:AC81"/>
    <mergeCell ref="B83:N83"/>
    <mergeCell ref="O83:X83"/>
    <mergeCell ref="Y85:AC85"/>
    <mergeCell ref="AD81:AF81"/>
    <mergeCell ref="AG81:AI81"/>
    <mergeCell ref="AJ81:AY81"/>
    <mergeCell ref="AJ98:AY98"/>
    <mergeCell ref="Y83:AC83"/>
    <mergeCell ref="Y87:AC87"/>
    <mergeCell ref="Y93:AC93"/>
    <mergeCell ref="O120:X120"/>
    <mergeCell ref="O189:X189"/>
    <mergeCell ref="AJ173:AY173"/>
    <mergeCell ref="AJ203:AY203"/>
    <mergeCell ref="AD178:AF178"/>
    <mergeCell ref="AG178:AI178"/>
    <mergeCell ref="B214:X214"/>
    <mergeCell ref="B218:N218"/>
    <mergeCell ref="AJ217:AY217"/>
    <mergeCell ref="B216:N216"/>
    <mergeCell ref="O216:X216"/>
    <mergeCell ref="B215:N215"/>
    <mergeCell ref="AG216:AI216"/>
    <mergeCell ref="AJ222:AY222"/>
    <mergeCell ref="B477:N477"/>
    <mergeCell ref="O477:X477"/>
    <mergeCell ref="Y477:AC477"/>
    <mergeCell ref="AD477:AF477"/>
    <mergeCell ref="AG477:AI477"/>
    <mergeCell ref="AJ477:AY477"/>
    <mergeCell ref="AJ474:AY474"/>
    <mergeCell ref="AG467:AI467"/>
    <mergeCell ref="AJ467:AY467"/>
    <mergeCell ref="B397:X397"/>
    <mergeCell ref="Y397:AC397"/>
    <mergeCell ref="AJ378:AY378"/>
    <mergeCell ref="B386:N386"/>
    <mergeCell ref="AD392:AF392"/>
    <mergeCell ref="B281:N281"/>
    <mergeCell ref="B212:N212"/>
    <mergeCell ref="AG258:AI258"/>
    <mergeCell ref="AJ258:AY258"/>
    <mergeCell ref="B241:N241"/>
    <mergeCell ref="Y114:AC114"/>
    <mergeCell ref="AJ116:AY116"/>
    <mergeCell ref="Y160:AC160"/>
    <mergeCell ref="AJ178:AY178"/>
    <mergeCell ref="AJ195:AY195"/>
    <mergeCell ref="AG466:AI466"/>
    <mergeCell ref="AJ466:AY466"/>
    <mergeCell ref="B458:X458"/>
    <mergeCell ref="Y458:AC458"/>
    <mergeCell ref="AD458:AF458"/>
    <mergeCell ref="AG458:AI458"/>
    <mergeCell ref="AJ458:AY458"/>
    <mergeCell ref="B460:AY460"/>
    <mergeCell ref="AJ9:AN9"/>
    <mergeCell ref="AD10:AI10"/>
    <mergeCell ref="AJ10:AN10"/>
    <mergeCell ref="AD212:AF212"/>
    <mergeCell ref="AG212:AI212"/>
    <mergeCell ref="AJ212:AY212"/>
    <mergeCell ref="B208:AY208"/>
    <mergeCell ref="B210:N210"/>
    <mergeCell ref="O210:X210"/>
    <mergeCell ref="Y210:AC210"/>
    <mergeCell ref="AD210:AF210"/>
    <mergeCell ref="AG210:AI210"/>
    <mergeCell ref="AJ210:AY210"/>
    <mergeCell ref="Y109:AC109"/>
    <mergeCell ref="AD109:AF109"/>
    <mergeCell ref="B193:AY193"/>
    <mergeCell ref="B197:N197"/>
    <mergeCell ref="B194:X194"/>
    <mergeCell ref="O192:X192"/>
  </mergeCells>
  <conditionalFormatting sqref="BA324">
    <cfRule type="duplicateValues" dxfId="95" priority="108"/>
  </conditionalFormatting>
  <conditionalFormatting sqref="BA351">
    <cfRule type="duplicateValues" dxfId="94" priority="107"/>
  </conditionalFormatting>
  <conditionalFormatting sqref="BA420">
    <cfRule type="duplicateValues" dxfId="93" priority="104"/>
  </conditionalFormatting>
  <conditionalFormatting sqref="BA420">
    <cfRule type="duplicateValues" dxfId="92" priority="103"/>
  </conditionalFormatting>
  <conditionalFormatting sqref="BA489">
    <cfRule type="duplicateValues" dxfId="91" priority="100"/>
  </conditionalFormatting>
  <conditionalFormatting sqref="BA489">
    <cfRule type="duplicateValues" dxfId="90" priority="99"/>
  </conditionalFormatting>
  <conditionalFormatting sqref="BA171">
    <cfRule type="duplicateValues" dxfId="89" priority="98"/>
  </conditionalFormatting>
  <conditionalFormatting sqref="BA171">
    <cfRule type="duplicateValues" dxfId="88" priority="97"/>
  </conditionalFormatting>
  <conditionalFormatting sqref="BA350">
    <cfRule type="duplicateValues" dxfId="87" priority="96"/>
  </conditionalFormatting>
  <conditionalFormatting sqref="BA350">
    <cfRule type="duplicateValues" dxfId="86" priority="95"/>
  </conditionalFormatting>
  <conditionalFormatting sqref="BA392">
    <cfRule type="duplicateValues" dxfId="85" priority="94"/>
  </conditionalFormatting>
  <conditionalFormatting sqref="BA392">
    <cfRule type="duplicateValues" dxfId="84" priority="93"/>
  </conditionalFormatting>
  <conditionalFormatting sqref="BA393">
    <cfRule type="duplicateValues" dxfId="83" priority="92"/>
  </conditionalFormatting>
  <conditionalFormatting sqref="BA393">
    <cfRule type="duplicateValues" dxfId="82" priority="91"/>
  </conditionalFormatting>
  <conditionalFormatting sqref="BA498">
    <cfRule type="duplicateValues" dxfId="81" priority="90"/>
  </conditionalFormatting>
  <conditionalFormatting sqref="BA498">
    <cfRule type="duplicateValues" dxfId="80" priority="89"/>
  </conditionalFormatting>
  <conditionalFormatting sqref="BA509:BA510">
    <cfRule type="duplicateValues" dxfId="79" priority="88"/>
  </conditionalFormatting>
  <conditionalFormatting sqref="BA509:BA510">
    <cfRule type="duplicateValues" dxfId="78" priority="87"/>
  </conditionalFormatting>
  <conditionalFormatting sqref="BA207">
    <cfRule type="duplicateValues" dxfId="77" priority="86"/>
  </conditionalFormatting>
  <conditionalFormatting sqref="BA207">
    <cfRule type="duplicateValues" dxfId="76" priority="85"/>
  </conditionalFormatting>
  <conditionalFormatting sqref="BA362">
    <cfRule type="duplicateValues" dxfId="75" priority="82"/>
  </conditionalFormatting>
  <conditionalFormatting sqref="BA362">
    <cfRule type="duplicateValues" dxfId="74" priority="81"/>
  </conditionalFormatting>
  <conditionalFormatting sqref="BA371">
    <cfRule type="duplicateValues" dxfId="73" priority="80"/>
  </conditionalFormatting>
  <conditionalFormatting sqref="BA371">
    <cfRule type="duplicateValues" dxfId="72" priority="79"/>
  </conditionalFormatting>
  <conditionalFormatting sqref="BA394">
    <cfRule type="duplicateValues" dxfId="71" priority="76"/>
  </conditionalFormatting>
  <conditionalFormatting sqref="BA394">
    <cfRule type="duplicateValues" dxfId="70" priority="75"/>
  </conditionalFormatting>
  <conditionalFormatting sqref="BA407">
    <cfRule type="duplicateValues" dxfId="69" priority="74"/>
  </conditionalFormatting>
  <conditionalFormatting sqref="BA407">
    <cfRule type="duplicateValues" dxfId="68" priority="73"/>
  </conditionalFormatting>
  <conditionalFormatting sqref="BA409:BA412">
    <cfRule type="duplicateValues" dxfId="67" priority="72"/>
  </conditionalFormatting>
  <conditionalFormatting sqref="BA409:BA412">
    <cfRule type="duplicateValues" dxfId="66" priority="71"/>
  </conditionalFormatting>
  <conditionalFormatting sqref="BA434">
    <cfRule type="duplicateValues" dxfId="65" priority="70"/>
  </conditionalFormatting>
  <conditionalFormatting sqref="BA434">
    <cfRule type="duplicateValues" dxfId="64" priority="69"/>
  </conditionalFormatting>
  <conditionalFormatting sqref="BA56:BA57">
    <cfRule type="duplicateValues" dxfId="63" priority="68"/>
  </conditionalFormatting>
  <conditionalFormatting sqref="BA56:BA57">
    <cfRule type="duplicateValues" dxfId="62" priority="67"/>
  </conditionalFormatting>
  <conditionalFormatting sqref="BA124:BA128">
    <cfRule type="duplicateValues" dxfId="61" priority="66"/>
  </conditionalFormatting>
  <conditionalFormatting sqref="BA124:BA128">
    <cfRule type="duplicateValues" dxfId="60" priority="65"/>
  </conditionalFormatting>
  <conditionalFormatting sqref="BA141:BA142">
    <cfRule type="duplicateValues" dxfId="59" priority="64"/>
  </conditionalFormatting>
  <conditionalFormatting sqref="BA141:BA142">
    <cfRule type="duplicateValues" dxfId="58" priority="63"/>
  </conditionalFormatting>
  <conditionalFormatting sqref="BA140">
    <cfRule type="duplicateValues" dxfId="57" priority="62"/>
  </conditionalFormatting>
  <conditionalFormatting sqref="BA140">
    <cfRule type="duplicateValues" dxfId="56" priority="61"/>
  </conditionalFormatting>
  <conditionalFormatting sqref="BA143">
    <cfRule type="duplicateValues" dxfId="55" priority="60"/>
  </conditionalFormatting>
  <conditionalFormatting sqref="BA143">
    <cfRule type="duplicateValues" dxfId="54" priority="59"/>
  </conditionalFormatting>
  <conditionalFormatting sqref="BA139">
    <cfRule type="duplicateValues" dxfId="53" priority="58"/>
  </conditionalFormatting>
  <conditionalFormatting sqref="BA139">
    <cfRule type="duplicateValues" dxfId="52" priority="57"/>
  </conditionalFormatting>
  <conditionalFormatting sqref="BA196">
    <cfRule type="duplicateValues" dxfId="51" priority="56"/>
  </conditionalFormatting>
  <conditionalFormatting sqref="BA196">
    <cfRule type="duplicateValues" dxfId="50" priority="55"/>
  </conditionalFormatting>
  <conditionalFormatting sqref="BA234">
    <cfRule type="duplicateValues" dxfId="49" priority="54"/>
  </conditionalFormatting>
  <conditionalFormatting sqref="BA234">
    <cfRule type="duplicateValues" dxfId="48" priority="53"/>
  </conditionalFormatting>
  <conditionalFormatting sqref="BA264">
    <cfRule type="duplicateValues" dxfId="47" priority="52"/>
  </conditionalFormatting>
  <conditionalFormatting sqref="BA264">
    <cfRule type="duplicateValues" dxfId="46" priority="51"/>
  </conditionalFormatting>
  <conditionalFormatting sqref="BA267:BA268">
    <cfRule type="duplicateValues" dxfId="45" priority="50"/>
  </conditionalFormatting>
  <conditionalFormatting sqref="BA267:BA268">
    <cfRule type="duplicateValues" dxfId="44" priority="49"/>
  </conditionalFormatting>
  <conditionalFormatting sqref="BA269:BA271">
    <cfRule type="duplicateValues" dxfId="43" priority="38"/>
  </conditionalFormatting>
  <conditionalFormatting sqref="BA269:BA271">
    <cfRule type="duplicateValues" dxfId="42" priority="37"/>
  </conditionalFormatting>
  <conditionalFormatting sqref="BA283">
    <cfRule type="duplicateValues" dxfId="41" priority="34"/>
  </conditionalFormatting>
  <conditionalFormatting sqref="BA283">
    <cfRule type="duplicateValues" dxfId="40" priority="33"/>
  </conditionalFormatting>
  <conditionalFormatting sqref="BA455">
    <cfRule type="duplicateValues" dxfId="39" priority="30"/>
  </conditionalFormatting>
  <conditionalFormatting sqref="BA455">
    <cfRule type="duplicateValues" dxfId="38" priority="29"/>
  </conditionalFormatting>
  <conditionalFormatting sqref="BA461:BA462">
    <cfRule type="duplicateValues" dxfId="37" priority="28"/>
  </conditionalFormatting>
  <conditionalFormatting sqref="BA461:BA462">
    <cfRule type="duplicateValues" dxfId="36" priority="27"/>
  </conditionalFormatting>
  <conditionalFormatting sqref="BA499">
    <cfRule type="duplicateValues" dxfId="35" priority="26"/>
  </conditionalFormatting>
  <conditionalFormatting sqref="BA499">
    <cfRule type="duplicateValues" dxfId="34" priority="25"/>
  </conditionalFormatting>
  <conditionalFormatting sqref="BA508">
    <cfRule type="duplicateValues" dxfId="33" priority="24"/>
  </conditionalFormatting>
  <conditionalFormatting sqref="BA508">
    <cfRule type="duplicateValues" dxfId="32" priority="23"/>
  </conditionalFormatting>
  <conditionalFormatting sqref="BA31">
    <cfRule type="duplicateValues" dxfId="31" priority="22"/>
  </conditionalFormatting>
  <conditionalFormatting sqref="BA31">
    <cfRule type="duplicateValues" dxfId="30" priority="21"/>
  </conditionalFormatting>
  <conditionalFormatting sqref="BA31">
    <cfRule type="duplicateValues" dxfId="29" priority="20"/>
  </conditionalFormatting>
  <conditionalFormatting sqref="BA87:BA88">
    <cfRule type="duplicateValues" dxfId="28" priority="19"/>
  </conditionalFormatting>
  <conditionalFormatting sqref="BA87:BA88">
    <cfRule type="duplicateValues" dxfId="27" priority="18"/>
  </conditionalFormatting>
  <conditionalFormatting sqref="BA87:BA88">
    <cfRule type="duplicateValues" dxfId="26" priority="17"/>
  </conditionalFormatting>
  <conditionalFormatting sqref="BA231">
    <cfRule type="duplicateValues" dxfId="25" priority="16"/>
  </conditionalFormatting>
  <conditionalFormatting sqref="BA231">
    <cfRule type="duplicateValues" dxfId="24" priority="15"/>
  </conditionalFormatting>
  <conditionalFormatting sqref="BA231">
    <cfRule type="duplicateValues" dxfId="23" priority="14"/>
  </conditionalFormatting>
  <conditionalFormatting sqref="BA334">
    <cfRule type="duplicateValues" dxfId="22" priority="10"/>
  </conditionalFormatting>
  <conditionalFormatting sqref="BA334">
    <cfRule type="duplicateValues" dxfId="21" priority="9"/>
  </conditionalFormatting>
  <conditionalFormatting sqref="BA334">
    <cfRule type="duplicateValues" dxfId="20" priority="8"/>
  </conditionalFormatting>
  <conditionalFormatting sqref="BA378">
    <cfRule type="duplicateValues" dxfId="19" priority="7"/>
  </conditionalFormatting>
  <conditionalFormatting sqref="BA378">
    <cfRule type="duplicateValues" dxfId="18" priority="6"/>
  </conditionalFormatting>
  <conditionalFormatting sqref="BA378">
    <cfRule type="duplicateValues" dxfId="17" priority="5"/>
  </conditionalFormatting>
  <conditionalFormatting sqref="BA386">
    <cfRule type="duplicateValues" dxfId="16" priority="4"/>
  </conditionalFormatting>
  <conditionalFormatting sqref="BA386">
    <cfRule type="duplicateValues" dxfId="15" priority="3"/>
  </conditionalFormatting>
  <conditionalFormatting sqref="BA386">
    <cfRule type="duplicateValues" dxfId="14" priority="2"/>
  </conditionalFormatting>
  <conditionalFormatting sqref="BA511:BA1048576 BA370 BA372:BA373 BA408 BA129:BA138 BA265:BA266 BA232:BA233 BA335:BA349 BA376:BA377 BA379:BA385 BA387:BA391 BA325:BA333 BA1:BA30 BA413:BA419 BA352:BA361 BA363:BA368 BA395:BA406 BA421:BA433 BA490:BA497 BA500:BA507 BA32:BA55 BA435:BA454 BA456:BA460 BA197:BA206 BA272:BA282 BA58:BA86 BA144:BA170 BA208:BA230 BA89:BA123 BA172:BA195 BA235:BA263 BA284:BA323 BA463:BA488">
    <cfRule type="duplicateValues" dxfId="13" priority="301"/>
  </conditionalFormatting>
  <conditionalFormatting sqref="BA511:BA1048576 BA370 BA372:BA373 BA408 BA129:BA138 BA265:BA266 BA232:BA233 BA335:BA349 BA376:BA377 BA379:BA385 BA387:BA391 BA1:BA30 BA413:BA419 BA351:BA361 BA363:BA368 BA395:BA406 BA421:BA433 BA490:BA497 BA500:BA507 BA32:BA55 BA435:BA454 BA456:BA460 BA197:BA206 BA272:BA282 BA58:BA86 BA144:BA170 BA208:BA230 BA89:BA123 BA172:BA195 BA235:BA263 BA284:BA333 BA463:BA488">
    <cfRule type="duplicateValues" dxfId="12" priority="334"/>
  </conditionalFormatting>
  <conditionalFormatting sqref="BA374:BA375 BA369">
    <cfRule type="duplicateValues" dxfId="11" priority="335"/>
  </conditionalFormatting>
  <conditionalFormatting sqref="AV4">
    <cfRule type="expression" dxfId="10" priority="1">
      <formula>AND(J9&lt;&gt;"",AV4="")</formula>
    </cfRule>
  </conditionalFormatting>
  <dataValidations disablePrompts="1" count="2">
    <dataValidation type="list" showInputMessage="1" showErrorMessage="1" sqref="AV4" xr:uid="{CB0CB10C-E118-47A9-B97B-DFE6CE5D13CC}">
      <formula1>"I agree"</formula1>
    </dataValidation>
    <dataValidation type="list" allowBlank="1" showInputMessage="1" showErrorMessage="1" sqref="AK3:AM3 AV3:AX3" xr:uid="{063941FF-4ED1-48A8-9FDA-9D48585AF2DB}">
      <formula1>"YES, NO"</formula1>
    </dataValidation>
  </dataValidations>
  <pageMargins left="0.7" right="0.7" top="0.75" bottom="0.75" header="0.3" footer="0.3"/>
  <pageSetup scale="65" fitToHeight="0" orientation="portrait" r:id="rId1"/>
  <headerFooter>
    <oddFooter>&amp;LGreenhill Nursery&amp;CPage &amp;P&amp;R&amp;D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0BAD2-C0C2-4782-AC0A-C66E5BB019C7}">
  <sheetPr codeName="Sheet3">
    <pageSetUpPr fitToPage="1"/>
  </sheetPr>
  <dimension ref="A1"/>
  <sheetViews>
    <sheetView showGridLines="0" workbookViewId="0"/>
  </sheetViews>
  <sheetFormatPr defaultRowHeight="12.75" x14ac:dyDescent="0.2"/>
  <cols>
    <col min="1" max="1" width="150.140625" customWidth="1"/>
  </cols>
  <sheetData/>
  <pageMargins left="0.7" right="0.7" top="0.75" bottom="0.75" header="0.3" footer="0.3"/>
  <pageSetup scale="7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9241B-7D07-49CB-840D-5B70BEE55025}">
  <sheetPr codeName="Sheet4">
    <pageSetUpPr fitToPage="1"/>
  </sheetPr>
  <dimension ref="B1:BK1468"/>
  <sheetViews>
    <sheetView zoomScaleNormal="100" workbookViewId="0"/>
  </sheetViews>
  <sheetFormatPr defaultColWidth="9.140625" defaultRowHeight="12.75" outlineLevelRow="1" outlineLevelCol="1" x14ac:dyDescent="0.2"/>
  <cols>
    <col min="1" max="1" width="2" style="15" customWidth="1"/>
    <col min="2" max="20" width="2.7109375" style="15" customWidth="1"/>
    <col min="21" max="22" width="2.7109375" style="18" customWidth="1"/>
    <col min="23" max="43" width="2.7109375" style="15" customWidth="1"/>
    <col min="44" max="44" width="3" style="15" customWidth="1"/>
    <col min="45" max="48" width="2.7109375" style="15" customWidth="1"/>
    <col min="49" max="51" width="2.7109375" style="103" customWidth="1"/>
    <col min="52" max="52" width="2.7109375" style="15" customWidth="1"/>
    <col min="53" max="53" width="9.140625" style="15"/>
    <col min="54" max="54" width="13.140625" style="15" customWidth="1" outlineLevel="1"/>
    <col min="55" max="55" width="19.140625" style="15" customWidth="1" outlineLevel="1"/>
    <col min="56" max="56" width="9.140625" style="15" customWidth="1" outlineLevel="1"/>
    <col min="57" max="57" width="21" style="15" customWidth="1" outlineLevel="1"/>
    <col min="58" max="58" width="13.7109375" style="15" customWidth="1" outlineLevel="1"/>
    <col min="59" max="59" width="10.5703125" style="15" customWidth="1" outlineLevel="1"/>
    <col min="60" max="60" width="6.28515625" style="15" customWidth="1" outlineLevel="1"/>
    <col min="61" max="61" width="10.28515625" style="15" customWidth="1" outlineLevel="1"/>
    <col min="62" max="62" width="10.140625" customWidth="1"/>
    <col min="63" max="63" width="8.7109375" customWidth="1"/>
    <col min="64" max="16384" width="9.140625" style="15"/>
  </cols>
  <sheetData>
    <row r="1" spans="2:63" ht="36.75" thickBot="1" x14ac:dyDescent="0.25">
      <c r="B1" s="1368" t="s">
        <v>612</v>
      </c>
      <c r="C1" s="1369"/>
      <c r="D1" s="1369"/>
      <c r="E1" s="1369"/>
      <c r="F1" s="1369"/>
      <c r="G1" s="1369"/>
      <c r="H1" s="1369"/>
      <c r="I1" s="1369"/>
      <c r="J1" s="1369"/>
      <c r="K1" s="1369"/>
      <c r="L1" s="1369"/>
      <c r="M1" s="1369"/>
      <c r="N1" s="1369"/>
      <c r="O1" s="1369"/>
      <c r="P1" s="1369"/>
      <c r="Q1" s="1369"/>
      <c r="R1" s="1369"/>
      <c r="S1" s="1369"/>
      <c r="T1" s="1369"/>
      <c r="U1" s="1369"/>
      <c r="V1" s="1369"/>
      <c r="W1" s="1369"/>
      <c r="X1" s="1369"/>
      <c r="Y1" s="1369"/>
      <c r="Z1" s="1369"/>
      <c r="AA1" s="1369"/>
      <c r="AB1" s="1369"/>
      <c r="AC1" s="1369"/>
      <c r="AD1" s="1369"/>
      <c r="AE1" s="1369"/>
      <c r="AF1" s="1369"/>
      <c r="AG1" s="1369"/>
      <c r="AH1" s="1369"/>
      <c r="AI1" s="1369"/>
      <c r="AJ1" s="1369"/>
      <c r="AK1" s="1369"/>
      <c r="AL1" s="1369"/>
      <c r="AM1" s="1369"/>
      <c r="AN1" s="1369"/>
      <c r="AO1" s="1369"/>
      <c r="AP1" s="1369"/>
      <c r="AQ1" s="1369"/>
      <c r="AR1" s="1369"/>
      <c r="AS1" s="1369"/>
      <c r="AT1" s="1369"/>
      <c r="AU1" s="1369"/>
      <c r="AV1" s="1369"/>
      <c r="AW1" s="1370"/>
      <c r="AX1" s="1370"/>
      <c r="AY1" s="1371"/>
    </row>
    <row r="2" spans="2:63" ht="62.25" customHeight="1" thickBot="1" x14ac:dyDescent="0.25">
      <c r="B2" s="28"/>
      <c r="C2" s="210"/>
      <c r="D2" s="1354" t="str">
        <f>UPPER(G5)</f>
        <v>***SURNAME***</v>
      </c>
      <c r="E2" s="1355"/>
      <c r="F2" s="1355"/>
      <c r="G2" s="1355"/>
      <c r="H2" s="1355"/>
      <c r="I2" s="1355"/>
      <c r="J2" s="1355"/>
      <c r="K2" s="1355"/>
      <c r="L2" s="1355"/>
      <c r="M2" s="1355"/>
      <c r="N2" s="1355"/>
      <c r="O2" s="1355"/>
      <c r="P2" s="1355"/>
      <c r="Q2" s="1355"/>
      <c r="R2" s="1355"/>
      <c r="S2" s="1355"/>
      <c r="T2" s="1355"/>
      <c r="U2" s="1355"/>
      <c r="V2" s="1355"/>
      <c r="W2" s="1355"/>
      <c r="X2" s="1355"/>
      <c r="Y2" s="1355"/>
      <c r="Z2" s="1355"/>
      <c r="AA2" s="1355"/>
      <c r="AB2" s="1355"/>
      <c r="AC2" s="1355"/>
      <c r="AD2" s="1355"/>
      <c r="AE2" s="1355"/>
      <c r="AF2" s="1355"/>
      <c r="AG2" s="1355"/>
      <c r="AH2" s="1355"/>
      <c r="AI2" s="1355"/>
      <c r="AJ2" s="1355"/>
      <c r="AK2" s="1355"/>
      <c r="AL2" s="1355"/>
      <c r="AM2" s="1355"/>
      <c r="AN2" s="1355"/>
      <c r="AO2" s="1355"/>
      <c r="AP2" s="1355"/>
      <c r="AQ2" s="1355"/>
      <c r="AR2" s="1355"/>
      <c r="AS2" s="1355"/>
      <c r="AT2" s="1355"/>
      <c r="AU2" s="1355"/>
      <c r="AV2" s="1355"/>
      <c r="AW2" s="1356"/>
      <c r="AX2" s="211"/>
      <c r="AY2" s="99"/>
    </row>
    <row r="3" spans="2:63" ht="14.25" customHeight="1" x14ac:dyDescent="0.25">
      <c r="B3" s="28"/>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1"/>
      <c r="AX3" s="211"/>
      <c r="AY3" s="99"/>
      <c r="BB3" s="111" t="s">
        <v>1040</v>
      </c>
      <c r="BC3" s="111" t="s">
        <v>719</v>
      </c>
      <c r="BD3" s="111" t="s">
        <v>0</v>
      </c>
      <c r="BE3" s="112" t="s">
        <v>1038</v>
      </c>
      <c r="BF3" s="112" t="s">
        <v>1814</v>
      </c>
      <c r="BG3" s="112" t="s">
        <v>1813</v>
      </c>
      <c r="BH3" s="112" t="s">
        <v>1815</v>
      </c>
      <c r="BI3" s="111" t="s">
        <v>611</v>
      </c>
    </row>
    <row r="4" spans="2:63" ht="18.75" customHeight="1" x14ac:dyDescent="0.3">
      <c r="B4" s="1381" t="s">
        <v>1839</v>
      </c>
      <c r="C4" s="1382"/>
      <c r="D4" s="1382"/>
      <c r="E4" s="1382"/>
      <c r="F4" s="1382"/>
      <c r="G4" s="1376" t="str">
        <f>IF('Fruit Trees, Citrus &amp; Berries'!U2&lt;&gt;"",'Fruit Trees, Citrus &amp; Berries'!U2,IF('Ornamental Trees - Bare Root'!U2&lt;&gt;"",'Ornamental Trees - Bare Root'!U2,"***First Name***"))</f>
        <v>***First Name***</v>
      </c>
      <c r="H4" s="1377"/>
      <c r="I4" s="1377"/>
      <c r="J4" s="1377"/>
      <c r="K4" s="1377"/>
      <c r="L4" s="1377"/>
      <c r="M4" s="1377"/>
      <c r="N4" s="1377"/>
      <c r="O4" s="1377"/>
      <c r="P4" s="1377"/>
      <c r="Q4" s="1377"/>
      <c r="R4" s="1377"/>
      <c r="S4" s="1377"/>
      <c r="T4" s="1377"/>
      <c r="U4" s="1383"/>
      <c r="V4" s="208"/>
      <c r="W4" s="208"/>
      <c r="X4" s="208"/>
      <c r="Y4" s="208"/>
      <c r="Z4" s="208"/>
      <c r="AA4" s="207" t="s">
        <v>4</v>
      </c>
      <c r="AB4" s="1392" t="str">
        <f>IF('Fruit Trees, Citrus &amp; Berries'!U3&lt;&gt;"",'Fruit Trees, Citrus &amp; Berries'!U3,IF('Ornamental Trees - Bare Root'!U3&lt;&gt;"",'Ornamental Trees - Bare Root'!U3,"***Phone Number***"))</f>
        <v>***Phone Number***</v>
      </c>
      <c r="AC4" s="1392"/>
      <c r="AD4" s="1392"/>
      <c r="AE4" s="1392"/>
      <c r="AF4" s="1392"/>
      <c r="AG4" s="1392"/>
      <c r="AH4" s="1392"/>
      <c r="AI4" s="1392"/>
      <c r="AJ4" s="1392"/>
      <c r="AK4" s="1392"/>
      <c r="AL4" s="1392"/>
      <c r="AM4" s="1392"/>
      <c r="AN4" s="1460" t="s">
        <v>801</v>
      </c>
      <c r="AO4" s="1460"/>
      <c r="AP4" s="1460"/>
      <c r="AQ4" s="1460"/>
      <c r="AR4" s="1457" t="str">
        <f>UPPER(LEFT(G4,3)&amp;LEFT(G5,3)&amp;RIGHT(AB4,3))</f>
        <v>*********</v>
      </c>
      <c r="AS4" s="1458"/>
      <c r="AT4" s="1458"/>
      <c r="AU4" s="1458"/>
      <c r="AV4" s="1458"/>
      <c r="AW4" s="1459"/>
      <c r="AX4" s="1372"/>
      <c r="AY4" s="1373"/>
      <c r="BB4" s="18"/>
      <c r="BC4" s="18"/>
      <c r="BD4" s="18" t="s">
        <v>1042</v>
      </c>
      <c r="BE4" s="18"/>
      <c r="BF4" s="18"/>
      <c r="BG4" s="18"/>
      <c r="BH4" s="18"/>
      <c r="BI4" s="18"/>
    </row>
    <row r="5" spans="2:63" ht="18.75" customHeight="1" x14ac:dyDescent="0.3">
      <c r="B5" s="1390" t="s">
        <v>442</v>
      </c>
      <c r="C5" s="1391"/>
      <c r="D5" s="1391"/>
      <c r="E5" s="1391"/>
      <c r="F5" s="1391"/>
      <c r="G5" s="1394" t="str">
        <f>IF('Fruit Trees, Citrus &amp; Berries'!AK2&lt;&gt;"",'Fruit Trees, Citrus &amp; Berries'!AK2,IF('Ornamental Trees - Bare Root'!AK2&lt;&gt;"",'Ornamental Trees - Bare Root'!AK2,"***Surname***"))</f>
        <v>***Surname***</v>
      </c>
      <c r="H5" s="1395"/>
      <c r="I5" s="1395"/>
      <c r="J5" s="1395"/>
      <c r="K5" s="1395"/>
      <c r="L5" s="1395"/>
      <c r="M5" s="1395"/>
      <c r="N5" s="1395"/>
      <c r="O5" s="1395"/>
      <c r="P5" s="1395"/>
      <c r="Q5" s="1395"/>
      <c r="R5" s="1395"/>
      <c r="S5" s="1395"/>
      <c r="T5" s="1395"/>
      <c r="U5" s="1396"/>
      <c r="V5" s="1374" t="s">
        <v>5</v>
      </c>
      <c r="W5" s="1374"/>
      <c r="X5" s="1374"/>
      <c r="Y5" s="1374"/>
      <c r="Z5" s="1374"/>
      <c r="AA5" s="1375"/>
      <c r="AB5" s="1376" t="str">
        <f>IF('Fruit Trees, Citrus &amp; Berries'!U4&lt;&gt;"",'Fruit Trees, Citrus &amp; Berries'!U4,IF('Ornamental Trees - Bare Root'!U4&lt;&gt;"",'Ornamental Trees - Bare Root'!U4,"***Email Address***"))</f>
        <v>***Email Address***</v>
      </c>
      <c r="AC5" s="1377"/>
      <c r="AD5" s="1377"/>
      <c r="AE5" s="1377"/>
      <c r="AF5" s="1377"/>
      <c r="AG5" s="1377"/>
      <c r="AH5" s="1377"/>
      <c r="AI5" s="1377"/>
      <c r="AJ5" s="1377"/>
      <c r="AK5" s="1377"/>
      <c r="AL5" s="1377"/>
      <c r="AM5" s="1377"/>
      <c r="AN5" s="1377"/>
      <c r="AO5" s="1377"/>
      <c r="AP5" s="1377"/>
      <c r="AQ5" s="1377"/>
      <c r="AR5" s="1377"/>
      <c r="AS5" s="1377"/>
      <c r="AT5" s="1377"/>
      <c r="AU5" s="1377"/>
      <c r="AV5" s="1377"/>
      <c r="AW5" s="1378"/>
      <c r="AX5" s="1372"/>
      <c r="AY5" s="1373"/>
      <c r="BB5" s="108" t="str">
        <f t="shared" ref="BB5:BB15" si="0">$AR$4</f>
        <v>*********</v>
      </c>
      <c r="BC5" s="108" t="str">
        <f>"SURNAME-"&amp;AR4</f>
        <v>SURNAME-*********</v>
      </c>
      <c r="BD5" s="108" t="s">
        <v>2</v>
      </c>
      <c r="BE5" s="108" t="str">
        <f>G5</f>
        <v>***Surname***</v>
      </c>
      <c r="BF5" s="115"/>
      <c r="BG5" s="108"/>
      <c r="BH5" s="108"/>
      <c r="BI5" s="108"/>
    </row>
    <row r="6" spans="2:63" ht="18.75" customHeight="1" x14ac:dyDescent="0.3">
      <c r="B6" s="1384" t="s">
        <v>802</v>
      </c>
      <c r="C6" s="1374"/>
      <c r="D6" s="1374"/>
      <c r="E6" s="1374"/>
      <c r="F6" s="1374"/>
      <c r="G6" s="1393" t="s">
        <v>803</v>
      </c>
      <c r="H6" s="1393"/>
      <c r="I6" s="1393"/>
      <c r="J6" s="1393"/>
      <c r="K6" s="1393"/>
      <c r="L6" s="1393"/>
      <c r="M6" s="116"/>
      <c r="N6" s="116"/>
      <c r="O6" s="116"/>
      <c r="P6" s="116"/>
      <c r="Q6" s="116"/>
      <c r="R6" s="116"/>
      <c r="S6" s="116"/>
      <c r="T6" s="1374" t="s">
        <v>6</v>
      </c>
      <c r="U6" s="1374"/>
      <c r="V6" s="1374"/>
      <c r="W6" s="1374"/>
      <c r="X6" s="1374"/>
      <c r="Y6" s="1374"/>
      <c r="Z6" s="1374"/>
      <c r="AA6" s="1375"/>
      <c r="AB6" s="1379" t="str">
        <f>IF('Fruit Trees, Citrus &amp; Berries'!U5&lt;&gt;"",'Fruit Trees, Citrus &amp; Berries'!U5,IF('Ornamental Trees - Bare Root'!U5&lt;&gt;"",'Ornamental Trees - Bare Root'!U5,"***Street Address***"))</f>
        <v>***Street Address***</v>
      </c>
      <c r="AC6" s="1379"/>
      <c r="AD6" s="1379"/>
      <c r="AE6" s="1379"/>
      <c r="AF6" s="1379"/>
      <c r="AG6" s="1379"/>
      <c r="AH6" s="1379"/>
      <c r="AI6" s="1379"/>
      <c r="AJ6" s="1379"/>
      <c r="AK6" s="1379"/>
      <c r="AL6" s="1379"/>
      <c r="AM6" s="1379"/>
      <c r="AN6" s="1379"/>
      <c r="AO6" s="1379"/>
      <c r="AP6" s="1379"/>
      <c r="AQ6" s="1379"/>
      <c r="AR6" s="1379"/>
      <c r="AS6" s="1379"/>
      <c r="AT6" s="1379"/>
      <c r="AU6" s="1379"/>
      <c r="AV6" s="1379"/>
      <c r="AW6" s="1380"/>
      <c r="AX6" s="1372"/>
      <c r="AY6" s="1373"/>
      <c r="BB6" s="108" t="str">
        <f t="shared" si="0"/>
        <v>*********</v>
      </c>
      <c r="BC6" s="108" t="str">
        <f>"FIRSTNAME-"&amp;AR4</f>
        <v>FIRSTNAME-*********</v>
      </c>
      <c r="BD6" s="108" t="s">
        <v>2</v>
      </c>
      <c r="BE6" s="108" t="str">
        <f>G4</f>
        <v>***First Name***</v>
      </c>
      <c r="BF6" s="115"/>
      <c r="BG6" s="108"/>
      <c r="BH6" s="108"/>
      <c r="BI6" s="108"/>
    </row>
    <row r="7" spans="2:63" ht="18.75" customHeight="1" x14ac:dyDescent="0.3">
      <c r="B7" s="1384" t="s">
        <v>1833</v>
      </c>
      <c r="C7" s="1374" t="s">
        <v>1840</v>
      </c>
      <c r="D7" s="1374"/>
      <c r="E7" s="1374"/>
      <c r="F7" s="1374"/>
      <c r="G7" s="1351" t="str">
        <f>IF(OR('Fruit Trees, Citrus &amp; Berries'!AK3="YES",'Ornamental Trees - Bare Root'!AK3="YES"),"YES","NO")</f>
        <v>NO</v>
      </c>
      <c r="H7" s="1352"/>
      <c r="I7" s="1353"/>
      <c r="J7" s="1461" t="s">
        <v>1832</v>
      </c>
      <c r="K7" s="1460"/>
      <c r="L7" s="1460"/>
      <c r="M7" s="1460"/>
      <c r="N7" s="1460"/>
      <c r="O7" s="1460"/>
      <c r="P7" s="1460"/>
      <c r="Q7" s="1460"/>
      <c r="R7" s="1462"/>
      <c r="S7" s="1351" t="str">
        <f>IF(OR('Ornamental Trees - Bare Root'!AV3="NO", 'Fruit Trees, Citrus &amp; Berries'!AV3="NO"), "NO", "YES")</f>
        <v>YES</v>
      </c>
      <c r="T7" s="1352"/>
      <c r="U7" s="1353"/>
      <c r="V7" s="1374" t="s">
        <v>1834</v>
      </c>
      <c r="W7" s="1374"/>
      <c r="X7" s="1374"/>
      <c r="Y7" s="1374"/>
      <c r="Z7" s="1374"/>
      <c r="AA7" s="1375"/>
      <c r="AB7" s="1348" t="str">
        <f>IF('Fruit Trees, Citrus &amp; Berries'!AK5&lt;&gt;"",'Fruit Trees, Citrus &amp; Berries'!AK5,IF('Ornamental Trees - Bare Root'!AK5&lt;&gt;"",'Ornamental Trees - Bare Root'!AK5,"***Suburb***"))</f>
        <v>***Suburb***</v>
      </c>
      <c r="AC7" s="1349"/>
      <c r="AD7" s="1349"/>
      <c r="AE7" s="1349"/>
      <c r="AF7" s="1349"/>
      <c r="AG7" s="1349"/>
      <c r="AH7" s="1349"/>
      <c r="AI7" s="1350"/>
      <c r="AJ7" s="1454" t="s">
        <v>1837</v>
      </c>
      <c r="AK7" s="1455"/>
      <c r="AL7" s="1456"/>
      <c r="AM7" s="1457" t="str">
        <f>IF(AND(AT7&gt;6999,AT7,8000), "TAS", "****")</f>
        <v>TAS</v>
      </c>
      <c r="AN7" s="1458"/>
      <c r="AO7" s="1459"/>
      <c r="AP7" s="1454" t="s">
        <v>1838</v>
      </c>
      <c r="AQ7" s="1455"/>
      <c r="AR7" s="1455"/>
      <c r="AS7" s="1456"/>
      <c r="AT7" s="1457" t="str">
        <f>IF('Fruit Trees, Citrus &amp; Berries'!AV5&lt;&gt;"",'Fruit Trees, Citrus &amp; Berries'!AV5,IF('Ornamental Trees - Bare Root'!AV5&lt;&gt;"",'Ornamental Trees - Bare Root'!AV5,"****"))</f>
        <v>****</v>
      </c>
      <c r="AU7" s="1458"/>
      <c r="AV7" s="1458"/>
      <c r="AW7" s="1459"/>
      <c r="AX7" s="212"/>
      <c r="AY7" s="209"/>
      <c r="BB7" s="108" t="str">
        <f t="shared" si="0"/>
        <v>*********</v>
      </c>
      <c r="BC7" s="108" t="str">
        <f>"PHONE-"&amp;AR4</f>
        <v>PHONE-*********</v>
      </c>
      <c r="BD7" s="108" t="s">
        <v>2</v>
      </c>
      <c r="BE7" s="114" t="str">
        <f>AB4</f>
        <v>***Phone Number***</v>
      </c>
      <c r="BF7" s="115"/>
      <c r="BG7" s="114"/>
      <c r="BH7" s="114"/>
      <c r="BI7" s="114"/>
    </row>
    <row r="8" spans="2:63" ht="27" customHeight="1" thickBot="1" x14ac:dyDescent="0.3">
      <c r="B8" s="1385" t="s">
        <v>1518</v>
      </c>
      <c r="C8" s="1386"/>
      <c r="D8" s="1386"/>
      <c r="E8" s="1386"/>
      <c r="F8" s="1386"/>
      <c r="G8" s="1386"/>
      <c r="H8" s="1386"/>
      <c r="I8" s="1386"/>
      <c r="J8" s="1386"/>
      <c r="K8" s="1386"/>
      <c r="L8" s="1386"/>
      <c r="M8" s="1386"/>
      <c r="N8" s="1386"/>
      <c r="O8" s="1386"/>
      <c r="P8" s="1386"/>
      <c r="Q8" s="1386"/>
      <c r="R8" s="1386"/>
      <c r="S8" s="1386"/>
      <c r="T8" s="1386"/>
      <c r="U8" s="1386"/>
      <c r="V8" s="1386"/>
      <c r="W8" s="1386"/>
      <c r="X8" s="1386"/>
      <c r="Y8" s="1386"/>
      <c r="Z8" s="1386"/>
      <c r="AA8" s="1386"/>
      <c r="AB8" s="1386"/>
      <c r="AC8" s="1386"/>
      <c r="AD8" s="1386"/>
      <c r="AE8" s="1386"/>
      <c r="AF8" s="1386"/>
      <c r="AG8" s="1386"/>
      <c r="AH8" s="1386"/>
      <c r="AI8" s="1386"/>
      <c r="AJ8" s="1386"/>
      <c r="AK8" s="1386"/>
      <c r="AL8" s="1386"/>
      <c r="AM8" s="1386"/>
      <c r="AN8" s="1386"/>
      <c r="AO8" s="1386"/>
      <c r="AP8" s="1386"/>
      <c r="AQ8" s="1386"/>
      <c r="AR8" s="1386"/>
      <c r="AS8" s="1386"/>
      <c r="AT8" s="1386"/>
      <c r="AU8" s="1386"/>
      <c r="AV8" s="1386"/>
      <c r="AW8" s="1387"/>
      <c r="AX8" s="1387"/>
      <c r="AY8" s="1388"/>
      <c r="BB8" s="108" t="str">
        <f t="shared" si="0"/>
        <v>*********</v>
      </c>
      <c r="BC8" s="108" t="str">
        <f>"STREETADDRESS-"&amp;AR4</f>
        <v>STREETADDRESS-*********</v>
      </c>
      <c r="BD8" s="108" t="s">
        <v>2</v>
      </c>
      <c r="BE8" s="108" t="str">
        <f>AB6</f>
        <v>***Street Address***</v>
      </c>
      <c r="BF8" s="115"/>
      <c r="BG8" s="108"/>
      <c r="BH8" s="108"/>
      <c r="BI8" s="108"/>
    </row>
    <row r="9" spans="2:63" ht="16.5" thickBot="1" x14ac:dyDescent="0.3">
      <c r="B9" s="955"/>
      <c r="C9" s="955"/>
      <c r="D9" s="955"/>
      <c r="E9" s="955"/>
      <c r="F9" s="955"/>
      <c r="G9" s="955"/>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5"/>
      <c r="AK9" s="955"/>
      <c r="AL9" s="955"/>
      <c r="AM9" s="955"/>
      <c r="AN9" s="955"/>
      <c r="AO9" s="955"/>
      <c r="AP9" s="955"/>
      <c r="AQ9" s="955"/>
      <c r="AR9" s="955"/>
      <c r="AS9" s="955"/>
      <c r="AT9" s="955"/>
      <c r="AU9" s="955"/>
      <c r="AV9" s="955"/>
      <c r="AW9" s="1389"/>
      <c r="AX9" s="1389"/>
      <c r="AY9" s="1389"/>
      <c r="BB9" s="108" t="str">
        <f t="shared" si="0"/>
        <v>*********</v>
      </c>
      <c r="BC9" s="108" t="str">
        <f>"SUBURB-"&amp;AR4</f>
        <v>SUBURB-*********</v>
      </c>
      <c r="BD9" s="108" t="s">
        <v>2</v>
      </c>
      <c r="BE9" s="108" t="str">
        <f>AB7</f>
        <v>***Suburb***</v>
      </c>
      <c r="BF9" s="115"/>
      <c r="BG9" s="108"/>
      <c r="BH9" s="108"/>
      <c r="BI9" s="108"/>
    </row>
    <row r="10" spans="2:63" ht="4.5" customHeight="1" x14ac:dyDescent="0.2">
      <c r="B10" s="20"/>
      <c r="C10" s="21"/>
      <c r="D10" s="21"/>
      <c r="E10" s="21"/>
      <c r="F10" s="21"/>
      <c r="G10" s="21"/>
      <c r="H10" s="21"/>
      <c r="I10" s="21"/>
      <c r="J10" s="21"/>
      <c r="K10" s="21"/>
      <c r="L10" s="21"/>
      <c r="M10" s="21"/>
      <c r="N10" s="21"/>
      <c r="O10" s="21"/>
      <c r="P10" s="21"/>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100"/>
      <c r="AX10" s="100"/>
      <c r="AY10" s="101"/>
    </row>
    <row r="11" spans="2:63" ht="18.75" customHeight="1" x14ac:dyDescent="0.25">
      <c r="B11" s="23"/>
      <c r="C11" s="1449" t="s">
        <v>1041</v>
      </c>
      <c r="D11" s="1450"/>
      <c r="E11" s="1450"/>
      <c r="F11" s="1450"/>
      <c r="G11" s="1450"/>
      <c r="H11" s="1450"/>
      <c r="I11" s="1451"/>
      <c r="J11" s="1435" t="s">
        <v>607</v>
      </c>
      <c r="K11" s="1374"/>
      <c r="L11" s="1374"/>
      <c r="M11" s="1374"/>
      <c r="N11" s="1374"/>
      <c r="O11" s="1374"/>
      <c r="P11" s="1375"/>
      <c r="Q11" s="1431">
        <f>IF(AND('Fruit Trees, Citrus &amp; Berries'!J9="",'Ornamental Trees - Bare Root'!J9=""),0,SUMPRODUCT(F30:F1302,AM30:AM1302))</f>
        <v>0</v>
      </c>
      <c r="R11" s="1432"/>
      <c r="S11" s="1432"/>
      <c r="T11" s="1433"/>
      <c r="U11" s="1439" t="s">
        <v>1817</v>
      </c>
      <c r="V11" s="1391"/>
      <c r="W11" s="1391"/>
      <c r="X11" s="1391"/>
      <c r="Y11" s="1391"/>
      <c r="Z11" s="1429"/>
      <c r="AA11" s="1431" t="str">
        <f>IF(G7="YES","***","NA")</f>
        <v>NA</v>
      </c>
      <c r="AB11" s="1432"/>
      <c r="AC11" s="1432"/>
      <c r="AD11" s="1433"/>
      <c r="AE11" s="1391" t="s">
        <v>798</v>
      </c>
      <c r="AF11" s="1391"/>
      <c r="AG11" s="1391"/>
      <c r="AH11" s="1391"/>
      <c r="AI11" s="1391"/>
      <c r="AJ11" s="1391"/>
      <c r="AK11" s="1429"/>
      <c r="AL11" s="1431" t="s">
        <v>1044</v>
      </c>
      <c r="AM11" s="1432"/>
      <c r="AN11" s="1432"/>
      <c r="AO11" s="1433"/>
      <c r="AQ11" s="1391" t="s">
        <v>799</v>
      </c>
      <c r="AR11" s="1391"/>
      <c r="AS11" s="1391"/>
      <c r="AT11" s="1391"/>
      <c r="AU11" s="1391"/>
      <c r="AV11" s="1429"/>
      <c r="AW11" s="1427">
        <f>SUMIFS(F29:F1305,F29:F1305,"&gt;0",AW29:AW1305,"*FBR*")</f>
        <v>0</v>
      </c>
      <c r="AX11" s="1428"/>
      <c r="AY11" s="102"/>
      <c r="BB11" s="108" t="str">
        <f t="shared" si="0"/>
        <v>*********</v>
      </c>
      <c r="BC11" s="108" t="str">
        <f>"POSTCODE-"&amp;AR4</f>
        <v>POSTCODE-*********</v>
      </c>
      <c r="BD11" s="108" t="s">
        <v>2</v>
      </c>
      <c r="BE11" s="108" t="str">
        <f>AT7</f>
        <v>****</v>
      </c>
      <c r="BF11" s="115"/>
      <c r="BG11" s="108"/>
      <c r="BH11" s="108"/>
      <c r="BI11" s="108"/>
    </row>
    <row r="12" spans="2:63" ht="18.75" customHeight="1" x14ac:dyDescent="0.25">
      <c r="B12" s="23"/>
      <c r="C12" s="1443">
        <f>IF(Q11=0,0,Q11+Q12+Q13)</f>
        <v>0</v>
      </c>
      <c r="D12" s="1444"/>
      <c r="E12" s="1444"/>
      <c r="F12" s="1444"/>
      <c r="G12" s="1444"/>
      <c r="H12" s="1444"/>
      <c r="I12" s="1445"/>
      <c r="J12" s="1435" t="s">
        <v>797</v>
      </c>
      <c r="K12" s="1374"/>
      <c r="L12" s="1374"/>
      <c r="M12" s="1374"/>
      <c r="N12" s="1374"/>
      <c r="O12" s="1374"/>
      <c r="P12" s="1375"/>
      <c r="Q12" s="1436" t="str">
        <f>IF(SUMPRODUCT(F30:F1305,AM30:AM1305)=0,"NA", 0-(SUMPRODUCT(F30:F1305,AM30:AM1305,AP30:AP1305)))</f>
        <v>NA</v>
      </c>
      <c r="R12" s="1437"/>
      <c r="S12" s="1437"/>
      <c r="T12" s="1438"/>
      <c r="U12" s="1439" t="s">
        <v>1818</v>
      </c>
      <c r="V12" s="1391"/>
      <c r="W12" s="1391"/>
      <c r="X12" s="1391"/>
      <c r="Y12" s="1391"/>
      <c r="Z12" s="1429"/>
      <c r="AA12" s="1452" t="str">
        <f>IF(OR('Fruit Trees, Citrus &amp; Berries'!W10=10, 'Ornamental Trees - Bare Root'!W10=10),10,"NA")</f>
        <v>NA</v>
      </c>
      <c r="AB12" s="1452"/>
      <c r="AC12" s="1452"/>
      <c r="AD12" s="1452"/>
      <c r="AE12" s="1430" t="s">
        <v>805</v>
      </c>
      <c r="AF12" s="1430"/>
      <c r="AG12" s="1430"/>
      <c r="AH12" s="1430"/>
      <c r="AI12" s="1430"/>
      <c r="AJ12" s="1430"/>
      <c r="AK12" s="1430"/>
      <c r="AL12" s="1434">
        <f>IF('Fruit Trees, Citrus &amp; Berries'!W9="",0,'Fruit Trees, Citrus &amp; Berries'!W9)+IF('Ornamental Trees - Bare Root'!W9="",0,'Ornamental Trees - Bare Root'!W9)</f>
        <v>0</v>
      </c>
      <c r="AM12" s="1434"/>
      <c r="AN12" s="1434"/>
      <c r="AO12" s="1434"/>
      <c r="AP12" s="1391" t="s">
        <v>800</v>
      </c>
      <c r="AQ12" s="1391"/>
      <c r="AR12" s="1391"/>
      <c r="AS12" s="1391"/>
      <c r="AT12" s="1391"/>
      <c r="AU12" s="1391"/>
      <c r="AV12" s="1429"/>
      <c r="AW12" s="1427">
        <f>SUMIFS(F29:F1305,F29:F1305,"&gt;0",AW29:AW1305,"*PFT*")</f>
        <v>0</v>
      </c>
      <c r="AX12" s="1428"/>
      <c r="AY12" s="102"/>
      <c r="BB12" s="108" t="str">
        <f t="shared" si="0"/>
        <v>*********</v>
      </c>
      <c r="BC12" s="108" t="str">
        <f>"STATE-"&amp;AR4</f>
        <v>STATE-*********</v>
      </c>
      <c r="BD12" s="108" t="s">
        <v>2</v>
      </c>
      <c r="BE12" s="108" t="str">
        <f>AM7</f>
        <v>TAS</v>
      </c>
      <c r="BF12" s="115"/>
      <c r="BG12" s="108"/>
      <c r="BH12" s="108"/>
      <c r="BI12" s="108"/>
    </row>
    <row r="13" spans="2:63" ht="18.75" customHeight="1" x14ac:dyDescent="0.25">
      <c r="B13" s="23"/>
      <c r="C13" s="1446" t="str">
        <f>"Incl. GST: "&amp;TEXT(C12/11,"$#,##0.00;")</f>
        <v>Incl. GST: $0.00</v>
      </c>
      <c r="D13" s="1447"/>
      <c r="E13" s="1447"/>
      <c r="F13" s="1447"/>
      <c r="G13" s="1447"/>
      <c r="H13" s="1447"/>
      <c r="I13" s="1448"/>
      <c r="J13" s="1435" t="s">
        <v>1820</v>
      </c>
      <c r="K13" s="1374"/>
      <c r="L13" s="1374"/>
      <c r="M13" s="1374"/>
      <c r="N13" s="1374"/>
      <c r="O13" s="1374"/>
      <c r="P13" s="1375"/>
      <c r="Q13" s="1431">
        <f>IF(AND(AA12="",AA13="",AA11="NA"),"NA",SUM(AA11:AD13))</f>
        <v>0</v>
      </c>
      <c r="R13" s="1432"/>
      <c r="S13" s="1432"/>
      <c r="T13" s="1433"/>
      <c r="U13" s="1440" t="s">
        <v>1819</v>
      </c>
      <c r="V13" s="1441"/>
      <c r="W13" s="1441"/>
      <c r="X13" s="1441"/>
      <c r="Y13" s="1441"/>
      <c r="Z13" s="1442"/>
      <c r="AA13" s="1452" t="s">
        <v>2</v>
      </c>
      <c r="AB13" s="1452"/>
      <c r="AC13" s="1452"/>
      <c r="AD13" s="1452"/>
      <c r="AE13" s="1391" t="s">
        <v>1826</v>
      </c>
      <c r="AF13" s="1391"/>
      <c r="AG13" s="1391"/>
      <c r="AH13" s="1391"/>
      <c r="AI13" s="1391"/>
      <c r="AJ13" s="1391"/>
      <c r="AK13" s="1429"/>
      <c r="AL13" s="1431">
        <f>IF(AL11="***",C12,C12-AL11)</f>
        <v>0</v>
      </c>
      <c r="AM13" s="1432"/>
      <c r="AN13" s="1432"/>
      <c r="AO13" s="1433"/>
      <c r="AP13" s="1391" t="s">
        <v>1816</v>
      </c>
      <c r="AQ13" s="1391"/>
      <c r="AR13" s="1391"/>
      <c r="AS13" s="1391"/>
      <c r="AT13" s="1391"/>
      <c r="AU13" s="1391"/>
      <c r="AV13" s="1429"/>
      <c r="AW13" s="1427">
        <f>SUMIFS(F29:F1305,F29:F1305,"&gt;0",AW29:AW1305,"*OBR*")</f>
        <v>0</v>
      </c>
      <c r="AX13" s="1428"/>
      <c r="AY13" s="102"/>
      <c r="BB13" s="108" t="str">
        <f t="shared" si="0"/>
        <v>*********</v>
      </c>
      <c r="BC13" s="108" t="str">
        <f>"EMAIL-"&amp;AR4</f>
        <v>EMAIL-*********</v>
      </c>
      <c r="BD13" s="108" t="s">
        <v>2</v>
      </c>
      <c r="BE13" s="108" t="str">
        <f>AB5</f>
        <v>***Email Address***</v>
      </c>
      <c r="BF13" s="115"/>
      <c r="BG13" s="108"/>
      <c r="BH13" s="108"/>
      <c r="BI13" s="108"/>
    </row>
    <row r="14" spans="2:63" ht="5.25" customHeight="1" thickBot="1" x14ac:dyDescent="0.25">
      <c r="B14" s="24"/>
      <c r="C14" s="25"/>
      <c r="D14" s="25"/>
      <c r="E14" s="25"/>
      <c r="F14" s="25"/>
      <c r="G14" s="25"/>
      <c r="H14" s="25"/>
      <c r="I14" s="25"/>
      <c r="J14" s="25"/>
      <c r="K14" s="25"/>
      <c r="L14" s="25"/>
      <c r="M14" s="25"/>
      <c r="N14" s="25"/>
      <c r="O14" s="25"/>
      <c r="P14" s="25"/>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104"/>
      <c r="AX14" s="104"/>
      <c r="AY14" s="105"/>
      <c r="AZ14" s="98"/>
      <c r="BA14" s="27"/>
      <c r="BJ14" s="15"/>
      <c r="BK14" s="15"/>
    </row>
    <row r="15" spans="2:63" ht="15.75" customHeight="1" outlineLevel="1" thickBot="1" x14ac:dyDescent="0.3">
      <c r="B15" s="116"/>
      <c r="C15" s="117"/>
      <c r="D15" s="117"/>
      <c r="E15" s="117"/>
      <c r="F15" s="117"/>
      <c r="G15" s="117"/>
      <c r="H15" s="117"/>
      <c r="I15" s="117"/>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8"/>
      <c r="AX15" s="118"/>
      <c r="AY15" s="118"/>
      <c r="BB15" s="108" t="str">
        <f t="shared" si="0"/>
        <v>*********</v>
      </c>
      <c r="BC15" s="108" t="str">
        <f>"ORDERDATE-"&amp;AR4</f>
        <v>ORDERDATE-*********</v>
      </c>
      <c r="BD15" s="108" t="s">
        <v>2</v>
      </c>
      <c r="BE15" s="115" t="str">
        <f>G6</f>
        <v>DD/MM/YY</v>
      </c>
      <c r="BF15" s="115"/>
      <c r="BG15" s="115"/>
      <c r="BH15" s="115"/>
      <c r="BI15" s="113"/>
      <c r="BJ15" s="15"/>
      <c r="BK15" s="15"/>
    </row>
    <row r="16" spans="2:63" ht="15.75" customHeight="1" outlineLevel="1" x14ac:dyDescent="0.25">
      <c r="B16" s="1402" t="s">
        <v>616</v>
      </c>
      <c r="C16" s="1403"/>
      <c r="D16" s="1403"/>
      <c r="E16" s="1403"/>
      <c r="F16" s="1403"/>
      <c r="G16" s="1403"/>
      <c r="H16" s="137"/>
      <c r="I16" s="137"/>
      <c r="J16" s="137"/>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20"/>
      <c r="AX16" s="120"/>
      <c r="AY16" s="121"/>
      <c r="BB16" s="108" t="str">
        <f>$AR$4</f>
        <v>*********</v>
      </c>
      <c r="BC16" s="108" t="str">
        <f>"TOTAL-"&amp;AR4</f>
        <v>TOTAL-*********</v>
      </c>
      <c r="BD16" s="108" t="s">
        <v>2</v>
      </c>
      <c r="BE16" s="108" t="s">
        <v>1041</v>
      </c>
      <c r="BF16" s="115"/>
      <c r="BG16" s="108"/>
      <c r="BH16" s="108"/>
      <c r="BI16" s="113">
        <f>C12</f>
        <v>0</v>
      </c>
      <c r="BJ16" s="15"/>
      <c r="BK16" s="15"/>
    </row>
    <row r="17" spans="2:63" ht="15.75" customHeight="1" outlineLevel="1" x14ac:dyDescent="0.25">
      <c r="B17" s="1404"/>
      <c r="C17" s="1405"/>
      <c r="D17" s="1405"/>
      <c r="E17" s="1405"/>
      <c r="F17" s="1405"/>
      <c r="G17" s="1405"/>
      <c r="H17" s="1453" t="s">
        <v>1047</v>
      </c>
      <c r="I17" s="1453"/>
      <c r="J17" s="1453"/>
      <c r="K17" s="1453"/>
      <c r="L17" s="1453"/>
      <c r="M17" s="1453"/>
      <c r="N17" s="122"/>
      <c r="O17" s="116"/>
      <c r="P17" s="1416" t="s">
        <v>608</v>
      </c>
      <c r="Q17" s="1417"/>
      <c r="R17" s="1418"/>
      <c r="S17" s="122"/>
      <c r="T17" s="1416" t="s">
        <v>1705</v>
      </c>
      <c r="U17" s="1417"/>
      <c r="V17" s="1418"/>
      <c r="W17" s="116"/>
      <c r="X17" s="1416" t="s">
        <v>610</v>
      </c>
      <c r="Y17" s="1417"/>
      <c r="Z17" s="1418"/>
      <c r="AA17" s="116"/>
      <c r="AB17" s="1416" t="s">
        <v>615</v>
      </c>
      <c r="AC17" s="1417"/>
      <c r="AD17" s="1418"/>
      <c r="AE17" s="116"/>
      <c r="AF17" s="1416" t="s">
        <v>609</v>
      </c>
      <c r="AG17" s="1417"/>
      <c r="AH17" s="1418"/>
      <c r="AI17" s="116"/>
      <c r="AJ17" s="1416" t="s">
        <v>1706</v>
      </c>
      <c r="AK17" s="1417"/>
      <c r="AL17" s="1418"/>
      <c r="AM17" s="122"/>
      <c r="AN17" s="1416" t="s">
        <v>1704</v>
      </c>
      <c r="AO17" s="1417"/>
      <c r="AP17" s="1418"/>
      <c r="AQ17" s="116"/>
      <c r="AR17" s="122"/>
      <c r="AS17" s="1425" t="s">
        <v>1574</v>
      </c>
      <c r="AT17" s="1425"/>
      <c r="AU17" s="1425"/>
      <c r="AV17" s="1425"/>
      <c r="AW17" s="1425"/>
      <c r="AX17" s="118"/>
      <c r="AY17" s="123"/>
      <c r="BB17" s="108" t="str">
        <f>$AR$4</f>
        <v>*********</v>
      </c>
      <c r="BC17" s="108" t="str">
        <f>"DEPOSIT-"&amp;AR4</f>
        <v>DEPOSIT-*********</v>
      </c>
      <c r="BD17" s="108" t="s">
        <v>2</v>
      </c>
      <c r="BE17" s="108" t="s">
        <v>1039</v>
      </c>
      <c r="BF17" s="115"/>
      <c r="BG17" s="108"/>
      <c r="BH17" s="108"/>
      <c r="BI17" s="113" t="str">
        <f>AL11</f>
        <v>***</v>
      </c>
      <c r="BJ17" s="15"/>
      <c r="BK17" s="15"/>
    </row>
    <row r="18" spans="2:63" ht="15.75" customHeight="1" outlineLevel="1" x14ac:dyDescent="0.25">
      <c r="B18" s="1404"/>
      <c r="C18" s="1405"/>
      <c r="D18" s="1405"/>
      <c r="E18" s="1405"/>
      <c r="F18" s="1405"/>
      <c r="G18" s="1405"/>
      <c r="H18" s="1401" t="s">
        <v>613</v>
      </c>
      <c r="I18" s="1401"/>
      <c r="J18" s="1401"/>
      <c r="K18" s="1401"/>
      <c r="L18" s="1401"/>
      <c r="M18" s="1401"/>
      <c r="N18" s="124"/>
      <c r="O18" s="116"/>
      <c r="P18" s="1419">
        <f>SUMIFS(F29:F1467,AW29:AW1467,"HB*")</f>
        <v>0</v>
      </c>
      <c r="Q18" s="1420"/>
      <c r="R18" s="1421"/>
      <c r="S18" s="124"/>
      <c r="T18" s="1419">
        <f>SUMIFS(F29:F1467,AW29:AW1467,"FN*")</f>
        <v>0</v>
      </c>
      <c r="U18" s="1420"/>
      <c r="V18" s="1421"/>
      <c r="W18" s="124"/>
      <c r="X18" s="1419">
        <f>SUMIFS(F29:F1467,AW29:AW1467,"JF*")</f>
        <v>0</v>
      </c>
      <c r="Y18" s="1420"/>
      <c r="Z18" s="1421"/>
      <c r="AA18" s="116"/>
      <c r="AB18" s="1419">
        <f>SUMIFS(F29:F1467,AW29:AW1467,"TG*")</f>
        <v>0</v>
      </c>
      <c r="AC18" s="1420"/>
      <c r="AD18" s="1421"/>
      <c r="AE18" s="116"/>
      <c r="AF18" s="1419">
        <f>SUMIFS(F29:F1467,AW29:AW1467,"MV*")</f>
        <v>0</v>
      </c>
      <c r="AG18" s="1420"/>
      <c r="AH18" s="1421"/>
      <c r="AI18" s="116"/>
      <c r="AJ18" s="1419">
        <f>SUMIFS(F29:F1467,AW29:AW1467,"TO*")</f>
        <v>0</v>
      </c>
      <c r="AK18" s="1420"/>
      <c r="AL18" s="1421"/>
      <c r="AM18" s="124"/>
      <c r="AN18" s="1419">
        <f>SUMIFS(F29:F1467,AW29:AW1467,"OT*")</f>
        <v>0</v>
      </c>
      <c r="AO18" s="1420"/>
      <c r="AP18" s="1421"/>
      <c r="AQ18" s="116"/>
      <c r="AR18" s="124"/>
      <c r="AS18" s="1426" t="s">
        <v>1044</v>
      </c>
      <c r="AT18" s="1426"/>
      <c r="AU18" s="1426"/>
      <c r="AV18" s="1426"/>
      <c r="AW18" s="1426"/>
      <c r="AX18" s="118"/>
      <c r="AY18" s="123"/>
      <c r="BB18" s="108" t="str">
        <f>$AR$4</f>
        <v>*********</v>
      </c>
      <c r="BC18" s="108" t="str">
        <f>"DELIVERYCOST-"&amp;AR4</f>
        <v>DELIVERYCOST-*********</v>
      </c>
      <c r="BD18" s="108" t="s">
        <v>2</v>
      </c>
      <c r="BE18" s="108" t="s">
        <v>1827</v>
      </c>
      <c r="BF18" s="115"/>
      <c r="BG18" s="108"/>
      <c r="BH18" s="108"/>
      <c r="BI18" s="113" t="str">
        <f>AA11</f>
        <v>NA</v>
      </c>
      <c r="BJ18" s="15"/>
      <c r="BK18" s="15"/>
    </row>
    <row r="19" spans="2:63" ht="15.75" customHeight="1" outlineLevel="1" x14ac:dyDescent="0.25">
      <c r="B19" s="1404"/>
      <c r="C19" s="1405"/>
      <c r="D19" s="1405"/>
      <c r="E19" s="1405"/>
      <c r="F19" s="1405"/>
      <c r="G19" s="1405"/>
      <c r="H19" s="1401" t="s">
        <v>614</v>
      </c>
      <c r="I19" s="1401"/>
      <c r="J19" s="1401"/>
      <c r="K19" s="1401"/>
      <c r="L19" s="1401"/>
      <c r="M19" s="1401"/>
      <c r="N19" s="125"/>
      <c r="O19" s="116"/>
      <c r="P19" s="1422">
        <f>SUMIFS(AS29:AS1467,AW29:AW1467,"HB*")</f>
        <v>0</v>
      </c>
      <c r="Q19" s="1423"/>
      <c r="R19" s="1424"/>
      <c r="S19" s="125"/>
      <c r="T19" s="1422">
        <f>SUMIFS(AS29:AS1467,AW29:AW1467,"FN*")</f>
        <v>0</v>
      </c>
      <c r="U19" s="1423"/>
      <c r="V19" s="1424"/>
      <c r="W19" s="124"/>
      <c r="X19" s="1422">
        <f>SUMIFS(AS29:AS1467,AW29:AW1467,"JF*")</f>
        <v>0</v>
      </c>
      <c r="Y19" s="1423"/>
      <c r="Z19" s="1424"/>
      <c r="AA19" s="116"/>
      <c r="AB19" s="1422">
        <f>SUMIFS(AS29:AS1467,AW29:AW1467,"TG*")</f>
        <v>0</v>
      </c>
      <c r="AC19" s="1423"/>
      <c r="AD19" s="1424"/>
      <c r="AE19" s="116"/>
      <c r="AF19" s="1422">
        <f>SUMIFS(AS29:AS1467,AW29:AW1467,"MV*")</f>
        <v>0</v>
      </c>
      <c r="AG19" s="1423"/>
      <c r="AH19" s="1424"/>
      <c r="AI19" s="116"/>
      <c r="AJ19" s="1422">
        <f>SUMIFS(AS29:AS1467,AW29:AW1467,"TO*")</f>
        <v>0</v>
      </c>
      <c r="AK19" s="1423"/>
      <c r="AL19" s="1424"/>
      <c r="AM19" s="125"/>
      <c r="AN19" s="1422">
        <f>SUMIFS(AS29:AS1467,AW29:AW1467,"OT*")</f>
        <v>0</v>
      </c>
      <c r="AO19" s="1423"/>
      <c r="AP19" s="1424"/>
      <c r="AQ19" s="116"/>
      <c r="AR19" s="125"/>
      <c r="AS19" s="1426"/>
      <c r="AT19" s="1426"/>
      <c r="AU19" s="1426"/>
      <c r="AV19" s="1426"/>
      <c r="AW19" s="1426"/>
      <c r="AX19" s="118"/>
      <c r="AY19" s="123"/>
      <c r="BB19" s="108" t="str">
        <f t="shared" ref="BB19:BB27" si="1">$AR$4</f>
        <v>*********</v>
      </c>
      <c r="BC19" s="108" t="str">
        <f>"ADMINFEE-"&amp;AR4</f>
        <v>ADMINFEE-*********</v>
      </c>
      <c r="BD19" s="108" t="s">
        <v>2</v>
      </c>
      <c r="BE19" s="108" t="s">
        <v>1828</v>
      </c>
      <c r="BF19" s="115"/>
      <c r="BG19" s="108"/>
      <c r="BH19" s="108"/>
      <c r="BI19" s="113" t="str">
        <f>AA12</f>
        <v>NA</v>
      </c>
      <c r="BJ19" s="15"/>
      <c r="BK19" s="15"/>
    </row>
    <row r="20" spans="2:63" ht="15.75" customHeight="1" outlineLevel="1" thickBot="1" x14ac:dyDescent="0.3">
      <c r="B20" s="1406"/>
      <c r="C20" s="1407"/>
      <c r="D20" s="1407"/>
      <c r="E20" s="1407"/>
      <c r="F20" s="1407"/>
      <c r="G20" s="1407"/>
      <c r="H20" s="138"/>
      <c r="I20" s="138"/>
      <c r="J20" s="138"/>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26"/>
      <c r="AX20" s="126"/>
      <c r="AY20" s="127"/>
      <c r="BB20" s="108" t="str">
        <f t="shared" si="1"/>
        <v>*********</v>
      </c>
      <c r="BC20" s="108" t="str">
        <f>"DISCOUNT-"&amp;AR4</f>
        <v>DISCOUNT-*********</v>
      </c>
      <c r="BD20" s="108" t="s">
        <v>2</v>
      </c>
      <c r="BE20" s="108" t="s">
        <v>1831</v>
      </c>
      <c r="BF20" s="115"/>
      <c r="BG20" s="110"/>
      <c r="BH20" s="110"/>
      <c r="BI20" s="224" t="str">
        <f>Q12</f>
        <v>NA</v>
      </c>
      <c r="BJ20" s="15"/>
      <c r="BK20" s="15"/>
    </row>
    <row r="21" spans="2:63" ht="16.5" thickBot="1" x14ac:dyDescent="0.3">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8"/>
      <c r="AX21" s="118"/>
      <c r="AY21" s="118"/>
      <c r="BB21" s="108" t="str">
        <f t="shared" si="1"/>
        <v>*********</v>
      </c>
      <c r="BC21" s="108" t="str">
        <f>"EXTRACHARGES-"&amp;AR4</f>
        <v>EXTRACHARGES-*********</v>
      </c>
      <c r="BD21" s="108" t="s">
        <v>2</v>
      </c>
      <c r="BE21" s="108" t="s">
        <v>1829</v>
      </c>
      <c r="BF21" s="115"/>
      <c r="BG21" s="108"/>
      <c r="BH21" s="108"/>
      <c r="BI21" s="113" t="str">
        <f>AA13</f>
        <v>NA</v>
      </c>
      <c r="BJ21" s="15"/>
      <c r="BK21" s="15"/>
    </row>
    <row r="22" spans="2:63" customFormat="1" ht="5.25" customHeight="1" outlineLevel="1" x14ac:dyDescent="0.2">
      <c r="B22" s="1402" t="s">
        <v>444</v>
      </c>
      <c r="C22" s="1403"/>
      <c r="D22" s="1403"/>
      <c r="E22" s="1403"/>
      <c r="F22" s="1403"/>
      <c r="G22" s="1403"/>
      <c r="H22" s="137"/>
      <c r="I22" s="137"/>
      <c r="J22" s="137"/>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20"/>
      <c r="AX22" s="120"/>
      <c r="AY22" s="121"/>
      <c r="BB22" s="15"/>
      <c r="BC22" s="15"/>
      <c r="BD22" s="15"/>
      <c r="BE22" s="15"/>
      <c r="BF22" s="15"/>
      <c r="BG22" s="15"/>
      <c r="BH22" s="15"/>
      <c r="BI22" s="15"/>
    </row>
    <row r="23" spans="2:63" customFormat="1" ht="15.75" customHeight="1" outlineLevel="1" x14ac:dyDescent="0.25">
      <c r="B23" s="1404"/>
      <c r="C23" s="1405"/>
      <c r="D23" s="1405"/>
      <c r="E23" s="1405"/>
      <c r="F23" s="1405"/>
      <c r="G23" s="1405"/>
      <c r="H23" s="1408"/>
      <c r="I23" s="1409"/>
      <c r="J23" s="1409"/>
      <c r="K23" s="1409"/>
      <c r="L23" s="1409"/>
      <c r="M23" s="1409"/>
      <c r="N23" s="1409"/>
      <c r="O23" s="1409"/>
      <c r="P23" s="1409"/>
      <c r="Q23" s="1409"/>
      <c r="R23" s="1409"/>
      <c r="S23" s="1409"/>
      <c r="T23" s="1409"/>
      <c r="U23" s="1409"/>
      <c r="V23" s="1409"/>
      <c r="W23" s="1409"/>
      <c r="X23" s="1409"/>
      <c r="Y23" s="1409"/>
      <c r="Z23" s="1409"/>
      <c r="AA23" s="1409"/>
      <c r="AB23" s="1409"/>
      <c r="AC23" s="1409"/>
      <c r="AD23" s="1409"/>
      <c r="AE23" s="1409"/>
      <c r="AF23" s="1409"/>
      <c r="AG23" s="1409"/>
      <c r="AH23" s="1409"/>
      <c r="AI23" s="1409"/>
      <c r="AJ23" s="1409"/>
      <c r="AK23" s="1409"/>
      <c r="AL23" s="1409"/>
      <c r="AM23" s="1409"/>
      <c r="AN23" s="1409"/>
      <c r="AO23" s="1409"/>
      <c r="AP23" s="1409"/>
      <c r="AQ23" s="1409"/>
      <c r="AR23" s="1409"/>
      <c r="AS23" s="1409"/>
      <c r="AT23" s="1409"/>
      <c r="AU23" s="1409"/>
      <c r="AV23" s="1409"/>
      <c r="AW23" s="1409"/>
      <c r="AX23" s="1410"/>
      <c r="AY23" s="123"/>
      <c r="BB23" s="108" t="str">
        <f t="shared" si="1"/>
        <v>*********</v>
      </c>
      <c r="BC23" s="108" t="str">
        <f>"STAFFINITIAL-"&amp;AR4</f>
        <v>STAFFINITIAL-*********</v>
      </c>
      <c r="BD23" s="108" t="s">
        <v>2</v>
      </c>
      <c r="BE23" s="108" t="str">
        <f>AS18</f>
        <v>***</v>
      </c>
      <c r="BF23" s="115"/>
      <c r="BG23" s="108"/>
      <c r="BH23" s="108"/>
      <c r="BI23" s="113"/>
    </row>
    <row r="24" spans="2:63" customFormat="1" ht="15.75" customHeight="1" outlineLevel="1" x14ac:dyDescent="0.25">
      <c r="B24" s="1404"/>
      <c r="C24" s="1405"/>
      <c r="D24" s="1405"/>
      <c r="E24" s="1405"/>
      <c r="F24" s="1405"/>
      <c r="G24" s="1405"/>
      <c r="H24" s="1411"/>
      <c r="I24" s="1412"/>
      <c r="J24" s="1412"/>
      <c r="K24" s="1412"/>
      <c r="L24" s="1412"/>
      <c r="M24" s="1412"/>
      <c r="N24" s="1412"/>
      <c r="O24" s="1412"/>
      <c r="P24" s="1412"/>
      <c r="Q24" s="1412"/>
      <c r="R24" s="1412"/>
      <c r="S24" s="1412"/>
      <c r="T24" s="1412"/>
      <c r="U24" s="1412"/>
      <c r="V24" s="1412"/>
      <c r="W24" s="1412"/>
      <c r="X24" s="1412"/>
      <c r="Y24" s="1412"/>
      <c r="Z24" s="1412"/>
      <c r="AA24" s="1412"/>
      <c r="AB24" s="1412"/>
      <c r="AC24" s="1412"/>
      <c r="AD24" s="1412"/>
      <c r="AE24" s="1412"/>
      <c r="AF24" s="1412"/>
      <c r="AG24" s="1412"/>
      <c r="AH24" s="1412"/>
      <c r="AI24" s="1412"/>
      <c r="AJ24" s="1412"/>
      <c r="AK24" s="1412"/>
      <c r="AL24" s="1412"/>
      <c r="AM24" s="1412"/>
      <c r="AN24" s="1412"/>
      <c r="AO24" s="1412"/>
      <c r="AP24" s="1412"/>
      <c r="AQ24" s="1412"/>
      <c r="AR24" s="1412"/>
      <c r="AS24" s="1412"/>
      <c r="AT24" s="1412"/>
      <c r="AU24" s="1412"/>
      <c r="AV24" s="1412"/>
      <c r="AW24" s="1412"/>
      <c r="AX24" s="1413"/>
      <c r="AY24" s="123"/>
      <c r="BB24" s="108" t="str">
        <f t="shared" si="1"/>
        <v>*********</v>
      </c>
      <c r="BC24" s="108" t="str">
        <f>"ORDERNOTE-"&amp;AR4</f>
        <v>ORDERNOTE-*********</v>
      </c>
      <c r="BD24" s="108" t="s">
        <v>2</v>
      </c>
      <c r="BE24" s="108" t="str">
        <f>IF(H23="","", H23)</f>
        <v/>
      </c>
      <c r="BF24" s="115"/>
      <c r="BG24" s="108"/>
      <c r="BH24" s="108"/>
      <c r="BI24" s="113"/>
    </row>
    <row r="25" spans="2:63" customFormat="1" ht="6" customHeight="1" outlineLevel="1" thickBot="1" x14ac:dyDescent="0.25">
      <c r="B25" s="1406"/>
      <c r="C25" s="1407"/>
      <c r="D25" s="1407"/>
      <c r="E25" s="1407"/>
      <c r="F25" s="1407"/>
      <c r="G25" s="1407"/>
      <c r="H25" s="138"/>
      <c r="I25" s="138"/>
      <c r="J25" s="138"/>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26"/>
      <c r="AX25" s="126"/>
      <c r="AY25" s="127"/>
      <c r="BB25" s="15"/>
      <c r="BC25" s="15"/>
      <c r="BD25" s="15"/>
      <c r="BE25" s="15"/>
      <c r="BF25" s="15"/>
      <c r="BG25" s="15"/>
      <c r="BH25" s="15"/>
      <c r="BI25" s="15"/>
    </row>
    <row r="26" spans="2:63" ht="15.75" customHeight="1" outlineLevel="1" x14ac:dyDescent="0.25">
      <c r="B26" s="116"/>
      <c r="C26" s="117"/>
      <c r="D26" s="117"/>
      <c r="E26" s="117"/>
      <c r="F26" s="117"/>
      <c r="G26" s="117"/>
      <c r="H26" s="117"/>
      <c r="I26" s="117"/>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8"/>
      <c r="AX26" s="118"/>
      <c r="AY26" s="118"/>
      <c r="BB26" s="108" t="str">
        <f t="shared" si="1"/>
        <v>*********</v>
      </c>
      <c r="BC26" s="108" t="str">
        <f>"PRUNING-"&amp;AR4</f>
        <v>PRUNING-*********</v>
      </c>
      <c r="BD26" s="110" t="s">
        <v>2</v>
      </c>
      <c r="BE26" s="110" t="str">
        <f>S7</f>
        <v>YES</v>
      </c>
      <c r="BF26" s="115"/>
      <c r="BG26" s="110"/>
      <c r="BH26" s="110"/>
      <c r="BI26" s="110"/>
      <c r="BJ26" s="15"/>
      <c r="BK26" s="15"/>
    </row>
    <row r="27" spans="2:63" customFormat="1" ht="15.75" x14ac:dyDescent="0.25">
      <c r="B27" s="116"/>
      <c r="C27" s="116"/>
      <c r="D27" s="205"/>
      <c r="E27" s="205"/>
      <c r="F27" s="1463"/>
      <c r="G27" s="1463"/>
      <c r="H27" s="1463"/>
      <c r="I27" s="1463"/>
      <c r="J27" s="1463"/>
      <c r="K27" s="1463"/>
      <c r="L27" s="1463"/>
      <c r="M27" s="1463"/>
      <c r="N27" s="1463"/>
      <c r="O27" s="1463"/>
      <c r="P27" s="1463"/>
      <c r="Q27" s="1463"/>
      <c r="R27" s="1463"/>
      <c r="S27" s="1463"/>
      <c r="T27" s="1463"/>
      <c r="U27" s="1463"/>
      <c r="V27" s="1463"/>
      <c r="W27" s="1463"/>
      <c r="X27" s="1463"/>
      <c r="Y27" s="1463"/>
      <c r="Z27" s="1463"/>
      <c r="AA27" s="1463"/>
      <c r="AB27" s="1463"/>
      <c r="AC27" s="1463"/>
      <c r="AD27" s="1463"/>
      <c r="AE27" s="1463"/>
      <c r="AF27" s="1463"/>
      <c r="AG27" s="1463"/>
      <c r="AH27" s="1463"/>
      <c r="AI27" s="1463"/>
      <c r="AJ27" s="1463"/>
      <c r="AK27" s="1463"/>
      <c r="AL27" s="1463"/>
      <c r="AM27" s="1463"/>
      <c r="AN27" s="1463"/>
      <c r="AO27" s="1463"/>
      <c r="AP27" s="1414"/>
      <c r="AQ27" s="1414"/>
      <c r="AR27" s="1414"/>
      <c r="AS27" s="1414"/>
      <c r="AT27" s="1414"/>
      <c r="AU27" s="1414"/>
      <c r="AV27" s="1414"/>
      <c r="AW27" s="1415"/>
      <c r="AX27" s="1415"/>
      <c r="AY27" s="1415"/>
      <c r="BB27" s="108" t="str">
        <f t="shared" si="1"/>
        <v>*********</v>
      </c>
      <c r="BC27" s="108" t="str">
        <f>"DELIVERY-"&amp;AR4</f>
        <v>DELIVERY-*********</v>
      </c>
      <c r="BD27" s="110" t="s">
        <v>2</v>
      </c>
      <c r="BE27" s="110" t="str">
        <f>G7</f>
        <v>NO</v>
      </c>
      <c r="BF27" s="115"/>
      <c r="BG27" s="110"/>
      <c r="BH27" s="110"/>
      <c r="BI27" s="110"/>
    </row>
    <row r="28" spans="2:63" ht="40.5" customHeight="1" x14ac:dyDescent="0.5">
      <c r="B28" s="61" t="s">
        <v>1830</v>
      </c>
      <c r="C28" s="61"/>
      <c r="D28" s="61"/>
      <c r="E28" s="61"/>
      <c r="F28" s="61" t="str">
        <f>IF('Fruit Trees, Citrus &amp; Berries'!BE10&gt;0,"FRUIT TREES, CITRUS, BERRIES","")</f>
        <v/>
      </c>
      <c r="G28" s="61"/>
      <c r="H28" s="61"/>
      <c r="I28" s="61"/>
      <c r="J28" s="61"/>
      <c r="K28" s="61"/>
      <c r="L28" s="61"/>
      <c r="M28" s="61"/>
      <c r="N28" s="61"/>
      <c r="O28" s="61"/>
      <c r="P28" s="61"/>
      <c r="Q28" s="61"/>
      <c r="R28" s="61"/>
      <c r="S28" s="61"/>
      <c r="T28" s="61"/>
      <c r="U28" s="61"/>
      <c r="V28" s="61"/>
      <c r="W28" s="61"/>
      <c r="X28" s="61"/>
      <c r="Y28" s="61"/>
      <c r="Z28" s="61"/>
      <c r="AA28" s="61"/>
      <c r="AB28" s="61"/>
      <c r="AC28" s="11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t="str">
        <f>IF(F28="","",("Order total: "&amp;TEXT(SUMIFS(AS29:AS1305, F29:F1305, "&gt;0", AW29:AW1305, "*FBR*")+SUMIFS(AS29:AS1305, F29:F1305, "&gt;0", AW29:AW1305, "*PFT*"),"$#,##0.00;")&amp;"  Qty: "&amp;AW11+AW12&amp;"  Pruning: "&amp;'Fruit Trees, Citrus &amp; Berries'!AV3))</f>
        <v/>
      </c>
      <c r="BB28" s="108"/>
      <c r="BC28" s="108"/>
      <c r="BD28" s="109"/>
      <c r="BE28" s="109"/>
      <c r="BF28" s="115"/>
      <c r="BG28" s="109"/>
      <c r="BH28" s="109"/>
      <c r="BI28" s="109"/>
    </row>
    <row r="29" spans="2:63" s="32" customFormat="1" ht="18.75" customHeight="1" x14ac:dyDescent="0.25">
      <c r="B29" s="204" t="s">
        <v>1821</v>
      </c>
      <c r="C29" s="204"/>
      <c r="D29" s="204" t="s">
        <v>1822</v>
      </c>
      <c r="E29" s="204"/>
      <c r="F29" s="204" t="str">
        <f>IF(F28&lt;&gt;"","Qty","")</f>
        <v/>
      </c>
      <c r="G29" s="204"/>
      <c r="H29" s="204" t="s">
        <v>606</v>
      </c>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134"/>
      <c r="AJ29" s="134"/>
      <c r="AK29" s="134"/>
      <c r="AL29" s="134"/>
      <c r="AM29" s="1347" t="s">
        <v>1</v>
      </c>
      <c r="AN29" s="1347"/>
      <c r="AO29" s="1347"/>
      <c r="AP29" s="1347" t="s">
        <v>617</v>
      </c>
      <c r="AQ29" s="1347"/>
      <c r="AR29" s="1347"/>
      <c r="AS29" s="1347" t="s">
        <v>611</v>
      </c>
      <c r="AT29" s="1347"/>
      <c r="AU29" s="1347"/>
      <c r="AV29" s="1347"/>
      <c r="AW29" s="1347" t="s">
        <v>719</v>
      </c>
      <c r="AX29" s="1347"/>
      <c r="AY29" s="1347"/>
      <c r="BB29" s="108" t="s">
        <v>1825</v>
      </c>
      <c r="BC29" s="108"/>
      <c r="BD29" s="108"/>
      <c r="BE29" s="108"/>
      <c r="BF29" s="115"/>
      <c r="BG29" s="108"/>
      <c r="BH29" s="108"/>
      <c r="BI29" s="108"/>
    </row>
    <row r="30" spans="2:63" s="32" customFormat="1" ht="18.75" customHeight="1" x14ac:dyDescent="0.25">
      <c r="B30" s="1397"/>
      <c r="C30" s="1398"/>
      <c r="D30" s="1397"/>
      <c r="E30" s="1398"/>
      <c r="F30" s="1399"/>
      <c r="G30" s="1400"/>
      <c r="H30" s="192" t="s">
        <v>796</v>
      </c>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4"/>
      <c r="AM30" s="198"/>
      <c r="AN30" s="199"/>
      <c r="AO30" s="200"/>
      <c r="AP30" s="201"/>
      <c r="AQ30" s="202"/>
      <c r="AR30" s="203"/>
      <c r="AS30" s="198"/>
      <c r="AT30" s="199"/>
      <c r="AU30" s="199"/>
      <c r="AV30" s="200"/>
      <c r="AW30" s="195"/>
      <c r="AX30" s="196"/>
      <c r="AY30" s="197"/>
      <c r="BB30" s="108"/>
      <c r="BC30" s="108"/>
      <c r="BD30" s="108"/>
      <c r="BE30" s="108"/>
      <c r="BF30" s="115"/>
      <c r="BG30" s="108"/>
      <c r="BH30" s="108"/>
      <c r="BI30" s="108"/>
    </row>
    <row r="31" spans="2:63" s="32" customFormat="1" ht="18.75" customHeight="1" x14ac:dyDescent="0.4">
      <c r="B31" s="1329" t="s">
        <v>1824</v>
      </c>
      <c r="C31" s="1330"/>
      <c r="D31" s="1329" t="s">
        <v>1824</v>
      </c>
      <c r="E31" s="1330"/>
      <c r="F31" s="1331" t="str">
        <f>'Fruit Trees, Citrus &amp; Berries'!BE22</f>
        <v/>
      </c>
      <c r="G31" s="1332"/>
      <c r="H31" s="1333" t="str">
        <f>'Fruit Trees, Citrus &amp; Berries'!BB22&amp;" | "&amp;'Fruit Trees, Citrus &amp; Berries'!BC22</f>
        <v>Almond | All-in-One cv Zaoine (Self Pollinating Almond)</v>
      </c>
      <c r="I31" s="1334"/>
      <c r="J31" s="1334"/>
      <c r="K31" s="1334"/>
      <c r="L31" s="1334"/>
      <c r="M31" s="1334"/>
      <c r="N31" s="1334"/>
      <c r="O31" s="1334"/>
      <c r="P31" s="1334"/>
      <c r="Q31" s="1334"/>
      <c r="R31" s="1334"/>
      <c r="S31" s="1334"/>
      <c r="T31" s="1334"/>
      <c r="U31" s="1334"/>
      <c r="V31" s="1334"/>
      <c r="W31" s="1334"/>
      <c r="X31" s="1334"/>
      <c r="Y31" s="1334"/>
      <c r="Z31" s="1334"/>
      <c r="AA31" s="1334"/>
      <c r="AB31" s="1334"/>
      <c r="AC31" s="1334"/>
      <c r="AD31" s="1334"/>
      <c r="AE31" s="1334"/>
      <c r="AF31" s="1334"/>
      <c r="AG31" s="1334"/>
      <c r="AH31" s="1334"/>
      <c r="AI31" s="1334"/>
      <c r="AJ31" s="1334"/>
      <c r="AK31" s="1334"/>
      <c r="AL31" s="1335"/>
      <c r="AM31" s="1336">
        <f>'Fruit Trees, Citrus &amp; Berries'!BF22</f>
        <v>44.95</v>
      </c>
      <c r="AN31" s="1337"/>
      <c r="AO31" s="1338"/>
      <c r="AP31" s="1339">
        <f>'Fruit Trees, Citrus &amp; Berries'!BH22</f>
        <v>0</v>
      </c>
      <c r="AQ31" s="1340"/>
      <c r="AR31" s="1341"/>
      <c r="AS31" s="1336" t="str">
        <f t="shared" ref="AS31" si="2">IF(OR(F31="",F31=0),"",(F31*AM31)-(F31*AM31*AP31))</f>
        <v/>
      </c>
      <c r="AT31" s="1337"/>
      <c r="AU31" s="1337"/>
      <c r="AV31" s="1338"/>
      <c r="AW31" s="1342" t="str">
        <f>'Fruit Trees, Citrus &amp; Berries'!BA22</f>
        <v>FNFBR001</v>
      </c>
      <c r="AX31" s="1343"/>
      <c r="AY31" s="1344"/>
      <c r="BB31" s="108" t="str">
        <f t="shared" ref="BB31:BB94" si="3">$AR$4</f>
        <v>*********</v>
      </c>
      <c r="BC31" s="108" t="str">
        <f t="shared" ref="BC31" si="4">AW31</f>
        <v>FNFBR001</v>
      </c>
      <c r="BD31" s="108" t="str">
        <f>F31</f>
        <v/>
      </c>
      <c r="BE31" s="108" t="str">
        <f>H31</f>
        <v>Almond | All-in-One cv Zaoine (Self Pollinating Almond)</v>
      </c>
      <c r="BF31" s="115" t="str">
        <f t="shared" ref="BF31" si="5">IF(OR(BD31="",BD31=0),"",$G$6)</f>
        <v/>
      </c>
      <c r="BG31" s="113">
        <f>AM31</f>
        <v>44.95</v>
      </c>
      <c r="BH31" s="206">
        <f>AP31</f>
        <v>0</v>
      </c>
      <c r="BI31" s="113" t="str">
        <f>AS31</f>
        <v/>
      </c>
    </row>
    <row r="32" spans="2:63" ht="18.75" customHeight="1" x14ac:dyDescent="0.4">
      <c r="B32" s="1329" t="s">
        <v>1824</v>
      </c>
      <c r="C32" s="1330"/>
      <c r="D32" s="1329" t="s">
        <v>1824</v>
      </c>
      <c r="E32" s="1330"/>
      <c r="F32" s="1331">
        <f>'Fruit Trees, Citrus &amp; Berries'!BE23</f>
        <v>0</v>
      </c>
      <c r="G32" s="1332"/>
      <c r="H32" s="1333" t="str">
        <f>'Fruit Trees, Citrus &amp; Berries'!BB23&amp;" | "&amp;'Fruit Trees, Citrus &amp; Berries'!BC23</f>
        <v xml:space="preserve"> | </v>
      </c>
      <c r="I32" s="1334"/>
      <c r="J32" s="1334"/>
      <c r="K32" s="1334"/>
      <c r="L32" s="1334"/>
      <c r="M32" s="1334"/>
      <c r="N32" s="1334"/>
      <c r="O32" s="1334"/>
      <c r="P32" s="1334"/>
      <c r="Q32" s="1334"/>
      <c r="R32" s="1334"/>
      <c r="S32" s="1334"/>
      <c r="T32" s="1334"/>
      <c r="U32" s="1334"/>
      <c r="V32" s="1334"/>
      <c r="W32" s="1334"/>
      <c r="X32" s="1334"/>
      <c r="Y32" s="1334"/>
      <c r="Z32" s="1334"/>
      <c r="AA32" s="1334"/>
      <c r="AB32" s="1334"/>
      <c r="AC32" s="1334"/>
      <c r="AD32" s="1334"/>
      <c r="AE32" s="1334"/>
      <c r="AF32" s="1334"/>
      <c r="AG32" s="1334"/>
      <c r="AH32" s="1334"/>
      <c r="AI32" s="1334"/>
      <c r="AJ32" s="1334"/>
      <c r="AK32" s="1334"/>
      <c r="AL32" s="1335"/>
      <c r="AM32" s="1336">
        <f>'Fruit Trees, Citrus &amp; Berries'!BF23</f>
        <v>0</v>
      </c>
      <c r="AN32" s="1337"/>
      <c r="AO32" s="1338"/>
      <c r="AP32" s="1339" t="str">
        <f>'Fruit Trees, Citrus &amp; Berries'!BH23</f>
        <v/>
      </c>
      <c r="AQ32" s="1340"/>
      <c r="AR32" s="1341"/>
      <c r="AS32" s="1336" t="str">
        <f t="shared" ref="AS32:AS95" si="6">IF(OR(F32="",F32=0),"",(F32*AM32)-(F32*AM32*AP32))</f>
        <v/>
      </c>
      <c r="AT32" s="1337"/>
      <c r="AU32" s="1337"/>
      <c r="AV32" s="1338"/>
      <c r="AW32" s="1342">
        <f>'Fruit Trees, Citrus &amp; Berries'!BA23</f>
        <v>0</v>
      </c>
      <c r="AX32" s="1343"/>
      <c r="AY32" s="1344"/>
      <c r="BB32" s="108" t="str">
        <f t="shared" si="3"/>
        <v>*********</v>
      </c>
      <c r="BC32" s="108">
        <f t="shared" ref="BC32:BC95" si="7">AW32</f>
        <v>0</v>
      </c>
      <c r="BD32" s="108">
        <f t="shared" ref="BD32:BD95" si="8">F32</f>
        <v>0</v>
      </c>
      <c r="BE32" s="108" t="str">
        <f t="shared" ref="BE32:BE95" si="9">H32</f>
        <v xml:space="preserve"> | </v>
      </c>
      <c r="BF32" s="115" t="str">
        <f t="shared" ref="BF32:BF95" si="10">IF(OR(BD32="",BD32=0),"",$G$6)</f>
        <v/>
      </c>
      <c r="BG32" s="113">
        <f t="shared" ref="BG32:BG95" si="11">AM32</f>
        <v>0</v>
      </c>
      <c r="BH32" s="206" t="str">
        <f t="shared" ref="BH32:BH95" si="12">AP32</f>
        <v/>
      </c>
      <c r="BI32" s="113" t="str">
        <f t="shared" ref="BI32:BI95" si="13">AS32</f>
        <v/>
      </c>
    </row>
    <row r="33" spans="2:61" ht="18.75" customHeight="1" x14ac:dyDescent="0.4">
      <c r="B33" s="1329" t="s">
        <v>1824</v>
      </c>
      <c r="C33" s="1330"/>
      <c r="D33" s="1329" t="s">
        <v>1824</v>
      </c>
      <c r="E33" s="1330"/>
      <c r="F33" s="1331" t="str">
        <f>'Fruit Trees, Citrus &amp; Berries'!BE24</f>
        <v/>
      </c>
      <c r="G33" s="1332"/>
      <c r="H33" s="1333" t="str">
        <f>'Fruit Trees, Citrus &amp; Berries'!BB24&amp;" | "&amp;'Fruit Trees, Citrus &amp; Berries'!BC24</f>
        <v>Almond (Dwarf) | Sell Pollinating Almond</v>
      </c>
      <c r="I33" s="1334"/>
      <c r="J33" s="1334"/>
      <c r="K33" s="1334"/>
      <c r="L33" s="1334"/>
      <c r="M33" s="1334"/>
      <c r="N33" s="1334"/>
      <c r="O33" s="1334"/>
      <c r="P33" s="1334"/>
      <c r="Q33" s="1334"/>
      <c r="R33" s="1334"/>
      <c r="S33" s="1334"/>
      <c r="T33" s="1334"/>
      <c r="U33" s="1334"/>
      <c r="V33" s="1334"/>
      <c r="W33" s="1334"/>
      <c r="X33" s="1334"/>
      <c r="Y33" s="1334"/>
      <c r="Z33" s="1334"/>
      <c r="AA33" s="1334"/>
      <c r="AB33" s="1334"/>
      <c r="AC33" s="1334"/>
      <c r="AD33" s="1334"/>
      <c r="AE33" s="1334"/>
      <c r="AF33" s="1334"/>
      <c r="AG33" s="1334"/>
      <c r="AH33" s="1334"/>
      <c r="AI33" s="1334"/>
      <c r="AJ33" s="1334"/>
      <c r="AK33" s="1334"/>
      <c r="AL33" s="1335"/>
      <c r="AM33" s="1336">
        <f>'Fruit Trees, Citrus &amp; Berries'!BF24</f>
        <v>49.95</v>
      </c>
      <c r="AN33" s="1337"/>
      <c r="AO33" s="1338"/>
      <c r="AP33" s="1339">
        <f>'Fruit Trees, Citrus &amp; Berries'!BH24</f>
        <v>0</v>
      </c>
      <c r="AQ33" s="1340"/>
      <c r="AR33" s="1341"/>
      <c r="AS33" s="1336" t="str">
        <f t="shared" si="6"/>
        <v/>
      </c>
      <c r="AT33" s="1337"/>
      <c r="AU33" s="1337"/>
      <c r="AV33" s="1338"/>
      <c r="AW33" s="1342" t="str">
        <f>'Fruit Trees, Citrus &amp; Berries'!BA24</f>
        <v>JFFBR002</v>
      </c>
      <c r="AX33" s="1343"/>
      <c r="AY33" s="1344"/>
      <c r="BB33" s="108" t="str">
        <f t="shared" si="3"/>
        <v>*********</v>
      </c>
      <c r="BC33" s="108" t="str">
        <f t="shared" si="7"/>
        <v>JFFBR002</v>
      </c>
      <c r="BD33" s="108" t="str">
        <f t="shared" si="8"/>
        <v/>
      </c>
      <c r="BE33" s="108" t="str">
        <f t="shared" si="9"/>
        <v>Almond (Dwarf) | Sell Pollinating Almond</v>
      </c>
      <c r="BF33" s="115" t="str">
        <f t="shared" si="10"/>
        <v/>
      </c>
      <c r="BG33" s="113">
        <f t="shared" si="11"/>
        <v>49.95</v>
      </c>
      <c r="BH33" s="206">
        <f t="shared" si="12"/>
        <v>0</v>
      </c>
      <c r="BI33" s="113" t="str">
        <f t="shared" si="13"/>
        <v/>
      </c>
    </row>
    <row r="34" spans="2:61" ht="18.75" customHeight="1" x14ac:dyDescent="0.4">
      <c r="B34" s="1329" t="s">
        <v>1824</v>
      </c>
      <c r="C34" s="1330"/>
      <c r="D34" s="1329" t="s">
        <v>1824</v>
      </c>
      <c r="E34" s="1330"/>
      <c r="F34" s="1331" t="str">
        <f>'Fruit Trees, Citrus &amp; Berries'!BE25</f>
        <v/>
      </c>
      <c r="G34" s="1332"/>
      <c r="H34" s="1333" t="str">
        <f>'Fruit Trees, Citrus &amp; Berries'!BB25&amp;" | "&amp;'Fruit Trees, Citrus &amp; Berries'!BC25</f>
        <v xml:space="preserve"> | </v>
      </c>
      <c r="I34" s="1334"/>
      <c r="J34" s="1334"/>
      <c r="K34" s="1334"/>
      <c r="L34" s="1334"/>
      <c r="M34" s="1334"/>
      <c r="N34" s="1334"/>
      <c r="O34" s="1334"/>
      <c r="P34" s="1334"/>
      <c r="Q34" s="1334"/>
      <c r="R34" s="1334"/>
      <c r="S34" s="1334"/>
      <c r="T34" s="1334"/>
      <c r="U34" s="1334"/>
      <c r="V34" s="1334"/>
      <c r="W34" s="1334"/>
      <c r="X34" s="1334"/>
      <c r="Y34" s="1334"/>
      <c r="Z34" s="1334"/>
      <c r="AA34" s="1334"/>
      <c r="AB34" s="1334"/>
      <c r="AC34" s="1334"/>
      <c r="AD34" s="1334"/>
      <c r="AE34" s="1334"/>
      <c r="AF34" s="1334"/>
      <c r="AG34" s="1334"/>
      <c r="AH34" s="1334"/>
      <c r="AI34" s="1334"/>
      <c r="AJ34" s="1334"/>
      <c r="AK34" s="1334"/>
      <c r="AL34" s="1335"/>
      <c r="AM34" s="1336" t="str">
        <f>'Fruit Trees, Citrus &amp; Berries'!BF25</f>
        <v/>
      </c>
      <c r="AN34" s="1337"/>
      <c r="AO34" s="1338"/>
      <c r="AP34" s="1339" t="str">
        <f>'Fruit Trees, Citrus &amp; Berries'!BH25</f>
        <v/>
      </c>
      <c r="AQ34" s="1340"/>
      <c r="AR34" s="1341"/>
      <c r="AS34" s="1336" t="str">
        <f t="shared" si="6"/>
        <v/>
      </c>
      <c r="AT34" s="1337"/>
      <c r="AU34" s="1337"/>
      <c r="AV34" s="1338"/>
      <c r="AW34" s="1342" t="str">
        <f>'Fruit Trees, Citrus &amp; Berries'!BA25</f>
        <v/>
      </c>
      <c r="AX34" s="1343"/>
      <c r="AY34" s="1344"/>
      <c r="BB34" s="108" t="str">
        <f t="shared" si="3"/>
        <v>*********</v>
      </c>
      <c r="BC34" s="108" t="str">
        <f t="shared" si="7"/>
        <v/>
      </c>
      <c r="BD34" s="108" t="str">
        <f t="shared" si="8"/>
        <v/>
      </c>
      <c r="BE34" s="108" t="str">
        <f t="shared" si="9"/>
        <v xml:space="preserve"> | </v>
      </c>
      <c r="BF34" s="115" t="str">
        <f t="shared" si="10"/>
        <v/>
      </c>
      <c r="BG34" s="113" t="str">
        <f t="shared" si="11"/>
        <v/>
      </c>
      <c r="BH34" s="206" t="str">
        <f t="shared" si="12"/>
        <v/>
      </c>
      <c r="BI34" s="113" t="str">
        <f t="shared" si="13"/>
        <v/>
      </c>
    </row>
    <row r="35" spans="2:61" ht="18.75" customHeight="1" x14ac:dyDescent="0.4">
      <c r="B35" s="1329" t="s">
        <v>1824</v>
      </c>
      <c r="C35" s="1330"/>
      <c r="D35" s="1329" t="s">
        <v>1824</v>
      </c>
      <c r="E35" s="1330"/>
      <c r="F35" s="1331" t="str">
        <f>'Fruit Trees, Citrus &amp; Berries'!BE26</f>
        <v/>
      </c>
      <c r="G35" s="1332"/>
      <c r="H35" s="1333" t="str">
        <f>'Fruit Trees, Citrus &amp; Berries'!BB26&amp;" | "&amp;'Fruit Trees, Citrus &amp; Berries'!BC26</f>
        <v xml:space="preserve"> | </v>
      </c>
      <c r="I35" s="1334"/>
      <c r="J35" s="1334"/>
      <c r="K35" s="1334"/>
      <c r="L35" s="1334"/>
      <c r="M35" s="1334"/>
      <c r="N35" s="1334"/>
      <c r="O35" s="1334"/>
      <c r="P35" s="1334"/>
      <c r="Q35" s="1334"/>
      <c r="R35" s="1334"/>
      <c r="S35" s="1334"/>
      <c r="T35" s="1334"/>
      <c r="U35" s="1334"/>
      <c r="V35" s="1334"/>
      <c r="W35" s="1334"/>
      <c r="X35" s="1334"/>
      <c r="Y35" s="1334"/>
      <c r="Z35" s="1334"/>
      <c r="AA35" s="1334"/>
      <c r="AB35" s="1334"/>
      <c r="AC35" s="1334"/>
      <c r="AD35" s="1334"/>
      <c r="AE35" s="1334"/>
      <c r="AF35" s="1334"/>
      <c r="AG35" s="1334"/>
      <c r="AH35" s="1334"/>
      <c r="AI35" s="1334"/>
      <c r="AJ35" s="1334"/>
      <c r="AK35" s="1334"/>
      <c r="AL35" s="1335"/>
      <c r="AM35" s="1336" t="str">
        <f>'Fruit Trees, Citrus &amp; Berries'!BF26</f>
        <v/>
      </c>
      <c r="AN35" s="1337"/>
      <c r="AO35" s="1338"/>
      <c r="AP35" s="1339" t="str">
        <f>'Fruit Trees, Citrus &amp; Berries'!BH26</f>
        <v/>
      </c>
      <c r="AQ35" s="1340"/>
      <c r="AR35" s="1341"/>
      <c r="AS35" s="1336" t="str">
        <f t="shared" si="6"/>
        <v/>
      </c>
      <c r="AT35" s="1337"/>
      <c r="AU35" s="1337"/>
      <c r="AV35" s="1338"/>
      <c r="AW35" s="1342" t="str">
        <f>'Fruit Trees, Citrus &amp; Berries'!BA26</f>
        <v/>
      </c>
      <c r="AX35" s="1343"/>
      <c r="AY35" s="1344"/>
      <c r="BB35" s="108" t="str">
        <f t="shared" si="3"/>
        <v>*********</v>
      </c>
      <c r="BC35" s="108" t="str">
        <f t="shared" si="7"/>
        <v/>
      </c>
      <c r="BD35" s="108" t="str">
        <f t="shared" si="8"/>
        <v/>
      </c>
      <c r="BE35" s="108" t="str">
        <f t="shared" si="9"/>
        <v xml:space="preserve"> | </v>
      </c>
      <c r="BF35" s="115" t="str">
        <f t="shared" si="10"/>
        <v/>
      </c>
      <c r="BG35" s="113" t="str">
        <f t="shared" si="11"/>
        <v/>
      </c>
      <c r="BH35" s="206" t="str">
        <f t="shared" si="12"/>
        <v/>
      </c>
      <c r="BI35" s="113" t="str">
        <f t="shared" si="13"/>
        <v/>
      </c>
    </row>
    <row r="36" spans="2:61" ht="18.75" customHeight="1" x14ac:dyDescent="0.4">
      <c r="B36" s="1329" t="s">
        <v>1824</v>
      </c>
      <c r="C36" s="1330"/>
      <c r="D36" s="1329" t="s">
        <v>1824</v>
      </c>
      <c r="E36" s="1330"/>
      <c r="F36" s="1331" t="str">
        <f>'Fruit Trees, Citrus &amp; Berries'!BE27</f>
        <v/>
      </c>
      <c r="G36" s="1332"/>
      <c r="H36" s="1333" t="str">
        <f>'Fruit Trees, Citrus &amp; Berries'!BB27&amp;" | "&amp;'Fruit Trees, Citrus &amp; Berries'!BC27</f>
        <v>Apple | Akane</v>
      </c>
      <c r="I36" s="1334"/>
      <c r="J36" s="1334"/>
      <c r="K36" s="1334"/>
      <c r="L36" s="1334"/>
      <c r="M36" s="1334"/>
      <c r="N36" s="1334"/>
      <c r="O36" s="1334"/>
      <c r="P36" s="1334"/>
      <c r="Q36" s="1334"/>
      <c r="R36" s="1334"/>
      <c r="S36" s="1334"/>
      <c r="T36" s="1334"/>
      <c r="U36" s="1334"/>
      <c r="V36" s="1334"/>
      <c r="W36" s="1334"/>
      <c r="X36" s="1334"/>
      <c r="Y36" s="1334"/>
      <c r="Z36" s="1334"/>
      <c r="AA36" s="1334"/>
      <c r="AB36" s="1334"/>
      <c r="AC36" s="1334"/>
      <c r="AD36" s="1334"/>
      <c r="AE36" s="1334"/>
      <c r="AF36" s="1334"/>
      <c r="AG36" s="1334"/>
      <c r="AH36" s="1334"/>
      <c r="AI36" s="1334"/>
      <c r="AJ36" s="1334"/>
      <c r="AK36" s="1334"/>
      <c r="AL36" s="1335"/>
      <c r="AM36" s="1336" t="str">
        <f>'Fruit Trees, Citrus &amp; Berries'!BF27</f>
        <v/>
      </c>
      <c r="AN36" s="1337"/>
      <c r="AO36" s="1338"/>
      <c r="AP36" s="1339">
        <f>'Fruit Trees, Citrus &amp; Berries'!BH27</f>
        <v>0</v>
      </c>
      <c r="AQ36" s="1340"/>
      <c r="AR36" s="1341"/>
      <c r="AS36" s="1336" t="str">
        <f t="shared" si="6"/>
        <v/>
      </c>
      <c r="AT36" s="1337"/>
      <c r="AU36" s="1337"/>
      <c r="AV36" s="1338"/>
      <c r="AW36" s="1342" t="str">
        <f>'Fruit Trees, Citrus &amp; Berries'!BA27</f>
        <v>HBFBR010</v>
      </c>
      <c r="AX36" s="1343"/>
      <c r="AY36" s="1344"/>
      <c r="BB36" s="108" t="str">
        <f t="shared" si="3"/>
        <v>*********</v>
      </c>
      <c r="BC36" s="108" t="str">
        <f t="shared" si="7"/>
        <v>HBFBR010</v>
      </c>
      <c r="BD36" s="108" t="str">
        <f t="shared" si="8"/>
        <v/>
      </c>
      <c r="BE36" s="108" t="str">
        <f t="shared" si="9"/>
        <v>Apple | Akane</v>
      </c>
      <c r="BF36" s="115" t="str">
        <f t="shared" si="10"/>
        <v/>
      </c>
      <c r="BG36" s="113" t="str">
        <f t="shared" si="11"/>
        <v/>
      </c>
      <c r="BH36" s="206">
        <f t="shared" si="12"/>
        <v>0</v>
      </c>
      <c r="BI36" s="113" t="str">
        <f t="shared" si="13"/>
        <v/>
      </c>
    </row>
    <row r="37" spans="2:61" ht="18.75" customHeight="1" x14ac:dyDescent="0.4">
      <c r="B37" s="1329" t="s">
        <v>1824</v>
      </c>
      <c r="C37" s="1330"/>
      <c r="D37" s="1329" t="s">
        <v>1824</v>
      </c>
      <c r="E37" s="1330"/>
      <c r="F37" s="1331" t="str">
        <f>'Fruit Trees, Citrus &amp; Berries'!BE28</f>
        <v/>
      </c>
      <c r="G37" s="1332"/>
      <c r="H37" s="1333" t="str">
        <f>'Fruit Trees, Citrus &amp; Berries'!BB28&amp;" | "&amp;'Fruit Trees, Citrus &amp; Berries'!BC28</f>
        <v>Apple | Bramley</v>
      </c>
      <c r="I37" s="1334"/>
      <c r="J37" s="1334"/>
      <c r="K37" s="1334"/>
      <c r="L37" s="1334"/>
      <c r="M37" s="1334"/>
      <c r="N37" s="1334"/>
      <c r="O37" s="1334"/>
      <c r="P37" s="1334"/>
      <c r="Q37" s="1334"/>
      <c r="R37" s="1334"/>
      <c r="S37" s="1334"/>
      <c r="T37" s="1334"/>
      <c r="U37" s="1334"/>
      <c r="V37" s="1334"/>
      <c r="W37" s="1334"/>
      <c r="X37" s="1334"/>
      <c r="Y37" s="1334"/>
      <c r="Z37" s="1334"/>
      <c r="AA37" s="1334"/>
      <c r="AB37" s="1334"/>
      <c r="AC37" s="1334"/>
      <c r="AD37" s="1334"/>
      <c r="AE37" s="1334"/>
      <c r="AF37" s="1334"/>
      <c r="AG37" s="1334"/>
      <c r="AH37" s="1334"/>
      <c r="AI37" s="1334"/>
      <c r="AJ37" s="1334"/>
      <c r="AK37" s="1334"/>
      <c r="AL37" s="1335"/>
      <c r="AM37" s="1336">
        <f>'Fruit Trees, Citrus &amp; Berries'!BF28</f>
        <v>42.95</v>
      </c>
      <c r="AN37" s="1337"/>
      <c r="AO37" s="1338"/>
      <c r="AP37" s="1339">
        <f>'Fruit Trees, Citrus &amp; Berries'!BH28</f>
        <v>0</v>
      </c>
      <c r="AQ37" s="1340"/>
      <c r="AR37" s="1341"/>
      <c r="AS37" s="1336" t="str">
        <f t="shared" si="6"/>
        <v/>
      </c>
      <c r="AT37" s="1337"/>
      <c r="AU37" s="1337"/>
      <c r="AV37" s="1338"/>
      <c r="AW37" s="1342" t="str">
        <f>'Fruit Trees, Citrus &amp; Berries'!BA28</f>
        <v>HBFBR013</v>
      </c>
      <c r="AX37" s="1343"/>
      <c r="AY37" s="1344"/>
      <c r="BB37" s="108" t="str">
        <f t="shared" si="3"/>
        <v>*********</v>
      </c>
      <c r="BC37" s="108" t="str">
        <f t="shared" si="7"/>
        <v>HBFBR013</v>
      </c>
      <c r="BD37" s="108" t="str">
        <f t="shared" si="8"/>
        <v/>
      </c>
      <c r="BE37" s="108" t="str">
        <f t="shared" si="9"/>
        <v>Apple | Bramley</v>
      </c>
      <c r="BF37" s="115" t="str">
        <f t="shared" si="10"/>
        <v/>
      </c>
      <c r="BG37" s="113">
        <f t="shared" si="11"/>
        <v>42.95</v>
      </c>
      <c r="BH37" s="206">
        <f t="shared" si="12"/>
        <v>0</v>
      </c>
      <c r="BI37" s="113" t="str">
        <f t="shared" si="13"/>
        <v/>
      </c>
    </row>
    <row r="38" spans="2:61" ht="18.75" customHeight="1" x14ac:dyDescent="0.4">
      <c r="B38" s="1329" t="s">
        <v>1824</v>
      </c>
      <c r="C38" s="1330"/>
      <c r="D38" s="1329" t="s">
        <v>1824</v>
      </c>
      <c r="E38" s="1330"/>
      <c r="F38" s="1331" t="str">
        <f>'Fruit Trees, Citrus &amp; Berries'!BE29</f>
        <v/>
      </c>
      <c r="G38" s="1332"/>
      <c r="H38" s="1333" t="str">
        <f>'Fruit Trees, Citrus &amp; Berries'!BB29&amp;" | "&amp;'Fruit Trees, Citrus &amp; Berries'!BC29</f>
        <v>Apple | Bramley (Extra Large*)</v>
      </c>
      <c r="I38" s="1334"/>
      <c r="J38" s="1334"/>
      <c r="K38" s="1334"/>
      <c r="L38" s="1334"/>
      <c r="M38" s="1334"/>
      <c r="N38" s="1334"/>
      <c r="O38" s="1334"/>
      <c r="P38" s="1334"/>
      <c r="Q38" s="1334"/>
      <c r="R38" s="1334"/>
      <c r="S38" s="1334"/>
      <c r="T38" s="1334"/>
      <c r="U38" s="1334"/>
      <c r="V38" s="1334"/>
      <c r="W38" s="1334"/>
      <c r="X38" s="1334"/>
      <c r="Y38" s="1334"/>
      <c r="Z38" s="1334"/>
      <c r="AA38" s="1334"/>
      <c r="AB38" s="1334"/>
      <c r="AC38" s="1334"/>
      <c r="AD38" s="1334"/>
      <c r="AE38" s="1334"/>
      <c r="AF38" s="1334"/>
      <c r="AG38" s="1334"/>
      <c r="AH38" s="1334"/>
      <c r="AI38" s="1334"/>
      <c r="AJ38" s="1334"/>
      <c r="AK38" s="1334"/>
      <c r="AL38" s="1335"/>
      <c r="AM38" s="1336">
        <f>'Fruit Trees, Citrus &amp; Berries'!BF29</f>
        <v>57.95</v>
      </c>
      <c r="AN38" s="1337"/>
      <c r="AO38" s="1338"/>
      <c r="AP38" s="1339">
        <f>'Fruit Trees, Citrus &amp; Berries'!BH29</f>
        <v>0</v>
      </c>
      <c r="AQ38" s="1340"/>
      <c r="AR38" s="1341"/>
      <c r="AS38" s="1336" t="str">
        <f t="shared" si="6"/>
        <v/>
      </c>
      <c r="AT38" s="1337"/>
      <c r="AU38" s="1337"/>
      <c r="AV38" s="1338"/>
      <c r="AW38" s="1342" t="str">
        <f>'Fruit Trees, Citrus &amp; Berries'!BA29</f>
        <v>GNFBR013</v>
      </c>
      <c r="AX38" s="1343"/>
      <c r="AY38" s="1344"/>
      <c r="BB38" s="108" t="str">
        <f t="shared" si="3"/>
        <v>*********</v>
      </c>
      <c r="BC38" s="108" t="str">
        <f t="shared" si="7"/>
        <v>GNFBR013</v>
      </c>
      <c r="BD38" s="108" t="str">
        <f t="shared" si="8"/>
        <v/>
      </c>
      <c r="BE38" s="108" t="str">
        <f t="shared" si="9"/>
        <v>Apple | Bramley (Extra Large*)</v>
      </c>
      <c r="BF38" s="115" t="str">
        <f t="shared" si="10"/>
        <v/>
      </c>
      <c r="BG38" s="113">
        <f t="shared" si="11"/>
        <v>57.95</v>
      </c>
      <c r="BH38" s="206">
        <f t="shared" si="12"/>
        <v>0</v>
      </c>
      <c r="BI38" s="113" t="str">
        <f t="shared" si="13"/>
        <v/>
      </c>
    </row>
    <row r="39" spans="2:61" ht="18.75" customHeight="1" x14ac:dyDescent="0.4">
      <c r="B39" s="1329" t="s">
        <v>1824</v>
      </c>
      <c r="C39" s="1330"/>
      <c r="D39" s="1329" t="s">
        <v>1824</v>
      </c>
      <c r="E39" s="1330"/>
      <c r="F39" s="1331" t="str">
        <f>'Fruit Trees, Citrus &amp; Berries'!BE30</f>
        <v/>
      </c>
      <c r="G39" s="1332"/>
      <c r="H39" s="1333" t="str">
        <f>'Fruit Trees, Citrus &amp; Berries'!BB30&amp;" | "&amp;'Fruit Trees, Citrus &amp; Berries'!BC30</f>
        <v>Apple | Cox's Orange Pippin</v>
      </c>
      <c r="I39" s="1334"/>
      <c r="J39" s="1334"/>
      <c r="K39" s="1334"/>
      <c r="L39" s="1334"/>
      <c r="M39" s="1334"/>
      <c r="N39" s="1334"/>
      <c r="O39" s="1334"/>
      <c r="P39" s="1334"/>
      <c r="Q39" s="1334"/>
      <c r="R39" s="1334"/>
      <c r="S39" s="1334"/>
      <c r="T39" s="1334"/>
      <c r="U39" s="1334"/>
      <c r="V39" s="1334"/>
      <c r="W39" s="1334"/>
      <c r="X39" s="1334"/>
      <c r="Y39" s="1334"/>
      <c r="Z39" s="1334"/>
      <c r="AA39" s="1334"/>
      <c r="AB39" s="1334"/>
      <c r="AC39" s="1334"/>
      <c r="AD39" s="1334"/>
      <c r="AE39" s="1334"/>
      <c r="AF39" s="1334"/>
      <c r="AG39" s="1334"/>
      <c r="AH39" s="1334"/>
      <c r="AI39" s="1334"/>
      <c r="AJ39" s="1334"/>
      <c r="AK39" s="1334"/>
      <c r="AL39" s="1335"/>
      <c r="AM39" s="1336">
        <f>'Fruit Trees, Citrus &amp; Berries'!BF30</f>
        <v>42.95</v>
      </c>
      <c r="AN39" s="1337"/>
      <c r="AO39" s="1338"/>
      <c r="AP39" s="1339">
        <f>'Fruit Trees, Citrus &amp; Berries'!BH30</f>
        <v>0</v>
      </c>
      <c r="AQ39" s="1340"/>
      <c r="AR39" s="1341"/>
      <c r="AS39" s="1336" t="str">
        <f t="shared" si="6"/>
        <v/>
      </c>
      <c r="AT39" s="1337"/>
      <c r="AU39" s="1337"/>
      <c r="AV39" s="1338"/>
      <c r="AW39" s="1342" t="str">
        <f>'Fruit Trees, Citrus &amp; Berries'!BA30</f>
        <v>HBFBR016</v>
      </c>
      <c r="AX39" s="1343"/>
      <c r="AY39" s="1344"/>
      <c r="BB39" s="108" t="str">
        <f t="shared" si="3"/>
        <v>*********</v>
      </c>
      <c r="BC39" s="108" t="str">
        <f t="shared" si="7"/>
        <v>HBFBR016</v>
      </c>
      <c r="BD39" s="108" t="str">
        <f t="shared" si="8"/>
        <v/>
      </c>
      <c r="BE39" s="108" t="str">
        <f t="shared" si="9"/>
        <v>Apple | Cox's Orange Pippin</v>
      </c>
      <c r="BF39" s="115" t="str">
        <f t="shared" si="10"/>
        <v/>
      </c>
      <c r="BG39" s="113">
        <f t="shared" si="11"/>
        <v>42.95</v>
      </c>
      <c r="BH39" s="206">
        <f t="shared" si="12"/>
        <v>0</v>
      </c>
      <c r="BI39" s="113" t="str">
        <f t="shared" si="13"/>
        <v/>
      </c>
    </row>
    <row r="40" spans="2:61" ht="18.75" customHeight="1" x14ac:dyDescent="0.4">
      <c r="B40" s="1329" t="s">
        <v>1824</v>
      </c>
      <c r="C40" s="1330"/>
      <c r="D40" s="1329" t="s">
        <v>1824</v>
      </c>
      <c r="E40" s="1330"/>
      <c r="F40" s="1331" t="str">
        <f>'Fruit Trees, Citrus &amp; Berries'!BE31</f>
        <v/>
      </c>
      <c r="G40" s="1332"/>
      <c r="H40" s="1333" t="str">
        <f>'Fruit Trees, Citrus &amp; Berries'!BB31&amp;" | "&amp;'Fruit Trees, Citrus &amp; Berries'!BC31</f>
        <v>Apple | Cox's Orange Pippin (Extra Large*)</v>
      </c>
      <c r="I40" s="1334"/>
      <c r="J40" s="1334"/>
      <c r="K40" s="1334"/>
      <c r="L40" s="1334"/>
      <c r="M40" s="1334"/>
      <c r="N40" s="1334"/>
      <c r="O40" s="1334"/>
      <c r="P40" s="1334"/>
      <c r="Q40" s="1334"/>
      <c r="R40" s="1334"/>
      <c r="S40" s="1334"/>
      <c r="T40" s="1334"/>
      <c r="U40" s="1334"/>
      <c r="V40" s="1334"/>
      <c r="W40" s="1334"/>
      <c r="X40" s="1334"/>
      <c r="Y40" s="1334"/>
      <c r="Z40" s="1334"/>
      <c r="AA40" s="1334"/>
      <c r="AB40" s="1334"/>
      <c r="AC40" s="1334"/>
      <c r="AD40" s="1334"/>
      <c r="AE40" s="1334"/>
      <c r="AF40" s="1334"/>
      <c r="AG40" s="1334"/>
      <c r="AH40" s="1334"/>
      <c r="AI40" s="1334"/>
      <c r="AJ40" s="1334"/>
      <c r="AK40" s="1334"/>
      <c r="AL40" s="1335"/>
      <c r="AM40" s="1336">
        <f>'Fruit Trees, Citrus &amp; Berries'!BF31</f>
        <v>57.95</v>
      </c>
      <c r="AN40" s="1337"/>
      <c r="AO40" s="1338"/>
      <c r="AP40" s="1339">
        <f>'Fruit Trees, Citrus &amp; Berries'!BH31</f>
        <v>0</v>
      </c>
      <c r="AQ40" s="1340"/>
      <c r="AR40" s="1341"/>
      <c r="AS40" s="1336" t="str">
        <f t="shared" si="6"/>
        <v/>
      </c>
      <c r="AT40" s="1337"/>
      <c r="AU40" s="1337"/>
      <c r="AV40" s="1338"/>
      <c r="AW40" s="1342" t="str">
        <f>'Fruit Trees, Citrus &amp; Berries'!BA31</f>
        <v>GNFBR016</v>
      </c>
      <c r="AX40" s="1343"/>
      <c r="AY40" s="1344"/>
      <c r="BB40" s="108" t="str">
        <f t="shared" si="3"/>
        <v>*********</v>
      </c>
      <c r="BC40" s="108" t="str">
        <f t="shared" si="7"/>
        <v>GNFBR016</v>
      </c>
      <c r="BD40" s="108" t="str">
        <f t="shared" si="8"/>
        <v/>
      </c>
      <c r="BE40" s="108" t="str">
        <f t="shared" si="9"/>
        <v>Apple | Cox's Orange Pippin (Extra Large*)</v>
      </c>
      <c r="BF40" s="115" t="str">
        <f t="shared" si="10"/>
        <v/>
      </c>
      <c r="BG40" s="113">
        <f t="shared" si="11"/>
        <v>57.95</v>
      </c>
      <c r="BH40" s="206">
        <f t="shared" si="12"/>
        <v>0</v>
      </c>
      <c r="BI40" s="113" t="str">
        <f t="shared" si="13"/>
        <v/>
      </c>
    </row>
    <row r="41" spans="2:61" ht="18.75" customHeight="1" x14ac:dyDescent="0.4">
      <c r="B41" s="1329" t="s">
        <v>1824</v>
      </c>
      <c r="C41" s="1330"/>
      <c r="D41" s="1329" t="s">
        <v>1824</v>
      </c>
      <c r="E41" s="1330"/>
      <c r="F41" s="1331" t="str">
        <f>'Fruit Trees, Citrus &amp; Berries'!BE32</f>
        <v/>
      </c>
      <c r="G41" s="1332"/>
      <c r="H41" s="1333" t="str">
        <f>'Fruit Trees, Citrus &amp; Berries'!BB32&amp;" | "&amp;'Fruit Trees, Citrus &amp; Berries'!BC32</f>
        <v>Apple | Crofton</v>
      </c>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5"/>
      <c r="AM41" s="1336">
        <f>'Fruit Trees, Citrus &amp; Berries'!BF32</f>
        <v>42.95</v>
      </c>
      <c r="AN41" s="1337"/>
      <c r="AO41" s="1338"/>
      <c r="AP41" s="1339">
        <f>'Fruit Trees, Citrus &amp; Berries'!BH32</f>
        <v>0</v>
      </c>
      <c r="AQ41" s="1340"/>
      <c r="AR41" s="1341"/>
      <c r="AS41" s="1336" t="str">
        <f t="shared" si="6"/>
        <v/>
      </c>
      <c r="AT41" s="1337"/>
      <c r="AU41" s="1337"/>
      <c r="AV41" s="1338"/>
      <c r="AW41" s="1342" t="str">
        <f>'Fruit Trees, Citrus &amp; Berries'!BA32</f>
        <v>HBFBR019</v>
      </c>
      <c r="AX41" s="1343"/>
      <c r="AY41" s="1344"/>
      <c r="BB41" s="108" t="str">
        <f t="shared" si="3"/>
        <v>*********</v>
      </c>
      <c r="BC41" s="108" t="str">
        <f t="shared" si="7"/>
        <v>HBFBR019</v>
      </c>
      <c r="BD41" s="108" t="str">
        <f t="shared" si="8"/>
        <v/>
      </c>
      <c r="BE41" s="108" t="str">
        <f t="shared" si="9"/>
        <v>Apple | Crofton</v>
      </c>
      <c r="BF41" s="115" t="str">
        <f t="shared" si="10"/>
        <v/>
      </c>
      <c r="BG41" s="113">
        <f t="shared" si="11"/>
        <v>42.95</v>
      </c>
      <c r="BH41" s="206">
        <f t="shared" si="12"/>
        <v>0</v>
      </c>
      <c r="BI41" s="113" t="str">
        <f t="shared" si="13"/>
        <v/>
      </c>
    </row>
    <row r="42" spans="2:61" ht="18.75" customHeight="1" x14ac:dyDescent="0.4">
      <c r="B42" s="1329" t="s">
        <v>1824</v>
      </c>
      <c r="C42" s="1330"/>
      <c r="D42" s="1329" t="s">
        <v>1824</v>
      </c>
      <c r="E42" s="1330"/>
      <c r="F42" s="1331" t="str">
        <f>'Fruit Trees, Citrus &amp; Berries'!BE33</f>
        <v/>
      </c>
      <c r="G42" s="1332"/>
      <c r="H42" s="1333" t="str">
        <f>'Fruit Trees, Citrus &amp; Berries'!BB33&amp;" | "&amp;'Fruit Trees, Citrus &amp; Berries'!BC33</f>
        <v>Apple | Crofton (Extra Large*)</v>
      </c>
      <c r="I42" s="1334"/>
      <c r="J42" s="1334"/>
      <c r="K42" s="1334"/>
      <c r="L42" s="1334"/>
      <c r="M42" s="1334"/>
      <c r="N42" s="1334"/>
      <c r="O42" s="1334"/>
      <c r="P42" s="1334"/>
      <c r="Q42" s="1334"/>
      <c r="R42" s="1334"/>
      <c r="S42" s="1334"/>
      <c r="T42" s="1334"/>
      <c r="U42" s="1334"/>
      <c r="V42" s="1334"/>
      <c r="W42" s="1334"/>
      <c r="X42" s="1334"/>
      <c r="Y42" s="1334"/>
      <c r="Z42" s="1334"/>
      <c r="AA42" s="1334"/>
      <c r="AB42" s="1334"/>
      <c r="AC42" s="1334"/>
      <c r="AD42" s="1334"/>
      <c r="AE42" s="1334"/>
      <c r="AF42" s="1334"/>
      <c r="AG42" s="1334"/>
      <c r="AH42" s="1334"/>
      <c r="AI42" s="1334"/>
      <c r="AJ42" s="1334"/>
      <c r="AK42" s="1334"/>
      <c r="AL42" s="1335"/>
      <c r="AM42" s="1336">
        <f>'Fruit Trees, Citrus &amp; Berries'!BF33</f>
        <v>69.95</v>
      </c>
      <c r="AN42" s="1337"/>
      <c r="AO42" s="1338"/>
      <c r="AP42" s="1339">
        <f>'Fruit Trees, Citrus &amp; Berries'!BH33</f>
        <v>0</v>
      </c>
      <c r="AQ42" s="1340"/>
      <c r="AR42" s="1341"/>
      <c r="AS42" s="1336" t="str">
        <f t="shared" si="6"/>
        <v/>
      </c>
      <c r="AT42" s="1337"/>
      <c r="AU42" s="1337"/>
      <c r="AV42" s="1338"/>
      <c r="AW42" s="1342" t="str">
        <f>'Fruit Trees, Citrus &amp; Berries'!BA33</f>
        <v>GNFBR019</v>
      </c>
      <c r="AX42" s="1343"/>
      <c r="AY42" s="1344"/>
      <c r="BB42" s="108" t="str">
        <f t="shared" si="3"/>
        <v>*********</v>
      </c>
      <c r="BC42" s="108" t="str">
        <f t="shared" si="7"/>
        <v>GNFBR019</v>
      </c>
      <c r="BD42" s="108" t="str">
        <f t="shared" si="8"/>
        <v/>
      </c>
      <c r="BE42" s="108" t="str">
        <f t="shared" si="9"/>
        <v>Apple | Crofton (Extra Large*)</v>
      </c>
      <c r="BF42" s="115" t="str">
        <f t="shared" si="10"/>
        <v/>
      </c>
      <c r="BG42" s="113">
        <f t="shared" si="11"/>
        <v>69.95</v>
      </c>
      <c r="BH42" s="206">
        <f t="shared" si="12"/>
        <v>0</v>
      </c>
      <c r="BI42" s="113" t="str">
        <f t="shared" si="13"/>
        <v/>
      </c>
    </row>
    <row r="43" spans="2:61" ht="18.75" customHeight="1" x14ac:dyDescent="0.4">
      <c r="B43" s="1329" t="s">
        <v>1824</v>
      </c>
      <c r="C43" s="1330"/>
      <c r="D43" s="1329" t="s">
        <v>1824</v>
      </c>
      <c r="E43" s="1330"/>
      <c r="F43" s="1331" t="str">
        <f>'Fruit Trees, Citrus &amp; Berries'!BE34</f>
        <v/>
      </c>
      <c r="G43" s="1332"/>
      <c r="H43" s="1333" t="str">
        <f>'Fruit Trees, Citrus &amp; Berries'!BB34&amp;" | "&amp;'Fruit Trees, Citrus &amp; Berries'!BC34</f>
        <v>Apple | Five Crown</v>
      </c>
      <c r="I43" s="1334"/>
      <c r="J43" s="1334"/>
      <c r="K43" s="1334"/>
      <c r="L43" s="1334"/>
      <c r="M43" s="1334"/>
      <c r="N43" s="1334"/>
      <c r="O43" s="1334"/>
      <c r="P43" s="1334"/>
      <c r="Q43" s="1334"/>
      <c r="R43" s="1334"/>
      <c r="S43" s="1334"/>
      <c r="T43" s="1334"/>
      <c r="U43" s="1334"/>
      <c r="V43" s="1334"/>
      <c r="W43" s="1334"/>
      <c r="X43" s="1334"/>
      <c r="Y43" s="1334"/>
      <c r="Z43" s="1334"/>
      <c r="AA43" s="1334"/>
      <c r="AB43" s="1334"/>
      <c r="AC43" s="1334"/>
      <c r="AD43" s="1334"/>
      <c r="AE43" s="1334"/>
      <c r="AF43" s="1334"/>
      <c r="AG43" s="1334"/>
      <c r="AH43" s="1334"/>
      <c r="AI43" s="1334"/>
      <c r="AJ43" s="1334"/>
      <c r="AK43" s="1334"/>
      <c r="AL43" s="1335"/>
      <c r="AM43" s="1336" t="str">
        <f>'Fruit Trees, Citrus &amp; Berries'!BF34</f>
        <v/>
      </c>
      <c r="AN43" s="1337"/>
      <c r="AO43" s="1338"/>
      <c r="AP43" s="1339">
        <f>'Fruit Trees, Citrus &amp; Berries'!BH34</f>
        <v>0</v>
      </c>
      <c r="AQ43" s="1340"/>
      <c r="AR43" s="1341"/>
      <c r="AS43" s="1336" t="str">
        <f t="shared" si="6"/>
        <v/>
      </c>
      <c r="AT43" s="1337"/>
      <c r="AU43" s="1337"/>
      <c r="AV43" s="1338"/>
      <c r="AW43" s="1342" t="str">
        <f>'Fruit Trees, Citrus &amp; Berries'!BA34</f>
        <v>HBFBR022</v>
      </c>
      <c r="AX43" s="1343"/>
      <c r="AY43" s="1344"/>
      <c r="BB43" s="108" t="str">
        <f t="shared" si="3"/>
        <v>*********</v>
      </c>
      <c r="BC43" s="108" t="str">
        <f t="shared" si="7"/>
        <v>HBFBR022</v>
      </c>
      <c r="BD43" s="108" t="str">
        <f t="shared" si="8"/>
        <v/>
      </c>
      <c r="BE43" s="108" t="str">
        <f t="shared" si="9"/>
        <v>Apple | Five Crown</v>
      </c>
      <c r="BF43" s="115" t="str">
        <f t="shared" si="10"/>
        <v/>
      </c>
      <c r="BG43" s="113" t="str">
        <f t="shared" si="11"/>
        <v/>
      </c>
      <c r="BH43" s="206">
        <f t="shared" si="12"/>
        <v>0</v>
      </c>
      <c r="BI43" s="113" t="str">
        <f t="shared" si="13"/>
        <v/>
      </c>
    </row>
    <row r="44" spans="2:61" ht="18.75" customHeight="1" x14ac:dyDescent="0.4">
      <c r="B44" s="1329" t="s">
        <v>1824</v>
      </c>
      <c r="C44" s="1330"/>
      <c r="D44" s="1329" t="s">
        <v>1824</v>
      </c>
      <c r="E44" s="1330"/>
      <c r="F44" s="1331" t="str">
        <f>'Fruit Trees, Citrus &amp; Berries'!BE35</f>
        <v/>
      </c>
      <c r="G44" s="1332"/>
      <c r="H44" s="1333" t="str">
        <f>'Fruit Trees, Citrus &amp; Berries'!BB35&amp;" | "&amp;'Fruit Trees, Citrus &amp; Berries'!BC35</f>
        <v>Apple | Gala</v>
      </c>
      <c r="I44" s="1334"/>
      <c r="J44" s="1334"/>
      <c r="K44" s="1334"/>
      <c r="L44" s="1334"/>
      <c r="M44" s="1334"/>
      <c r="N44" s="1334"/>
      <c r="O44" s="1334"/>
      <c r="P44" s="1334"/>
      <c r="Q44" s="1334"/>
      <c r="R44" s="1334"/>
      <c r="S44" s="1334"/>
      <c r="T44" s="1334"/>
      <c r="U44" s="1334"/>
      <c r="V44" s="1334"/>
      <c r="W44" s="1334"/>
      <c r="X44" s="1334"/>
      <c r="Y44" s="1334"/>
      <c r="Z44" s="1334"/>
      <c r="AA44" s="1334"/>
      <c r="AB44" s="1334"/>
      <c r="AC44" s="1334"/>
      <c r="AD44" s="1334"/>
      <c r="AE44" s="1334"/>
      <c r="AF44" s="1334"/>
      <c r="AG44" s="1334"/>
      <c r="AH44" s="1334"/>
      <c r="AI44" s="1334"/>
      <c r="AJ44" s="1334"/>
      <c r="AK44" s="1334"/>
      <c r="AL44" s="1335"/>
      <c r="AM44" s="1336">
        <f>'Fruit Trees, Citrus &amp; Berries'!BF35</f>
        <v>42.95</v>
      </c>
      <c r="AN44" s="1337"/>
      <c r="AO44" s="1338"/>
      <c r="AP44" s="1339">
        <f>'Fruit Trees, Citrus &amp; Berries'!BH35</f>
        <v>0</v>
      </c>
      <c r="AQ44" s="1340"/>
      <c r="AR44" s="1341"/>
      <c r="AS44" s="1336" t="str">
        <f t="shared" si="6"/>
        <v/>
      </c>
      <c r="AT44" s="1337"/>
      <c r="AU44" s="1337"/>
      <c r="AV44" s="1338"/>
      <c r="AW44" s="1342" t="str">
        <f>'Fruit Trees, Citrus &amp; Berries'!BA35</f>
        <v>HBFBR025</v>
      </c>
      <c r="AX44" s="1343"/>
      <c r="AY44" s="1344"/>
      <c r="BB44" s="108" t="str">
        <f t="shared" si="3"/>
        <v>*********</v>
      </c>
      <c r="BC44" s="108" t="str">
        <f t="shared" si="7"/>
        <v>HBFBR025</v>
      </c>
      <c r="BD44" s="108" t="str">
        <f t="shared" si="8"/>
        <v/>
      </c>
      <c r="BE44" s="108" t="str">
        <f t="shared" si="9"/>
        <v>Apple | Gala</v>
      </c>
      <c r="BF44" s="115" t="str">
        <f t="shared" si="10"/>
        <v/>
      </c>
      <c r="BG44" s="113">
        <f t="shared" si="11"/>
        <v>42.95</v>
      </c>
      <c r="BH44" s="206">
        <f t="shared" si="12"/>
        <v>0</v>
      </c>
      <c r="BI44" s="113" t="str">
        <f t="shared" si="13"/>
        <v/>
      </c>
    </row>
    <row r="45" spans="2:61" ht="18.75" customHeight="1" x14ac:dyDescent="0.4">
      <c r="B45" s="1329" t="s">
        <v>1824</v>
      </c>
      <c r="C45" s="1330"/>
      <c r="D45" s="1329" t="s">
        <v>1824</v>
      </c>
      <c r="E45" s="1330"/>
      <c r="F45" s="1331" t="str">
        <f>'Fruit Trees, Citrus &amp; Berries'!BE36</f>
        <v/>
      </c>
      <c r="G45" s="1332"/>
      <c r="H45" s="1333" t="str">
        <f>'Fruit Trees, Citrus &amp; Berries'!BB36&amp;" | "&amp;'Fruit Trees, Citrus &amp; Berries'!BC36</f>
        <v>Apple | Gala (Extra Large*)</v>
      </c>
      <c r="I45" s="1334"/>
      <c r="J45" s="1334"/>
      <c r="K45" s="1334"/>
      <c r="L45" s="1334"/>
      <c r="M45" s="1334"/>
      <c r="N45" s="1334"/>
      <c r="O45" s="1334"/>
      <c r="P45" s="1334"/>
      <c r="Q45" s="1334"/>
      <c r="R45" s="1334"/>
      <c r="S45" s="1334"/>
      <c r="T45" s="1334"/>
      <c r="U45" s="1334"/>
      <c r="V45" s="1334"/>
      <c r="W45" s="1334"/>
      <c r="X45" s="1334"/>
      <c r="Y45" s="1334"/>
      <c r="Z45" s="1334"/>
      <c r="AA45" s="1334"/>
      <c r="AB45" s="1334"/>
      <c r="AC45" s="1334"/>
      <c r="AD45" s="1334"/>
      <c r="AE45" s="1334"/>
      <c r="AF45" s="1334"/>
      <c r="AG45" s="1334"/>
      <c r="AH45" s="1334"/>
      <c r="AI45" s="1334"/>
      <c r="AJ45" s="1334"/>
      <c r="AK45" s="1334"/>
      <c r="AL45" s="1335"/>
      <c r="AM45" s="1336">
        <f>'Fruit Trees, Citrus &amp; Berries'!BF36</f>
        <v>57.95</v>
      </c>
      <c r="AN45" s="1337"/>
      <c r="AO45" s="1338"/>
      <c r="AP45" s="1339">
        <f>'Fruit Trees, Citrus &amp; Berries'!BH36</f>
        <v>0</v>
      </c>
      <c r="AQ45" s="1340"/>
      <c r="AR45" s="1341"/>
      <c r="AS45" s="1336" t="str">
        <f t="shared" si="6"/>
        <v/>
      </c>
      <c r="AT45" s="1337"/>
      <c r="AU45" s="1337"/>
      <c r="AV45" s="1338"/>
      <c r="AW45" s="1342" t="str">
        <f>'Fruit Trees, Citrus &amp; Berries'!BA36</f>
        <v>GNFBR025</v>
      </c>
      <c r="AX45" s="1343"/>
      <c r="AY45" s="1344"/>
      <c r="BB45" s="108" t="str">
        <f t="shared" si="3"/>
        <v>*********</v>
      </c>
      <c r="BC45" s="108" t="str">
        <f t="shared" si="7"/>
        <v>GNFBR025</v>
      </c>
      <c r="BD45" s="108" t="str">
        <f t="shared" si="8"/>
        <v/>
      </c>
      <c r="BE45" s="108" t="str">
        <f t="shared" si="9"/>
        <v>Apple | Gala (Extra Large*)</v>
      </c>
      <c r="BF45" s="115" t="str">
        <f t="shared" si="10"/>
        <v/>
      </c>
      <c r="BG45" s="113">
        <f t="shared" si="11"/>
        <v>57.95</v>
      </c>
      <c r="BH45" s="206">
        <f t="shared" si="12"/>
        <v>0</v>
      </c>
      <c r="BI45" s="113" t="str">
        <f t="shared" si="13"/>
        <v/>
      </c>
    </row>
    <row r="46" spans="2:61" ht="18.75" customHeight="1" x14ac:dyDescent="0.4">
      <c r="B46" s="1329" t="s">
        <v>1824</v>
      </c>
      <c r="C46" s="1330"/>
      <c r="D46" s="1329" t="s">
        <v>1824</v>
      </c>
      <c r="E46" s="1330"/>
      <c r="F46" s="1331" t="str">
        <f>'Fruit Trees, Citrus &amp; Berries'!BE37</f>
        <v/>
      </c>
      <c r="G46" s="1332"/>
      <c r="H46" s="1333" t="str">
        <f>'Fruit Trees, Citrus &amp; Berries'!BB37&amp;" | "&amp;'Fruit Trees, Citrus &amp; Berries'!BC37</f>
        <v>Apple | Gala</v>
      </c>
      <c r="I46" s="1334"/>
      <c r="J46" s="1334"/>
      <c r="K46" s="1334"/>
      <c r="L46" s="1334"/>
      <c r="M46" s="1334"/>
      <c r="N46" s="1334"/>
      <c r="O46" s="1334"/>
      <c r="P46" s="1334"/>
      <c r="Q46" s="1334"/>
      <c r="R46" s="1334"/>
      <c r="S46" s="1334"/>
      <c r="T46" s="1334"/>
      <c r="U46" s="1334"/>
      <c r="V46" s="1334"/>
      <c r="W46" s="1334"/>
      <c r="X46" s="1334"/>
      <c r="Y46" s="1334"/>
      <c r="Z46" s="1334"/>
      <c r="AA46" s="1334"/>
      <c r="AB46" s="1334"/>
      <c r="AC46" s="1334"/>
      <c r="AD46" s="1334"/>
      <c r="AE46" s="1334"/>
      <c r="AF46" s="1334"/>
      <c r="AG46" s="1334"/>
      <c r="AH46" s="1334"/>
      <c r="AI46" s="1334"/>
      <c r="AJ46" s="1334"/>
      <c r="AK46" s="1334"/>
      <c r="AL46" s="1335"/>
      <c r="AM46" s="1336">
        <f>'Fruit Trees, Citrus &amp; Berries'!BF37</f>
        <v>42.95</v>
      </c>
      <c r="AN46" s="1337"/>
      <c r="AO46" s="1338"/>
      <c r="AP46" s="1339">
        <f>'Fruit Trees, Citrus &amp; Berries'!BH37</f>
        <v>0</v>
      </c>
      <c r="AQ46" s="1340"/>
      <c r="AR46" s="1341"/>
      <c r="AS46" s="1336" t="str">
        <f t="shared" si="6"/>
        <v/>
      </c>
      <c r="AT46" s="1337"/>
      <c r="AU46" s="1337"/>
      <c r="AV46" s="1338"/>
      <c r="AW46" s="1342" t="str">
        <f>'Fruit Trees, Citrus &amp; Berries'!BA37</f>
        <v>FNFBR025</v>
      </c>
      <c r="AX46" s="1343"/>
      <c r="AY46" s="1344"/>
      <c r="BB46" s="108" t="str">
        <f t="shared" si="3"/>
        <v>*********</v>
      </c>
      <c r="BC46" s="108" t="str">
        <f t="shared" si="7"/>
        <v>FNFBR025</v>
      </c>
      <c r="BD46" s="108" t="str">
        <f t="shared" si="8"/>
        <v/>
      </c>
      <c r="BE46" s="108" t="str">
        <f t="shared" si="9"/>
        <v>Apple | Gala</v>
      </c>
      <c r="BF46" s="115" t="str">
        <f t="shared" si="10"/>
        <v/>
      </c>
      <c r="BG46" s="113">
        <f t="shared" si="11"/>
        <v>42.95</v>
      </c>
      <c r="BH46" s="206">
        <f t="shared" si="12"/>
        <v>0</v>
      </c>
      <c r="BI46" s="113" t="str">
        <f t="shared" si="13"/>
        <v/>
      </c>
    </row>
    <row r="47" spans="2:61" ht="18.75" customHeight="1" x14ac:dyDescent="0.4">
      <c r="B47" s="1329" t="s">
        <v>1824</v>
      </c>
      <c r="C47" s="1330"/>
      <c r="D47" s="1329" t="s">
        <v>1824</v>
      </c>
      <c r="E47" s="1330"/>
      <c r="F47" s="1331" t="str">
        <f>'Fruit Trees, Citrus &amp; Berries'!BE38</f>
        <v/>
      </c>
      <c r="G47" s="1332"/>
      <c r="H47" s="1333" t="str">
        <f>'Fruit Trees, Citrus &amp; Berries'!BB38&amp;" | "&amp;'Fruit Trees, Citrus &amp; Berries'!BC38</f>
        <v>Apple | Geeveston Fanny (Extra Large*)</v>
      </c>
      <c r="I47" s="1334"/>
      <c r="J47" s="1334"/>
      <c r="K47" s="1334"/>
      <c r="L47" s="1334"/>
      <c r="M47" s="1334"/>
      <c r="N47" s="1334"/>
      <c r="O47" s="1334"/>
      <c r="P47" s="1334"/>
      <c r="Q47" s="1334"/>
      <c r="R47" s="1334"/>
      <c r="S47" s="1334"/>
      <c r="T47" s="1334"/>
      <c r="U47" s="1334"/>
      <c r="V47" s="1334"/>
      <c r="W47" s="1334"/>
      <c r="X47" s="1334"/>
      <c r="Y47" s="1334"/>
      <c r="Z47" s="1334"/>
      <c r="AA47" s="1334"/>
      <c r="AB47" s="1334"/>
      <c r="AC47" s="1334"/>
      <c r="AD47" s="1334"/>
      <c r="AE47" s="1334"/>
      <c r="AF47" s="1334"/>
      <c r="AG47" s="1334"/>
      <c r="AH47" s="1334"/>
      <c r="AI47" s="1334"/>
      <c r="AJ47" s="1334"/>
      <c r="AK47" s="1334"/>
      <c r="AL47" s="1335"/>
      <c r="AM47" s="1336">
        <f>'Fruit Trees, Citrus &amp; Berries'!BF38</f>
        <v>69.95</v>
      </c>
      <c r="AN47" s="1337"/>
      <c r="AO47" s="1338"/>
      <c r="AP47" s="1339">
        <f>'Fruit Trees, Citrus &amp; Berries'!BH38</f>
        <v>0</v>
      </c>
      <c r="AQ47" s="1340"/>
      <c r="AR47" s="1341"/>
      <c r="AS47" s="1336" t="str">
        <f t="shared" si="6"/>
        <v/>
      </c>
      <c r="AT47" s="1337"/>
      <c r="AU47" s="1337"/>
      <c r="AV47" s="1338"/>
      <c r="AW47" s="1342" t="str">
        <f>'Fruit Trees, Citrus &amp; Berries'!BA38</f>
        <v>GNFBR028</v>
      </c>
      <c r="AX47" s="1343"/>
      <c r="AY47" s="1344"/>
      <c r="BB47" s="108" t="str">
        <f t="shared" si="3"/>
        <v>*********</v>
      </c>
      <c r="BC47" s="108" t="str">
        <f t="shared" si="7"/>
        <v>GNFBR028</v>
      </c>
      <c r="BD47" s="108" t="str">
        <f t="shared" si="8"/>
        <v/>
      </c>
      <c r="BE47" s="108" t="str">
        <f t="shared" si="9"/>
        <v>Apple | Geeveston Fanny (Extra Large*)</v>
      </c>
      <c r="BF47" s="115" t="str">
        <f t="shared" si="10"/>
        <v/>
      </c>
      <c r="BG47" s="113">
        <f t="shared" si="11"/>
        <v>69.95</v>
      </c>
      <c r="BH47" s="206">
        <f t="shared" si="12"/>
        <v>0</v>
      </c>
      <c r="BI47" s="113" t="str">
        <f t="shared" si="13"/>
        <v/>
      </c>
    </row>
    <row r="48" spans="2:61" ht="18.75" customHeight="1" x14ac:dyDescent="0.4">
      <c r="B48" s="1329" t="s">
        <v>1824</v>
      </c>
      <c r="C48" s="1330"/>
      <c r="D48" s="1329" t="s">
        <v>1824</v>
      </c>
      <c r="E48" s="1330"/>
      <c r="F48" s="1331" t="str">
        <f>'Fruit Trees, Citrus &amp; Berries'!BE39</f>
        <v/>
      </c>
      <c r="G48" s="1332"/>
      <c r="H48" s="1333" t="str">
        <f>'Fruit Trees, Citrus &amp; Berries'!BB39&amp;" | "&amp;'Fruit Trees, Citrus &amp; Berries'!BC39</f>
        <v>Apple | Golden Delicious</v>
      </c>
      <c r="I48" s="1334"/>
      <c r="J48" s="1334"/>
      <c r="K48" s="1334"/>
      <c r="L48" s="1334"/>
      <c r="M48" s="1334"/>
      <c r="N48" s="1334"/>
      <c r="O48" s="1334"/>
      <c r="P48" s="1334"/>
      <c r="Q48" s="1334"/>
      <c r="R48" s="1334"/>
      <c r="S48" s="1334"/>
      <c r="T48" s="1334"/>
      <c r="U48" s="1334"/>
      <c r="V48" s="1334"/>
      <c r="W48" s="1334"/>
      <c r="X48" s="1334"/>
      <c r="Y48" s="1334"/>
      <c r="Z48" s="1334"/>
      <c r="AA48" s="1334"/>
      <c r="AB48" s="1334"/>
      <c r="AC48" s="1334"/>
      <c r="AD48" s="1334"/>
      <c r="AE48" s="1334"/>
      <c r="AF48" s="1334"/>
      <c r="AG48" s="1334"/>
      <c r="AH48" s="1334"/>
      <c r="AI48" s="1334"/>
      <c r="AJ48" s="1334"/>
      <c r="AK48" s="1334"/>
      <c r="AL48" s="1335"/>
      <c r="AM48" s="1336">
        <f>'Fruit Trees, Citrus &amp; Berries'!BF39</f>
        <v>42.95</v>
      </c>
      <c r="AN48" s="1337"/>
      <c r="AO48" s="1338"/>
      <c r="AP48" s="1339">
        <f>'Fruit Trees, Citrus &amp; Berries'!BH39</f>
        <v>0</v>
      </c>
      <c r="AQ48" s="1340"/>
      <c r="AR48" s="1341"/>
      <c r="AS48" s="1336" t="str">
        <f t="shared" si="6"/>
        <v/>
      </c>
      <c r="AT48" s="1337"/>
      <c r="AU48" s="1337"/>
      <c r="AV48" s="1338"/>
      <c r="AW48" s="1342" t="str">
        <f>'Fruit Trees, Citrus &amp; Berries'!BA39</f>
        <v>HBFBR031</v>
      </c>
      <c r="AX48" s="1343"/>
      <c r="AY48" s="1344"/>
      <c r="BB48" s="108" t="str">
        <f t="shared" si="3"/>
        <v>*********</v>
      </c>
      <c r="BC48" s="108" t="str">
        <f t="shared" si="7"/>
        <v>HBFBR031</v>
      </c>
      <c r="BD48" s="108" t="str">
        <f t="shared" si="8"/>
        <v/>
      </c>
      <c r="BE48" s="108" t="str">
        <f t="shared" si="9"/>
        <v>Apple | Golden Delicious</v>
      </c>
      <c r="BF48" s="115" t="str">
        <f t="shared" si="10"/>
        <v/>
      </c>
      <c r="BG48" s="113">
        <f t="shared" si="11"/>
        <v>42.95</v>
      </c>
      <c r="BH48" s="206">
        <f t="shared" si="12"/>
        <v>0</v>
      </c>
      <c r="BI48" s="113" t="str">
        <f t="shared" si="13"/>
        <v/>
      </c>
    </row>
    <row r="49" spans="2:61" ht="18.75" customHeight="1" x14ac:dyDescent="0.4">
      <c r="B49" s="1329" t="s">
        <v>1824</v>
      </c>
      <c r="C49" s="1330"/>
      <c r="D49" s="1329" t="s">
        <v>1824</v>
      </c>
      <c r="E49" s="1330"/>
      <c r="F49" s="1331" t="str">
        <f>'Fruit Trees, Citrus &amp; Berries'!BE40</f>
        <v/>
      </c>
      <c r="G49" s="1332"/>
      <c r="H49" s="1333" t="str">
        <f>'Fruit Trees, Citrus &amp; Berries'!BB40&amp;" | "&amp;'Fruit Trees, Citrus &amp; Berries'!BC40</f>
        <v>Apple | Golden Delicious</v>
      </c>
      <c r="I49" s="1334"/>
      <c r="J49" s="1334"/>
      <c r="K49" s="1334"/>
      <c r="L49" s="1334"/>
      <c r="M49" s="1334"/>
      <c r="N49" s="1334"/>
      <c r="O49" s="1334"/>
      <c r="P49" s="1334"/>
      <c r="Q49" s="1334"/>
      <c r="R49" s="1334"/>
      <c r="S49" s="1334"/>
      <c r="T49" s="1334"/>
      <c r="U49" s="1334"/>
      <c r="V49" s="1334"/>
      <c r="W49" s="1334"/>
      <c r="X49" s="1334"/>
      <c r="Y49" s="1334"/>
      <c r="Z49" s="1334"/>
      <c r="AA49" s="1334"/>
      <c r="AB49" s="1334"/>
      <c r="AC49" s="1334"/>
      <c r="AD49" s="1334"/>
      <c r="AE49" s="1334"/>
      <c r="AF49" s="1334"/>
      <c r="AG49" s="1334"/>
      <c r="AH49" s="1334"/>
      <c r="AI49" s="1334"/>
      <c r="AJ49" s="1334"/>
      <c r="AK49" s="1334"/>
      <c r="AL49" s="1335"/>
      <c r="AM49" s="1336">
        <f>'Fruit Trees, Citrus &amp; Berries'!BF40</f>
        <v>42.95</v>
      </c>
      <c r="AN49" s="1337"/>
      <c r="AO49" s="1338"/>
      <c r="AP49" s="1339">
        <f>'Fruit Trees, Citrus &amp; Berries'!BH40</f>
        <v>0</v>
      </c>
      <c r="AQ49" s="1340"/>
      <c r="AR49" s="1341"/>
      <c r="AS49" s="1336" t="str">
        <f t="shared" si="6"/>
        <v/>
      </c>
      <c r="AT49" s="1337"/>
      <c r="AU49" s="1337"/>
      <c r="AV49" s="1338"/>
      <c r="AW49" s="1342" t="str">
        <f>'Fruit Trees, Citrus &amp; Berries'!BA40</f>
        <v>FNFBR031</v>
      </c>
      <c r="AX49" s="1343"/>
      <c r="AY49" s="1344"/>
      <c r="BB49" s="108" t="str">
        <f t="shared" si="3"/>
        <v>*********</v>
      </c>
      <c r="BC49" s="108" t="str">
        <f t="shared" si="7"/>
        <v>FNFBR031</v>
      </c>
      <c r="BD49" s="108" t="str">
        <f t="shared" si="8"/>
        <v/>
      </c>
      <c r="BE49" s="108" t="str">
        <f t="shared" si="9"/>
        <v>Apple | Golden Delicious</v>
      </c>
      <c r="BF49" s="115" t="str">
        <f t="shared" si="10"/>
        <v/>
      </c>
      <c r="BG49" s="113">
        <f t="shared" si="11"/>
        <v>42.95</v>
      </c>
      <c r="BH49" s="206">
        <f t="shared" si="12"/>
        <v>0</v>
      </c>
      <c r="BI49" s="113" t="str">
        <f t="shared" si="13"/>
        <v/>
      </c>
    </row>
    <row r="50" spans="2:61" ht="18.75" customHeight="1" x14ac:dyDescent="0.4">
      <c r="B50" s="1329" t="s">
        <v>1824</v>
      </c>
      <c r="C50" s="1330"/>
      <c r="D50" s="1329" t="s">
        <v>1824</v>
      </c>
      <c r="E50" s="1330"/>
      <c r="F50" s="1331" t="str">
        <f>'Fruit Trees, Citrus &amp; Berries'!BE41</f>
        <v/>
      </c>
      <c r="G50" s="1332"/>
      <c r="H50" s="1333" t="str">
        <f>'Fruit Trees, Citrus &amp; Berries'!BB41&amp;" | "&amp;'Fruit Trees, Citrus &amp; Berries'!BC41</f>
        <v>Apple | Golden Delicious (Extra Large*)</v>
      </c>
      <c r="I50" s="1334"/>
      <c r="J50" s="1334"/>
      <c r="K50" s="1334"/>
      <c r="L50" s="1334"/>
      <c r="M50" s="1334"/>
      <c r="N50" s="1334"/>
      <c r="O50" s="1334"/>
      <c r="P50" s="1334"/>
      <c r="Q50" s="1334"/>
      <c r="R50" s="1334"/>
      <c r="S50" s="1334"/>
      <c r="T50" s="1334"/>
      <c r="U50" s="1334"/>
      <c r="V50" s="1334"/>
      <c r="W50" s="1334"/>
      <c r="X50" s="1334"/>
      <c r="Y50" s="1334"/>
      <c r="Z50" s="1334"/>
      <c r="AA50" s="1334"/>
      <c r="AB50" s="1334"/>
      <c r="AC50" s="1334"/>
      <c r="AD50" s="1334"/>
      <c r="AE50" s="1334"/>
      <c r="AF50" s="1334"/>
      <c r="AG50" s="1334"/>
      <c r="AH50" s="1334"/>
      <c r="AI50" s="1334"/>
      <c r="AJ50" s="1334"/>
      <c r="AK50" s="1334"/>
      <c r="AL50" s="1335"/>
      <c r="AM50" s="1336">
        <f>'Fruit Trees, Citrus &amp; Berries'!BF41</f>
        <v>52.95</v>
      </c>
      <c r="AN50" s="1337"/>
      <c r="AO50" s="1338"/>
      <c r="AP50" s="1339">
        <f>'Fruit Trees, Citrus &amp; Berries'!BH41</f>
        <v>0</v>
      </c>
      <c r="AQ50" s="1340"/>
      <c r="AR50" s="1341"/>
      <c r="AS50" s="1336" t="str">
        <f t="shared" si="6"/>
        <v/>
      </c>
      <c r="AT50" s="1337"/>
      <c r="AU50" s="1337"/>
      <c r="AV50" s="1338"/>
      <c r="AW50" s="1342" t="str">
        <f>'Fruit Trees, Citrus &amp; Berries'!BA41</f>
        <v>GNFBR031</v>
      </c>
      <c r="AX50" s="1343"/>
      <c r="AY50" s="1344"/>
      <c r="BB50" s="108" t="str">
        <f t="shared" si="3"/>
        <v>*********</v>
      </c>
      <c r="BC50" s="108" t="str">
        <f t="shared" si="7"/>
        <v>GNFBR031</v>
      </c>
      <c r="BD50" s="108" t="str">
        <f t="shared" si="8"/>
        <v/>
      </c>
      <c r="BE50" s="108" t="str">
        <f t="shared" si="9"/>
        <v>Apple | Golden Delicious (Extra Large*)</v>
      </c>
      <c r="BF50" s="115" t="str">
        <f t="shared" si="10"/>
        <v/>
      </c>
      <c r="BG50" s="113">
        <f t="shared" si="11"/>
        <v>52.95</v>
      </c>
      <c r="BH50" s="206">
        <f t="shared" si="12"/>
        <v>0</v>
      </c>
      <c r="BI50" s="113" t="str">
        <f t="shared" si="13"/>
        <v/>
      </c>
    </row>
    <row r="51" spans="2:61" ht="18.75" customHeight="1" x14ac:dyDescent="0.4">
      <c r="B51" s="1329" t="s">
        <v>1824</v>
      </c>
      <c r="C51" s="1330"/>
      <c r="D51" s="1329" t="s">
        <v>1824</v>
      </c>
      <c r="E51" s="1330"/>
      <c r="F51" s="1331" t="str">
        <f>'Fruit Trees, Citrus &amp; Berries'!BE42</f>
        <v/>
      </c>
      <c r="G51" s="1332"/>
      <c r="H51" s="1333" t="str">
        <f>'Fruit Trees, Citrus &amp; Berries'!BB42&amp;" | "&amp;'Fruit Trees, Citrus &amp; Berries'!BC42</f>
        <v>Apple | Granny Smith</v>
      </c>
      <c r="I51" s="1334"/>
      <c r="J51" s="1334"/>
      <c r="K51" s="1334"/>
      <c r="L51" s="1334"/>
      <c r="M51" s="1334"/>
      <c r="N51" s="1334"/>
      <c r="O51" s="1334"/>
      <c r="P51" s="1334"/>
      <c r="Q51" s="1334"/>
      <c r="R51" s="1334"/>
      <c r="S51" s="1334"/>
      <c r="T51" s="1334"/>
      <c r="U51" s="1334"/>
      <c r="V51" s="1334"/>
      <c r="W51" s="1334"/>
      <c r="X51" s="1334"/>
      <c r="Y51" s="1334"/>
      <c r="Z51" s="1334"/>
      <c r="AA51" s="1334"/>
      <c r="AB51" s="1334"/>
      <c r="AC51" s="1334"/>
      <c r="AD51" s="1334"/>
      <c r="AE51" s="1334"/>
      <c r="AF51" s="1334"/>
      <c r="AG51" s="1334"/>
      <c r="AH51" s="1334"/>
      <c r="AI51" s="1334"/>
      <c r="AJ51" s="1334"/>
      <c r="AK51" s="1334"/>
      <c r="AL51" s="1335"/>
      <c r="AM51" s="1336">
        <f>'Fruit Trees, Citrus &amp; Berries'!BF42</f>
        <v>42.95</v>
      </c>
      <c r="AN51" s="1337"/>
      <c r="AO51" s="1338"/>
      <c r="AP51" s="1339">
        <f>'Fruit Trees, Citrus &amp; Berries'!BH42</f>
        <v>0</v>
      </c>
      <c r="AQ51" s="1340"/>
      <c r="AR51" s="1341"/>
      <c r="AS51" s="1336" t="str">
        <f t="shared" si="6"/>
        <v/>
      </c>
      <c r="AT51" s="1337"/>
      <c r="AU51" s="1337"/>
      <c r="AV51" s="1338"/>
      <c r="AW51" s="1342" t="str">
        <f>'Fruit Trees, Citrus &amp; Berries'!BA42</f>
        <v>HBFBR034</v>
      </c>
      <c r="AX51" s="1343"/>
      <c r="AY51" s="1344"/>
      <c r="BB51" s="108" t="str">
        <f t="shared" si="3"/>
        <v>*********</v>
      </c>
      <c r="BC51" s="108" t="str">
        <f t="shared" si="7"/>
        <v>HBFBR034</v>
      </c>
      <c r="BD51" s="108" t="str">
        <f t="shared" si="8"/>
        <v/>
      </c>
      <c r="BE51" s="108" t="str">
        <f t="shared" si="9"/>
        <v>Apple | Granny Smith</v>
      </c>
      <c r="BF51" s="115" t="str">
        <f t="shared" si="10"/>
        <v/>
      </c>
      <c r="BG51" s="113">
        <f t="shared" si="11"/>
        <v>42.95</v>
      </c>
      <c r="BH51" s="206">
        <f t="shared" si="12"/>
        <v>0</v>
      </c>
      <c r="BI51" s="113" t="str">
        <f t="shared" si="13"/>
        <v/>
      </c>
    </row>
    <row r="52" spans="2:61" ht="18.75" customHeight="1" x14ac:dyDescent="0.4">
      <c r="B52" s="1329" t="s">
        <v>1824</v>
      </c>
      <c r="C52" s="1330"/>
      <c r="D52" s="1329" t="s">
        <v>1824</v>
      </c>
      <c r="E52" s="1330"/>
      <c r="F52" s="1331" t="str">
        <f>'Fruit Trees, Citrus &amp; Berries'!BE43</f>
        <v/>
      </c>
      <c r="G52" s="1332"/>
      <c r="H52" s="1333" t="str">
        <f>'Fruit Trees, Citrus &amp; Berries'!BB43&amp;" | "&amp;'Fruit Trees, Citrus &amp; Berries'!BC43</f>
        <v>Apple | Granny Smith</v>
      </c>
      <c r="I52" s="1334"/>
      <c r="J52" s="1334"/>
      <c r="K52" s="1334"/>
      <c r="L52" s="1334"/>
      <c r="M52" s="1334"/>
      <c r="N52" s="1334"/>
      <c r="O52" s="1334"/>
      <c r="P52" s="1334"/>
      <c r="Q52" s="1334"/>
      <c r="R52" s="1334"/>
      <c r="S52" s="1334"/>
      <c r="T52" s="1334"/>
      <c r="U52" s="1334"/>
      <c r="V52" s="1334"/>
      <c r="W52" s="1334"/>
      <c r="X52" s="1334"/>
      <c r="Y52" s="1334"/>
      <c r="Z52" s="1334"/>
      <c r="AA52" s="1334"/>
      <c r="AB52" s="1334"/>
      <c r="AC52" s="1334"/>
      <c r="AD52" s="1334"/>
      <c r="AE52" s="1334"/>
      <c r="AF52" s="1334"/>
      <c r="AG52" s="1334"/>
      <c r="AH52" s="1334"/>
      <c r="AI52" s="1334"/>
      <c r="AJ52" s="1334"/>
      <c r="AK52" s="1334"/>
      <c r="AL52" s="1335"/>
      <c r="AM52" s="1336">
        <f>'Fruit Trees, Citrus &amp; Berries'!BF43</f>
        <v>42.95</v>
      </c>
      <c r="AN52" s="1337"/>
      <c r="AO52" s="1338"/>
      <c r="AP52" s="1339">
        <f>'Fruit Trees, Citrus &amp; Berries'!BH43</f>
        <v>0</v>
      </c>
      <c r="AQ52" s="1340"/>
      <c r="AR52" s="1341"/>
      <c r="AS52" s="1336" t="str">
        <f t="shared" si="6"/>
        <v/>
      </c>
      <c r="AT52" s="1337"/>
      <c r="AU52" s="1337"/>
      <c r="AV52" s="1338"/>
      <c r="AW52" s="1342" t="str">
        <f>'Fruit Trees, Citrus &amp; Berries'!BA43</f>
        <v>FNFBR034</v>
      </c>
      <c r="AX52" s="1343"/>
      <c r="AY52" s="1344"/>
      <c r="BB52" s="108" t="str">
        <f t="shared" si="3"/>
        <v>*********</v>
      </c>
      <c r="BC52" s="108" t="str">
        <f t="shared" si="7"/>
        <v>FNFBR034</v>
      </c>
      <c r="BD52" s="108" t="str">
        <f t="shared" si="8"/>
        <v/>
      </c>
      <c r="BE52" s="108" t="str">
        <f t="shared" si="9"/>
        <v>Apple | Granny Smith</v>
      </c>
      <c r="BF52" s="115" t="str">
        <f t="shared" si="10"/>
        <v/>
      </c>
      <c r="BG52" s="113">
        <f t="shared" si="11"/>
        <v>42.95</v>
      </c>
      <c r="BH52" s="206">
        <f t="shared" si="12"/>
        <v>0</v>
      </c>
      <c r="BI52" s="113" t="str">
        <f t="shared" si="13"/>
        <v/>
      </c>
    </row>
    <row r="53" spans="2:61" ht="18.75" customHeight="1" x14ac:dyDescent="0.4">
      <c r="B53" s="1329" t="s">
        <v>1824</v>
      </c>
      <c r="C53" s="1330"/>
      <c r="D53" s="1329" t="s">
        <v>1824</v>
      </c>
      <c r="E53" s="1330"/>
      <c r="F53" s="1331" t="str">
        <f>'Fruit Trees, Citrus &amp; Berries'!BE44</f>
        <v/>
      </c>
      <c r="G53" s="1332"/>
      <c r="H53" s="1333" t="str">
        <f>'Fruit Trees, Citrus &amp; Berries'!BB44&amp;" | "&amp;'Fruit Trees, Citrus &amp; Berries'!BC44</f>
        <v>Apple | Granny Smith (Extra Large*)</v>
      </c>
      <c r="I53" s="1334"/>
      <c r="J53" s="1334"/>
      <c r="K53" s="1334"/>
      <c r="L53" s="1334"/>
      <c r="M53" s="1334"/>
      <c r="N53" s="1334"/>
      <c r="O53" s="1334"/>
      <c r="P53" s="1334"/>
      <c r="Q53" s="1334"/>
      <c r="R53" s="1334"/>
      <c r="S53" s="1334"/>
      <c r="T53" s="1334"/>
      <c r="U53" s="1334"/>
      <c r="V53" s="1334"/>
      <c r="W53" s="1334"/>
      <c r="X53" s="1334"/>
      <c r="Y53" s="1334"/>
      <c r="Z53" s="1334"/>
      <c r="AA53" s="1334"/>
      <c r="AB53" s="1334"/>
      <c r="AC53" s="1334"/>
      <c r="AD53" s="1334"/>
      <c r="AE53" s="1334"/>
      <c r="AF53" s="1334"/>
      <c r="AG53" s="1334"/>
      <c r="AH53" s="1334"/>
      <c r="AI53" s="1334"/>
      <c r="AJ53" s="1334"/>
      <c r="AK53" s="1334"/>
      <c r="AL53" s="1335"/>
      <c r="AM53" s="1336">
        <f>'Fruit Trees, Citrus &amp; Berries'!BF44</f>
        <v>57.95</v>
      </c>
      <c r="AN53" s="1337"/>
      <c r="AO53" s="1338"/>
      <c r="AP53" s="1339">
        <f>'Fruit Trees, Citrus &amp; Berries'!BH44</f>
        <v>0</v>
      </c>
      <c r="AQ53" s="1340"/>
      <c r="AR53" s="1341"/>
      <c r="AS53" s="1336" t="str">
        <f t="shared" si="6"/>
        <v/>
      </c>
      <c r="AT53" s="1337"/>
      <c r="AU53" s="1337"/>
      <c r="AV53" s="1338"/>
      <c r="AW53" s="1342" t="str">
        <f>'Fruit Trees, Citrus &amp; Berries'!BA44</f>
        <v>GNFBR034</v>
      </c>
      <c r="AX53" s="1343"/>
      <c r="AY53" s="1344"/>
      <c r="BB53" s="108" t="str">
        <f t="shared" si="3"/>
        <v>*********</v>
      </c>
      <c r="BC53" s="108" t="str">
        <f t="shared" si="7"/>
        <v>GNFBR034</v>
      </c>
      <c r="BD53" s="108" t="str">
        <f t="shared" si="8"/>
        <v/>
      </c>
      <c r="BE53" s="108" t="str">
        <f t="shared" si="9"/>
        <v>Apple | Granny Smith (Extra Large*)</v>
      </c>
      <c r="BF53" s="115" t="str">
        <f t="shared" si="10"/>
        <v/>
      </c>
      <c r="BG53" s="113">
        <f t="shared" si="11"/>
        <v>57.95</v>
      </c>
      <c r="BH53" s="206">
        <f t="shared" si="12"/>
        <v>0</v>
      </c>
      <c r="BI53" s="113" t="str">
        <f t="shared" si="13"/>
        <v/>
      </c>
    </row>
    <row r="54" spans="2:61" ht="18.75" customHeight="1" x14ac:dyDescent="0.4">
      <c r="B54" s="1329" t="s">
        <v>1824</v>
      </c>
      <c r="C54" s="1330"/>
      <c r="D54" s="1329" t="s">
        <v>1824</v>
      </c>
      <c r="E54" s="1330"/>
      <c r="F54" s="1331" t="str">
        <f>'Fruit Trees, Citrus &amp; Berries'!BE45</f>
        <v/>
      </c>
      <c r="G54" s="1332"/>
      <c r="H54" s="1333" t="str">
        <f>'Fruit Trees, Citrus &amp; Berries'!BB45&amp;" | "&amp;'Fruit Trees, Citrus &amp; Berries'!BC45</f>
        <v>Apple | Gravenstein</v>
      </c>
      <c r="I54" s="1334"/>
      <c r="J54" s="1334"/>
      <c r="K54" s="1334"/>
      <c r="L54" s="1334"/>
      <c r="M54" s="1334"/>
      <c r="N54" s="1334"/>
      <c r="O54" s="1334"/>
      <c r="P54" s="1334"/>
      <c r="Q54" s="1334"/>
      <c r="R54" s="1334"/>
      <c r="S54" s="1334"/>
      <c r="T54" s="1334"/>
      <c r="U54" s="1334"/>
      <c r="V54" s="1334"/>
      <c r="W54" s="1334"/>
      <c r="X54" s="1334"/>
      <c r="Y54" s="1334"/>
      <c r="Z54" s="1334"/>
      <c r="AA54" s="1334"/>
      <c r="AB54" s="1334"/>
      <c r="AC54" s="1334"/>
      <c r="AD54" s="1334"/>
      <c r="AE54" s="1334"/>
      <c r="AF54" s="1334"/>
      <c r="AG54" s="1334"/>
      <c r="AH54" s="1334"/>
      <c r="AI54" s="1334"/>
      <c r="AJ54" s="1334"/>
      <c r="AK54" s="1334"/>
      <c r="AL54" s="1335"/>
      <c r="AM54" s="1336">
        <f>'Fruit Trees, Citrus &amp; Berries'!BF45</f>
        <v>42.95</v>
      </c>
      <c r="AN54" s="1337"/>
      <c r="AO54" s="1338"/>
      <c r="AP54" s="1339">
        <f>'Fruit Trees, Citrus &amp; Berries'!BH45</f>
        <v>0</v>
      </c>
      <c r="AQ54" s="1340"/>
      <c r="AR54" s="1341"/>
      <c r="AS54" s="1336" t="str">
        <f t="shared" si="6"/>
        <v/>
      </c>
      <c r="AT54" s="1337"/>
      <c r="AU54" s="1337"/>
      <c r="AV54" s="1338"/>
      <c r="AW54" s="1342" t="str">
        <f>'Fruit Trees, Citrus &amp; Berries'!BA45</f>
        <v>HBFBR037</v>
      </c>
      <c r="AX54" s="1343"/>
      <c r="AY54" s="1344"/>
      <c r="BB54" s="108" t="str">
        <f t="shared" si="3"/>
        <v>*********</v>
      </c>
      <c r="BC54" s="108" t="str">
        <f t="shared" si="7"/>
        <v>HBFBR037</v>
      </c>
      <c r="BD54" s="108" t="str">
        <f t="shared" si="8"/>
        <v/>
      </c>
      <c r="BE54" s="108" t="str">
        <f t="shared" si="9"/>
        <v>Apple | Gravenstein</v>
      </c>
      <c r="BF54" s="115" t="str">
        <f t="shared" si="10"/>
        <v/>
      </c>
      <c r="BG54" s="113">
        <f t="shared" si="11"/>
        <v>42.95</v>
      </c>
      <c r="BH54" s="206">
        <f t="shared" si="12"/>
        <v>0</v>
      </c>
      <c r="BI54" s="113" t="str">
        <f t="shared" si="13"/>
        <v/>
      </c>
    </row>
    <row r="55" spans="2:61" ht="18.75" customHeight="1" x14ac:dyDescent="0.4">
      <c r="B55" s="1329" t="s">
        <v>1824</v>
      </c>
      <c r="C55" s="1330"/>
      <c r="D55" s="1329" t="s">
        <v>1824</v>
      </c>
      <c r="E55" s="1330"/>
      <c r="F55" s="1331" t="str">
        <f>'Fruit Trees, Citrus &amp; Berries'!BE46</f>
        <v/>
      </c>
      <c r="G55" s="1332"/>
      <c r="H55" s="1333" t="str">
        <f>'Fruit Trees, Citrus &amp; Berries'!BB46&amp;" | "&amp;'Fruit Trees, Citrus &amp; Berries'!BC46</f>
        <v>Apple | Gravenstein (Extra Large*)</v>
      </c>
      <c r="I55" s="1334"/>
      <c r="J55" s="1334"/>
      <c r="K55" s="1334"/>
      <c r="L55" s="1334"/>
      <c r="M55" s="1334"/>
      <c r="N55" s="1334"/>
      <c r="O55" s="1334"/>
      <c r="P55" s="1334"/>
      <c r="Q55" s="1334"/>
      <c r="R55" s="1334"/>
      <c r="S55" s="1334"/>
      <c r="T55" s="1334"/>
      <c r="U55" s="1334"/>
      <c r="V55" s="1334"/>
      <c r="W55" s="1334"/>
      <c r="X55" s="1334"/>
      <c r="Y55" s="1334"/>
      <c r="Z55" s="1334"/>
      <c r="AA55" s="1334"/>
      <c r="AB55" s="1334"/>
      <c r="AC55" s="1334"/>
      <c r="AD55" s="1334"/>
      <c r="AE55" s="1334"/>
      <c r="AF55" s="1334"/>
      <c r="AG55" s="1334"/>
      <c r="AH55" s="1334"/>
      <c r="AI55" s="1334"/>
      <c r="AJ55" s="1334"/>
      <c r="AK55" s="1334"/>
      <c r="AL55" s="1335"/>
      <c r="AM55" s="1336">
        <f>'Fruit Trees, Citrus &amp; Berries'!BF46</f>
        <v>57.95</v>
      </c>
      <c r="AN55" s="1337"/>
      <c r="AO55" s="1338"/>
      <c r="AP55" s="1339">
        <f>'Fruit Trees, Citrus &amp; Berries'!BH46</f>
        <v>0</v>
      </c>
      <c r="AQ55" s="1340"/>
      <c r="AR55" s="1341"/>
      <c r="AS55" s="1336" t="str">
        <f t="shared" si="6"/>
        <v/>
      </c>
      <c r="AT55" s="1337"/>
      <c r="AU55" s="1337"/>
      <c r="AV55" s="1338"/>
      <c r="AW55" s="1342" t="str">
        <f>'Fruit Trees, Citrus &amp; Berries'!BA46</f>
        <v>GNFBR037</v>
      </c>
      <c r="AX55" s="1343"/>
      <c r="AY55" s="1344"/>
      <c r="BB55" s="108" t="str">
        <f t="shared" si="3"/>
        <v>*********</v>
      </c>
      <c r="BC55" s="108" t="str">
        <f t="shared" si="7"/>
        <v>GNFBR037</v>
      </c>
      <c r="BD55" s="108" t="str">
        <f t="shared" si="8"/>
        <v/>
      </c>
      <c r="BE55" s="108" t="str">
        <f t="shared" si="9"/>
        <v>Apple | Gravenstein (Extra Large*)</v>
      </c>
      <c r="BF55" s="115" t="str">
        <f t="shared" si="10"/>
        <v/>
      </c>
      <c r="BG55" s="113">
        <f t="shared" si="11"/>
        <v>57.95</v>
      </c>
      <c r="BH55" s="206">
        <f t="shared" si="12"/>
        <v>0</v>
      </c>
      <c r="BI55" s="113" t="str">
        <f t="shared" si="13"/>
        <v/>
      </c>
    </row>
    <row r="56" spans="2:61" ht="18.75" customHeight="1" x14ac:dyDescent="0.4">
      <c r="B56" s="1329" t="s">
        <v>1824</v>
      </c>
      <c r="C56" s="1330"/>
      <c r="D56" s="1329" t="s">
        <v>1824</v>
      </c>
      <c r="E56" s="1330"/>
      <c r="F56" s="1331" t="str">
        <f>'Fruit Trees, Citrus &amp; Berries'!BE47</f>
        <v/>
      </c>
      <c r="G56" s="1332"/>
      <c r="H56" s="1333" t="str">
        <f>'Fruit Trees, Citrus &amp; Berries'!BB47&amp;" | "&amp;'Fruit Trees, Citrus &amp; Berries'!BC47</f>
        <v>Apple | Jonagold</v>
      </c>
      <c r="I56" s="1334"/>
      <c r="J56" s="1334"/>
      <c r="K56" s="1334"/>
      <c r="L56" s="1334"/>
      <c r="M56" s="1334"/>
      <c r="N56" s="1334"/>
      <c r="O56" s="1334"/>
      <c r="P56" s="1334"/>
      <c r="Q56" s="1334"/>
      <c r="R56" s="1334"/>
      <c r="S56" s="1334"/>
      <c r="T56" s="1334"/>
      <c r="U56" s="1334"/>
      <c r="V56" s="1334"/>
      <c r="W56" s="1334"/>
      <c r="X56" s="1334"/>
      <c r="Y56" s="1334"/>
      <c r="Z56" s="1334"/>
      <c r="AA56" s="1334"/>
      <c r="AB56" s="1334"/>
      <c r="AC56" s="1334"/>
      <c r="AD56" s="1334"/>
      <c r="AE56" s="1334"/>
      <c r="AF56" s="1334"/>
      <c r="AG56" s="1334"/>
      <c r="AH56" s="1334"/>
      <c r="AI56" s="1334"/>
      <c r="AJ56" s="1334"/>
      <c r="AK56" s="1334"/>
      <c r="AL56" s="1335"/>
      <c r="AM56" s="1336">
        <f>'Fruit Trees, Citrus &amp; Berries'!BF47</f>
        <v>42.95</v>
      </c>
      <c r="AN56" s="1337"/>
      <c r="AO56" s="1338"/>
      <c r="AP56" s="1339">
        <f>'Fruit Trees, Citrus &amp; Berries'!BH47</f>
        <v>0</v>
      </c>
      <c r="AQ56" s="1340"/>
      <c r="AR56" s="1341"/>
      <c r="AS56" s="1336" t="str">
        <f t="shared" si="6"/>
        <v/>
      </c>
      <c r="AT56" s="1337"/>
      <c r="AU56" s="1337"/>
      <c r="AV56" s="1338"/>
      <c r="AW56" s="1342" t="str">
        <f>'Fruit Trees, Citrus &amp; Berries'!BA47</f>
        <v>HBFBR040</v>
      </c>
      <c r="AX56" s="1343"/>
      <c r="AY56" s="1344"/>
      <c r="BB56" s="108" t="str">
        <f t="shared" si="3"/>
        <v>*********</v>
      </c>
      <c r="BC56" s="108" t="str">
        <f t="shared" si="7"/>
        <v>HBFBR040</v>
      </c>
      <c r="BD56" s="108" t="str">
        <f t="shared" si="8"/>
        <v/>
      </c>
      <c r="BE56" s="108" t="str">
        <f t="shared" si="9"/>
        <v>Apple | Jonagold</v>
      </c>
      <c r="BF56" s="115" t="str">
        <f t="shared" si="10"/>
        <v/>
      </c>
      <c r="BG56" s="113">
        <f t="shared" si="11"/>
        <v>42.95</v>
      </c>
      <c r="BH56" s="206">
        <f t="shared" si="12"/>
        <v>0</v>
      </c>
      <c r="BI56" s="113" t="str">
        <f t="shared" si="13"/>
        <v/>
      </c>
    </row>
    <row r="57" spans="2:61" ht="18.75" customHeight="1" x14ac:dyDescent="0.4">
      <c r="B57" s="1329" t="s">
        <v>1824</v>
      </c>
      <c r="C57" s="1330"/>
      <c r="D57" s="1329" t="s">
        <v>1824</v>
      </c>
      <c r="E57" s="1330"/>
      <c r="F57" s="1331" t="str">
        <f>'Fruit Trees, Citrus &amp; Berries'!BE48</f>
        <v/>
      </c>
      <c r="G57" s="1332"/>
      <c r="H57" s="1333" t="str">
        <f>'Fruit Trees, Citrus &amp; Berries'!BB48&amp;" | "&amp;'Fruit Trees, Citrus &amp; Berries'!BC48</f>
        <v>Apple | Jonagold (Extra Large*)</v>
      </c>
      <c r="I57" s="1334"/>
      <c r="J57" s="1334"/>
      <c r="K57" s="1334"/>
      <c r="L57" s="1334"/>
      <c r="M57" s="1334"/>
      <c r="N57" s="1334"/>
      <c r="O57" s="1334"/>
      <c r="P57" s="1334"/>
      <c r="Q57" s="1334"/>
      <c r="R57" s="1334"/>
      <c r="S57" s="1334"/>
      <c r="T57" s="1334"/>
      <c r="U57" s="1334"/>
      <c r="V57" s="1334"/>
      <c r="W57" s="1334"/>
      <c r="X57" s="1334"/>
      <c r="Y57" s="1334"/>
      <c r="Z57" s="1334"/>
      <c r="AA57" s="1334"/>
      <c r="AB57" s="1334"/>
      <c r="AC57" s="1334"/>
      <c r="AD57" s="1334"/>
      <c r="AE57" s="1334"/>
      <c r="AF57" s="1334"/>
      <c r="AG57" s="1334"/>
      <c r="AH57" s="1334"/>
      <c r="AI57" s="1334"/>
      <c r="AJ57" s="1334"/>
      <c r="AK57" s="1334"/>
      <c r="AL57" s="1335"/>
      <c r="AM57" s="1336">
        <f>'Fruit Trees, Citrus &amp; Berries'!BF48</f>
        <v>57.95</v>
      </c>
      <c r="AN57" s="1337"/>
      <c r="AO57" s="1338"/>
      <c r="AP57" s="1339">
        <f>'Fruit Trees, Citrus &amp; Berries'!BH48</f>
        <v>0</v>
      </c>
      <c r="AQ57" s="1340"/>
      <c r="AR57" s="1341"/>
      <c r="AS57" s="1336" t="str">
        <f t="shared" si="6"/>
        <v/>
      </c>
      <c r="AT57" s="1337"/>
      <c r="AU57" s="1337"/>
      <c r="AV57" s="1338"/>
      <c r="AW57" s="1342" t="str">
        <f>'Fruit Trees, Citrus &amp; Berries'!BA48</f>
        <v>GNFBR040</v>
      </c>
      <c r="AX57" s="1343"/>
      <c r="AY57" s="1344"/>
      <c r="BB57" s="108" t="str">
        <f t="shared" si="3"/>
        <v>*********</v>
      </c>
      <c r="BC57" s="108" t="str">
        <f t="shared" si="7"/>
        <v>GNFBR040</v>
      </c>
      <c r="BD57" s="108" t="str">
        <f t="shared" si="8"/>
        <v/>
      </c>
      <c r="BE57" s="108" t="str">
        <f t="shared" si="9"/>
        <v>Apple | Jonagold (Extra Large*)</v>
      </c>
      <c r="BF57" s="115" t="str">
        <f t="shared" si="10"/>
        <v/>
      </c>
      <c r="BG57" s="113">
        <f t="shared" si="11"/>
        <v>57.95</v>
      </c>
      <c r="BH57" s="206">
        <f t="shared" si="12"/>
        <v>0</v>
      </c>
      <c r="BI57" s="113" t="str">
        <f t="shared" si="13"/>
        <v/>
      </c>
    </row>
    <row r="58" spans="2:61" ht="18.75" customHeight="1" x14ac:dyDescent="0.4">
      <c r="B58" s="1329" t="s">
        <v>1824</v>
      </c>
      <c r="C58" s="1330"/>
      <c r="D58" s="1329" t="s">
        <v>1824</v>
      </c>
      <c r="E58" s="1330"/>
      <c r="F58" s="1331" t="str">
        <f>'Fruit Trees, Citrus &amp; Berries'!BE49</f>
        <v/>
      </c>
      <c r="G58" s="1332"/>
      <c r="H58" s="1333" t="str">
        <f>'Fruit Trees, Citrus &amp; Berries'!BB49&amp;" | "&amp;'Fruit Trees, Citrus &amp; Berries'!BC49</f>
        <v>Apple | Jonathon</v>
      </c>
      <c r="I58" s="1334"/>
      <c r="J58" s="1334"/>
      <c r="K58" s="1334"/>
      <c r="L58" s="1334"/>
      <c r="M58" s="1334"/>
      <c r="N58" s="1334"/>
      <c r="O58" s="1334"/>
      <c r="P58" s="1334"/>
      <c r="Q58" s="1334"/>
      <c r="R58" s="1334"/>
      <c r="S58" s="1334"/>
      <c r="T58" s="1334"/>
      <c r="U58" s="1334"/>
      <c r="V58" s="1334"/>
      <c r="W58" s="1334"/>
      <c r="X58" s="1334"/>
      <c r="Y58" s="1334"/>
      <c r="Z58" s="1334"/>
      <c r="AA58" s="1334"/>
      <c r="AB58" s="1334"/>
      <c r="AC58" s="1334"/>
      <c r="AD58" s="1334"/>
      <c r="AE58" s="1334"/>
      <c r="AF58" s="1334"/>
      <c r="AG58" s="1334"/>
      <c r="AH58" s="1334"/>
      <c r="AI58" s="1334"/>
      <c r="AJ58" s="1334"/>
      <c r="AK58" s="1334"/>
      <c r="AL58" s="1335"/>
      <c r="AM58" s="1336">
        <f>'Fruit Trees, Citrus &amp; Berries'!BF49</f>
        <v>42.95</v>
      </c>
      <c r="AN58" s="1337"/>
      <c r="AO58" s="1338"/>
      <c r="AP58" s="1339">
        <f>'Fruit Trees, Citrus &amp; Berries'!BH49</f>
        <v>0</v>
      </c>
      <c r="AQ58" s="1340"/>
      <c r="AR58" s="1341"/>
      <c r="AS58" s="1336" t="str">
        <f t="shared" si="6"/>
        <v/>
      </c>
      <c r="AT58" s="1337"/>
      <c r="AU58" s="1337"/>
      <c r="AV58" s="1338"/>
      <c r="AW58" s="1342" t="str">
        <f>'Fruit Trees, Citrus &amp; Berries'!BA49</f>
        <v>FNFBR043</v>
      </c>
      <c r="AX58" s="1343"/>
      <c r="AY58" s="1344"/>
      <c r="BB58" s="108" t="str">
        <f t="shared" si="3"/>
        <v>*********</v>
      </c>
      <c r="BC58" s="108" t="str">
        <f t="shared" si="7"/>
        <v>FNFBR043</v>
      </c>
      <c r="BD58" s="108" t="str">
        <f t="shared" si="8"/>
        <v/>
      </c>
      <c r="BE58" s="108" t="str">
        <f t="shared" si="9"/>
        <v>Apple | Jonathon</v>
      </c>
      <c r="BF58" s="115" t="str">
        <f t="shared" si="10"/>
        <v/>
      </c>
      <c r="BG58" s="113">
        <f t="shared" si="11"/>
        <v>42.95</v>
      </c>
      <c r="BH58" s="206">
        <f t="shared" si="12"/>
        <v>0</v>
      </c>
      <c r="BI58" s="113" t="str">
        <f t="shared" si="13"/>
        <v/>
      </c>
    </row>
    <row r="59" spans="2:61" ht="18.75" customHeight="1" x14ac:dyDescent="0.4">
      <c r="B59" s="1329" t="s">
        <v>1824</v>
      </c>
      <c r="C59" s="1330"/>
      <c r="D59" s="1329" t="s">
        <v>1824</v>
      </c>
      <c r="E59" s="1330"/>
      <c r="F59" s="1331" t="str">
        <f>'Fruit Trees, Citrus &amp; Berries'!BE50</f>
        <v/>
      </c>
      <c r="G59" s="1332"/>
      <c r="H59" s="1333" t="str">
        <f>'Fruit Trees, Citrus &amp; Berries'!BB50&amp;" | "&amp;'Fruit Trees, Citrus &amp; Berries'!BC50</f>
        <v>Apple | Jonathon (Extra Large*)</v>
      </c>
      <c r="I59" s="1334"/>
      <c r="J59" s="1334"/>
      <c r="K59" s="1334"/>
      <c r="L59" s="1334"/>
      <c r="M59" s="1334"/>
      <c r="N59" s="1334"/>
      <c r="O59" s="1334"/>
      <c r="P59" s="1334"/>
      <c r="Q59" s="1334"/>
      <c r="R59" s="1334"/>
      <c r="S59" s="1334"/>
      <c r="T59" s="1334"/>
      <c r="U59" s="1334"/>
      <c r="V59" s="1334"/>
      <c r="W59" s="1334"/>
      <c r="X59" s="1334"/>
      <c r="Y59" s="1334"/>
      <c r="Z59" s="1334"/>
      <c r="AA59" s="1334"/>
      <c r="AB59" s="1334"/>
      <c r="AC59" s="1334"/>
      <c r="AD59" s="1334"/>
      <c r="AE59" s="1334"/>
      <c r="AF59" s="1334"/>
      <c r="AG59" s="1334"/>
      <c r="AH59" s="1334"/>
      <c r="AI59" s="1334"/>
      <c r="AJ59" s="1334"/>
      <c r="AK59" s="1334"/>
      <c r="AL59" s="1335"/>
      <c r="AM59" s="1336">
        <f>'Fruit Trees, Citrus &amp; Berries'!BF50</f>
        <v>57.95</v>
      </c>
      <c r="AN59" s="1337"/>
      <c r="AO59" s="1338"/>
      <c r="AP59" s="1339">
        <f>'Fruit Trees, Citrus &amp; Berries'!BH50</f>
        <v>0</v>
      </c>
      <c r="AQ59" s="1340"/>
      <c r="AR59" s="1341"/>
      <c r="AS59" s="1336" t="str">
        <f t="shared" si="6"/>
        <v/>
      </c>
      <c r="AT59" s="1337"/>
      <c r="AU59" s="1337"/>
      <c r="AV59" s="1338"/>
      <c r="AW59" s="1342" t="str">
        <f>'Fruit Trees, Citrus &amp; Berries'!BA50</f>
        <v>GNFBR043</v>
      </c>
      <c r="AX59" s="1343"/>
      <c r="AY59" s="1344"/>
      <c r="BB59" s="108" t="str">
        <f t="shared" si="3"/>
        <v>*********</v>
      </c>
      <c r="BC59" s="108" t="str">
        <f t="shared" si="7"/>
        <v>GNFBR043</v>
      </c>
      <c r="BD59" s="108" t="str">
        <f t="shared" si="8"/>
        <v/>
      </c>
      <c r="BE59" s="108" t="str">
        <f t="shared" si="9"/>
        <v>Apple | Jonathon (Extra Large*)</v>
      </c>
      <c r="BF59" s="115" t="str">
        <f t="shared" si="10"/>
        <v/>
      </c>
      <c r="BG59" s="113">
        <f t="shared" si="11"/>
        <v>57.95</v>
      </c>
      <c r="BH59" s="206">
        <f t="shared" si="12"/>
        <v>0</v>
      </c>
      <c r="BI59" s="113" t="str">
        <f t="shared" si="13"/>
        <v/>
      </c>
    </row>
    <row r="60" spans="2:61" ht="18.75" customHeight="1" x14ac:dyDescent="0.4">
      <c r="B60" s="1329" t="s">
        <v>1824</v>
      </c>
      <c r="C60" s="1330"/>
      <c r="D60" s="1329" t="s">
        <v>1824</v>
      </c>
      <c r="E60" s="1330"/>
      <c r="F60" s="1331" t="str">
        <f>'Fruit Trees, Citrus &amp; Berries'!BE51</f>
        <v/>
      </c>
      <c r="G60" s="1332"/>
      <c r="H60" s="1333" t="str">
        <f>'Fruit Trees, Citrus &amp; Berries'!BB51&amp;" | "&amp;'Fruit Trees, Citrus &amp; Berries'!BC51</f>
        <v>Apple | Lady In The Snow (Pomme de Neige)</v>
      </c>
      <c r="I60" s="1334"/>
      <c r="J60" s="1334"/>
      <c r="K60" s="1334"/>
      <c r="L60" s="1334"/>
      <c r="M60" s="1334"/>
      <c r="N60" s="1334"/>
      <c r="O60" s="1334"/>
      <c r="P60" s="1334"/>
      <c r="Q60" s="1334"/>
      <c r="R60" s="1334"/>
      <c r="S60" s="1334"/>
      <c r="T60" s="1334"/>
      <c r="U60" s="1334"/>
      <c r="V60" s="1334"/>
      <c r="W60" s="1334"/>
      <c r="X60" s="1334"/>
      <c r="Y60" s="1334"/>
      <c r="Z60" s="1334"/>
      <c r="AA60" s="1334"/>
      <c r="AB60" s="1334"/>
      <c r="AC60" s="1334"/>
      <c r="AD60" s="1334"/>
      <c r="AE60" s="1334"/>
      <c r="AF60" s="1334"/>
      <c r="AG60" s="1334"/>
      <c r="AH60" s="1334"/>
      <c r="AI60" s="1334"/>
      <c r="AJ60" s="1334"/>
      <c r="AK60" s="1334"/>
      <c r="AL60" s="1335"/>
      <c r="AM60" s="1336">
        <f>'Fruit Trees, Citrus &amp; Berries'!BF51</f>
        <v>42.95</v>
      </c>
      <c r="AN60" s="1337"/>
      <c r="AO60" s="1338"/>
      <c r="AP60" s="1339">
        <f>'Fruit Trees, Citrus &amp; Berries'!BH51</f>
        <v>0</v>
      </c>
      <c r="AQ60" s="1340"/>
      <c r="AR60" s="1341"/>
      <c r="AS60" s="1336" t="str">
        <f t="shared" si="6"/>
        <v/>
      </c>
      <c r="AT60" s="1337"/>
      <c r="AU60" s="1337"/>
      <c r="AV60" s="1338"/>
      <c r="AW60" s="1342" t="str">
        <f>'Fruit Trees, Citrus &amp; Berries'!BA51</f>
        <v>HBFBR046</v>
      </c>
      <c r="AX60" s="1343"/>
      <c r="AY60" s="1344"/>
      <c r="BB60" s="108" t="str">
        <f t="shared" si="3"/>
        <v>*********</v>
      </c>
      <c r="BC60" s="108" t="str">
        <f t="shared" si="7"/>
        <v>HBFBR046</v>
      </c>
      <c r="BD60" s="108" t="str">
        <f t="shared" si="8"/>
        <v/>
      </c>
      <c r="BE60" s="108" t="str">
        <f t="shared" si="9"/>
        <v>Apple | Lady In The Snow (Pomme de Neige)</v>
      </c>
      <c r="BF60" s="115" t="str">
        <f t="shared" si="10"/>
        <v/>
      </c>
      <c r="BG60" s="113">
        <f t="shared" si="11"/>
        <v>42.95</v>
      </c>
      <c r="BH60" s="206">
        <f t="shared" si="12"/>
        <v>0</v>
      </c>
      <c r="BI60" s="113" t="str">
        <f t="shared" si="13"/>
        <v/>
      </c>
    </row>
    <row r="61" spans="2:61" ht="18.75" customHeight="1" x14ac:dyDescent="0.4">
      <c r="B61" s="1329" t="s">
        <v>1824</v>
      </c>
      <c r="C61" s="1330"/>
      <c r="D61" s="1329" t="s">
        <v>1824</v>
      </c>
      <c r="E61" s="1330"/>
      <c r="F61" s="1331" t="str">
        <f>'Fruit Trees, Citrus &amp; Berries'!BE52</f>
        <v/>
      </c>
      <c r="G61" s="1332"/>
      <c r="H61" s="1333" t="str">
        <f>'Fruit Trees, Citrus &amp; Berries'!BB52&amp;" | "&amp;'Fruit Trees, Citrus &amp; Berries'!BC52</f>
        <v>Apple | Lady In The Snow (Extra Large*)</v>
      </c>
      <c r="I61" s="1334"/>
      <c r="J61" s="1334"/>
      <c r="K61" s="1334"/>
      <c r="L61" s="1334"/>
      <c r="M61" s="1334"/>
      <c r="N61" s="1334"/>
      <c r="O61" s="1334"/>
      <c r="P61" s="1334"/>
      <c r="Q61" s="1334"/>
      <c r="R61" s="1334"/>
      <c r="S61" s="1334"/>
      <c r="T61" s="1334"/>
      <c r="U61" s="1334"/>
      <c r="V61" s="1334"/>
      <c r="W61" s="1334"/>
      <c r="X61" s="1334"/>
      <c r="Y61" s="1334"/>
      <c r="Z61" s="1334"/>
      <c r="AA61" s="1334"/>
      <c r="AB61" s="1334"/>
      <c r="AC61" s="1334"/>
      <c r="AD61" s="1334"/>
      <c r="AE61" s="1334"/>
      <c r="AF61" s="1334"/>
      <c r="AG61" s="1334"/>
      <c r="AH61" s="1334"/>
      <c r="AI61" s="1334"/>
      <c r="AJ61" s="1334"/>
      <c r="AK61" s="1334"/>
      <c r="AL61" s="1335"/>
      <c r="AM61" s="1336">
        <f>'Fruit Trees, Citrus &amp; Berries'!BF52</f>
        <v>57.95</v>
      </c>
      <c r="AN61" s="1337"/>
      <c r="AO61" s="1338"/>
      <c r="AP61" s="1339">
        <f>'Fruit Trees, Citrus &amp; Berries'!BH52</f>
        <v>0</v>
      </c>
      <c r="AQ61" s="1340"/>
      <c r="AR61" s="1341"/>
      <c r="AS61" s="1336" t="str">
        <f t="shared" si="6"/>
        <v/>
      </c>
      <c r="AT61" s="1337"/>
      <c r="AU61" s="1337"/>
      <c r="AV61" s="1338"/>
      <c r="AW61" s="1342" t="str">
        <f>'Fruit Trees, Citrus &amp; Berries'!BA52</f>
        <v>GNFBR046</v>
      </c>
      <c r="AX61" s="1343"/>
      <c r="AY61" s="1344"/>
      <c r="BB61" s="108" t="str">
        <f t="shared" si="3"/>
        <v>*********</v>
      </c>
      <c r="BC61" s="108" t="str">
        <f t="shared" si="7"/>
        <v>GNFBR046</v>
      </c>
      <c r="BD61" s="108" t="str">
        <f t="shared" si="8"/>
        <v/>
      </c>
      <c r="BE61" s="108" t="str">
        <f t="shared" si="9"/>
        <v>Apple | Lady In The Snow (Extra Large*)</v>
      </c>
      <c r="BF61" s="115" t="str">
        <f t="shared" si="10"/>
        <v/>
      </c>
      <c r="BG61" s="113">
        <f t="shared" si="11"/>
        <v>57.95</v>
      </c>
      <c r="BH61" s="206">
        <f t="shared" si="12"/>
        <v>0</v>
      </c>
      <c r="BI61" s="113" t="str">
        <f t="shared" si="13"/>
        <v/>
      </c>
    </row>
    <row r="62" spans="2:61" ht="18.75" customHeight="1" x14ac:dyDescent="0.4">
      <c r="B62" s="1329" t="s">
        <v>1824</v>
      </c>
      <c r="C62" s="1330"/>
      <c r="D62" s="1329" t="s">
        <v>1824</v>
      </c>
      <c r="E62" s="1330"/>
      <c r="F62" s="1331" t="str">
        <f>'Fruit Trees, Citrus &amp; Berries'!BE53</f>
        <v/>
      </c>
      <c r="G62" s="1332"/>
      <c r="H62" s="1333" t="str">
        <f>'Fruit Trees, Citrus &amp; Berries'!BB53&amp;" | "&amp;'Fruit Trees, Citrus &amp; Berries'!BC53</f>
        <v>Apple | Mutsu</v>
      </c>
      <c r="I62" s="1334"/>
      <c r="J62" s="1334"/>
      <c r="K62" s="1334"/>
      <c r="L62" s="1334"/>
      <c r="M62" s="1334"/>
      <c r="N62" s="1334"/>
      <c r="O62" s="1334"/>
      <c r="P62" s="1334"/>
      <c r="Q62" s="1334"/>
      <c r="R62" s="1334"/>
      <c r="S62" s="1334"/>
      <c r="T62" s="1334"/>
      <c r="U62" s="1334"/>
      <c r="V62" s="1334"/>
      <c r="W62" s="1334"/>
      <c r="X62" s="1334"/>
      <c r="Y62" s="1334"/>
      <c r="Z62" s="1334"/>
      <c r="AA62" s="1334"/>
      <c r="AB62" s="1334"/>
      <c r="AC62" s="1334"/>
      <c r="AD62" s="1334"/>
      <c r="AE62" s="1334"/>
      <c r="AF62" s="1334"/>
      <c r="AG62" s="1334"/>
      <c r="AH62" s="1334"/>
      <c r="AI62" s="1334"/>
      <c r="AJ62" s="1334"/>
      <c r="AK62" s="1334"/>
      <c r="AL62" s="1335"/>
      <c r="AM62" s="1336">
        <f>'Fruit Trees, Citrus &amp; Berries'!BF53</f>
        <v>42.95</v>
      </c>
      <c r="AN62" s="1337"/>
      <c r="AO62" s="1338"/>
      <c r="AP62" s="1339">
        <f>'Fruit Trees, Citrus &amp; Berries'!BH53</f>
        <v>0</v>
      </c>
      <c r="AQ62" s="1340"/>
      <c r="AR62" s="1341"/>
      <c r="AS62" s="1336" t="str">
        <f t="shared" si="6"/>
        <v/>
      </c>
      <c r="AT62" s="1337"/>
      <c r="AU62" s="1337"/>
      <c r="AV62" s="1338"/>
      <c r="AW62" s="1342" t="str">
        <f>'Fruit Trees, Citrus &amp; Berries'!BA53</f>
        <v>HBFBR049</v>
      </c>
      <c r="AX62" s="1343"/>
      <c r="AY62" s="1344"/>
      <c r="BB62" s="108" t="str">
        <f t="shared" si="3"/>
        <v>*********</v>
      </c>
      <c r="BC62" s="108" t="str">
        <f t="shared" si="7"/>
        <v>HBFBR049</v>
      </c>
      <c r="BD62" s="108" t="str">
        <f t="shared" si="8"/>
        <v/>
      </c>
      <c r="BE62" s="108" t="str">
        <f t="shared" si="9"/>
        <v>Apple | Mutsu</v>
      </c>
      <c r="BF62" s="115" t="str">
        <f t="shared" si="10"/>
        <v/>
      </c>
      <c r="BG62" s="113">
        <f t="shared" si="11"/>
        <v>42.95</v>
      </c>
      <c r="BH62" s="206">
        <f t="shared" si="12"/>
        <v>0</v>
      </c>
      <c r="BI62" s="113" t="str">
        <f t="shared" si="13"/>
        <v/>
      </c>
    </row>
    <row r="63" spans="2:61" ht="18.75" customHeight="1" x14ac:dyDescent="0.4">
      <c r="B63" s="1329" t="s">
        <v>1824</v>
      </c>
      <c r="C63" s="1330"/>
      <c r="D63" s="1329" t="s">
        <v>1824</v>
      </c>
      <c r="E63" s="1330"/>
      <c r="F63" s="1331" t="str">
        <f>'Fruit Trees, Citrus &amp; Berries'!BE54</f>
        <v/>
      </c>
      <c r="G63" s="1332"/>
      <c r="H63" s="1333" t="str">
        <f>'Fruit Trees, Citrus &amp; Berries'!BB54&amp;" | "&amp;'Fruit Trees, Citrus &amp; Berries'!BC54</f>
        <v>Apple | Mutsu (Extra Large*)</v>
      </c>
      <c r="I63" s="1334"/>
      <c r="J63" s="1334"/>
      <c r="K63" s="1334"/>
      <c r="L63" s="1334"/>
      <c r="M63" s="1334"/>
      <c r="N63" s="1334"/>
      <c r="O63" s="1334"/>
      <c r="P63" s="1334"/>
      <c r="Q63" s="1334"/>
      <c r="R63" s="1334"/>
      <c r="S63" s="1334"/>
      <c r="T63" s="1334"/>
      <c r="U63" s="1334"/>
      <c r="V63" s="1334"/>
      <c r="W63" s="1334"/>
      <c r="X63" s="1334"/>
      <c r="Y63" s="1334"/>
      <c r="Z63" s="1334"/>
      <c r="AA63" s="1334"/>
      <c r="AB63" s="1334"/>
      <c r="AC63" s="1334"/>
      <c r="AD63" s="1334"/>
      <c r="AE63" s="1334"/>
      <c r="AF63" s="1334"/>
      <c r="AG63" s="1334"/>
      <c r="AH63" s="1334"/>
      <c r="AI63" s="1334"/>
      <c r="AJ63" s="1334"/>
      <c r="AK63" s="1334"/>
      <c r="AL63" s="1335"/>
      <c r="AM63" s="1336">
        <f>'Fruit Trees, Citrus &amp; Berries'!BF54</f>
        <v>57.95</v>
      </c>
      <c r="AN63" s="1337"/>
      <c r="AO63" s="1338"/>
      <c r="AP63" s="1339">
        <f>'Fruit Trees, Citrus &amp; Berries'!BH54</f>
        <v>0</v>
      </c>
      <c r="AQ63" s="1340"/>
      <c r="AR63" s="1341"/>
      <c r="AS63" s="1336" t="str">
        <f t="shared" si="6"/>
        <v/>
      </c>
      <c r="AT63" s="1337"/>
      <c r="AU63" s="1337"/>
      <c r="AV63" s="1338"/>
      <c r="AW63" s="1342" t="str">
        <f>'Fruit Trees, Citrus &amp; Berries'!BA54</f>
        <v>GNFBR049</v>
      </c>
      <c r="AX63" s="1343"/>
      <c r="AY63" s="1344"/>
      <c r="BB63" s="108" t="str">
        <f t="shared" si="3"/>
        <v>*********</v>
      </c>
      <c r="BC63" s="108" t="str">
        <f t="shared" si="7"/>
        <v>GNFBR049</v>
      </c>
      <c r="BD63" s="108" t="str">
        <f t="shared" si="8"/>
        <v/>
      </c>
      <c r="BE63" s="108" t="str">
        <f t="shared" si="9"/>
        <v>Apple | Mutsu (Extra Large*)</v>
      </c>
      <c r="BF63" s="115" t="str">
        <f t="shared" si="10"/>
        <v/>
      </c>
      <c r="BG63" s="113">
        <f t="shared" si="11"/>
        <v>57.95</v>
      </c>
      <c r="BH63" s="206">
        <f t="shared" si="12"/>
        <v>0</v>
      </c>
      <c r="BI63" s="113" t="str">
        <f t="shared" si="13"/>
        <v/>
      </c>
    </row>
    <row r="64" spans="2:61" ht="18.75" customHeight="1" x14ac:dyDescent="0.4">
      <c r="B64" s="1329" t="s">
        <v>1824</v>
      </c>
      <c r="C64" s="1330"/>
      <c r="D64" s="1329" t="s">
        <v>1824</v>
      </c>
      <c r="E64" s="1330"/>
      <c r="F64" s="1331" t="str">
        <f>'Fruit Trees, Citrus &amp; Berries'!BE55</f>
        <v/>
      </c>
      <c r="G64" s="1332"/>
      <c r="H64" s="1333" t="str">
        <f>'Fruit Trees, Citrus &amp; Berries'!BB55&amp;" | "&amp;'Fruit Trees, Citrus &amp; Berries'!BC55</f>
        <v>Apple | Pink Lady</v>
      </c>
      <c r="I64" s="1334"/>
      <c r="J64" s="1334"/>
      <c r="K64" s="1334"/>
      <c r="L64" s="1334"/>
      <c r="M64" s="1334"/>
      <c r="N64" s="1334"/>
      <c r="O64" s="1334"/>
      <c r="P64" s="1334"/>
      <c r="Q64" s="1334"/>
      <c r="R64" s="1334"/>
      <c r="S64" s="1334"/>
      <c r="T64" s="1334"/>
      <c r="U64" s="1334"/>
      <c r="V64" s="1334"/>
      <c r="W64" s="1334"/>
      <c r="X64" s="1334"/>
      <c r="Y64" s="1334"/>
      <c r="Z64" s="1334"/>
      <c r="AA64" s="1334"/>
      <c r="AB64" s="1334"/>
      <c r="AC64" s="1334"/>
      <c r="AD64" s="1334"/>
      <c r="AE64" s="1334"/>
      <c r="AF64" s="1334"/>
      <c r="AG64" s="1334"/>
      <c r="AH64" s="1334"/>
      <c r="AI64" s="1334"/>
      <c r="AJ64" s="1334"/>
      <c r="AK64" s="1334"/>
      <c r="AL64" s="1335"/>
      <c r="AM64" s="1336">
        <f>'Fruit Trees, Citrus &amp; Berries'!BF55</f>
        <v>42.95</v>
      </c>
      <c r="AN64" s="1337"/>
      <c r="AO64" s="1338"/>
      <c r="AP64" s="1339">
        <f>'Fruit Trees, Citrus &amp; Berries'!BH55</f>
        <v>0</v>
      </c>
      <c r="AQ64" s="1340"/>
      <c r="AR64" s="1341"/>
      <c r="AS64" s="1336" t="str">
        <f t="shared" si="6"/>
        <v/>
      </c>
      <c r="AT64" s="1337"/>
      <c r="AU64" s="1337"/>
      <c r="AV64" s="1338"/>
      <c r="AW64" s="1342" t="str">
        <f>'Fruit Trees, Citrus &amp; Berries'!BA55</f>
        <v>HBFBR052</v>
      </c>
      <c r="AX64" s="1343"/>
      <c r="AY64" s="1344"/>
      <c r="BB64" s="108" t="str">
        <f t="shared" si="3"/>
        <v>*********</v>
      </c>
      <c r="BC64" s="108" t="str">
        <f t="shared" si="7"/>
        <v>HBFBR052</v>
      </c>
      <c r="BD64" s="108" t="str">
        <f t="shared" si="8"/>
        <v/>
      </c>
      <c r="BE64" s="108" t="str">
        <f t="shared" si="9"/>
        <v>Apple | Pink Lady</v>
      </c>
      <c r="BF64" s="115" t="str">
        <f t="shared" si="10"/>
        <v/>
      </c>
      <c r="BG64" s="113">
        <f t="shared" si="11"/>
        <v>42.95</v>
      </c>
      <c r="BH64" s="206">
        <f t="shared" si="12"/>
        <v>0</v>
      </c>
      <c r="BI64" s="113" t="str">
        <f t="shared" si="13"/>
        <v/>
      </c>
    </row>
    <row r="65" spans="2:61" ht="18.75" customHeight="1" x14ac:dyDescent="0.4">
      <c r="B65" s="1329" t="s">
        <v>1824</v>
      </c>
      <c r="C65" s="1330"/>
      <c r="D65" s="1329" t="s">
        <v>1824</v>
      </c>
      <c r="E65" s="1330"/>
      <c r="F65" s="1331" t="str">
        <f>'Fruit Trees, Citrus &amp; Berries'!BE56</f>
        <v/>
      </c>
      <c r="G65" s="1332"/>
      <c r="H65" s="1333" t="str">
        <f>'Fruit Trees, Citrus &amp; Berries'!BB56&amp;" | "&amp;'Fruit Trees, Citrus &amp; Berries'!BC56</f>
        <v>Apple | Pink Lady</v>
      </c>
      <c r="I65" s="1334"/>
      <c r="J65" s="1334"/>
      <c r="K65" s="1334"/>
      <c r="L65" s="1334"/>
      <c r="M65" s="1334"/>
      <c r="N65" s="1334"/>
      <c r="O65" s="1334"/>
      <c r="P65" s="1334"/>
      <c r="Q65" s="1334"/>
      <c r="R65" s="1334"/>
      <c r="S65" s="1334"/>
      <c r="T65" s="1334"/>
      <c r="U65" s="1334"/>
      <c r="V65" s="1334"/>
      <c r="W65" s="1334"/>
      <c r="X65" s="1334"/>
      <c r="Y65" s="1334"/>
      <c r="Z65" s="1334"/>
      <c r="AA65" s="1334"/>
      <c r="AB65" s="1334"/>
      <c r="AC65" s="1334"/>
      <c r="AD65" s="1334"/>
      <c r="AE65" s="1334"/>
      <c r="AF65" s="1334"/>
      <c r="AG65" s="1334"/>
      <c r="AH65" s="1334"/>
      <c r="AI65" s="1334"/>
      <c r="AJ65" s="1334"/>
      <c r="AK65" s="1334"/>
      <c r="AL65" s="1335"/>
      <c r="AM65" s="1336">
        <f>'Fruit Trees, Citrus &amp; Berries'!BF56</f>
        <v>42.95</v>
      </c>
      <c r="AN65" s="1337"/>
      <c r="AO65" s="1338"/>
      <c r="AP65" s="1339">
        <f>'Fruit Trees, Citrus &amp; Berries'!BH56</f>
        <v>0</v>
      </c>
      <c r="AQ65" s="1340"/>
      <c r="AR65" s="1341"/>
      <c r="AS65" s="1336" t="str">
        <f t="shared" si="6"/>
        <v/>
      </c>
      <c r="AT65" s="1337"/>
      <c r="AU65" s="1337"/>
      <c r="AV65" s="1338"/>
      <c r="AW65" s="1342" t="str">
        <f>'Fruit Trees, Citrus &amp; Berries'!BA56</f>
        <v>FNFBR052</v>
      </c>
      <c r="AX65" s="1343"/>
      <c r="AY65" s="1344"/>
      <c r="BB65" s="108" t="str">
        <f t="shared" si="3"/>
        <v>*********</v>
      </c>
      <c r="BC65" s="108" t="str">
        <f t="shared" si="7"/>
        <v>FNFBR052</v>
      </c>
      <c r="BD65" s="108" t="str">
        <f t="shared" si="8"/>
        <v/>
      </c>
      <c r="BE65" s="108" t="str">
        <f t="shared" si="9"/>
        <v>Apple | Pink Lady</v>
      </c>
      <c r="BF65" s="115" t="str">
        <f t="shared" si="10"/>
        <v/>
      </c>
      <c r="BG65" s="113">
        <f t="shared" si="11"/>
        <v>42.95</v>
      </c>
      <c r="BH65" s="206">
        <f t="shared" si="12"/>
        <v>0</v>
      </c>
      <c r="BI65" s="113" t="str">
        <f t="shared" si="13"/>
        <v/>
      </c>
    </row>
    <row r="66" spans="2:61" ht="18.75" customHeight="1" x14ac:dyDescent="0.4">
      <c r="B66" s="1329" t="s">
        <v>1824</v>
      </c>
      <c r="C66" s="1330"/>
      <c r="D66" s="1329" t="s">
        <v>1824</v>
      </c>
      <c r="E66" s="1330"/>
      <c r="F66" s="1331" t="str">
        <f>'Fruit Trees, Citrus &amp; Berries'!BE57</f>
        <v/>
      </c>
      <c r="G66" s="1332"/>
      <c r="H66" s="1333" t="str">
        <f>'Fruit Trees, Citrus &amp; Berries'!BB57&amp;" | "&amp;'Fruit Trees, Citrus &amp; Berries'!BC57</f>
        <v>Apple | Pink Lady (Extra Large*)</v>
      </c>
      <c r="I66" s="1334"/>
      <c r="J66" s="1334"/>
      <c r="K66" s="1334"/>
      <c r="L66" s="1334"/>
      <c r="M66" s="1334"/>
      <c r="N66" s="1334"/>
      <c r="O66" s="1334"/>
      <c r="P66" s="1334"/>
      <c r="Q66" s="1334"/>
      <c r="R66" s="1334"/>
      <c r="S66" s="1334"/>
      <c r="T66" s="1334"/>
      <c r="U66" s="1334"/>
      <c r="V66" s="1334"/>
      <c r="W66" s="1334"/>
      <c r="X66" s="1334"/>
      <c r="Y66" s="1334"/>
      <c r="Z66" s="1334"/>
      <c r="AA66" s="1334"/>
      <c r="AB66" s="1334"/>
      <c r="AC66" s="1334"/>
      <c r="AD66" s="1334"/>
      <c r="AE66" s="1334"/>
      <c r="AF66" s="1334"/>
      <c r="AG66" s="1334"/>
      <c r="AH66" s="1334"/>
      <c r="AI66" s="1334"/>
      <c r="AJ66" s="1334"/>
      <c r="AK66" s="1334"/>
      <c r="AL66" s="1335"/>
      <c r="AM66" s="1336">
        <f>'Fruit Trees, Citrus &amp; Berries'!BF57</f>
        <v>57.95</v>
      </c>
      <c r="AN66" s="1337"/>
      <c r="AO66" s="1338"/>
      <c r="AP66" s="1339">
        <f>'Fruit Trees, Citrus &amp; Berries'!BH57</f>
        <v>0</v>
      </c>
      <c r="AQ66" s="1340"/>
      <c r="AR66" s="1341"/>
      <c r="AS66" s="1336" t="str">
        <f t="shared" si="6"/>
        <v/>
      </c>
      <c r="AT66" s="1337"/>
      <c r="AU66" s="1337"/>
      <c r="AV66" s="1338"/>
      <c r="AW66" s="1342" t="str">
        <f>'Fruit Trees, Citrus &amp; Berries'!BA57</f>
        <v>GNFBR052</v>
      </c>
      <c r="AX66" s="1343"/>
      <c r="AY66" s="1344"/>
      <c r="BB66" s="108" t="str">
        <f t="shared" si="3"/>
        <v>*********</v>
      </c>
      <c r="BC66" s="108" t="str">
        <f t="shared" si="7"/>
        <v>GNFBR052</v>
      </c>
      <c r="BD66" s="108" t="str">
        <f t="shared" si="8"/>
        <v/>
      </c>
      <c r="BE66" s="108" t="str">
        <f t="shared" si="9"/>
        <v>Apple | Pink Lady (Extra Large*)</v>
      </c>
      <c r="BF66" s="115" t="str">
        <f t="shared" si="10"/>
        <v/>
      </c>
      <c r="BG66" s="113">
        <f t="shared" si="11"/>
        <v>57.95</v>
      </c>
      <c r="BH66" s="206">
        <f t="shared" si="12"/>
        <v>0</v>
      </c>
      <c r="BI66" s="113" t="str">
        <f t="shared" si="13"/>
        <v/>
      </c>
    </row>
    <row r="67" spans="2:61" ht="18.75" customHeight="1" x14ac:dyDescent="0.4">
      <c r="B67" s="1329" t="s">
        <v>1824</v>
      </c>
      <c r="C67" s="1330"/>
      <c r="D67" s="1329" t="s">
        <v>1824</v>
      </c>
      <c r="E67" s="1330"/>
      <c r="F67" s="1331" t="str">
        <f>'Fruit Trees, Citrus &amp; Berries'!BE58</f>
        <v/>
      </c>
      <c r="G67" s="1332"/>
      <c r="H67" s="1333" t="str">
        <f>'Fruit Trees, Citrus &amp; Berries'!BB58&amp;" | "&amp;'Fruit Trees, Citrus &amp; Berries'!BC58</f>
        <v>Apple | Red Braeburn</v>
      </c>
      <c r="I67" s="1334"/>
      <c r="J67" s="1334"/>
      <c r="K67" s="1334"/>
      <c r="L67" s="1334"/>
      <c r="M67" s="1334"/>
      <c r="N67" s="1334"/>
      <c r="O67" s="1334"/>
      <c r="P67" s="1334"/>
      <c r="Q67" s="1334"/>
      <c r="R67" s="1334"/>
      <c r="S67" s="1334"/>
      <c r="T67" s="1334"/>
      <c r="U67" s="1334"/>
      <c r="V67" s="1334"/>
      <c r="W67" s="1334"/>
      <c r="X67" s="1334"/>
      <c r="Y67" s="1334"/>
      <c r="Z67" s="1334"/>
      <c r="AA67" s="1334"/>
      <c r="AB67" s="1334"/>
      <c r="AC67" s="1334"/>
      <c r="AD67" s="1334"/>
      <c r="AE67" s="1334"/>
      <c r="AF67" s="1334"/>
      <c r="AG67" s="1334"/>
      <c r="AH67" s="1334"/>
      <c r="AI67" s="1334"/>
      <c r="AJ67" s="1334"/>
      <c r="AK67" s="1334"/>
      <c r="AL67" s="1335"/>
      <c r="AM67" s="1336" t="str">
        <f>'Fruit Trees, Citrus &amp; Berries'!BF58</f>
        <v/>
      </c>
      <c r="AN67" s="1337"/>
      <c r="AO67" s="1338"/>
      <c r="AP67" s="1339">
        <f>'Fruit Trees, Citrus &amp; Berries'!BH58</f>
        <v>0</v>
      </c>
      <c r="AQ67" s="1340"/>
      <c r="AR67" s="1341"/>
      <c r="AS67" s="1336" t="str">
        <f t="shared" si="6"/>
        <v/>
      </c>
      <c r="AT67" s="1337"/>
      <c r="AU67" s="1337"/>
      <c r="AV67" s="1338"/>
      <c r="AW67" s="1342" t="str">
        <f>'Fruit Trees, Citrus &amp; Berries'!BA58</f>
        <v>HBFBR055</v>
      </c>
      <c r="AX67" s="1343"/>
      <c r="AY67" s="1344"/>
      <c r="BB67" s="108" t="str">
        <f t="shared" si="3"/>
        <v>*********</v>
      </c>
      <c r="BC67" s="108" t="str">
        <f t="shared" si="7"/>
        <v>HBFBR055</v>
      </c>
      <c r="BD67" s="108" t="str">
        <f t="shared" si="8"/>
        <v/>
      </c>
      <c r="BE67" s="108" t="str">
        <f t="shared" si="9"/>
        <v>Apple | Red Braeburn</v>
      </c>
      <c r="BF67" s="115" t="str">
        <f t="shared" si="10"/>
        <v/>
      </c>
      <c r="BG67" s="113" t="str">
        <f t="shared" si="11"/>
        <v/>
      </c>
      <c r="BH67" s="206">
        <f t="shared" si="12"/>
        <v>0</v>
      </c>
      <c r="BI67" s="113" t="str">
        <f t="shared" si="13"/>
        <v/>
      </c>
    </row>
    <row r="68" spans="2:61" ht="18.75" customHeight="1" x14ac:dyDescent="0.4">
      <c r="B68" s="1329" t="s">
        <v>1824</v>
      </c>
      <c r="C68" s="1330"/>
      <c r="D68" s="1329" t="s">
        <v>1824</v>
      </c>
      <c r="E68" s="1330"/>
      <c r="F68" s="1331" t="str">
        <f>'Fruit Trees, Citrus &amp; Berries'!BE59</f>
        <v/>
      </c>
      <c r="G68" s="1332"/>
      <c r="H68" s="1333" t="str">
        <f>'Fruit Trees, Citrus &amp; Berries'!BB59&amp;" | "&amp;'Fruit Trees, Citrus &amp; Berries'!BC59</f>
        <v>Apple | Red Braeburn (Extra Large*)</v>
      </c>
      <c r="I68" s="1334"/>
      <c r="J68" s="1334"/>
      <c r="K68" s="1334"/>
      <c r="L68" s="1334"/>
      <c r="M68" s="1334"/>
      <c r="N68" s="1334"/>
      <c r="O68" s="1334"/>
      <c r="P68" s="1334"/>
      <c r="Q68" s="1334"/>
      <c r="R68" s="1334"/>
      <c r="S68" s="1334"/>
      <c r="T68" s="1334"/>
      <c r="U68" s="1334"/>
      <c r="V68" s="1334"/>
      <c r="W68" s="1334"/>
      <c r="X68" s="1334"/>
      <c r="Y68" s="1334"/>
      <c r="Z68" s="1334"/>
      <c r="AA68" s="1334"/>
      <c r="AB68" s="1334"/>
      <c r="AC68" s="1334"/>
      <c r="AD68" s="1334"/>
      <c r="AE68" s="1334"/>
      <c r="AF68" s="1334"/>
      <c r="AG68" s="1334"/>
      <c r="AH68" s="1334"/>
      <c r="AI68" s="1334"/>
      <c r="AJ68" s="1334"/>
      <c r="AK68" s="1334"/>
      <c r="AL68" s="1335"/>
      <c r="AM68" s="1336">
        <f>'Fruit Trees, Citrus &amp; Berries'!BF59</f>
        <v>57.95</v>
      </c>
      <c r="AN68" s="1337"/>
      <c r="AO68" s="1338"/>
      <c r="AP68" s="1339">
        <f>'Fruit Trees, Citrus &amp; Berries'!BH59</f>
        <v>0</v>
      </c>
      <c r="AQ68" s="1340"/>
      <c r="AR68" s="1341"/>
      <c r="AS68" s="1336" t="str">
        <f t="shared" si="6"/>
        <v/>
      </c>
      <c r="AT68" s="1337"/>
      <c r="AU68" s="1337"/>
      <c r="AV68" s="1338"/>
      <c r="AW68" s="1342" t="str">
        <f>'Fruit Trees, Citrus &amp; Berries'!BA59</f>
        <v>GNFBR055</v>
      </c>
      <c r="AX68" s="1343"/>
      <c r="AY68" s="1344"/>
      <c r="BB68" s="108" t="str">
        <f t="shared" si="3"/>
        <v>*********</v>
      </c>
      <c r="BC68" s="108" t="str">
        <f t="shared" si="7"/>
        <v>GNFBR055</v>
      </c>
      <c r="BD68" s="108" t="str">
        <f t="shared" si="8"/>
        <v/>
      </c>
      <c r="BE68" s="108" t="str">
        <f t="shared" si="9"/>
        <v>Apple | Red Braeburn (Extra Large*)</v>
      </c>
      <c r="BF68" s="115" t="str">
        <f t="shared" si="10"/>
        <v/>
      </c>
      <c r="BG68" s="113">
        <f t="shared" si="11"/>
        <v>57.95</v>
      </c>
      <c r="BH68" s="206">
        <f t="shared" si="12"/>
        <v>0</v>
      </c>
      <c r="BI68" s="113" t="str">
        <f t="shared" si="13"/>
        <v/>
      </c>
    </row>
    <row r="69" spans="2:61" ht="18.75" customHeight="1" x14ac:dyDescent="0.4">
      <c r="B69" s="1329" t="s">
        <v>1824</v>
      </c>
      <c r="C69" s="1330"/>
      <c r="D69" s="1329" t="s">
        <v>1824</v>
      </c>
      <c r="E69" s="1330"/>
      <c r="F69" s="1331" t="str">
        <f>'Fruit Trees, Citrus &amp; Berries'!BE60</f>
        <v/>
      </c>
      <c r="G69" s="1332"/>
      <c r="H69" s="1333" t="str">
        <f>'Fruit Trees, Citrus &amp; Berries'!BB60&amp;" | "&amp;'Fruit Trees, Citrus &amp; Berries'!BC60</f>
        <v>Apple | Red Delicious</v>
      </c>
      <c r="I69" s="1334"/>
      <c r="J69" s="1334"/>
      <c r="K69" s="1334"/>
      <c r="L69" s="1334"/>
      <c r="M69" s="1334"/>
      <c r="N69" s="1334"/>
      <c r="O69" s="1334"/>
      <c r="P69" s="1334"/>
      <c r="Q69" s="1334"/>
      <c r="R69" s="1334"/>
      <c r="S69" s="1334"/>
      <c r="T69" s="1334"/>
      <c r="U69" s="1334"/>
      <c r="V69" s="1334"/>
      <c r="W69" s="1334"/>
      <c r="X69" s="1334"/>
      <c r="Y69" s="1334"/>
      <c r="Z69" s="1334"/>
      <c r="AA69" s="1334"/>
      <c r="AB69" s="1334"/>
      <c r="AC69" s="1334"/>
      <c r="AD69" s="1334"/>
      <c r="AE69" s="1334"/>
      <c r="AF69" s="1334"/>
      <c r="AG69" s="1334"/>
      <c r="AH69" s="1334"/>
      <c r="AI69" s="1334"/>
      <c r="AJ69" s="1334"/>
      <c r="AK69" s="1334"/>
      <c r="AL69" s="1335"/>
      <c r="AM69" s="1336">
        <f>'Fruit Trees, Citrus &amp; Berries'!BF60</f>
        <v>42.95</v>
      </c>
      <c r="AN69" s="1337"/>
      <c r="AO69" s="1338"/>
      <c r="AP69" s="1339">
        <f>'Fruit Trees, Citrus &amp; Berries'!BH60</f>
        <v>0</v>
      </c>
      <c r="AQ69" s="1340"/>
      <c r="AR69" s="1341"/>
      <c r="AS69" s="1336" t="str">
        <f t="shared" si="6"/>
        <v/>
      </c>
      <c r="AT69" s="1337"/>
      <c r="AU69" s="1337"/>
      <c r="AV69" s="1338"/>
      <c r="AW69" s="1342" t="str">
        <f>'Fruit Trees, Citrus &amp; Berries'!BA60</f>
        <v>FNFBR058</v>
      </c>
      <c r="AX69" s="1343"/>
      <c r="AY69" s="1344"/>
      <c r="BB69" s="108" t="str">
        <f t="shared" si="3"/>
        <v>*********</v>
      </c>
      <c r="BC69" s="108" t="str">
        <f t="shared" si="7"/>
        <v>FNFBR058</v>
      </c>
      <c r="BD69" s="108" t="str">
        <f t="shared" si="8"/>
        <v/>
      </c>
      <c r="BE69" s="108" t="str">
        <f t="shared" si="9"/>
        <v>Apple | Red Delicious</v>
      </c>
      <c r="BF69" s="115" t="str">
        <f t="shared" si="10"/>
        <v/>
      </c>
      <c r="BG69" s="113">
        <f t="shared" si="11"/>
        <v>42.95</v>
      </c>
      <c r="BH69" s="206">
        <f t="shared" si="12"/>
        <v>0</v>
      </c>
      <c r="BI69" s="113" t="str">
        <f t="shared" si="13"/>
        <v/>
      </c>
    </row>
    <row r="70" spans="2:61" ht="18.75" customHeight="1" x14ac:dyDescent="0.4">
      <c r="B70" s="1329" t="s">
        <v>1824</v>
      </c>
      <c r="C70" s="1330"/>
      <c r="D70" s="1329" t="s">
        <v>1824</v>
      </c>
      <c r="E70" s="1330"/>
      <c r="F70" s="1331" t="str">
        <f>'Fruit Trees, Citrus &amp; Berries'!BE61</f>
        <v/>
      </c>
      <c r="G70" s="1332"/>
      <c r="H70" s="1333" t="str">
        <f>'Fruit Trees, Citrus &amp; Berries'!BB61&amp;" | "&amp;'Fruit Trees, Citrus &amp; Berries'!BC61</f>
        <v>Apple | Red Delicious (Extra Large*)</v>
      </c>
      <c r="I70" s="1334"/>
      <c r="J70" s="1334"/>
      <c r="K70" s="1334"/>
      <c r="L70" s="1334"/>
      <c r="M70" s="1334"/>
      <c r="N70" s="1334"/>
      <c r="O70" s="1334"/>
      <c r="P70" s="1334"/>
      <c r="Q70" s="1334"/>
      <c r="R70" s="1334"/>
      <c r="S70" s="1334"/>
      <c r="T70" s="1334"/>
      <c r="U70" s="1334"/>
      <c r="V70" s="1334"/>
      <c r="W70" s="1334"/>
      <c r="X70" s="1334"/>
      <c r="Y70" s="1334"/>
      <c r="Z70" s="1334"/>
      <c r="AA70" s="1334"/>
      <c r="AB70" s="1334"/>
      <c r="AC70" s="1334"/>
      <c r="AD70" s="1334"/>
      <c r="AE70" s="1334"/>
      <c r="AF70" s="1334"/>
      <c r="AG70" s="1334"/>
      <c r="AH70" s="1334"/>
      <c r="AI70" s="1334"/>
      <c r="AJ70" s="1334"/>
      <c r="AK70" s="1334"/>
      <c r="AL70" s="1335"/>
      <c r="AM70" s="1336">
        <f>'Fruit Trees, Citrus &amp; Berries'!BF61</f>
        <v>57.95</v>
      </c>
      <c r="AN70" s="1337"/>
      <c r="AO70" s="1338"/>
      <c r="AP70" s="1339">
        <f>'Fruit Trees, Citrus &amp; Berries'!BH61</f>
        <v>0</v>
      </c>
      <c r="AQ70" s="1340"/>
      <c r="AR70" s="1341"/>
      <c r="AS70" s="1336" t="str">
        <f t="shared" si="6"/>
        <v/>
      </c>
      <c r="AT70" s="1337"/>
      <c r="AU70" s="1337"/>
      <c r="AV70" s="1338"/>
      <c r="AW70" s="1342" t="str">
        <f>'Fruit Trees, Citrus &amp; Berries'!BA61</f>
        <v>GNFBR058</v>
      </c>
      <c r="AX70" s="1343"/>
      <c r="AY70" s="1344"/>
      <c r="BB70" s="108" t="str">
        <f t="shared" si="3"/>
        <v>*********</v>
      </c>
      <c r="BC70" s="108" t="str">
        <f t="shared" si="7"/>
        <v>GNFBR058</v>
      </c>
      <c r="BD70" s="108" t="str">
        <f t="shared" si="8"/>
        <v/>
      </c>
      <c r="BE70" s="108" t="str">
        <f t="shared" si="9"/>
        <v>Apple | Red Delicious (Extra Large*)</v>
      </c>
      <c r="BF70" s="115" t="str">
        <f t="shared" si="10"/>
        <v/>
      </c>
      <c r="BG70" s="113">
        <f t="shared" si="11"/>
        <v>57.95</v>
      </c>
      <c r="BH70" s="206">
        <f t="shared" si="12"/>
        <v>0</v>
      </c>
      <c r="BI70" s="113" t="str">
        <f t="shared" si="13"/>
        <v/>
      </c>
    </row>
    <row r="71" spans="2:61" ht="18.75" customHeight="1" x14ac:dyDescent="0.4">
      <c r="B71" s="1329" t="s">
        <v>1824</v>
      </c>
      <c r="C71" s="1330"/>
      <c r="D71" s="1329" t="s">
        <v>1824</v>
      </c>
      <c r="E71" s="1330"/>
      <c r="F71" s="1331" t="str">
        <f>'Fruit Trees, Citrus &amp; Berries'!BE62</f>
        <v/>
      </c>
      <c r="G71" s="1332"/>
      <c r="H71" s="1333" t="str">
        <f>'Fruit Trees, Citrus &amp; Berries'!BB62&amp;" | "&amp;'Fruit Trees, Citrus &amp; Berries'!BC62</f>
        <v>Apple | Red Fuji Naga Fu 2</v>
      </c>
      <c r="I71" s="1334"/>
      <c r="J71" s="1334"/>
      <c r="K71" s="1334"/>
      <c r="L71" s="1334"/>
      <c r="M71" s="1334"/>
      <c r="N71" s="1334"/>
      <c r="O71" s="1334"/>
      <c r="P71" s="1334"/>
      <c r="Q71" s="1334"/>
      <c r="R71" s="1334"/>
      <c r="S71" s="1334"/>
      <c r="T71" s="1334"/>
      <c r="U71" s="1334"/>
      <c r="V71" s="1334"/>
      <c r="W71" s="1334"/>
      <c r="X71" s="1334"/>
      <c r="Y71" s="1334"/>
      <c r="Z71" s="1334"/>
      <c r="AA71" s="1334"/>
      <c r="AB71" s="1334"/>
      <c r="AC71" s="1334"/>
      <c r="AD71" s="1334"/>
      <c r="AE71" s="1334"/>
      <c r="AF71" s="1334"/>
      <c r="AG71" s="1334"/>
      <c r="AH71" s="1334"/>
      <c r="AI71" s="1334"/>
      <c r="AJ71" s="1334"/>
      <c r="AK71" s="1334"/>
      <c r="AL71" s="1335"/>
      <c r="AM71" s="1336">
        <f>'Fruit Trees, Citrus &amp; Berries'!BF62</f>
        <v>42.95</v>
      </c>
      <c r="AN71" s="1337"/>
      <c r="AO71" s="1338"/>
      <c r="AP71" s="1339">
        <f>'Fruit Trees, Citrus &amp; Berries'!BH62</f>
        <v>0</v>
      </c>
      <c r="AQ71" s="1340"/>
      <c r="AR71" s="1341"/>
      <c r="AS71" s="1336" t="str">
        <f t="shared" si="6"/>
        <v/>
      </c>
      <c r="AT71" s="1337"/>
      <c r="AU71" s="1337"/>
      <c r="AV71" s="1338"/>
      <c r="AW71" s="1342" t="str">
        <f>'Fruit Trees, Citrus &amp; Berries'!BA62</f>
        <v>HBFBR061</v>
      </c>
      <c r="AX71" s="1343"/>
      <c r="AY71" s="1344"/>
      <c r="BB71" s="108" t="str">
        <f t="shared" si="3"/>
        <v>*********</v>
      </c>
      <c r="BC71" s="108" t="str">
        <f t="shared" si="7"/>
        <v>HBFBR061</v>
      </c>
      <c r="BD71" s="108" t="str">
        <f t="shared" si="8"/>
        <v/>
      </c>
      <c r="BE71" s="108" t="str">
        <f t="shared" si="9"/>
        <v>Apple | Red Fuji Naga Fu 2</v>
      </c>
      <c r="BF71" s="115" t="str">
        <f t="shared" si="10"/>
        <v/>
      </c>
      <c r="BG71" s="113">
        <f t="shared" si="11"/>
        <v>42.95</v>
      </c>
      <c r="BH71" s="206">
        <f t="shared" si="12"/>
        <v>0</v>
      </c>
      <c r="BI71" s="113" t="str">
        <f t="shared" si="13"/>
        <v/>
      </c>
    </row>
    <row r="72" spans="2:61" ht="18.75" customHeight="1" x14ac:dyDescent="0.4">
      <c r="B72" s="1329" t="s">
        <v>1824</v>
      </c>
      <c r="C72" s="1330"/>
      <c r="D72" s="1329" t="s">
        <v>1824</v>
      </c>
      <c r="E72" s="1330"/>
      <c r="F72" s="1331" t="str">
        <f>'Fruit Trees, Citrus &amp; Berries'!BE63</f>
        <v/>
      </c>
      <c r="G72" s="1332"/>
      <c r="H72" s="1333" t="str">
        <f>'Fruit Trees, Citrus &amp; Berries'!BB63&amp;" | "&amp;'Fruit Trees, Citrus &amp; Berries'!BC63</f>
        <v>Apple | Red Fuji Naga Fu 2</v>
      </c>
      <c r="I72" s="1334"/>
      <c r="J72" s="1334"/>
      <c r="K72" s="1334"/>
      <c r="L72" s="1334"/>
      <c r="M72" s="1334"/>
      <c r="N72" s="1334"/>
      <c r="O72" s="1334"/>
      <c r="P72" s="1334"/>
      <c r="Q72" s="1334"/>
      <c r="R72" s="1334"/>
      <c r="S72" s="1334"/>
      <c r="T72" s="1334"/>
      <c r="U72" s="1334"/>
      <c r="V72" s="1334"/>
      <c r="W72" s="1334"/>
      <c r="X72" s="1334"/>
      <c r="Y72" s="1334"/>
      <c r="Z72" s="1334"/>
      <c r="AA72" s="1334"/>
      <c r="AB72" s="1334"/>
      <c r="AC72" s="1334"/>
      <c r="AD72" s="1334"/>
      <c r="AE72" s="1334"/>
      <c r="AF72" s="1334"/>
      <c r="AG72" s="1334"/>
      <c r="AH72" s="1334"/>
      <c r="AI72" s="1334"/>
      <c r="AJ72" s="1334"/>
      <c r="AK72" s="1334"/>
      <c r="AL72" s="1335"/>
      <c r="AM72" s="1336">
        <f>'Fruit Trees, Citrus &amp; Berries'!BF63</f>
        <v>36.950000000000003</v>
      </c>
      <c r="AN72" s="1337"/>
      <c r="AO72" s="1338"/>
      <c r="AP72" s="1339">
        <f>'Fruit Trees, Citrus &amp; Berries'!BH63</f>
        <v>0</v>
      </c>
      <c r="AQ72" s="1340"/>
      <c r="AR72" s="1341"/>
      <c r="AS72" s="1336" t="str">
        <f t="shared" si="6"/>
        <v/>
      </c>
      <c r="AT72" s="1337"/>
      <c r="AU72" s="1337"/>
      <c r="AV72" s="1338"/>
      <c r="AW72" s="1342" t="str">
        <f>'Fruit Trees, Citrus &amp; Berries'!BA63</f>
        <v>FNFBR061</v>
      </c>
      <c r="AX72" s="1343"/>
      <c r="AY72" s="1344"/>
      <c r="BB72" s="108" t="str">
        <f t="shared" si="3"/>
        <v>*********</v>
      </c>
      <c r="BC72" s="108" t="str">
        <f t="shared" si="7"/>
        <v>FNFBR061</v>
      </c>
      <c r="BD72" s="108" t="str">
        <f t="shared" si="8"/>
        <v/>
      </c>
      <c r="BE72" s="108" t="str">
        <f t="shared" si="9"/>
        <v>Apple | Red Fuji Naga Fu 2</v>
      </c>
      <c r="BF72" s="115" t="str">
        <f t="shared" si="10"/>
        <v/>
      </c>
      <c r="BG72" s="113">
        <f t="shared" si="11"/>
        <v>36.950000000000003</v>
      </c>
      <c r="BH72" s="206">
        <f t="shared" si="12"/>
        <v>0</v>
      </c>
      <c r="BI72" s="113" t="str">
        <f t="shared" si="13"/>
        <v/>
      </c>
    </row>
    <row r="73" spans="2:61" ht="18.75" customHeight="1" x14ac:dyDescent="0.4">
      <c r="B73" s="1329" t="s">
        <v>1824</v>
      </c>
      <c r="C73" s="1330"/>
      <c r="D73" s="1329" t="s">
        <v>1824</v>
      </c>
      <c r="E73" s="1330"/>
      <c r="F73" s="1331" t="str">
        <f>'Fruit Trees, Citrus &amp; Berries'!BE64</f>
        <v/>
      </c>
      <c r="G73" s="1332"/>
      <c r="H73" s="1333" t="str">
        <f>'Fruit Trees, Citrus &amp; Berries'!BB64&amp;" | "&amp;'Fruit Trees, Citrus &amp; Berries'!BC64</f>
        <v>Apple | Red Fuji Naga Fu 2 (Extra Large*)</v>
      </c>
      <c r="I73" s="1334"/>
      <c r="J73" s="1334"/>
      <c r="K73" s="1334"/>
      <c r="L73" s="1334"/>
      <c r="M73" s="1334"/>
      <c r="N73" s="1334"/>
      <c r="O73" s="1334"/>
      <c r="P73" s="1334"/>
      <c r="Q73" s="1334"/>
      <c r="R73" s="1334"/>
      <c r="S73" s="1334"/>
      <c r="T73" s="1334"/>
      <c r="U73" s="1334"/>
      <c r="V73" s="1334"/>
      <c r="W73" s="1334"/>
      <c r="X73" s="1334"/>
      <c r="Y73" s="1334"/>
      <c r="Z73" s="1334"/>
      <c r="AA73" s="1334"/>
      <c r="AB73" s="1334"/>
      <c r="AC73" s="1334"/>
      <c r="AD73" s="1334"/>
      <c r="AE73" s="1334"/>
      <c r="AF73" s="1334"/>
      <c r="AG73" s="1334"/>
      <c r="AH73" s="1334"/>
      <c r="AI73" s="1334"/>
      <c r="AJ73" s="1334"/>
      <c r="AK73" s="1334"/>
      <c r="AL73" s="1335"/>
      <c r="AM73" s="1336">
        <f>'Fruit Trees, Citrus &amp; Berries'!BF64</f>
        <v>57.95</v>
      </c>
      <c r="AN73" s="1337"/>
      <c r="AO73" s="1338"/>
      <c r="AP73" s="1339">
        <f>'Fruit Trees, Citrus &amp; Berries'!BH64</f>
        <v>0</v>
      </c>
      <c r="AQ73" s="1340"/>
      <c r="AR73" s="1341"/>
      <c r="AS73" s="1336" t="str">
        <f t="shared" si="6"/>
        <v/>
      </c>
      <c r="AT73" s="1337"/>
      <c r="AU73" s="1337"/>
      <c r="AV73" s="1338"/>
      <c r="AW73" s="1342" t="str">
        <f>'Fruit Trees, Citrus &amp; Berries'!BA64</f>
        <v>GNFBR061</v>
      </c>
      <c r="AX73" s="1343"/>
      <c r="AY73" s="1344"/>
      <c r="BB73" s="108" t="str">
        <f t="shared" si="3"/>
        <v>*********</v>
      </c>
      <c r="BC73" s="108" t="str">
        <f t="shared" si="7"/>
        <v>GNFBR061</v>
      </c>
      <c r="BD73" s="108" t="str">
        <f t="shared" si="8"/>
        <v/>
      </c>
      <c r="BE73" s="108" t="str">
        <f t="shared" si="9"/>
        <v>Apple | Red Fuji Naga Fu 2 (Extra Large*)</v>
      </c>
      <c r="BF73" s="115" t="str">
        <f t="shared" si="10"/>
        <v/>
      </c>
      <c r="BG73" s="113">
        <f t="shared" si="11"/>
        <v>57.95</v>
      </c>
      <c r="BH73" s="206">
        <f t="shared" si="12"/>
        <v>0</v>
      </c>
      <c r="BI73" s="113" t="str">
        <f t="shared" si="13"/>
        <v/>
      </c>
    </row>
    <row r="74" spans="2:61" ht="18.75" customHeight="1" x14ac:dyDescent="0.4">
      <c r="B74" s="1329" t="s">
        <v>1824</v>
      </c>
      <c r="C74" s="1330"/>
      <c r="D74" s="1329" t="s">
        <v>1824</v>
      </c>
      <c r="E74" s="1330"/>
      <c r="F74" s="1331" t="str">
        <f>'Fruit Trees, Citrus &amp; Berries'!BE65</f>
        <v/>
      </c>
      <c r="G74" s="1332"/>
      <c r="H74" s="1333" t="str">
        <f>'Fruit Trees, Citrus &amp; Berries'!BB65&amp;" | "&amp;'Fruit Trees, Citrus &amp; Berries'!BC65</f>
        <v>Apple | Sturmer Pippin</v>
      </c>
      <c r="I74" s="1334"/>
      <c r="J74" s="1334"/>
      <c r="K74" s="1334"/>
      <c r="L74" s="1334"/>
      <c r="M74" s="1334"/>
      <c r="N74" s="1334"/>
      <c r="O74" s="1334"/>
      <c r="P74" s="1334"/>
      <c r="Q74" s="1334"/>
      <c r="R74" s="1334"/>
      <c r="S74" s="1334"/>
      <c r="T74" s="1334"/>
      <c r="U74" s="1334"/>
      <c r="V74" s="1334"/>
      <c r="W74" s="1334"/>
      <c r="X74" s="1334"/>
      <c r="Y74" s="1334"/>
      <c r="Z74" s="1334"/>
      <c r="AA74" s="1334"/>
      <c r="AB74" s="1334"/>
      <c r="AC74" s="1334"/>
      <c r="AD74" s="1334"/>
      <c r="AE74" s="1334"/>
      <c r="AF74" s="1334"/>
      <c r="AG74" s="1334"/>
      <c r="AH74" s="1334"/>
      <c r="AI74" s="1334"/>
      <c r="AJ74" s="1334"/>
      <c r="AK74" s="1334"/>
      <c r="AL74" s="1335"/>
      <c r="AM74" s="1336">
        <f>'Fruit Trees, Citrus &amp; Berries'!BF65</f>
        <v>42.95</v>
      </c>
      <c r="AN74" s="1337"/>
      <c r="AO74" s="1338"/>
      <c r="AP74" s="1339">
        <f>'Fruit Trees, Citrus &amp; Berries'!BH65</f>
        <v>0</v>
      </c>
      <c r="AQ74" s="1340"/>
      <c r="AR74" s="1341"/>
      <c r="AS74" s="1336" t="str">
        <f t="shared" si="6"/>
        <v/>
      </c>
      <c r="AT74" s="1337"/>
      <c r="AU74" s="1337"/>
      <c r="AV74" s="1338"/>
      <c r="AW74" s="1342" t="str">
        <f>'Fruit Trees, Citrus &amp; Berries'!BA65</f>
        <v>HBFBR064</v>
      </c>
      <c r="AX74" s="1343"/>
      <c r="AY74" s="1344"/>
      <c r="BB74" s="108" t="str">
        <f t="shared" si="3"/>
        <v>*********</v>
      </c>
      <c r="BC74" s="108" t="str">
        <f t="shared" si="7"/>
        <v>HBFBR064</v>
      </c>
      <c r="BD74" s="108" t="str">
        <f t="shared" si="8"/>
        <v/>
      </c>
      <c r="BE74" s="108" t="str">
        <f t="shared" si="9"/>
        <v>Apple | Sturmer Pippin</v>
      </c>
      <c r="BF74" s="115" t="str">
        <f t="shared" si="10"/>
        <v/>
      </c>
      <c r="BG74" s="113">
        <f t="shared" si="11"/>
        <v>42.95</v>
      </c>
      <c r="BH74" s="206">
        <f t="shared" si="12"/>
        <v>0</v>
      </c>
      <c r="BI74" s="113" t="str">
        <f t="shared" si="13"/>
        <v/>
      </c>
    </row>
    <row r="75" spans="2:61" ht="18.75" customHeight="1" x14ac:dyDescent="0.4">
      <c r="B75" s="1329" t="s">
        <v>1824</v>
      </c>
      <c r="C75" s="1330"/>
      <c r="D75" s="1329" t="s">
        <v>1824</v>
      </c>
      <c r="E75" s="1330"/>
      <c r="F75" s="1331" t="str">
        <f>'Fruit Trees, Citrus &amp; Berries'!BE66</f>
        <v/>
      </c>
      <c r="G75" s="1332"/>
      <c r="H75" s="1333" t="str">
        <f>'Fruit Trees, Citrus &amp; Berries'!BB66&amp;" | "&amp;'Fruit Trees, Citrus &amp; Berries'!BC66</f>
        <v>Apple | Sturmer Pippin (Extra Large*)</v>
      </c>
      <c r="I75" s="1334"/>
      <c r="J75" s="1334"/>
      <c r="K75" s="1334"/>
      <c r="L75" s="1334"/>
      <c r="M75" s="1334"/>
      <c r="N75" s="1334"/>
      <c r="O75" s="1334"/>
      <c r="P75" s="1334"/>
      <c r="Q75" s="1334"/>
      <c r="R75" s="1334"/>
      <c r="S75" s="1334"/>
      <c r="T75" s="1334"/>
      <c r="U75" s="1334"/>
      <c r="V75" s="1334"/>
      <c r="W75" s="1334"/>
      <c r="X75" s="1334"/>
      <c r="Y75" s="1334"/>
      <c r="Z75" s="1334"/>
      <c r="AA75" s="1334"/>
      <c r="AB75" s="1334"/>
      <c r="AC75" s="1334"/>
      <c r="AD75" s="1334"/>
      <c r="AE75" s="1334"/>
      <c r="AF75" s="1334"/>
      <c r="AG75" s="1334"/>
      <c r="AH75" s="1334"/>
      <c r="AI75" s="1334"/>
      <c r="AJ75" s="1334"/>
      <c r="AK75" s="1334"/>
      <c r="AL75" s="1335"/>
      <c r="AM75" s="1336">
        <f>'Fruit Trees, Citrus &amp; Berries'!BF66</f>
        <v>57.95</v>
      </c>
      <c r="AN75" s="1337"/>
      <c r="AO75" s="1338"/>
      <c r="AP75" s="1339">
        <f>'Fruit Trees, Citrus &amp; Berries'!BH66</f>
        <v>0</v>
      </c>
      <c r="AQ75" s="1340"/>
      <c r="AR75" s="1341"/>
      <c r="AS75" s="1336" t="str">
        <f t="shared" si="6"/>
        <v/>
      </c>
      <c r="AT75" s="1337"/>
      <c r="AU75" s="1337"/>
      <c r="AV75" s="1338"/>
      <c r="AW75" s="1342" t="str">
        <f>'Fruit Trees, Citrus &amp; Berries'!BA66</f>
        <v>GNFBR064</v>
      </c>
      <c r="AX75" s="1343"/>
      <c r="AY75" s="1344"/>
      <c r="BB75" s="108" t="str">
        <f t="shared" si="3"/>
        <v>*********</v>
      </c>
      <c r="BC75" s="108" t="str">
        <f t="shared" si="7"/>
        <v>GNFBR064</v>
      </c>
      <c r="BD75" s="108" t="str">
        <f t="shared" si="8"/>
        <v/>
      </c>
      <c r="BE75" s="108" t="str">
        <f t="shared" si="9"/>
        <v>Apple | Sturmer Pippin (Extra Large*)</v>
      </c>
      <c r="BF75" s="115" t="str">
        <f t="shared" si="10"/>
        <v/>
      </c>
      <c r="BG75" s="113">
        <f t="shared" si="11"/>
        <v>57.95</v>
      </c>
      <c r="BH75" s="206">
        <f t="shared" si="12"/>
        <v>0</v>
      </c>
      <c r="BI75" s="113" t="str">
        <f t="shared" si="13"/>
        <v/>
      </c>
    </row>
    <row r="76" spans="2:61" ht="18.75" customHeight="1" x14ac:dyDescent="0.4">
      <c r="B76" s="1329" t="s">
        <v>1824</v>
      </c>
      <c r="C76" s="1330"/>
      <c r="D76" s="1329" t="s">
        <v>1824</v>
      </c>
      <c r="E76" s="1330"/>
      <c r="F76" s="1331" t="str">
        <f>'Fruit Trees, Citrus &amp; Berries'!BE67</f>
        <v/>
      </c>
      <c r="G76" s="1332"/>
      <c r="H76" s="1333" t="str">
        <f>'Fruit Trees, Citrus &amp; Berries'!BB67&amp;" | "&amp;'Fruit Trees, Citrus &amp; Berries'!BC67</f>
        <v>Apple | Sugaroo</v>
      </c>
      <c r="I76" s="1334"/>
      <c r="J76" s="1334"/>
      <c r="K76" s="1334"/>
      <c r="L76" s="1334"/>
      <c r="M76" s="1334"/>
      <c r="N76" s="1334"/>
      <c r="O76" s="1334"/>
      <c r="P76" s="1334"/>
      <c r="Q76" s="1334"/>
      <c r="R76" s="1334"/>
      <c r="S76" s="1334"/>
      <c r="T76" s="1334"/>
      <c r="U76" s="1334"/>
      <c r="V76" s="1334"/>
      <c r="W76" s="1334"/>
      <c r="X76" s="1334"/>
      <c r="Y76" s="1334"/>
      <c r="Z76" s="1334"/>
      <c r="AA76" s="1334"/>
      <c r="AB76" s="1334"/>
      <c r="AC76" s="1334"/>
      <c r="AD76" s="1334"/>
      <c r="AE76" s="1334"/>
      <c r="AF76" s="1334"/>
      <c r="AG76" s="1334"/>
      <c r="AH76" s="1334"/>
      <c r="AI76" s="1334"/>
      <c r="AJ76" s="1334"/>
      <c r="AK76" s="1334"/>
      <c r="AL76" s="1335"/>
      <c r="AM76" s="1336">
        <f>'Fruit Trees, Citrus &amp; Berries'!BF67</f>
        <v>42.95</v>
      </c>
      <c r="AN76" s="1337"/>
      <c r="AO76" s="1338"/>
      <c r="AP76" s="1339">
        <f>'Fruit Trees, Citrus &amp; Berries'!BH67</f>
        <v>0</v>
      </c>
      <c r="AQ76" s="1340"/>
      <c r="AR76" s="1341"/>
      <c r="AS76" s="1336" t="str">
        <f t="shared" si="6"/>
        <v/>
      </c>
      <c r="AT76" s="1337"/>
      <c r="AU76" s="1337"/>
      <c r="AV76" s="1338"/>
      <c r="AW76" s="1342" t="str">
        <f>'Fruit Trees, Citrus &amp; Berries'!BA67</f>
        <v>HBFBR067</v>
      </c>
      <c r="AX76" s="1343"/>
      <c r="AY76" s="1344"/>
      <c r="BB76" s="108" t="str">
        <f t="shared" si="3"/>
        <v>*********</v>
      </c>
      <c r="BC76" s="108" t="str">
        <f t="shared" si="7"/>
        <v>HBFBR067</v>
      </c>
      <c r="BD76" s="108" t="str">
        <f t="shared" si="8"/>
        <v/>
      </c>
      <c r="BE76" s="108" t="str">
        <f t="shared" si="9"/>
        <v>Apple | Sugaroo</v>
      </c>
      <c r="BF76" s="115" t="str">
        <f t="shared" si="10"/>
        <v/>
      </c>
      <c r="BG76" s="113">
        <f t="shared" si="11"/>
        <v>42.95</v>
      </c>
      <c r="BH76" s="206">
        <f t="shared" si="12"/>
        <v>0</v>
      </c>
      <c r="BI76" s="113" t="str">
        <f t="shared" si="13"/>
        <v/>
      </c>
    </row>
    <row r="77" spans="2:61" ht="18.75" customHeight="1" x14ac:dyDescent="0.4">
      <c r="B77" s="1329" t="s">
        <v>1824</v>
      </c>
      <c r="C77" s="1330"/>
      <c r="D77" s="1329" t="s">
        <v>1824</v>
      </c>
      <c r="E77" s="1330"/>
      <c r="F77" s="1331" t="str">
        <f>'Fruit Trees, Citrus &amp; Berries'!BE68</f>
        <v/>
      </c>
      <c r="G77" s="1332"/>
      <c r="H77" s="1333" t="str">
        <f>'Fruit Trees, Citrus &amp; Berries'!BB68&amp;" | "&amp;'Fruit Trees, Citrus &amp; Berries'!BC68</f>
        <v>Apple | Sundowner</v>
      </c>
      <c r="I77" s="1334"/>
      <c r="J77" s="1334"/>
      <c r="K77" s="1334"/>
      <c r="L77" s="1334"/>
      <c r="M77" s="1334"/>
      <c r="N77" s="1334"/>
      <c r="O77" s="1334"/>
      <c r="P77" s="1334"/>
      <c r="Q77" s="1334"/>
      <c r="R77" s="1334"/>
      <c r="S77" s="1334"/>
      <c r="T77" s="1334"/>
      <c r="U77" s="1334"/>
      <c r="V77" s="1334"/>
      <c r="W77" s="1334"/>
      <c r="X77" s="1334"/>
      <c r="Y77" s="1334"/>
      <c r="Z77" s="1334"/>
      <c r="AA77" s="1334"/>
      <c r="AB77" s="1334"/>
      <c r="AC77" s="1334"/>
      <c r="AD77" s="1334"/>
      <c r="AE77" s="1334"/>
      <c r="AF77" s="1334"/>
      <c r="AG77" s="1334"/>
      <c r="AH77" s="1334"/>
      <c r="AI77" s="1334"/>
      <c r="AJ77" s="1334"/>
      <c r="AK77" s="1334"/>
      <c r="AL77" s="1335"/>
      <c r="AM77" s="1336" t="str">
        <f>'Fruit Trees, Citrus &amp; Berries'!BF68</f>
        <v/>
      </c>
      <c r="AN77" s="1337"/>
      <c r="AO77" s="1338"/>
      <c r="AP77" s="1339">
        <f>'Fruit Trees, Citrus &amp; Berries'!BH68</f>
        <v>0</v>
      </c>
      <c r="AQ77" s="1340"/>
      <c r="AR77" s="1341"/>
      <c r="AS77" s="1336" t="str">
        <f t="shared" si="6"/>
        <v/>
      </c>
      <c r="AT77" s="1337"/>
      <c r="AU77" s="1337"/>
      <c r="AV77" s="1338"/>
      <c r="AW77" s="1342" t="str">
        <f>'Fruit Trees, Citrus &amp; Berries'!BA68</f>
        <v>HBFBR070</v>
      </c>
      <c r="AX77" s="1343"/>
      <c r="AY77" s="1344"/>
      <c r="BB77" s="108" t="str">
        <f t="shared" si="3"/>
        <v>*********</v>
      </c>
      <c r="BC77" s="108" t="str">
        <f t="shared" si="7"/>
        <v>HBFBR070</v>
      </c>
      <c r="BD77" s="108" t="str">
        <f t="shared" si="8"/>
        <v/>
      </c>
      <c r="BE77" s="108" t="str">
        <f t="shared" si="9"/>
        <v>Apple | Sundowner</v>
      </c>
      <c r="BF77" s="115" t="str">
        <f t="shared" si="10"/>
        <v/>
      </c>
      <c r="BG77" s="113" t="str">
        <f t="shared" si="11"/>
        <v/>
      </c>
      <c r="BH77" s="206">
        <f t="shared" si="12"/>
        <v>0</v>
      </c>
      <c r="BI77" s="113" t="str">
        <f t="shared" si="13"/>
        <v/>
      </c>
    </row>
    <row r="78" spans="2:61" ht="18.75" customHeight="1" x14ac:dyDescent="0.4">
      <c r="B78" s="1329" t="s">
        <v>1824</v>
      </c>
      <c r="C78" s="1330"/>
      <c r="D78" s="1329" t="s">
        <v>1824</v>
      </c>
      <c r="E78" s="1330"/>
      <c r="F78" s="1331" t="str">
        <f>'Fruit Trees, Citrus &amp; Berries'!BE69</f>
        <v/>
      </c>
      <c r="G78" s="1332"/>
      <c r="H78" s="1333" t="str">
        <f>'Fruit Trees, Citrus &amp; Berries'!BB69&amp;" | "&amp;'Fruit Trees, Citrus &amp; Berries'!BC69</f>
        <v xml:space="preserve"> | </v>
      </c>
      <c r="I78" s="1334"/>
      <c r="J78" s="1334"/>
      <c r="K78" s="1334"/>
      <c r="L78" s="1334"/>
      <c r="M78" s="1334"/>
      <c r="N78" s="1334"/>
      <c r="O78" s="1334"/>
      <c r="P78" s="1334"/>
      <c r="Q78" s="1334"/>
      <c r="R78" s="1334"/>
      <c r="S78" s="1334"/>
      <c r="T78" s="1334"/>
      <c r="U78" s="1334"/>
      <c r="V78" s="1334"/>
      <c r="W78" s="1334"/>
      <c r="X78" s="1334"/>
      <c r="Y78" s="1334"/>
      <c r="Z78" s="1334"/>
      <c r="AA78" s="1334"/>
      <c r="AB78" s="1334"/>
      <c r="AC78" s="1334"/>
      <c r="AD78" s="1334"/>
      <c r="AE78" s="1334"/>
      <c r="AF78" s="1334"/>
      <c r="AG78" s="1334"/>
      <c r="AH78" s="1334"/>
      <c r="AI78" s="1334"/>
      <c r="AJ78" s="1334"/>
      <c r="AK78" s="1334"/>
      <c r="AL78" s="1335"/>
      <c r="AM78" s="1336" t="str">
        <f>'Fruit Trees, Citrus &amp; Berries'!BF69</f>
        <v/>
      </c>
      <c r="AN78" s="1337"/>
      <c r="AO78" s="1338"/>
      <c r="AP78" s="1339" t="str">
        <f>'Fruit Trees, Citrus &amp; Berries'!BH69</f>
        <v/>
      </c>
      <c r="AQ78" s="1340"/>
      <c r="AR78" s="1341"/>
      <c r="AS78" s="1336" t="str">
        <f t="shared" si="6"/>
        <v/>
      </c>
      <c r="AT78" s="1337"/>
      <c r="AU78" s="1337"/>
      <c r="AV78" s="1338"/>
      <c r="AW78" s="1342" t="str">
        <f>'Fruit Trees, Citrus &amp; Berries'!BA69</f>
        <v/>
      </c>
      <c r="AX78" s="1343"/>
      <c r="AY78" s="1344"/>
      <c r="BB78" s="108" t="str">
        <f t="shared" si="3"/>
        <v>*********</v>
      </c>
      <c r="BC78" s="108" t="str">
        <f t="shared" si="7"/>
        <v/>
      </c>
      <c r="BD78" s="108" t="str">
        <f t="shared" si="8"/>
        <v/>
      </c>
      <c r="BE78" s="108" t="str">
        <f t="shared" si="9"/>
        <v xml:space="preserve"> | </v>
      </c>
      <c r="BF78" s="115" t="str">
        <f t="shared" si="10"/>
        <v/>
      </c>
      <c r="BG78" s="113" t="str">
        <f t="shared" si="11"/>
        <v/>
      </c>
      <c r="BH78" s="206" t="str">
        <f t="shared" si="12"/>
        <v/>
      </c>
      <c r="BI78" s="113" t="str">
        <f t="shared" si="13"/>
        <v/>
      </c>
    </row>
    <row r="79" spans="2:61" ht="18.75" customHeight="1" x14ac:dyDescent="0.4">
      <c r="B79" s="1329" t="s">
        <v>1824</v>
      </c>
      <c r="C79" s="1330"/>
      <c r="D79" s="1329" t="s">
        <v>1824</v>
      </c>
      <c r="E79" s="1330"/>
      <c r="F79" s="1331" t="str">
        <f>'Fruit Trees, Citrus &amp; Berries'!BE70</f>
        <v/>
      </c>
      <c r="G79" s="1332"/>
      <c r="H79" s="1333" t="str">
        <f>'Fruit Trees, Citrus &amp; Berries'!BB70&amp;" | "&amp;'Fruit Trees, Citrus &amp; Berries'!BC70</f>
        <v>Apple (Cider) | Bulmer's Norman</v>
      </c>
      <c r="I79" s="1334"/>
      <c r="J79" s="1334"/>
      <c r="K79" s="1334"/>
      <c r="L79" s="1334"/>
      <c r="M79" s="1334"/>
      <c r="N79" s="1334"/>
      <c r="O79" s="1334"/>
      <c r="P79" s="1334"/>
      <c r="Q79" s="1334"/>
      <c r="R79" s="1334"/>
      <c r="S79" s="1334"/>
      <c r="T79" s="1334"/>
      <c r="U79" s="1334"/>
      <c r="V79" s="1334"/>
      <c r="W79" s="1334"/>
      <c r="X79" s="1334"/>
      <c r="Y79" s="1334"/>
      <c r="Z79" s="1334"/>
      <c r="AA79" s="1334"/>
      <c r="AB79" s="1334"/>
      <c r="AC79" s="1334"/>
      <c r="AD79" s="1334"/>
      <c r="AE79" s="1334"/>
      <c r="AF79" s="1334"/>
      <c r="AG79" s="1334"/>
      <c r="AH79" s="1334"/>
      <c r="AI79" s="1334"/>
      <c r="AJ79" s="1334"/>
      <c r="AK79" s="1334"/>
      <c r="AL79" s="1335"/>
      <c r="AM79" s="1336" t="str">
        <f>'Fruit Trees, Citrus &amp; Berries'!BF70</f>
        <v/>
      </c>
      <c r="AN79" s="1337"/>
      <c r="AO79" s="1338"/>
      <c r="AP79" s="1339">
        <f>'Fruit Trees, Citrus &amp; Berries'!BH70</f>
        <v>0</v>
      </c>
      <c r="AQ79" s="1340"/>
      <c r="AR79" s="1341"/>
      <c r="AS79" s="1336" t="str">
        <f t="shared" si="6"/>
        <v/>
      </c>
      <c r="AT79" s="1337"/>
      <c r="AU79" s="1337"/>
      <c r="AV79" s="1338"/>
      <c r="AW79" s="1342" t="str">
        <f>'Fruit Trees, Citrus &amp; Berries'!BA70</f>
        <v>HBFBR076</v>
      </c>
      <c r="AX79" s="1343"/>
      <c r="AY79" s="1344"/>
      <c r="BB79" s="108" t="str">
        <f t="shared" si="3"/>
        <v>*********</v>
      </c>
      <c r="BC79" s="108" t="str">
        <f t="shared" si="7"/>
        <v>HBFBR076</v>
      </c>
      <c r="BD79" s="108" t="str">
        <f t="shared" si="8"/>
        <v/>
      </c>
      <c r="BE79" s="108" t="str">
        <f t="shared" si="9"/>
        <v>Apple (Cider) | Bulmer's Norman</v>
      </c>
      <c r="BF79" s="115" t="str">
        <f t="shared" si="10"/>
        <v/>
      </c>
      <c r="BG79" s="113" t="str">
        <f t="shared" si="11"/>
        <v/>
      </c>
      <c r="BH79" s="206">
        <f t="shared" si="12"/>
        <v>0</v>
      </c>
      <c r="BI79" s="113" t="str">
        <f t="shared" si="13"/>
        <v/>
      </c>
    </row>
    <row r="80" spans="2:61" ht="18.75" customHeight="1" x14ac:dyDescent="0.4">
      <c r="B80" s="1329" t="s">
        <v>1824</v>
      </c>
      <c r="C80" s="1330"/>
      <c r="D80" s="1329" t="s">
        <v>1824</v>
      </c>
      <c r="E80" s="1330"/>
      <c r="F80" s="1331" t="str">
        <f>'Fruit Trees, Citrus &amp; Berries'!BE71</f>
        <v/>
      </c>
      <c r="G80" s="1332"/>
      <c r="H80" s="1333" t="str">
        <f>'Fruit Trees, Citrus &amp; Berries'!BB71&amp;" | "&amp;'Fruit Trees, Citrus &amp; Berries'!BC71</f>
        <v>Apple (Cider) | Bulmer's Norman (Extra Large*)</v>
      </c>
      <c r="I80" s="1334"/>
      <c r="J80" s="1334"/>
      <c r="K80" s="1334"/>
      <c r="L80" s="1334"/>
      <c r="M80" s="1334"/>
      <c r="N80" s="1334"/>
      <c r="O80" s="1334"/>
      <c r="P80" s="1334"/>
      <c r="Q80" s="1334"/>
      <c r="R80" s="1334"/>
      <c r="S80" s="1334"/>
      <c r="T80" s="1334"/>
      <c r="U80" s="1334"/>
      <c r="V80" s="1334"/>
      <c r="W80" s="1334"/>
      <c r="X80" s="1334"/>
      <c r="Y80" s="1334"/>
      <c r="Z80" s="1334"/>
      <c r="AA80" s="1334"/>
      <c r="AB80" s="1334"/>
      <c r="AC80" s="1334"/>
      <c r="AD80" s="1334"/>
      <c r="AE80" s="1334"/>
      <c r="AF80" s="1334"/>
      <c r="AG80" s="1334"/>
      <c r="AH80" s="1334"/>
      <c r="AI80" s="1334"/>
      <c r="AJ80" s="1334"/>
      <c r="AK80" s="1334"/>
      <c r="AL80" s="1335"/>
      <c r="AM80" s="1336">
        <f>'Fruit Trees, Citrus &amp; Berries'!BF71</f>
        <v>57.95</v>
      </c>
      <c r="AN80" s="1337"/>
      <c r="AO80" s="1338"/>
      <c r="AP80" s="1339">
        <f>'Fruit Trees, Citrus &amp; Berries'!BH71</f>
        <v>0</v>
      </c>
      <c r="AQ80" s="1340"/>
      <c r="AR80" s="1341"/>
      <c r="AS80" s="1336" t="str">
        <f t="shared" si="6"/>
        <v/>
      </c>
      <c r="AT80" s="1337"/>
      <c r="AU80" s="1337"/>
      <c r="AV80" s="1338"/>
      <c r="AW80" s="1342" t="str">
        <f>'Fruit Trees, Citrus &amp; Berries'!BA71</f>
        <v>GNFBR076</v>
      </c>
      <c r="AX80" s="1343"/>
      <c r="AY80" s="1344"/>
      <c r="BB80" s="108" t="str">
        <f t="shared" si="3"/>
        <v>*********</v>
      </c>
      <c r="BC80" s="108" t="str">
        <f t="shared" si="7"/>
        <v>GNFBR076</v>
      </c>
      <c r="BD80" s="108" t="str">
        <f t="shared" si="8"/>
        <v/>
      </c>
      <c r="BE80" s="108" t="str">
        <f t="shared" si="9"/>
        <v>Apple (Cider) | Bulmer's Norman (Extra Large*)</v>
      </c>
      <c r="BF80" s="115" t="str">
        <f t="shared" si="10"/>
        <v/>
      </c>
      <c r="BG80" s="113">
        <f t="shared" si="11"/>
        <v>57.95</v>
      </c>
      <c r="BH80" s="206">
        <f t="shared" si="12"/>
        <v>0</v>
      </c>
      <c r="BI80" s="113" t="str">
        <f t="shared" si="13"/>
        <v/>
      </c>
    </row>
    <row r="81" spans="2:61" ht="18.75" customHeight="1" x14ac:dyDescent="0.4">
      <c r="B81" s="1329" t="s">
        <v>1824</v>
      </c>
      <c r="C81" s="1330"/>
      <c r="D81" s="1329" t="s">
        <v>1824</v>
      </c>
      <c r="E81" s="1330"/>
      <c r="F81" s="1331" t="str">
        <f>'Fruit Trees, Citrus &amp; Berries'!BE72</f>
        <v/>
      </c>
      <c r="G81" s="1332"/>
      <c r="H81" s="1333" t="str">
        <f>'Fruit Trees, Citrus &amp; Berries'!BB72&amp;" | "&amp;'Fruit Trees, Citrus &amp; Berries'!BC72</f>
        <v>Apple (Cider) | Improved Foxwhelp</v>
      </c>
      <c r="I81" s="1334"/>
      <c r="J81" s="1334"/>
      <c r="K81" s="1334"/>
      <c r="L81" s="1334"/>
      <c r="M81" s="1334"/>
      <c r="N81" s="1334"/>
      <c r="O81" s="1334"/>
      <c r="P81" s="1334"/>
      <c r="Q81" s="1334"/>
      <c r="R81" s="1334"/>
      <c r="S81" s="1334"/>
      <c r="T81" s="1334"/>
      <c r="U81" s="1334"/>
      <c r="V81" s="1334"/>
      <c r="W81" s="1334"/>
      <c r="X81" s="1334"/>
      <c r="Y81" s="1334"/>
      <c r="Z81" s="1334"/>
      <c r="AA81" s="1334"/>
      <c r="AB81" s="1334"/>
      <c r="AC81" s="1334"/>
      <c r="AD81" s="1334"/>
      <c r="AE81" s="1334"/>
      <c r="AF81" s="1334"/>
      <c r="AG81" s="1334"/>
      <c r="AH81" s="1334"/>
      <c r="AI81" s="1334"/>
      <c r="AJ81" s="1334"/>
      <c r="AK81" s="1334"/>
      <c r="AL81" s="1335"/>
      <c r="AM81" s="1336" t="str">
        <f>'Fruit Trees, Citrus &amp; Berries'!BF72</f>
        <v/>
      </c>
      <c r="AN81" s="1337"/>
      <c r="AO81" s="1338"/>
      <c r="AP81" s="1339">
        <f>'Fruit Trees, Citrus &amp; Berries'!BH72</f>
        <v>0</v>
      </c>
      <c r="AQ81" s="1340"/>
      <c r="AR81" s="1341"/>
      <c r="AS81" s="1336" t="str">
        <f t="shared" si="6"/>
        <v/>
      </c>
      <c r="AT81" s="1337"/>
      <c r="AU81" s="1337"/>
      <c r="AV81" s="1338"/>
      <c r="AW81" s="1342" t="str">
        <f>'Fruit Trees, Citrus &amp; Berries'!BA72</f>
        <v>HBFBR079</v>
      </c>
      <c r="AX81" s="1343"/>
      <c r="AY81" s="1344"/>
      <c r="BB81" s="108" t="str">
        <f t="shared" si="3"/>
        <v>*********</v>
      </c>
      <c r="BC81" s="108" t="str">
        <f t="shared" si="7"/>
        <v>HBFBR079</v>
      </c>
      <c r="BD81" s="108" t="str">
        <f t="shared" si="8"/>
        <v/>
      </c>
      <c r="BE81" s="108" t="str">
        <f t="shared" si="9"/>
        <v>Apple (Cider) | Improved Foxwhelp</v>
      </c>
      <c r="BF81" s="115" t="str">
        <f t="shared" si="10"/>
        <v/>
      </c>
      <c r="BG81" s="113" t="str">
        <f t="shared" si="11"/>
        <v/>
      </c>
      <c r="BH81" s="206">
        <f t="shared" si="12"/>
        <v>0</v>
      </c>
      <c r="BI81" s="113" t="str">
        <f t="shared" si="13"/>
        <v/>
      </c>
    </row>
    <row r="82" spans="2:61" ht="18.75" customHeight="1" x14ac:dyDescent="0.4">
      <c r="B82" s="1329" t="s">
        <v>1824</v>
      </c>
      <c r="C82" s="1330"/>
      <c r="D82" s="1329" t="s">
        <v>1824</v>
      </c>
      <c r="E82" s="1330"/>
      <c r="F82" s="1331" t="str">
        <f>'Fruit Trees, Citrus &amp; Berries'!BE73</f>
        <v/>
      </c>
      <c r="G82" s="1332"/>
      <c r="H82" s="1333" t="str">
        <f>'Fruit Trees, Citrus &amp; Berries'!BB73&amp;" | "&amp;'Fruit Trees, Citrus &amp; Berries'!BC73</f>
        <v>Apple (Cider) | King David</v>
      </c>
      <c r="I82" s="1334"/>
      <c r="J82" s="1334"/>
      <c r="K82" s="1334"/>
      <c r="L82" s="1334"/>
      <c r="M82" s="1334"/>
      <c r="N82" s="1334"/>
      <c r="O82" s="1334"/>
      <c r="P82" s="1334"/>
      <c r="Q82" s="1334"/>
      <c r="R82" s="1334"/>
      <c r="S82" s="1334"/>
      <c r="T82" s="1334"/>
      <c r="U82" s="1334"/>
      <c r="V82" s="1334"/>
      <c r="W82" s="1334"/>
      <c r="X82" s="1334"/>
      <c r="Y82" s="1334"/>
      <c r="Z82" s="1334"/>
      <c r="AA82" s="1334"/>
      <c r="AB82" s="1334"/>
      <c r="AC82" s="1334"/>
      <c r="AD82" s="1334"/>
      <c r="AE82" s="1334"/>
      <c r="AF82" s="1334"/>
      <c r="AG82" s="1334"/>
      <c r="AH82" s="1334"/>
      <c r="AI82" s="1334"/>
      <c r="AJ82" s="1334"/>
      <c r="AK82" s="1334"/>
      <c r="AL82" s="1335"/>
      <c r="AM82" s="1336" t="str">
        <f>'Fruit Trees, Citrus &amp; Berries'!BF73</f>
        <v/>
      </c>
      <c r="AN82" s="1337"/>
      <c r="AO82" s="1338"/>
      <c r="AP82" s="1339">
        <f>'Fruit Trees, Citrus &amp; Berries'!BH73</f>
        <v>0</v>
      </c>
      <c r="AQ82" s="1340"/>
      <c r="AR82" s="1341"/>
      <c r="AS82" s="1336" t="str">
        <f t="shared" si="6"/>
        <v/>
      </c>
      <c r="AT82" s="1337"/>
      <c r="AU82" s="1337"/>
      <c r="AV82" s="1338"/>
      <c r="AW82" s="1342" t="str">
        <f>'Fruit Trees, Citrus &amp; Berries'!BA73</f>
        <v>HBFBR082</v>
      </c>
      <c r="AX82" s="1343"/>
      <c r="AY82" s="1344"/>
      <c r="BB82" s="108" t="str">
        <f t="shared" si="3"/>
        <v>*********</v>
      </c>
      <c r="BC82" s="108" t="str">
        <f t="shared" si="7"/>
        <v>HBFBR082</v>
      </c>
      <c r="BD82" s="108" t="str">
        <f t="shared" si="8"/>
        <v/>
      </c>
      <c r="BE82" s="108" t="str">
        <f t="shared" si="9"/>
        <v>Apple (Cider) | King David</v>
      </c>
      <c r="BF82" s="115" t="str">
        <f t="shared" si="10"/>
        <v/>
      </c>
      <c r="BG82" s="113" t="str">
        <f t="shared" si="11"/>
        <v/>
      </c>
      <c r="BH82" s="206">
        <f t="shared" si="12"/>
        <v>0</v>
      </c>
      <c r="BI82" s="113" t="str">
        <f t="shared" si="13"/>
        <v/>
      </c>
    </row>
    <row r="83" spans="2:61" ht="18.75" customHeight="1" x14ac:dyDescent="0.4">
      <c r="B83" s="1329" t="s">
        <v>1824</v>
      </c>
      <c r="C83" s="1330"/>
      <c r="D83" s="1329" t="s">
        <v>1824</v>
      </c>
      <c r="E83" s="1330"/>
      <c r="F83" s="1331" t="str">
        <f>'Fruit Trees, Citrus &amp; Berries'!BE74</f>
        <v/>
      </c>
      <c r="G83" s="1332"/>
      <c r="H83" s="1333" t="str">
        <f>'Fruit Trees, Citrus &amp; Berries'!BB74&amp;" | "&amp;'Fruit Trees, Citrus &amp; Berries'!BC74</f>
        <v>Apple (Cider) | King David (Extra Large*)</v>
      </c>
      <c r="I83" s="1334"/>
      <c r="J83" s="1334"/>
      <c r="K83" s="1334"/>
      <c r="L83" s="1334"/>
      <c r="M83" s="1334"/>
      <c r="N83" s="1334"/>
      <c r="O83" s="1334"/>
      <c r="P83" s="1334"/>
      <c r="Q83" s="1334"/>
      <c r="R83" s="1334"/>
      <c r="S83" s="1334"/>
      <c r="T83" s="1334"/>
      <c r="U83" s="1334"/>
      <c r="V83" s="1334"/>
      <c r="W83" s="1334"/>
      <c r="X83" s="1334"/>
      <c r="Y83" s="1334"/>
      <c r="Z83" s="1334"/>
      <c r="AA83" s="1334"/>
      <c r="AB83" s="1334"/>
      <c r="AC83" s="1334"/>
      <c r="AD83" s="1334"/>
      <c r="AE83" s="1334"/>
      <c r="AF83" s="1334"/>
      <c r="AG83" s="1334"/>
      <c r="AH83" s="1334"/>
      <c r="AI83" s="1334"/>
      <c r="AJ83" s="1334"/>
      <c r="AK83" s="1334"/>
      <c r="AL83" s="1335"/>
      <c r="AM83" s="1336">
        <f>'Fruit Trees, Citrus &amp; Berries'!BF74</f>
        <v>57.95</v>
      </c>
      <c r="AN83" s="1337"/>
      <c r="AO83" s="1338"/>
      <c r="AP83" s="1339">
        <f>'Fruit Trees, Citrus &amp; Berries'!BH74</f>
        <v>0</v>
      </c>
      <c r="AQ83" s="1340"/>
      <c r="AR83" s="1341"/>
      <c r="AS83" s="1336" t="str">
        <f t="shared" si="6"/>
        <v/>
      </c>
      <c r="AT83" s="1337"/>
      <c r="AU83" s="1337"/>
      <c r="AV83" s="1338"/>
      <c r="AW83" s="1342" t="str">
        <f>'Fruit Trees, Citrus &amp; Berries'!BA74</f>
        <v>GNFBR082</v>
      </c>
      <c r="AX83" s="1343"/>
      <c r="AY83" s="1344"/>
      <c r="BB83" s="108" t="str">
        <f t="shared" si="3"/>
        <v>*********</v>
      </c>
      <c r="BC83" s="108" t="str">
        <f t="shared" si="7"/>
        <v>GNFBR082</v>
      </c>
      <c r="BD83" s="108" t="str">
        <f t="shared" si="8"/>
        <v/>
      </c>
      <c r="BE83" s="108" t="str">
        <f t="shared" si="9"/>
        <v>Apple (Cider) | King David (Extra Large*)</v>
      </c>
      <c r="BF83" s="115" t="str">
        <f t="shared" si="10"/>
        <v/>
      </c>
      <c r="BG83" s="113">
        <f t="shared" si="11"/>
        <v>57.95</v>
      </c>
      <c r="BH83" s="206">
        <f t="shared" si="12"/>
        <v>0</v>
      </c>
      <c r="BI83" s="113" t="str">
        <f t="shared" si="13"/>
        <v/>
      </c>
    </row>
    <row r="84" spans="2:61" ht="18.75" customHeight="1" x14ac:dyDescent="0.4">
      <c r="B84" s="1329" t="s">
        <v>1824</v>
      </c>
      <c r="C84" s="1330"/>
      <c r="D84" s="1329" t="s">
        <v>1824</v>
      </c>
      <c r="E84" s="1330"/>
      <c r="F84" s="1331" t="str">
        <f>'Fruit Trees, Citrus &amp; Berries'!BE75</f>
        <v/>
      </c>
      <c r="G84" s="1332"/>
      <c r="H84" s="1333" t="str">
        <f>'Fruit Trees, Citrus &amp; Berries'!BB75&amp;" | "&amp;'Fruit Trees, Citrus &amp; Berries'!BC75</f>
        <v>Apple (Cider) | Michulon</v>
      </c>
      <c r="I84" s="1334"/>
      <c r="J84" s="1334"/>
      <c r="K84" s="1334"/>
      <c r="L84" s="1334"/>
      <c r="M84" s="1334"/>
      <c r="N84" s="1334"/>
      <c r="O84" s="1334"/>
      <c r="P84" s="1334"/>
      <c r="Q84" s="1334"/>
      <c r="R84" s="1334"/>
      <c r="S84" s="1334"/>
      <c r="T84" s="1334"/>
      <c r="U84" s="1334"/>
      <c r="V84" s="1334"/>
      <c r="W84" s="1334"/>
      <c r="X84" s="1334"/>
      <c r="Y84" s="1334"/>
      <c r="Z84" s="1334"/>
      <c r="AA84" s="1334"/>
      <c r="AB84" s="1334"/>
      <c r="AC84" s="1334"/>
      <c r="AD84" s="1334"/>
      <c r="AE84" s="1334"/>
      <c r="AF84" s="1334"/>
      <c r="AG84" s="1334"/>
      <c r="AH84" s="1334"/>
      <c r="AI84" s="1334"/>
      <c r="AJ84" s="1334"/>
      <c r="AK84" s="1334"/>
      <c r="AL84" s="1335"/>
      <c r="AM84" s="1336" t="str">
        <f>'Fruit Trees, Citrus &amp; Berries'!BF75</f>
        <v/>
      </c>
      <c r="AN84" s="1337"/>
      <c r="AO84" s="1338"/>
      <c r="AP84" s="1339">
        <f>'Fruit Trees, Citrus &amp; Berries'!BH75</f>
        <v>0</v>
      </c>
      <c r="AQ84" s="1340"/>
      <c r="AR84" s="1341"/>
      <c r="AS84" s="1336" t="str">
        <f t="shared" si="6"/>
        <v/>
      </c>
      <c r="AT84" s="1337"/>
      <c r="AU84" s="1337"/>
      <c r="AV84" s="1338"/>
      <c r="AW84" s="1342" t="str">
        <f>'Fruit Trees, Citrus &amp; Berries'!BA75</f>
        <v>HBFBR085</v>
      </c>
      <c r="AX84" s="1343"/>
      <c r="AY84" s="1344"/>
      <c r="BB84" s="108" t="str">
        <f t="shared" si="3"/>
        <v>*********</v>
      </c>
      <c r="BC84" s="108" t="str">
        <f t="shared" si="7"/>
        <v>HBFBR085</v>
      </c>
      <c r="BD84" s="108" t="str">
        <f t="shared" si="8"/>
        <v/>
      </c>
      <c r="BE84" s="108" t="str">
        <f t="shared" si="9"/>
        <v>Apple (Cider) | Michulon</v>
      </c>
      <c r="BF84" s="115" t="str">
        <f t="shared" si="10"/>
        <v/>
      </c>
      <c r="BG84" s="113" t="str">
        <f t="shared" si="11"/>
        <v/>
      </c>
      <c r="BH84" s="206">
        <f t="shared" si="12"/>
        <v>0</v>
      </c>
      <c r="BI84" s="113" t="str">
        <f t="shared" si="13"/>
        <v/>
      </c>
    </row>
    <row r="85" spans="2:61" ht="18.75" customHeight="1" x14ac:dyDescent="0.4">
      <c r="B85" s="1329" t="s">
        <v>1824</v>
      </c>
      <c r="C85" s="1330"/>
      <c r="D85" s="1329" t="s">
        <v>1824</v>
      </c>
      <c r="E85" s="1330"/>
      <c r="F85" s="1331" t="str">
        <f>'Fruit Trees, Citrus &amp; Berries'!BE76</f>
        <v/>
      </c>
      <c r="G85" s="1332"/>
      <c r="H85" s="1333" t="str">
        <f>'Fruit Trees, Citrus &amp; Berries'!BB76&amp;" | "&amp;'Fruit Trees, Citrus &amp; Berries'!BC76</f>
        <v>Apple (Cider) | Michulon (Extra Large*)</v>
      </c>
      <c r="I85" s="1334"/>
      <c r="J85" s="1334"/>
      <c r="K85" s="1334"/>
      <c r="L85" s="1334"/>
      <c r="M85" s="1334"/>
      <c r="N85" s="1334"/>
      <c r="O85" s="1334"/>
      <c r="P85" s="1334"/>
      <c r="Q85" s="1334"/>
      <c r="R85" s="1334"/>
      <c r="S85" s="1334"/>
      <c r="T85" s="1334"/>
      <c r="U85" s="1334"/>
      <c r="V85" s="1334"/>
      <c r="W85" s="1334"/>
      <c r="X85" s="1334"/>
      <c r="Y85" s="1334"/>
      <c r="Z85" s="1334"/>
      <c r="AA85" s="1334"/>
      <c r="AB85" s="1334"/>
      <c r="AC85" s="1334"/>
      <c r="AD85" s="1334"/>
      <c r="AE85" s="1334"/>
      <c r="AF85" s="1334"/>
      <c r="AG85" s="1334"/>
      <c r="AH85" s="1334"/>
      <c r="AI85" s="1334"/>
      <c r="AJ85" s="1334"/>
      <c r="AK85" s="1334"/>
      <c r="AL85" s="1335"/>
      <c r="AM85" s="1336">
        <f>'Fruit Trees, Citrus &amp; Berries'!BF76</f>
        <v>57.95</v>
      </c>
      <c r="AN85" s="1337"/>
      <c r="AO85" s="1338"/>
      <c r="AP85" s="1339">
        <f>'Fruit Trees, Citrus &amp; Berries'!BH76</f>
        <v>0</v>
      </c>
      <c r="AQ85" s="1340"/>
      <c r="AR85" s="1341"/>
      <c r="AS85" s="1336" t="str">
        <f t="shared" si="6"/>
        <v/>
      </c>
      <c r="AT85" s="1337"/>
      <c r="AU85" s="1337"/>
      <c r="AV85" s="1338"/>
      <c r="AW85" s="1342" t="str">
        <f>'Fruit Trees, Citrus &amp; Berries'!BA76</f>
        <v>GNFBR085</v>
      </c>
      <c r="AX85" s="1343"/>
      <c r="AY85" s="1344"/>
      <c r="BB85" s="108" t="str">
        <f t="shared" si="3"/>
        <v>*********</v>
      </c>
      <c r="BC85" s="108" t="str">
        <f t="shared" si="7"/>
        <v>GNFBR085</v>
      </c>
      <c r="BD85" s="108" t="str">
        <f t="shared" si="8"/>
        <v/>
      </c>
      <c r="BE85" s="108" t="str">
        <f t="shared" si="9"/>
        <v>Apple (Cider) | Michulon (Extra Large*)</v>
      </c>
      <c r="BF85" s="115" t="str">
        <f t="shared" si="10"/>
        <v/>
      </c>
      <c r="BG85" s="113">
        <f t="shared" si="11"/>
        <v>57.95</v>
      </c>
      <c r="BH85" s="206">
        <f t="shared" si="12"/>
        <v>0</v>
      </c>
      <c r="BI85" s="113" t="str">
        <f t="shared" si="13"/>
        <v/>
      </c>
    </row>
    <row r="86" spans="2:61" ht="18.75" customHeight="1" x14ac:dyDescent="0.4">
      <c r="B86" s="1329" t="s">
        <v>1824</v>
      </c>
      <c r="C86" s="1330"/>
      <c r="D86" s="1329" t="s">
        <v>1824</v>
      </c>
      <c r="E86" s="1330"/>
      <c r="F86" s="1331" t="str">
        <f>'Fruit Trees, Citrus &amp; Berries'!BE77</f>
        <v/>
      </c>
      <c r="G86" s="1332"/>
      <c r="H86" s="1333" t="str">
        <f>'Fruit Trees, Citrus &amp; Berries'!BB77&amp;" | "&amp;'Fruit Trees, Citrus &amp; Berries'!BC77</f>
        <v>Apple (Cider) | Stoke Red</v>
      </c>
      <c r="I86" s="1334"/>
      <c r="J86" s="1334"/>
      <c r="K86" s="1334"/>
      <c r="L86" s="1334"/>
      <c r="M86" s="1334"/>
      <c r="N86" s="1334"/>
      <c r="O86" s="1334"/>
      <c r="P86" s="1334"/>
      <c r="Q86" s="1334"/>
      <c r="R86" s="1334"/>
      <c r="S86" s="1334"/>
      <c r="T86" s="1334"/>
      <c r="U86" s="1334"/>
      <c r="V86" s="1334"/>
      <c r="W86" s="1334"/>
      <c r="X86" s="1334"/>
      <c r="Y86" s="1334"/>
      <c r="Z86" s="1334"/>
      <c r="AA86" s="1334"/>
      <c r="AB86" s="1334"/>
      <c r="AC86" s="1334"/>
      <c r="AD86" s="1334"/>
      <c r="AE86" s="1334"/>
      <c r="AF86" s="1334"/>
      <c r="AG86" s="1334"/>
      <c r="AH86" s="1334"/>
      <c r="AI86" s="1334"/>
      <c r="AJ86" s="1334"/>
      <c r="AK86" s="1334"/>
      <c r="AL86" s="1335"/>
      <c r="AM86" s="1336" t="str">
        <f>'Fruit Trees, Citrus &amp; Berries'!BF77</f>
        <v/>
      </c>
      <c r="AN86" s="1337"/>
      <c r="AO86" s="1338"/>
      <c r="AP86" s="1339">
        <f>'Fruit Trees, Citrus &amp; Berries'!BH77</f>
        <v>0</v>
      </c>
      <c r="AQ86" s="1340"/>
      <c r="AR86" s="1341"/>
      <c r="AS86" s="1336" t="str">
        <f t="shared" si="6"/>
        <v/>
      </c>
      <c r="AT86" s="1337"/>
      <c r="AU86" s="1337"/>
      <c r="AV86" s="1338"/>
      <c r="AW86" s="1342" t="str">
        <f>'Fruit Trees, Citrus &amp; Berries'!BA77</f>
        <v>HBFBR088</v>
      </c>
      <c r="AX86" s="1343"/>
      <c r="AY86" s="1344"/>
      <c r="BB86" s="108" t="str">
        <f t="shared" si="3"/>
        <v>*********</v>
      </c>
      <c r="BC86" s="108" t="str">
        <f t="shared" si="7"/>
        <v>HBFBR088</v>
      </c>
      <c r="BD86" s="108" t="str">
        <f t="shared" si="8"/>
        <v/>
      </c>
      <c r="BE86" s="108" t="str">
        <f t="shared" si="9"/>
        <v>Apple (Cider) | Stoke Red</v>
      </c>
      <c r="BF86" s="115" t="str">
        <f t="shared" si="10"/>
        <v/>
      </c>
      <c r="BG86" s="113" t="str">
        <f t="shared" si="11"/>
        <v/>
      </c>
      <c r="BH86" s="206">
        <f t="shared" si="12"/>
        <v>0</v>
      </c>
      <c r="BI86" s="113" t="str">
        <f t="shared" si="13"/>
        <v/>
      </c>
    </row>
    <row r="87" spans="2:61" ht="18.75" customHeight="1" x14ac:dyDescent="0.4">
      <c r="B87" s="1329" t="s">
        <v>1824</v>
      </c>
      <c r="C87" s="1330"/>
      <c r="D87" s="1329" t="s">
        <v>1824</v>
      </c>
      <c r="E87" s="1330"/>
      <c r="F87" s="1331" t="str">
        <f>'Fruit Trees, Citrus &amp; Berries'!BE78</f>
        <v/>
      </c>
      <c r="G87" s="1332"/>
      <c r="H87" s="1333" t="str">
        <f>'Fruit Trees, Citrus &amp; Berries'!BB78&amp;" | "&amp;'Fruit Trees, Citrus &amp; Berries'!BC78</f>
        <v>Apple (Cider) | Stoke Red (Extra Large*)</v>
      </c>
      <c r="I87" s="1334"/>
      <c r="J87" s="1334"/>
      <c r="K87" s="1334"/>
      <c r="L87" s="1334"/>
      <c r="M87" s="1334"/>
      <c r="N87" s="1334"/>
      <c r="O87" s="1334"/>
      <c r="P87" s="1334"/>
      <c r="Q87" s="1334"/>
      <c r="R87" s="1334"/>
      <c r="S87" s="1334"/>
      <c r="T87" s="1334"/>
      <c r="U87" s="1334"/>
      <c r="V87" s="1334"/>
      <c r="W87" s="1334"/>
      <c r="X87" s="1334"/>
      <c r="Y87" s="1334"/>
      <c r="Z87" s="1334"/>
      <c r="AA87" s="1334"/>
      <c r="AB87" s="1334"/>
      <c r="AC87" s="1334"/>
      <c r="AD87" s="1334"/>
      <c r="AE87" s="1334"/>
      <c r="AF87" s="1334"/>
      <c r="AG87" s="1334"/>
      <c r="AH87" s="1334"/>
      <c r="AI87" s="1334"/>
      <c r="AJ87" s="1334"/>
      <c r="AK87" s="1334"/>
      <c r="AL87" s="1335"/>
      <c r="AM87" s="1336">
        <f>'Fruit Trees, Citrus &amp; Berries'!BF78</f>
        <v>57.95</v>
      </c>
      <c r="AN87" s="1337"/>
      <c r="AO87" s="1338"/>
      <c r="AP87" s="1339">
        <f>'Fruit Trees, Citrus &amp; Berries'!BH78</f>
        <v>0</v>
      </c>
      <c r="AQ87" s="1340"/>
      <c r="AR87" s="1341"/>
      <c r="AS87" s="1336" t="str">
        <f t="shared" si="6"/>
        <v/>
      </c>
      <c r="AT87" s="1337"/>
      <c r="AU87" s="1337"/>
      <c r="AV87" s="1338"/>
      <c r="AW87" s="1342" t="str">
        <f>'Fruit Trees, Citrus &amp; Berries'!BA78</f>
        <v>GNFBR088</v>
      </c>
      <c r="AX87" s="1343"/>
      <c r="AY87" s="1344"/>
      <c r="BB87" s="108" t="str">
        <f t="shared" si="3"/>
        <v>*********</v>
      </c>
      <c r="BC87" s="108" t="str">
        <f t="shared" si="7"/>
        <v>GNFBR088</v>
      </c>
      <c r="BD87" s="108" t="str">
        <f t="shared" si="8"/>
        <v/>
      </c>
      <c r="BE87" s="108" t="str">
        <f t="shared" si="9"/>
        <v>Apple (Cider) | Stoke Red (Extra Large*)</v>
      </c>
      <c r="BF87" s="115" t="str">
        <f t="shared" si="10"/>
        <v/>
      </c>
      <c r="BG87" s="113">
        <f t="shared" si="11"/>
        <v>57.95</v>
      </c>
      <c r="BH87" s="206">
        <f t="shared" si="12"/>
        <v>0</v>
      </c>
      <c r="BI87" s="113" t="str">
        <f t="shared" si="13"/>
        <v/>
      </c>
    </row>
    <row r="88" spans="2:61" ht="18.75" customHeight="1" x14ac:dyDescent="0.4">
      <c r="B88" s="1329" t="s">
        <v>1824</v>
      </c>
      <c r="C88" s="1330"/>
      <c r="D88" s="1329" t="s">
        <v>1824</v>
      </c>
      <c r="E88" s="1330"/>
      <c r="F88" s="1331" t="str">
        <f>'Fruit Trees, Citrus &amp; Berries'!BE79</f>
        <v/>
      </c>
      <c r="G88" s="1332"/>
      <c r="H88" s="1333" t="str">
        <f>'Fruit Trees, Citrus &amp; Berries'!BB79&amp;" | "&amp;'Fruit Trees, Citrus &amp; Berries'!BC79</f>
        <v>Apple (Cider) | Yarlington Mill</v>
      </c>
      <c r="I88" s="1334"/>
      <c r="J88" s="1334"/>
      <c r="K88" s="1334"/>
      <c r="L88" s="1334"/>
      <c r="M88" s="1334"/>
      <c r="N88" s="1334"/>
      <c r="O88" s="1334"/>
      <c r="P88" s="1334"/>
      <c r="Q88" s="1334"/>
      <c r="R88" s="1334"/>
      <c r="S88" s="1334"/>
      <c r="T88" s="1334"/>
      <c r="U88" s="1334"/>
      <c r="V88" s="1334"/>
      <c r="W88" s="1334"/>
      <c r="X88" s="1334"/>
      <c r="Y88" s="1334"/>
      <c r="Z88" s="1334"/>
      <c r="AA88" s="1334"/>
      <c r="AB88" s="1334"/>
      <c r="AC88" s="1334"/>
      <c r="AD88" s="1334"/>
      <c r="AE88" s="1334"/>
      <c r="AF88" s="1334"/>
      <c r="AG88" s="1334"/>
      <c r="AH88" s="1334"/>
      <c r="AI88" s="1334"/>
      <c r="AJ88" s="1334"/>
      <c r="AK88" s="1334"/>
      <c r="AL88" s="1335"/>
      <c r="AM88" s="1336" t="str">
        <f>'Fruit Trees, Citrus &amp; Berries'!BF79</f>
        <v/>
      </c>
      <c r="AN88" s="1337"/>
      <c r="AO88" s="1338"/>
      <c r="AP88" s="1339">
        <f>'Fruit Trees, Citrus &amp; Berries'!BH79</f>
        <v>0</v>
      </c>
      <c r="AQ88" s="1340"/>
      <c r="AR88" s="1341"/>
      <c r="AS88" s="1336" t="str">
        <f t="shared" si="6"/>
        <v/>
      </c>
      <c r="AT88" s="1337"/>
      <c r="AU88" s="1337"/>
      <c r="AV88" s="1338"/>
      <c r="AW88" s="1342" t="str">
        <f>'Fruit Trees, Citrus &amp; Berries'!BA79</f>
        <v>HBFBR091</v>
      </c>
      <c r="AX88" s="1343"/>
      <c r="AY88" s="1344"/>
      <c r="BB88" s="108" t="str">
        <f t="shared" si="3"/>
        <v>*********</v>
      </c>
      <c r="BC88" s="108" t="str">
        <f t="shared" si="7"/>
        <v>HBFBR091</v>
      </c>
      <c r="BD88" s="108" t="str">
        <f t="shared" si="8"/>
        <v/>
      </c>
      <c r="BE88" s="108" t="str">
        <f t="shared" si="9"/>
        <v>Apple (Cider) | Yarlington Mill</v>
      </c>
      <c r="BF88" s="115" t="str">
        <f t="shared" si="10"/>
        <v/>
      </c>
      <c r="BG88" s="113" t="str">
        <f t="shared" si="11"/>
        <v/>
      </c>
      <c r="BH88" s="206">
        <f t="shared" si="12"/>
        <v>0</v>
      </c>
      <c r="BI88" s="113" t="str">
        <f t="shared" si="13"/>
        <v/>
      </c>
    </row>
    <row r="89" spans="2:61" ht="18.75" customHeight="1" x14ac:dyDescent="0.4">
      <c r="B89" s="1329" t="s">
        <v>1824</v>
      </c>
      <c r="C89" s="1330"/>
      <c r="D89" s="1329" t="s">
        <v>1824</v>
      </c>
      <c r="E89" s="1330"/>
      <c r="F89" s="1331" t="str">
        <f>'Fruit Trees, Citrus &amp; Berries'!BE80</f>
        <v/>
      </c>
      <c r="G89" s="1332"/>
      <c r="H89" s="1333" t="str">
        <f>'Fruit Trees, Citrus &amp; Berries'!BB80&amp;" | "&amp;'Fruit Trees, Citrus &amp; Berries'!BC80</f>
        <v xml:space="preserve"> | </v>
      </c>
      <c r="I89" s="1334"/>
      <c r="J89" s="1334"/>
      <c r="K89" s="1334"/>
      <c r="L89" s="1334"/>
      <c r="M89" s="1334"/>
      <c r="N89" s="1334"/>
      <c r="O89" s="1334"/>
      <c r="P89" s="1334"/>
      <c r="Q89" s="1334"/>
      <c r="R89" s="1334"/>
      <c r="S89" s="1334"/>
      <c r="T89" s="1334"/>
      <c r="U89" s="1334"/>
      <c r="V89" s="1334"/>
      <c r="W89" s="1334"/>
      <c r="X89" s="1334"/>
      <c r="Y89" s="1334"/>
      <c r="Z89" s="1334"/>
      <c r="AA89" s="1334"/>
      <c r="AB89" s="1334"/>
      <c r="AC89" s="1334"/>
      <c r="AD89" s="1334"/>
      <c r="AE89" s="1334"/>
      <c r="AF89" s="1334"/>
      <c r="AG89" s="1334"/>
      <c r="AH89" s="1334"/>
      <c r="AI89" s="1334"/>
      <c r="AJ89" s="1334"/>
      <c r="AK89" s="1334"/>
      <c r="AL89" s="1335"/>
      <c r="AM89" s="1336" t="str">
        <f>'Fruit Trees, Citrus &amp; Berries'!BF80</f>
        <v/>
      </c>
      <c r="AN89" s="1337"/>
      <c r="AO89" s="1338"/>
      <c r="AP89" s="1339" t="str">
        <f>'Fruit Trees, Citrus &amp; Berries'!BH80</f>
        <v/>
      </c>
      <c r="AQ89" s="1340"/>
      <c r="AR89" s="1341"/>
      <c r="AS89" s="1336" t="str">
        <f t="shared" si="6"/>
        <v/>
      </c>
      <c r="AT89" s="1337"/>
      <c r="AU89" s="1337"/>
      <c r="AV89" s="1338"/>
      <c r="AW89" s="1342" t="str">
        <f>'Fruit Trees, Citrus &amp; Berries'!BA80</f>
        <v/>
      </c>
      <c r="AX89" s="1343"/>
      <c r="AY89" s="1344"/>
      <c r="BB89" s="108" t="str">
        <f t="shared" si="3"/>
        <v>*********</v>
      </c>
      <c r="BC89" s="108" t="str">
        <f t="shared" si="7"/>
        <v/>
      </c>
      <c r="BD89" s="108" t="str">
        <f t="shared" si="8"/>
        <v/>
      </c>
      <c r="BE89" s="108" t="str">
        <f t="shared" si="9"/>
        <v xml:space="preserve"> | </v>
      </c>
      <c r="BF89" s="115" t="str">
        <f t="shared" si="10"/>
        <v/>
      </c>
      <c r="BG89" s="113" t="str">
        <f t="shared" si="11"/>
        <v/>
      </c>
      <c r="BH89" s="206" t="str">
        <f t="shared" si="12"/>
        <v/>
      </c>
      <c r="BI89" s="113" t="str">
        <f t="shared" si="13"/>
        <v/>
      </c>
    </row>
    <row r="90" spans="2:61" ht="18.75" customHeight="1" x14ac:dyDescent="0.4">
      <c r="B90" s="1329" t="s">
        <v>1824</v>
      </c>
      <c r="C90" s="1330"/>
      <c r="D90" s="1329" t="s">
        <v>1824</v>
      </c>
      <c r="E90" s="1330"/>
      <c r="F90" s="1331" t="str">
        <f>'Fruit Trees, Citrus &amp; Berries'!BE81</f>
        <v/>
      </c>
      <c r="G90" s="1332"/>
      <c r="H90" s="1333" t="str">
        <f>'Fruit Trees, Citrus &amp; Berries'!BB81&amp;" | "&amp;'Fruit Trees, Citrus &amp; Berries'!BC81</f>
        <v>Apple (Dwarf) | Cox's Orange Pippin</v>
      </c>
      <c r="I90" s="1334"/>
      <c r="J90" s="1334"/>
      <c r="K90" s="1334"/>
      <c r="L90" s="1334"/>
      <c r="M90" s="1334"/>
      <c r="N90" s="1334"/>
      <c r="O90" s="1334"/>
      <c r="P90" s="1334"/>
      <c r="Q90" s="1334"/>
      <c r="R90" s="1334"/>
      <c r="S90" s="1334"/>
      <c r="T90" s="1334"/>
      <c r="U90" s="1334"/>
      <c r="V90" s="1334"/>
      <c r="W90" s="1334"/>
      <c r="X90" s="1334"/>
      <c r="Y90" s="1334"/>
      <c r="Z90" s="1334"/>
      <c r="AA90" s="1334"/>
      <c r="AB90" s="1334"/>
      <c r="AC90" s="1334"/>
      <c r="AD90" s="1334"/>
      <c r="AE90" s="1334"/>
      <c r="AF90" s="1334"/>
      <c r="AG90" s="1334"/>
      <c r="AH90" s="1334"/>
      <c r="AI90" s="1334"/>
      <c r="AJ90" s="1334"/>
      <c r="AK90" s="1334"/>
      <c r="AL90" s="1335"/>
      <c r="AM90" s="1336">
        <f>'Fruit Trees, Citrus &amp; Berries'!BF81</f>
        <v>42.95</v>
      </c>
      <c r="AN90" s="1337"/>
      <c r="AO90" s="1338"/>
      <c r="AP90" s="1339">
        <f>'Fruit Trees, Citrus &amp; Berries'!BH81</f>
        <v>0</v>
      </c>
      <c r="AQ90" s="1340"/>
      <c r="AR90" s="1341"/>
      <c r="AS90" s="1336" t="str">
        <f t="shared" si="6"/>
        <v/>
      </c>
      <c r="AT90" s="1337"/>
      <c r="AU90" s="1337"/>
      <c r="AV90" s="1338"/>
      <c r="AW90" s="1342" t="str">
        <f>'Fruit Trees, Citrus &amp; Berries'!BA81</f>
        <v>JFFBR046</v>
      </c>
      <c r="AX90" s="1343"/>
      <c r="AY90" s="1344"/>
      <c r="BB90" s="108" t="str">
        <f t="shared" si="3"/>
        <v>*********</v>
      </c>
      <c r="BC90" s="108" t="str">
        <f t="shared" si="7"/>
        <v>JFFBR046</v>
      </c>
      <c r="BD90" s="108" t="str">
        <f t="shared" si="8"/>
        <v/>
      </c>
      <c r="BE90" s="108" t="str">
        <f t="shared" si="9"/>
        <v>Apple (Dwarf) | Cox's Orange Pippin</v>
      </c>
      <c r="BF90" s="115" t="str">
        <f t="shared" si="10"/>
        <v/>
      </c>
      <c r="BG90" s="113">
        <f t="shared" si="11"/>
        <v>42.95</v>
      </c>
      <c r="BH90" s="206">
        <f t="shared" si="12"/>
        <v>0</v>
      </c>
      <c r="BI90" s="113" t="str">
        <f t="shared" si="13"/>
        <v/>
      </c>
    </row>
    <row r="91" spans="2:61" ht="18.75" customHeight="1" x14ac:dyDescent="0.4">
      <c r="B91" s="1329" t="s">
        <v>1824</v>
      </c>
      <c r="C91" s="1330"/>
      <c r="D91" s="1329" t="s">
        <v>1824</v>
      </c>
      <c r="E91" s="1330"/>
      <c r="F91" s="1331" t="str">
        <f>'Fruit Trees, Citrus &amp; Berries'!BE82</f>
        <v/>
      </c>
      <c r="G91" s="1332"/>
      <c r="H91" s="1333" t="str">
        <f>'Fruit Trees, Citrus &amp; Berries'!BB82&amp;" | "&amp;'Fruit Trees, Citrus &amp; Berries'!BC82</f>
        <v>Apple (Dwarf) | Gala</v>
      </c>
      <c r="I91" s="1334"/>
      <c r="J91" s="1334"/>
      <c r="K91" s="1334"/>
      <c r="L91" s="1334"/>
      <c r="M91" s="1334"/>
      <c r="N91" s="1334"/>
      <c r="O91" s="1334"/>
      <c r="P91" s="1334"/>
      <c r="Q91" s="1334"/>
      <c r="R91" s="1334"/>
      <c r="S91" s="1334"/>
      <c r="T91" s="1334"/>
      <c r="U91" s="1334"/>
      <c r="V91" s="1334"/>
      <c r="W91" s="1334"/>
      <c r="X91" s="1334"/>
      <c r="Y91" s="1334"/>
      <c r="Z91" s="1334"/>
      <c r="AA91" s="1334"/>
      <c r="AB91" s="1334"/>
      <c r="AC91" s="1334"/>
      <c r="AD91" s="1334"/>
      <c r="AE91" s="1334"/>
      <c r="AF91" s="1334"/>
      <c r="AG91" s="1334"/>
      <c r="AH91" s="1334"/>
      <c r="AI91" s="1334"/>
      <c r="AJ91" s="1334"/>
      <c r="AK91" s="1334"/>
      <c r="AL91" s="1335"/>
      <c r="AM91" s="1336">
        <f>'Fruit Trees, Citrus &amp; Berries'!BF82</f>
        <v>42.95</v>
      </c>
      <c r="AN91" s="1337"/>
      <c r="AO91" s="1338"/>
      <c r="AP91" s="1339">
        <f>'Fruit Trees, Citrus &amp; Berries'!BH82</f>
        <v>0</v>
      </c>
      <c r="AQ91" s="1340"/>
      <c r="AR91" s="1341"/>
      <c r="AS91" s="1336" t="str">
        <f t="shared" si="6"/>
        <v/>
      </c>
      <c r="AT91" s="1337"/>
      <c r="AU91" s="1337"/>
      <c r="AV91" s="1338"/>
      <c r="AW91" s="1342" t="str">
        <f>'Fruit Trees, Citrus &amp; Berries'!BA82</f>
        <v>FNFBR100</v>
      </c>
      <c r="AX91" s="1343"/>
      <c r="AY91" s="1344"/>
      <c r="BB91" s="108" t="str">
        <f t="shared" si="3"/>
        <v>*********</v>
      </c>
      <c r="BC91" s="108" t="str">
        <f t="shared" si="7"/>
        <v>FNFBR100</v>
      </c>
      <c r="BD91" s="108" t="str">
        <f t="shared" si="8"/>
        <v/>
      </c>
      <c r="BE91" s="108" t="str">
        <f t="shared" si="9"/>
        <v>Apple (Dwarf) | Gala</v>
      </c>
      <c r="BF91" s="115" t="str">
        <f t="shared" si="10"/>
        <v/>
      </c>
      <c r="BG91" s="113">
        <f t="shared" si="11"/>
        <v>42.95</v>
      </c>
      <c r="BH91" s="206">
        <f t="shared" si="12"/>
        <v>0</v>
      </c>
      <c r="BI91" s="113" t="str">
        <f t="shared" si="13"/>
        <v/>
      </c>
    </row>
    <row r="92" spans="2:61" ht="18.75" customHeight="1" x14ac:dyDescent="0.4">
      <c r="B92" s="1329" t="s">
        <v>1824</v>
      </c>
      <c r="C92" s="1330"/>
      <c r="D92" s="1329" t="s">
        <v>1824</v>
      </c>
      <c r="E92" s="1330"/>
      <c r="F92" s="1331" t="str">
        <f>'Fruit Trees, Citrus &amp; Berries'!BE83</f>
        <v/>
      </c>
      <c r="G92" s="1332"/>
      <c r="H92" s="1333" t="str">
        <f>'Fruit Trees, Citrus &amp; Berries'!BB83&amp;" | "&amp;'Fruit Trees, Citrus &amp; Berries'!BC83</f>
        <v>Apple (Dwarf) | Gala</v>
      </c>
      <c r="I92" s="1334"/>
      <c r="J92" s="1334"/>
      <c r="K92" s="1334"/>
      <c r="L92" s="1334"/>
      <c r="M92" s="1334"/>
      <c r="N92" s="1334"/>
      <c r="O92" s="1334"/>
      <c r="P92" s="1334"/>
      <c r="Q92" s="1334"/>
      <c r="R92" s="1334"/>
      <c r="S92" s="1334"/>
      <c r="T92" s="1334"/>
      <c r="U92" s="1334"/>
      <c r="V92" s="1334"/>
      <c r="W92" s="1334"/>
      <c r="X92" s="1334"/>
      <c r="Y92" s="1334"/>
      <c r="Z92" s="1334"/>
      <c r="AA92" s="1334"/>
      <c r="AB92" s="1334"/>
      <c r="AC92" s="1334"/>
      <c r="AD92" s="1334"/>
      <c r="AE92" s="1334"/>
      <c r="AF92" s="1334"/>
      <c r="AG92" s="1334"/>
      <c r="AH92" s="1334"/>
      <c r="AI92" s="1334"/>
      <c r="AJ92" s="1334"/>
      <c r="AK92" s="1334"/>
      <c r="AL92" s="1335"/>
      <c r="AM92" s="1336">
        <f>'Fruit Trees, Citrus &amp; Berries'!BF83</f>
        <v>42.95</v>
      </c>
      <c r="AN92" s="1337"/>
      <c r="AO92" s="1338"/>
      <c r="AP92" s="1339">
        <f>'Fruit Trees, Citrus &amp; Berries'!BH83</f>
        <v>0</v>
      </c>
      <c r="AQ92" s="1340"/>
      <c r="AR92" s="1341"/>
      <c r="AS92" s="1336" t="str">
        <f t="shared" si="6"/>
        <v/>
      </c>
      <c r="AT92" s="1337"/>
      <c r="AU92" s="1337"/>
      <c r="AV92" s="1338"/>
      <c r="AW92" s="1342" t="str">
        <f>'Fruit Trees, Citrus &amp; Berries'!BA83</f>
        <v>JFFBR047</v>
      </c>
      <c r="AX92" s="1343"/>
      <c r="AY92" s="1344"/>
      <c r="BB92" s="108" t="str">
        <f t="shared" si="3"/>
        <v>*********</v>
      </c>
      <c r="BC92" s="108" t="str">
        <f t="shared" si="7"/>
        <v>JFFBR047</v>
      </c>
      <c r="BD92" s="108" t="str">
        <f t="shared" si="8"/>
        <v/>
      </c>
      <c r="BE92" s="108" t="str">
        <f t="shared" si="9"/>
        <v>Apple (Dwarf) | Gala</v>
      </c>
      <c r="BF92" s="115" t="str">
        <f t="shared" si="10"/>
        <v/>
      </c>
      <c r="BG92" s="113">
        <f t="shared" si="11"/>
        <v>42.95</v>
      </c>
      <c r="BH92" s="206">
        <f t="shared" si="12"/>
        <v>0</v>
      </c>
      <c r="BI92" s="113" t="str">
        <f t="shared" si="13"/>
        <v/>
      </c>
    </row>
    <row r="93" spans="2:61" ht="18.75" customHeight="1" x14ac:dyDescent="0.4">
      <c r="B93" s="1329" t="s">
        <v>1824</v>
      </c>
      <c r="C93" s="1330"/>
      <c r="D93" s="1329" t="s">
        <v>1824</v>
      </c>
      <c r="E93" s="1330"/>
      <c r="F93" s="1331" t="str">
        <f>'Fruit Trees, Citrus &amp; Berries'!BE84</f>
        <v/>
      </c>
      <c r="G93" s="1332"/>
      <c r="H93" s="1333" t="str">
        <f>'Fruit Trees, Citrus &amp; Berries'!BB84&amp;" | "&amp;'Fruit Trees, Citrus &amp; Berries'!BC84</f>
        <v>Apple (Dwarf) | Golden Delicious</v>
      </c>
      <c r="I93" s="1334"/>
      <c r="J93" s="1334"/>
      <c r="K93" s="1334"/>
      <c r="L93" s="1334"/>
      <c r="M93" s="1334"/>
      <c r="N93" s="1334"/>
      <c r="O93" s="1334"/>
      <c r="P93" s="1334"/>
      <c r="Q93" s="1334"/>
      <c r="R93" s="1334"/>
      <c r="S93" s="1334"/>
      <c r="T93" s="1334"/>
      <c r="U93" s="1334"/>
      <c r="V93" s="1334"/>
      <c r="W93" s="1334"/>
      <c r="X93" s="1334"/>
      <c r="Y93" s="1334"/>
      <c r="Z93" s="1334"/>
      <c r="AA93" s="1334"/>
      <c r="AB93" s="1334"/>
      <c r="AC93" s="1334"/>
      <c r="AD93" s="1334"/>
      <c r="AE93" s="1334"/>
      <c r="AF93" s="1334"/>
      <c r="AG93" s="1334"/>
      <c r="AH93" s="1334"/>
      <c r="AI93" s="1334"/>
      <c r="AJ93" s="1334"/>
      <c r="AK93" s="1334"/>
      <c r="AL93" s="1335"/>
      <c r="AM93" s="1336">
        <f>'Fruit Trees, Citrus &amp; Berries'!BF84</f>
        <v>42.95</v>
      </c>
      <c r="AN93" s="1337"/>
      <c r="AO93" s="1338"/>
      <c r="AP93" s="1339">
        <f>'Fruit Trees, Citrus &amp; Berries'!BH84</f>
        <v>0</v>
      </c>
      <c r="AQ93" s="1340"/>
      <c r="AR93" s="1341"/>
      <c r="AS93" s="1336" t="str">
        <f t="shared" si="6"/>
        <v/>
      </c>
      <c r="AT93" s="1337"/>
      <c r="AU93" s="1337"/>
      <c r="AV93" s="1338"/>
      <c r="AW93" s="1342" t="str">
        <f>'Fruit Trees, Citrus &amp; Berries'!BA84</f>
        <v>FNFBR103</v>
      </c>
      <c r="AX93" s="1343"/>
      <c r="AY93" s="1344"/>
      <c r="BB93" s="108" t="str">
        <f t="shared" si="3"/>
        <v>*********</v>
      </c>
      <c r="BC93" s="108" t="str">
        <f t="shared" si="7"/>
        <v>FNFBR103</v>
      </c>
      <c r="BD93" s="108" t="str">
        <f t="shared" si="8"/>
        <v/>
      </c>
      <c r="BE93" s="108" t="str">
        <f t="shared" si="9"/>
        <v>Apple (Dwarf) | Golden Delicious</v>
      </c>
      <c r="BF93" s="115" t="str">
        <f t="shared" si="10"/>
        <v/>
      </c>
      <c r="BG93" s="113">
        <f t="shared" si="11"/>
        <v>42.95</v>
      </c>
      <c r="BH93" s="206">
        <f t="shared" si="12"/>
        <v>0</v>
      </c>
      <c r="BI93" s="113" t="str">
        <f t="shared" si="13"/>
        <v/>
      </c>
    </row>
    <row r="94" spans="2:61" ht="18.75" customHeight="1" x14ac:dyDescent="0.4">
      <c r="B94" s="1329" t="s">
        <v>1824</v>
      </c>
      <c r="C94" s="1330"/>
      <c r="D94" s="1329" t="s">
        <v>1824</v>
      </c>
      <c r="E94" s="1330"/>
      <c r="F94" s="1331" t="str">
        <f>'Fruit Trees, Citrus &amp; Berries'!BE85</f>
        <v/>
      </c>
      <c r="G94" s="1332"/>
      <c r="H94" s="1333" t="str">
        <f>'Fruit Trees, Citrus &amp; Berries'!BB85&amp;" | "&amp;'Fruit Trees, Citrus &amp; Berries'!BC85</f>
        <v>Apple (Dwarf) | Golden Delicious</v>
      </c>
      <c r="I94" s="1334"/>
      <c r="J94" s="1334"/>
      <c r="K94" s="1334"/>
      <c r="L94" s="1334"/>
      <c r="M94" s="1334"/>
      <c r="N94" s="1334"/>
      <c r="O94" s="1334"/>
      <c r="P94" s="1334"/>
      <c r="Q94" s="1334"/>
      <c r="R94" s="1334"/>
      <c r="S94" s="1334"/>
      <c r="T94" s="1334"/>
      <c r="U94" s="1334"/>
      <c r="V94" s="1334"/>
      <c r="W94" s="1334"/>
      <c r="X94" s="1334"/>
      <c r="Y94" s="1334"/>
      <c r="Z94" s="1334"/>
      <c r="AA94" s="1334"/>
      <c r="AB94" s="1334"/>
      <c r="AC94" s="1334"/>
      <c r="AD94" s="1334"/>
      <c r="AE94" s="1334"/>
      <c r="AF94" s="1334"/>
      <c r="AG94" s="1334"/>
      <c r="AH94" s="1334"/>
      <c r="AI94" s="1334"/>
      <c r="AJ94" s="1334"/>
      <c r="AK94" s="1334"/>
      <c r="AL94" s="1335"/>
      <c r="AM94" s="1336">
        <f>'Fruit Trees, Citrus &amp; Berries'!BF85</f>
        <v>42.95</v>
      </c>
      <c r="AN94" s="1337"/>
      <c r="AO94" s="1338"/>
      <c r="AP94" s="1339">
        <f>'Fruit Trees, Citrus &amp; Berries'!BH85</f>
        <v>0</v>
      </c>
      <c r="AQ94" s="1340"/>
      <c r="AR94" s="1341"/>
      <c r="AS94" s="1336" t="str">
        <f t="shared" si="6"/>
        <v/>
      </c>
      <c r="AT94" s="1337"/>
      <c r="AU94" s="1337"/>
      <c r="AV94" s="1338"/>
      <c r="AW94" s="1342" t="str">
        <f>'Fruit Trees, Citrus &amp; Berries'!BA85</f>
        <v>JFFBR048</v>
      </c>
      <c r="AX94" s="1343"/>
      <c r="AY94" s="1344"/>
      <c r="BB94" s="108" t="str">
        <f t="shared" si="3"/>
        <v>*********</v>
      </c>
      <c r="BC94" s="108" t="str">
        <f t="shared" si="7"/>
        <v>JFFBR048</v>
      </c>
      <c r="BD94" s="108" t="str">
        <f t="shared" si="8"/>
        <v/>
      </c>
      <c r="BE94" s="108" t="str">
        <f t="shared" si="9"/>
        <v>Apple (Dwarf) | Golden Delicious</v>
      </c>
      <c r="BF94" s="115" t="str">
        <f t="shared" si="10"/>
        <v/>
      </c>
      <c r="BG94" s="113">
        <f t="shared" si="11"/>
        <v>42.95</v>
      </c>
      <c r="BH94" s="206">
        <f t="shared" si="12"/>
        <v>0</v>
      </c>
      <c r="BI94" s="113" t="str">
        <f t="shared" si="13"/>
        <v/>
      </c>
    </row>
    <row r="95" spans="2:61" ht="18.75" customHeight="1" x14ac:dyDescent="0.4">
      <c r="B95" s="1329" t="s">
        <v>1824</v>
      </c>
      <c r="C95" s="1330"/>
      <c r="D95" s="1329" t="s">
        <v>1824</v>
      </c>
      <c r="E95" s="1330"/>
      <c r="F95" s="1331" t="str">
        <f>'Fruit Trees, Citrus &amp; Berries'!BE86</f>
        <v/>
      </c>
      <c r="G95" s="1332"/>
      <c r="H95" s="1333" t="str">
        <f>'Fruit Trees, Citrus &amp; Berries'!BB86&amp;" | "&amp;'Fruit Trees, Citrus &amp; Berries'!BC86</f>
        <v>Apple (Dwarf) | Granny Smith</v>
      </c>
      <c r="I95" s="1334"/>
      <c r="J95" s="1334"/>
      <c r="K95" s="1334"/>
      <c r="L95" s="1334"/>
      <c r="M95" s="1334"/>
      <c r="N95" s="1334"/>
      <c r="O95" s="1334"/>
      <c r="P95" s="1334"/>
      <c r="Q95" s="1334"/>
      <c r="R95" s="1334"/>
      <c r="S95" s="1334"/>
      <c r="T95" s="1334"/>
      <c r="U95" s="1334"/>
      <c r="V95" s="1334"/>
      <c r="W95" s="1334"/>
      <c r="X95" s="1334"/>
      <c r="Y95" s="1334"/>
      <c r="Z95" s="1334"/>
      <c r="AA95" s="1334"/>
      <c r="AB95" s="1334"/>
      <c r="AC95" s="1334"/>
      <c r="AD95" s="1334"/>
      <c r="AE95" s="1334"/>
      <c r="AF95" s="1334"/>
      <c r="AG95" s="1334"/>
      <c r="AH95" s="1334"/>
      <c r="AI95" s="1334"/>
      <c r="AJ95" s="1334"/>
      <c r="AK95" s="1334"/>
      <c r="AL95" s="1335"/>
      <c r="AM95" s="1336">
        <f>'Fruit Trees, Citrus &amp; Berries'!BF86</f>
        <v>42.95</v>
      </c>
      <c r="AN95" s="1337"/>
      <c r="AO95" s="1338"/>
      <c r="AP95" s="1339">
        <f>'Fruit Trees, Citrus &amp; Berries'!BH86</f>
        <v>0</v>
      </c>
      <c r="AQ95" s="1340"/>
      <c r="AR95" s="1341"/>
      <c r="AS95" s="1336" t="str">
        <f t="shared" si="6"/>
        <v/>
      </c>
      <c r="AT95" s="1337"/>
      <c r="AU95" s="1337"/>
      <c r="AV95" s="1338"/>
      <c r="AW95" s="1342" t="str">
        <f>'Fruit Trees, Citrus &amp; Berries'!BA86</f>
        <v>FNFBR106</v>
      </c>
      <c r="AX95" s="1343"/>
      <c r="AY95" s="1344"/>
      <c r="BB95" s="108" t="str">
        <f t="shared" ref="BB95:BB158" si="14">$AR$4</f>
        <v>*********</v>
      </c>
      <c r="BC95" s="108" t="str">
        <f t="shared" si="7"/>
        <v>FNFBR106</v>
      </c>
      <c r="BD95" s="108" t="str">
        <f t="shared" si="8"/>
        <v/>
      </c>
      <c r="BE95" s="108" t="str">
        <f t="shared" si="9"/>
        <v>Apple (Dwarf) | Granny Smith</v>
      </c>
      <c r="BF95" s="115" t="str">
        <f t="shared" si="10"/>
        <v/>
      </c>
      <c r="BG95" s="113">
        <f t="shared" si="11"/>
        <v>42.95</v>
      </c>
      <c r="BH95" s="206">
        <f t="shared" si="12"/>
        <v>0</v>
      </c>
      <c r="BI95" s="113" t="str">
        <f t="shared" si="13"/>
        <v/>
      </c>
    </row>
    <row r="96" spans="2:61" ht="18.75" customHeight="1" x14ac:dyDescent="0.4">
      <c r="B96" s="1329" t="s">
        <v>1824</v>
      </c>
      <c r="C96" s="1330"/>
      <c r="D96" s="1329" t="s">
        <v>1824</v>
      </c>
      <c r="E96" s="1330"/>
      <c r="F96" s="1331" t="str">
        <f>'Fruit Trees, Citrus &amp; Berries'!BE87</f>
        <v/>
      </c>
      <c r="G96" s="1332"/>
      <c r="H96" s="1333" t="str">
        <f>'Fruit Trees, Citrus &amp; Berries'!BB87&amp;" | "&amp;'Fruit Trees, Citrus &amp; Berries'!BC87</f>
        <v>Apple (Dwarf) | Granny Smith</v>
      </c>
      <c r="I96" s="1334"/>
      <c r="J96" s="1334"/>
      <c r="K96" s="1334"/>
      <c r="L96" s="1334"/>
      <c r="M96" s="1334"/>
      <c r="N96" s="1334"/>
      <c r="O96" s="1334"/>
      <c r="P96" s="1334"/>
      <c r="Q96" s="1334"/>
      <c r="R96" s="1334"/>
      <c r="S96" s="1334"/>
      <c r="T96" s="1334"/>
      <c r="U96" s="1334"/>
      <c r="V96" s="1334"/>
      <c r="W96" s="1334"/>
      <c r="X96" s="1334"/>
      <c r="Y96" s="1334"/>
      <c r="Z96" s="1334"/>
      <c r="AA96" s="1334"/>
      <c r="AB96" s="1334"/>
      <c r="AC96" s="1334"/>
      <c r="AD96" s="1334"/>
      <c r="AE96" s="1334"/>
      <c r="AF96" s="1334"/>
      <c r="AG96" s="1334"/>
      <c r="AH96" s="1334"/>
      <c r="AI96" s="1334"/>
      <c r="AJ96" s="1334"/>
      <c r="AK96" s="1334"/>
      <c r="AL96" s="1335"/>
      <c r="AM96" s="1336">
        <f>'Fruit Trees, Citrus &amp; Berries'!BF87</f>
        <v>42.95</v>
      </c>
      <c r="AN96" s="1337"/>
      <c r="AO96" s="1338"/>
      <c r="AP96" s="1339">
        <f>'Fruit Trees, Citrus &amp; Berries'!BH87</f>
        <v>0</v>
      </c>
      <c r="AQ96" s="1340"/>
      <c r="AR96" s="1341"/>
      <c r="AS96" s="1336" t="str">
        <f t="shared" ref="AS96:AS159" si="15">IF(OR(F96="",F96=0),"",(F96*AM96)-(F96*AM96*AP96))</f>
        <v/>
      </c>
      <c r="AT96" s="1337"/>
      <c r="AU96" s="1337"/>
      <c r="AV96" s="1338"/>
      <c r="AW96" s="1342" t="str">
        <f>'Fruit Trees, Citrus &amp; Berries'!BA87</f>
        <v>JFFBR049</v>
      </c>
      <c r="AX96" s="1343"/>
      <c r="AY96" s="1344"/>
      <c r="BB96" s="108" t="str">
        <f t="shared" si="14"/>
        <v>*********</v>
      </c>
      <c r="BC96" s="108" t="str">
        <f t="shared" ref="BC96:BC159" si="16">AW96</f>
        <v>JFFBR049</v>
      </c>
      <c r="BD96" s="108" t="str">
        <f t="shared" ref="BD96:BD159" si="17">F96</f>
        <v/>
      </c>
      <c r="BE96" s="108" t="str">
        <f t="shared" ref="BE96:BE159" si="18">H96</f>
        <v>Apple (Dwarf) | Granny Smith</v>
      </c>
      <c r="BF96" s="115" t="str">
        <f t="shared" ref="BF96:BF159" si="19">IF(OR(BD96="",BD96=0),"",$G$6)</f>
        <v/>
      </c>
      <c r="BG96" s="113">
        <f t="shared" ref="BG96:BG159" si="20">AM96</f>
        <v>42.95</v>
      </c>
      <c r="BH96" s="206">
        <f t="shared" ref="BH96:BH159" si="21">AP96</f>
        <v>0</v>
      </c>
      <c r="BI96" s="113" t="str">
        <f t="shared" ref="BI96:BI159" si="22">AS96</f>
        <v/>
      </c>
    </row>
    <row r="97" spans="2:61" ht="18.75" customHeight="1" x14ac:dyDescent="0.4">
      <c r="B97" s="1329" t="s">
        <v>1824</v>
      </c>
      <c r="C97" s="1330"/>
      <c r="D97" s="1329" t="s">
        <v>1824</v>
      </c>
      <c r="E97" s="1330"/>
      <c r="F97" s="1331" t="str">
        <f>'Fruit Trees, Citrus &amp; Berries'!BE88</f>
        <v/>
      </c>
      <c r="G97" s="1332"/>
      <c r="H97" s="1333" t="str">
        <f>'Fruit Trees, Citrus &amp; Berries'!BB88&amp;" | "&amp;'Fruit Trees, Citrus &amp; Berries'!BC88</f>
        <v>Apple (Dwarf) | Jonathon</v>
      </c>
      <c r="I97" s="1334"/>
      <c r="J97" s="1334"/>
      <c r="K97" s="1334"/>
      <c r="L97" s="1334"/>
      <c r="M97" s="1334"/>
      <c r="N97" s="1334"/>
      <c r="O97" s="1334"/>
      <c r="P97" s="1334"/>
      <c r="Q97" s="1334"/>
      <c r="R97" s="1334"/>
      <c r="S97" s="1334"/>
      <c r="T97" s="1334"/>
      <c r="U97" s="1334"/>
      <c r="V97" s="1334"/>
      <c r="W97" s="1334"/>
      <c r="X97" s="1334"/>
      <c r="Y97" s="1334"/>
      <c r="Z97" s="1334"/>
      <c r="AA97" s="1334"/>
      <c r="AB97" s="1334"/>
      <c r="AC97" s="1334"/>
      <c r="AD97" s="1334"/>
      <c r="AE97" s="1334"/>
      <c r="AF97" s="1334"/>
      <c r="AG97" s="1334"/>
      <c r="AH97" s="1334"/>
      <c r="AI97" s="1334"/>
      <c r="AJ97" s="1334"/>
      <c r="AK97" s="1334"/>
      <c r="AL97" s="1335"/>
      <c r="AM97" s="1336">
        <f>'Fruit Trees, Citrus &amp; Berries'!BF88</f>
        <v>42.95</v>
      </c>
      <c r="AN97" s="1337"/>
      <c r="AO97" s="1338"/>
      <c r="AP97" s="1339">
        <f>'Fruit Trees, Citrus &amp; Berries'!BH88</f>
        <v>0</v>
      </c>
      <c r="AQ97" s="1340"/>
      <c r="AR97" s="1341"/>
      <c r="AS97" s="1336" t="str">
        <f t="shared" si="15"/>
        <v/>
      </c>
      <c r="AT97" s="1337"/>
      <c r="AU97" s="1337"/>
      <c r="AV97" s="1338"/>
      <c r="AW97" s="1342" t="str">
        <f>'Fruit Trees, Citrus &amp; Berries'!BA88</f>
        <v>JFFBR050</v>
      </c>
      <c r="AX97" s="1343"/>
      <c r="AY97" s="1344"/>
      <c r="BB97" s="108" t="str">
        <f t="shared" si="14"/>
        <v>*********</v>
      </c>
      <c r="BC97" s="108" t="str">
        <f t="shared" si="16"/>
        <v>JFFBR050</v>
      </c>
      <c r="BD97" s="108" t="str">
        <f t="shared" si="17"/>
        <v/>
      </c>
      <c r="BE97" s="108" t="str">
        <f t="shared" si="18"/>
        <v>Apple (Dwarf) | Jonathon</v>
      </c>
      <c r="BF97" s="115" t="str">
        <f t="shared" si="19"/>
        <v/>
      </c>
      <c r="BG97" s="113">
        <f t="shared" si="20"/>
        <v>42.95</v>
      </c>
      <c r="BH97" s="206">
        <f t="shared" si="21"/>
        <v>0</v>
      </c>
      <c r="BI97" s="113" t="str">
        <f t="shared" si="22"/>
        <v/>
      </c>
    </row>
    <row r="98" spans="2:61" ht="18.75" customHeight="1" x14ac:dyDescent="0.4">
      <c r="B98" s="1329" t="s">
        <v>1824</v>
      </c>
      <c r="C98" s="1330"/>
      <c r="D98" s="1329" t="s">
        <v>1824</v>
      </c>
      <c r="E98" s="1330"/>
      <c r="F98" s="1331" t="str">
        <f>'Fruit Trees, Citrus &amp; Berries'!BE89</f>
        <v/>
      </c>
      <c r="G98" s="1332"/>
      <c r="H98" s="1333" t="str">
        <f>'Fruit Trees, Citrus &amp; Berries'!BB89&amp;" | "&amp;'Fruit Trees, Citrus &amp; Berries'!BC89</f>
        <v>Apple (Dwarf) | Pink Lady</v>
      </c>
      <c r="I98" s="1334"/>
      <c r="J98" s="1334"/>
      <c r="K98" s="1334"/>
      <c r="L98" s="1334"/>
      <c r="M98" s="1334"/>
      <c r="N98" s="1334"/>
      <c r="O98" s="1334"/>
      <c r="P98" s="1334"/>
      <c r="Q98" s="1334"/>
      <c r="R98" s="1334"/>
      <c r="S98" s="1334"/>
      <c r="T98" s="1334"/>
      <c r="U98" s="1334"/>
      <c r="V98" s="1334"/>
      <c r="W98" s="1334"/>
      <c r="X98" s="1334"/>
      <c r="Y98" s="1334"/>
      <c r="Z98" s="1334"/>
      <c r="AA98" s="1334"/>
      <c r="AB98" s="1334"/>
      <c r="AC98" s="1334"/>
      <c r="AD98" s="1334"/>
      <c r="AE98" s="1334"/>
      <c r="AF98" s="1334"/>
      <c r="AG98" s="1334"/>
      <c r="AH98" s="1334"/>
      <c r="AI98" s="1334"/>
      <c r="AJ98" s="1334"/>
      <c r="AK98" s="1334"/>
      <c r="AL98" s="1335"/>
      <c r="AM98" s="1336">
        <f>'Fruit Trees, Citrus &amp; Berries'!BF89</f>
        <v>42.95</v>
      </c>
      <c r="AN98" s="1337"/>
      <c r="AO98" s="1338"/>
      <c r="AP98" s="1339">
        <f>'Fruit Trees, Citrus &amp; Berries'!BH89</f>
        <v>0</v>
      </c>
      <c r="AQ98" s="1340"/>
      <c r="AR98" s="1341"/>
      <c r="AS98" s="1336" t="str">
        <f t="shared" si="15"/>
        <v/>
      </c>
      <c r="AT98" s="1337"/>
      <c r="AU98" s="1337"/>
      <c r="AV98" s="1338"/>
      <c r="AW98" s="1342" t="str">
        <f>'Fruit Trees, Citrus &amp; Berries'!BA89</f>
        <v>FNFBR115</v>
      </c>
      <c r="AX98" s="1343"/>
      <c r="AY98" s="1344"/>
      <c r="BB98" s="108" t="str">
        <f t="shared" si="14"/>
        <v>*********</v>
      </c>
      <c r="BC98" s="108" t="str">
        <f t="shared" si="16"/>
        <v>FNFBR115</v>
      </c>
      <c r="BD98" s="108" t="str">
        <f t="shared" si="17"/>
        <v/>
      </c>
      <c r="BE98" s="108" t="str">
        <f t="shared" si="18"/>
        <v>Apple (Dwarf) | Pink Lady</v>
      </c>
      <c r="BF98" s="115" t="str">
        <f t="shared" si="19"/>
        <v/>
      </c>
      <c r="BG98" s="113">
        <f t="shared" si="20"/>
        <v>42.95</v>
      </c>
      <c r="BH98" s="206">
        <f t="shared" si="21"/>
        <v>0</v>
      </c>
      <c r="BI98" s="113" t="str">
        <f t="shared" si="22"/>
        <v/>
      </c>
    </row>
    <row r="99" spans="2:61" ht="18.75" customHeight="1" x14ac:dyDescent="0.4">
      <c r="B99" s="1329" t="s">
        <v>1824</v>
      </c>
      <c r="C99" s="1330"/>
      <c r="D99" s="1329" t="s">
        <v>1824</v>
      </c>
      <c r="E99" s="1330"/>
      <c r="F99" s="1331" t="str">
        <f>'Fruit Trees, Citrus &amp; Berries'!BE90</f>
        <v/>
      </c>
      <c r="G99" s="1332"/>
      <c r="H99" s="1333" t="str">
        <f>'Fruit Trees, Citrus &amp; Berries'!BB90&amp;" | "&amp;'Fruit Trees, Citrus &amp; Berries'!BC90</f>
        <v>Apple (Dwarf) | Pink Lady</v>
      </c>
      <c r="I99" s="1334"/>
      <c r="J99" s="1334"/>
      <c r="K99" s="1334"/>
      <c r="L99" s="1334"/>
      <c r="M99" s="1334"/>
      <c r="N99" s="1334"/>
      <c r="O99" s="1334"/>
      <c r="P99" s="1334"/>
      <c r="Q99" s="1334"/>
      <c r="R99" s="1334"/>
      <c r="S99" s="1334"/>
      <c r="T99" s="1334"/>
      <c r="U99" s="1334"/>
      <c r="V99" s="1334"/>
      <c r="W99" s="1334"/>
      <c r="X99" s="1334"/>
      <c r="Y99" s="1334"/>
      <c r="Z99" s="1334"/>
      <c r="AA99" s="1334"/>
      <c r="AB99" s="1334"/>
      <c r="AC99" s="1334"/>
      <c r="AD99" s="1334"/>
      <c r="AE99" s="1334"/>
      <c r="AF99" s="1334"/>
      <c r="AG99" s="1334"/>
      <c r="AH99" s="1334"/>
      <c r="AI99" s="1334"/>
      <c r="AJ99" s="1334"/>
      <c r="AK99" s="1334"/>
      <c r="AL99" s="1335"/>
      <c r="AM99" s="1336">
        <f>'Fruit Trees, Citrus &amp; Berries'!BF90</f>
        <v>42.95</v>
      </c>
      <c r="AN99" s="1337"/>
      <c r="AO99" s="1338"/>
      <c r="AP99" s="1339">
        <f>'Fruit Trees, Citrus &amp; Berries'!BH90</f>
        <v>0</v>
      </c>
      <c r="AQ99" s="1340"/>
      <c r="AR99" s="1341"/>
      <c r="AS99" s="1336" t="str">
        <f t="shared" si="15"/>
        <v/>
      </c>
      <c r="AT99" s="1337"/>
      <c r="AU99" s="1337"/>
      <c r="AV99" s="1338"/>
      <c r="AW99" s="1342" t="str">
        <f>'Fruit Trees, Citrus &amp; Berries'!BA90</f>
        <v>JFFBR051</v>
      </c>
      <c r="AX99" s="1343"/>
      <c r="AY99" s="1344"/>
      <c r="BB99" s="108" t="str">
        <f t="shared" si="14"/>
        <v>*********</v>
      </c>
      <c r="BC99" s="108" t="str">
        <f t="shared" si="16"/>
        <v>JFFBR051</v>
      </c>
      <c r="BD99" s="108" t="str">
        <f t="shared" si="17"/>
        <v/>
      </c>
      <c r="BE99" s="108" t="str">
        <f t="shared" si="18"/>
        <v>Apple (Dwarf) | Pink Lady</v>
      </c>
      <c r="BF99" s="115" t="str">
        <f t="shared" si="19"/>
        <v/>
      </c>
      <c r="BG99" s="113">
        <f t="shared" si="20"/>
        <v>42.95</v>
      </c>
      <c r="BH99" s="206">
        <f t="shared" si="21"/>
        <v>0</v>
      </c>
      <c r="BI99" s="113" t="str">
        <f t="shared" si="22"/>
        <v/>
      </c>
    </row>
    <row r="100" spans="2:61" ht="18.75" customHeight="1" x14ac:dyDescent="0.4">
      <c r="B100" s="1329" t="s">
        <v>1824</v>
      </c>
      <c r="C100" s="1330"/>
      <c r="D100" s="1329" t="s">
        <v>1824</v>
      </c>
      <c r="E100" s="1330"/>
      <c r="F100" s="1331" t="str">
        <f>'Fruit Trees, Citrus &amp; Berries'!BE91</f>
        <v/>
      </c>
      <c r="G100" s="1332"/>
      <c r="H100" s="1333" t="str">
        <f>'Fruit Trees, Citrus &amp; Berries'!BB91&amp;" | "&amp;'Fruit Trees, Citrus &amp; Berries'!BC91</f>
        <v>Apple (Dwarf) | Lady In The Snow (Pomme de Neige)</v>
      </c>
      <c r="I100" s="1334"/>
      <c r="J100" s="1334"/>
      <c r="K100" s="1334"/>
      <c r="L100" s="1334"/>
      <c r="M100" s="1334"/>
      <c r="N100" s="1334"/>
      <c r="O100" s="1334"/>
      <c r="P100" s="1334"/>
      <c r="Q100" s="1334"/>
      <c r="R100" s="1334"/>
      <c r="S100" s="1334"/>
      <c r="T100" s="1334"/>
      <c r="U100" s="1334"/>
      <c r="V100" s="1334"/>
      <c r="W100" s="1334"/>
      <c r="X100" s="1334"/>
      <c r="Y100" s="1334"/>
      <c r="Z100" s="1334"/>
      <c r="AA100" s="1334"/>
      <c r="AB100" s="1334"/>
      <c r="AC100" s="1334"/>
      <c r="AD100" s="1334"/>
      <c r="AE100" s="1334"/>
      <c r="AF100" s="1334"/>
      <c r="AG100" s="1334"/>
      <c r="AH100" s="1334"/>
      <c r="AI100" s="1334"/>
      <c r="AJ100" s="1334"/>
      <c r="AK100" s="1334"/>
      <c r="AL100" s="1335"/>
      <c r="AM100" s="1336">
        <f>'Fruit Trees, Citrus &amp; Berries'!BF91</f>
        <v>42.95</v>
      </c>
      <c r="AN100" s="1337"/>
      <c r="AO100" s="1338"/>
      <c r="AP100" s="1339">
        <f>'Fruit Trees, Citrus &amp; Berries'!BH91</f>
        <v>0</v>
      </c>
      <c r="AQ100" s="1340"/>
      <c r="AR100" s="1341"/>
      <c r="AS100" s="1336" t="str">
        <f t="shared" si="15"/>
        <v/>
      </c>
      <c r="AT100" s="1337"/>
      <c r="AU100" s="1337"/>
      <c r="AV100" s="1338"/>
      <c r="AW100" s="1342" t="str">
        <f>'Fruit Trees, Citrus &amp; Berries'!BA91</f>
        <v>JFFBR052</v>
      </c>
      <c r="AX100" s="1343"/>
      <c r="AY100" s="1344"/>
      <c r="BB100" s="108" t="str">
        <f t="shared" si="14"/>
        <v>*********</v>
      </c>
      <c r="BC100" s="108" t="str">
        <f t="shared" si="16"/>
        <v>JFFBR052</v>
      </c>
      <c r="BD100" s="108" t="str">
        <f t="shared" si="17"/>
        <v/>
      </c>
      <c r="BE100" s="108" t="str">
        <f t="shared" si="18"/>
        <v>Apple (Dwarf) | Lady In The Snow (Pomme de Neige)</v>
      </c>
      <c r="BF100" s="115" t="str">
        <f t="shared" si="19"/>
        <v/>
      </c>
      <c r="BG100" s="113">
        <f t="shared" si="20"/>
        <v>42.95</v>
      </c>
      <c r="BH100" s="206">
        <f t="shared" si="21"/>
        <v>0</v>
      </c>
      <c r="BI100" s="113" t="str">
        <f t="shared" si="22"/>
        <v/>
      </c>
    </row>
    <row r="101" spans="2:61" ht="18.75" customHeight="1" x14ac:dyDescent="0.4">
      <c r="B101" s="1329" t="s">
        <v>1824</v>
      </c>
      <c r="C101" s="1330"/>
      <c r="D101" s="1329" t="s">
        <v>1824</v>
      </c>
      <c r="E101" s="1330"/>
      <c r="F101" s="1331" t="str">
        <f>'Fruit Trees, Citrus &amp; Berries'!BE92</f>
        <v/>
      </c>
      <c r="G101" s="1332"/>
      <c r="H101" s="1333" t="str">
        <f>'Fruit Trees, Citrus &amp; Berries'!BB92&amp;" | "&amp;'Fruit Trees, Citrus &amp; Berries'!BC92</f>
        <v>Apple (Dwarf) | Magnus Summer Surprise</v>
      </c>
      <c r="I101" s="1334"/>
      <c r="J101" s="1334"/>
      <c r="K101" s="1334"/>
      <c r="L101" s="1334"/>
      <c r="M101" s="1334"/>
      <c r="N101" s="1334"/>
      <c r="O101" s="1334"/>
      <c r="P101" s="1334"/>
      <c r="Q101" s="1334"/>
      <c r="R101" s="1334"/>
      <c r="S101" s="1334"/>
      <c r="T101" s="1334"/>
      <c r="U101" s="1334"/>
      <c r="V101" s="1334"/>
      <c r="W101" s="1334"/>
      <c r="X101" s="1334"/>
      <c r="Y101" s="1334"/>
      <c r="Z101" s="1334"/>
      <c r="AA101" s="1334"/>
      <c r="AB101" s="1334"/>
      <c r="AC101" s="1334"/>
      <c r="AD101" s="1334"/>
      <c r="AE101" s="1334"/>
      <c r="AF101" s="1334"/>
      <c r="AG101" s="1334"/>
      <c r="AH101" s="1334"/>
      <c r="AI101" s="1334"/>
      <c r="AJ101" s="1334"/>
      <c r="AK101" s="1334"/>
      <c r="AL101" s="1335"/>
      <c r="AM101" s="1336">
        <f>'Fruit Trees, Citrus &amp; Berries'!BF92</f>
        <v>42.95</v>
      </c>
      <c r="AN101" s="1337"/>
      <c r="AO101" s="1338"/>
      <c r="AP101" s="1339">
        <f>'Fruit Trees, Citrus &amp; Berries'!BH92</f>
        <v>0</v>
      </c>
      <c r="AQ101" s="1340"/>
      <c r="AR101" s="1341"/>
      <c r="AS101" s="1336" t="str">
        <f t="shared" si="15"/>
        <v/>
      </c>
      <c r="AT101" s="1337"/>
      <c r="AU101" s="1337"/>
      <c r="AV101" s="1338"/>
      <c r="AW101" s="1342" t="str">
        <f>'Fruit Trees, Citrus &amp; Berries'!BA92</f>
        <v>JFFBR055</v>
      </c>
      <c r="AX101" s="1343"/>
      <c r="AY101" s="1344"/>
      <c r="BB101" s="108" t="str">
        <f t="shared" si="14"/>
        <v>*********</v>
      </c>
      <c r="BC101" s="108" t="str">
        <f t="shared" si="16"/>
        <v>JFFBR055</v>
      </c>
      <c r="BD101" s="108" t="str">
        <f t="shared" si="17"/>
        <v/>
      </c>
      <c r="BE101" s="108" t="str">
        <f t="shared" si="18"/>
        <v>Apple (Dwarf) | Magnus Summer Surprise</v>
      </c>
      <c r="BF101" s="115" t="str">
        <f t="shared" si="19"/>
        <v/>
      </c>
      <c r="BG101" s="113">
        <f t="shared" si="20"/>
        <v>42.95</v>
      </c>
      <c r="BH101" s="206">
        <f t="shared" si="21"/>
        <v>0</v>
      </c>
      <c r="BI101" s="113" t="str">
        <f t="shared" si="22"/>
        <v/>
      </c>
    </row>
    <row r="102" spans="2:61" ht="18.75" customHeight="1" x14ac:dyDescent="0.4">
      <c r="B102" s="1329" t="s">
        <v>1824</v>
      </c>
      <c r="C102" s="1330"/>
      <c r="D102" s="1329" t="s">
        <v>1824</v>
      </c>
      <c r="E102" s="1330"/>
      <c r="F102" s="1331" t="str">
        <f>'Fruit Trees, Citrus &amp; Berries'!BE93</f>
        <v/>
      </c>
      <c r="G102" s="1332"/>
      <c r="H102" s="1333" t="str">
        <f>'Fruit Trees, Citrus &amp; Berries'!BB93&amp;" | "&amp;'Fruit Trees, Citrus &amp; Berries'!BC93</f>
        <v>Apple (Dwarf) | Red Delicious</v>
      </c>
      <c r="I102" s="1334"/>
      <c r="J102" s="1334"/>
      <c r="K102" s="1334"/>
      <c r="L102" s="1334"/>
      <c r="M102" s="1334"/>
      <c r="N102" s="1334"/>
      <c r="O102" s="1334"/>
      <c r="P102" s="1334"/>
      <c r="Q102" s="1334"/>
      <c r="R102" s="1334"/>
      <c r="S102" s="1334"/>
      <c r="T102" s="1334"/>
      <c r="U102" s="1334"/>
      <c r="V102" s="1334"/>
      <c r="W102" s="1334"/>
      <c r="X102" s="1334"/>
      <c r="Y102" s="1334"/>
      <c r="Z102" s="1334"/>
      <c r="AA102" s="1334"/>
      <c r="AB102" s="1334"/>
      <c r="AC102" s="1334"/>
      <c r="AD102" s="1334"/>
      <c r="AE102" s="1334"/>
      <c r="AF102" s="1334"/>
      <c r="AG102" s="1334"/>
      <c r="AH102" s="1334"/>
      <c r="AI102" s="1334"/>
      <c r="AJ102" s="1334"/>
      <c r="AK102" s="1334"/>
      <c r="AL102" s="1335"/>
      <c r="AM102" s="1336">
        <f>'Fruit Trees, Citrus &amp; Berries'!BF93</f>
        <v>42.95</v>
      </c>
      <c r="AN102" s="1337"/>
      <c r="AO102" s="1338"/>
      <c r="AP102" s="1339">
        <f>'Fruit Trees, Citrus &amp; Berries'!BH93</f>
        <v>0</v>
      </c>
      <c r="AQ102" s="1340"/>
      <c r="AR102" s="1341"/>
      <c r="AS102" s="1336" t="str">
        <f t="shared" si="15"/>
        <v/>
      </c>
      <c r="AT102" s="1337"/>
      <c r="AU102" s="1337"/>
      <c r="AV102" s="1338"/>
      <c r="AW102" s="1342" t="str">
        <f>'Fruit Trees, Citrus &amp; Berries'!BA93</f>
        <v>JFFBR053</v>
      </c>
      <c r="AX102" s="1343"/>
      <c r="AY102" s="1344"/>
      <c r="BB102" s="108" t="str">
        <f t="shared" si="14"/>
        <v>*********</v>
      </c>
      <c r="BC102" s="108" t="str">
        <f t="shared" si="16"/>
        <v>JFFBR053</v>
      </c>
      <c r="BD102" s="108" t="str">
        <f t="shared" si="17"/>
        <v/>
      </c>
      <c r="BE102" s="108" t="str">
        <f t="shared" si="18"/>
        <v>Apple (Dwarf) | Red Delicious</v>
      </c>
      <c r="BF102" s="115" t="str">
        <f t="shared" si="19"/>
        <v/>
      </c>
      <c r="BG102" s="113">
        <f t="shared" si="20"/>
        <v>42.95</v>
      </c>
      <c r="BH102" s="206">
        <f t="shared" si="21"/>
        <v>0</v>
      </c>
      <c r="BI102" s="113" t="str">
        <f t="shared" si="22"/>
        <v/>
      </c>
    </row>
    <row r="103" spans="2:61" ht="18.75" customHeight="1" x14ac:dyDescent="0.4">
      <c r="B103" s="1329" t="s">
        <v>1824</v>
      </c>
      <c r="C103" s="1330"/>
      <c r="D103" s="1329" t="s">
        <v>1824</v>
      </c>
      <c r="E103" s="1330"/>
      <c r="F103" s="1331" t="str">
        <f>'Fruit Trees, Citrus &amp; Berries'!BE94</f>
        <v/>
      </c>
      <c r="G103" s="1332"/>
      <c r="H103" s="1333" t="str">
        <f>'Fruit Trees, Citrus &amp; Berries'!BB94&amp;" | "&amp;'Fruit Trees, Citrus &amp; Berries'!BC94</f>
        <v>Apple (Dwarf) | Red Fuji</v>
      </c>
      <c r="I103" s="1334"/>
      <c r="J103" s="1334"/>
      <c r="K103" s="1334"/>
      <c r="L103" s="1334"/>
      <c r="M103" s="1334"/>
      <c r="N103" s="1334"/>
      <c r="O103" s="1334"/>
      <c r="P103" s="1334"/>
      <c r="Q103" s="1334"/>
      <c r="R103" s="1334"/>
      <c r="S103" s="1334"/>
      <c r="T103" s="1334"/>
      <c r="U103" s="1334"/>
      <c r="V103" s="1334"/>
      <c r="W103" s="1334"/>
      <c r="X103" s="1334"/>
      <c r="Y103" s="1334"/>
      <c r="Z103" s="1334"/>
      <c r="AA103" s="1334"/>
      <c r="AB103" s="1334"/>
      <c r="AC103" s="1334"/>
      <c r="AD103" s="1334"/>
      <c r="AE103" s="1334"/>
      <c r="AF103" s="1334"/>
      <c r="AG103" s="1334"/>
      <c r="AH103" s="1334"/>
      <c r="AI103" s="1334"/>
      <c r="AJ103" s="1334"/>
      <c r="AK103" s="1334"/>
      <c r="AL103" s="1335"/>
      <c r="AM103" s="1336">
        <f>'Fruit Trees, Citrus &amp; Berries'!BF94</f>
        <v>42.95</v>
      </c>
      <c r="AN103" s="1337"/>
      <c r="AO103" s="1338"/>
      <c r="AP103" s="1339">
        <f>'Fruit Trees, Citrus &amp; Berries'!BH94</f>
        <v>0</v>
      </c>
      <c r="AQ103" s="1340"/>
      <c r="AR103" s="1341"/>
      <c r="AS103" s="1336" t="str">
        <f t="shared" si="15"/>
        <v/>
      </c>
      <c r="AT103" s="1337"/>
      <c r="AU103" s="1337"/>
      <c r="AV103" s="1338"/>
      <c r="AW103" s="1342" t="str">
        <f>'Fruit Trees, Citrus &amp; Berries'!BA94</f>
        <v>FNFBR118</v>
      </c>
      <c r="AX103" s="1343"/>
      <c r="AY103" s="1344"/>
      <c r="BB103" s="108" t="str">
        <f t="shared" si="14"/>
        <v>*********</v>
      </c>
      <c r="BC103" s="108" t="str">
        <f t="shared" si="16"/>
        <v>FNFBR118</v>
      </c>
      <c r="BD103" s="108" t="str">
        <f t="shared" si="17"/>
        <v/>
      </c>
      <c r="BE103" s="108" t="str">
        <f t="shared" si="18"/>
        <v>Apple (Dwarf) | Red Fuji</v>
      </c>
      <c r="BF103" s="115" t="str">
        <f t="shared" si="19"/>
        <v/>
      </c>
      <c r="BG103" s="113">
        <f t="shared" si="20"/>
        <v>42.95</v>
      </c>
      <c r="BH103" s="206">
        <f t="shared" si="21"/>
        <v>0</v>
      </c>
      <c r="BI103" s="113" t="str">
        <f t="shared" si="22"/>
        <v/>
      </c>
    </row>
    <row r="104" spans="2:61" ht="18.75" customHeight="1" x14ac:dyDescent="0.4">
      <c r="B104" s="1329" t="s">
        <v>1824</v>
      </c>
      <c r="C104" s="1330"/>
      <c r="D104" s="1329" t="s">
        <v>1824</v>
      </c>
      <c r="E104" s="1330"/>
      <c r="F104" s="1331" t="str">
        <f>'Fruit Trees, Citrus &amp; Berries'!BE95</f>
        <v/>
      </c>
      <c r="G104" s="1332"/>
      <c r="H104" s="1333" t="str">
        <f>'Fruit Trees, Citrus &amp; Berries'!BB95&amp;" | "&amp;'Fruit Trees, Citrus &amp; Berries'!BC95</f>
        <v>Apple (Dwarf) | Red Fuji</v>
      </c>
      <c r="I104" s="1334"/>
      <c r="J104" s="1334"/>
      <c r="K104" s="1334"/>
      <c r="L104" s="1334"/>
      <c r="M104" s="1334"/>
      <c r="N104" s="1334"/>
      <c r="O104" s="1334"/>
      <c r="P104" s="1334"/>
      <c r="Q104" s="1334"/>
      <c r="R104" s="1334"/>
      <c r="S104" s="1334"/>
      <c r="T104" s="1334"/>
      <c r="U104" s="1334"/>
      <c r="V104" s="1334"/>
      <c r="W104" s="1334"/>
      <c r="X104" s="1334"/>
      <c r="Y104" s="1334"/>
      <c r="Z104" s="1334"/>
      <c r="AA104" s="1334"/>
      <c r="AB104" s="1334"/>
      <c r="AC104" s="1334"/>
      <c r="AD104" s="1334"/>
      <c r="AE104" s="1334"/>
      <c r="AF104" s="1334"/>
      <c r="AG104" s="1334"/>
      <c r="AH104" s="1334"/>
      <c r="AI104" s="1334"/>
      <c r="AJ104" s="1334"/>
      <c r="AK104" s="1334"/>
      <c r="AL104" s="1335"/>
      <c r="AM104" s="1336">
        <f>'Fruit Trees, Citrus &amp; Berries'!BF95</f>
        <v>42.95</v>
      </c>
      <c r="AN104" s="1337"/>
      <c r="AO104" s="1338"/>
      <c r="AP104" s="1339">
        <f>'Fruit Trees, Citrus &amp; Berries'!BH95</f>
        <v>0</v>
      </c>
      <c r="AQ104" s="1340"/>
      <c r="AR104" s="1341"/>
      <c r="AS104" s="1336" t="str">
        <f t="shared" si="15"/>
        <v/>
      </c>
      <c r="AT104" s="1337"/>
      <c r="AU104" s="1337"/>
      <c r="AV104" s="1338"/>
      <c r="AW104" s="1342" t="str">
        <f>'Fruit Trees, Citrus &amp; Berries'!BA95</f>
        <v>JFFBR054</v>
      </c>
      <c r="AX104" s="1343"/>
      <c r="AY104" s="1344"/>
      <c r="BB104" s="108" t="str">
        <f t="shared" si="14"/>
        <v>*********</v>
      </c>
      <c r="BC104" s="108" t="str">
        <f t="shared" si="16"/>
        <v>JFFBR054</v>
      </c>
      <c r="BD104" s="108" t="str">
        <f t="shared" si="17"/>
        <v/>
      </c>
      <c r="BE104" s="108" t="str">
        <f t="shared" si="18"/>
        <v>Apple (Dwarf) | Red Fuji</v>
      </c>
      <c r="BF104" s="115" t="str">
        <f t="shared" si="19"/>
        <v/>
      </c>
      <c r="BG104" s="113">
        <f t="shared" si="20"/>
        <v>42.95</v>
      </c>
      <c r="BH104" s="206">
        <f t="shared" si="21"/>
        <v>0</v>
      </c>
      <c r="BI104" s="113" t="str">
        <f t="shared" si="22"/>
        <v/>
      </c>
    </row>
    <row r="105" spans="2:61" ht="18.75" customHeight="1" x14ac:dyDescent="0.4">
      <c r="B105" s="1329" t="s">
        <v>1824</v>
      </c>
      <c r="C105" s="1330"/>
      <c r="D105" s="1329" t="s">
        <v>1824</v>
      </c>
      <c r="E105" s="1330"/>
      <c r="F105" s="1331" t="str">
        <f>'Fruit Trees, Citrus &amp; Berries'!BE96</f>
        <v/>
      </c>
      <c r="G105" s="1332"/>
      <c r="H105" s="1333" t="str">
        <f>'Fruit Trees, Citrus &amp; Berries'!BB96&amp;" | "&amp;'Fruit Trees, Citrus &amp; Berries'!BC96</f>
        <v xml:space="preserve"> | </v>
      </c>
      <c r="I105" s="1334"/>
      <c r="J105" s="1334"/>
      <c r="K105" s="1334"/>
      <c r="L105" s="1334"/>
      <c r="M105" s="1334"/>
      <c r="N105" s="1334"/>
      <c r="O105" s="1334"/>
      <c r="P105" s="1334"/>
      <c r="Q105" s="1334"/>
      <c r="R105" s="1334"/>
      <c r="S105" s="1334"/>
      <c r="T105" s="1334"/>
      <c r="U105" s="1334"/>
      <c r="V105" s="1334"/>
      <c r="W105" s="1334"/>
      <c r="X105" s="1334"/>
      <c r="Y105" s="1334"/>
      <c r="Z105" s="1334"/>
      <c r="AA105" s="1334"/>
      <c r="AB105" s="1334"/>
      <c r="AC105" s="1334"/>
      <c r="AD105" s="1334"/>
      <c r="AE105" s="1334"/>
      <c r="AF105" s="1334"/>
      <c r="AG105" s="1334"/>
      <c r="AH105" s="1334"/>
      <c r="AI105" s="1334"/>
      <c r="AJ105" s="1334"/>
      <c r="AK105" s="1334"/>
      <c r="AL105" s="1335"/>
      <c r="AM105" s="1336" t="str">
        <f>'Fruit Trees, Citrus &amp; Berries'!BF96</f>
        <v/>
      </c>
      <c r="AN105" s="1337"/>
      <c r="AO105" s="1338"/>
      <c r="AP105" s="1339" t="str">
        <f>'Fruit Trees, Citrus &amp; Berries'!BH96</f>
        <v/>
      </c>
      <c r="AQ105" s="1340"/>
      <c r="AR105" s="1341"/>
      <c r="AS105" s="1336" t="str">
        <f t="shared" si="15"/>
        <v/>
      </c>
      <c r="AT105" s="1337"/>
      <c r="AU105" s="1337"/>
      <c r="AV105" s="1338"/>
      <c r="AW105" s="1342" t="str">
        <f>'Fruit Trees, Citrus &amp; Berries'!BA96</f>
        <v/>
      </c>
      <c r="AX105" s="1343"/>
      <c r="AY105" s="1344"/>
      <c r="BB105" s="108" t="str">
        <f t="shared" si="14"/>
        <v>*********</v>
      </c>
      <c r="BC105" s="108" t="str">
        <f t="shared" si="16"/>
        <v/>
      </c>
      <c r="BD105" s="108" t="str">
        <f t="shared" si="17"/>
        <v/>
      </c>
      <c r="BE105" s="108" t="str">
        <f t="shared" si="18"/>
        <v xml:space="preserve"> | </v>
      </c>
      <c r="BF105" s="115" t="str">
        <f t="shared" si="19"/>
        <v/>
      </c>
      <c r="BG105" s="113" t="str">
        <f t="shared" si="20"/>
        <v/>
      </c>
      <c r="BH105" s="206" t="str">
        <f t="shared" si="21"/>
        <v/>
      </c>
      <c r="BI105" s="113" t="str">
        <f t="shared" si="22"/>
        <v/>
      </c>
    </row>
    <row r="106" spans="2:61" ht="18.75" customHeight="1" x14ac:dyDescent="0.4">
      <c r="B106" s="1329" t="s">
        <v>1824</v>
      </c>
      <c r="C106" s="1330"/>
      <c r="D106" s="1329" t="s">
        <v>1824</v>
      </c>
      <c r="E106" s="1330"/>
      <c r="F106" s="1331" t="str">
        <f>'Fruit Trees, Citrus &amp; Berries'!BE97</f>
        <v/>
      </c>
      <c r="G106" s="1332"/>
      <c r="H106" s="1333" t="str">
        <f>'Fruit Trees, Citrus &amp; Berries'!BB97&amp;" | "&amp;'Fruit Trees, Citrus &amp; Berries'!BC97</f>
        <v>Apple (Miniature Apple) | Gala</v>
      </c>
      <c r="I106" s="1334"/>
      <c r="J106" s="1334"/>
      <c r="K106" s="1334"/>
      <c r="L106" s="1334"/>
      <c r="M106" s="1334"/>
      <c r="N106" s="1334"/>
      <c r="O106" s="1334"/>
      <c r="P106" s="1334"/>
      <c r="Q106" s="1334"/>
      <c r="R106" s="1334"/>
      <c r="S106" s="1334"/>
      <c r="T106" s="1334"/>
      <c r="U106" s="1334"/>
      <c r="V106" s="1334"/>
      <c r="W106" s="1334"/>
      <c r="X106" s="1334"/>
      <c r="Y106" s="1334"/>
      <c r="Z106" s="1334"/>
      <c r="AA106" s="1334"/>
      <c r="AB106" s="1334"/>
      <c r="AC106" s="1334"/>
      <c r="AD106" s="1334"/>
      <c r="AE106" s="1334"/>
      <c r="AF106" s="1334"/>
      <c r="AG106" s="1334"/>
      <c r="AH106" s="1334"/>
      <c r="AI106" s="1334"/>
      <c r="AJ106" s="1334"/>
      <c r="AK106" s="1334"/>
      <c r="AL106" s="1335"/>
      <c r="AM106" s="1336">
        <f>'Fruit Trees, Citrus &amp; Berries'!BF97</f>
        <v>57.95</v>
      </c>
      <c r="AN106" s="1337"/>
      <c r="AO106" s="1338"/>
      <c r="AP106" s="1339">
        <f>'Fruit Trees, Citrus &amp; Berries'!BH97</f>
        <v>0</v>
      </c>
      <c r="AQ106" s="1340"/>
      <c r="AR106" s="1341"/>
      <c r="AS106" s="1336" t="str">
        <f t="shared" si="15"/>
        <v/>
      </c>
      <c r="AT106" s="1337"/>
      <c r="AU106" s="1337"/>
      <c r="AV106" s="1338"/>
      <c r="AW106" s="1342" t="str">
        <f>'Fruit Trees, Citrus &amp; Berries'!BA97</f>
        <v>JFFBR125</v>
      </c>
      <c r="AX106" s="1343"/>
      <c r="AY106" s="1344"/>
      <c r="BB106" s="108" t="str">
        <f t="shared" si="14"/>
        <v>*********</v>
      </c>
      <c r="BC106" s="108" t="str">
        <f t="shared" si="16"/>
        <v>JFFBR125</v>
      </c>
      <c r="BD106" s="108" t="str">
        <f t="shared" si="17"/>
        <v/>
      </c>
      <c r="BE106" s="108" t="str">
        <f t="shared" si="18"/>
        <v>Apple (Miniature Apple) | Gala</v>
      </c>
      <c r="BF106" s="115" t="str">
        <f t="shared" si="19"/>
        <v/>
      </c>
      <c r="BG106" s="113">
        <f t="shared" si="20"/>
        <v>57.95</v>
      </c>
      <c r="BH106" s="206">
        <f t="shared" si="21"/>
        <v>0</v>
      </c>
      <c r="BI106" s="113" t="str">
        <f t="shared" si="22"/>
        <v/>
      </c>
    </row>
    <row r="107" spans="2:61" ht="18.75" customHeight="1" x14ac:dyDescent="0.4">
      <c r="B107" s="1329" t="s">
        <v>1824</v>
      </c>
      <c r="C107" s="1330"/>
      <c r="D107" s="1329" t="s">
        <v>1824</v>
      </c>
      <c r="E107" s="1330"/>
      <c r="F107" s="1331" t="str">
        <f>'Fruit Trees, Citrus &amp; Berries'!BE98</f>
        <v/>
      </c>
      <c r="G107" s="1332"/>
      <c r="H107" s="1333" t="str">
        <f>'Fruit Trees, Citrus &amp; Berries'!BB98&amp;" | "&amp;'Fruit Trees, Citrus &amp; Berries'!BC98</f>
        <v>Apple (Miniature Apple) | Golden Delicious</v>
      </c>
      <c r="I107" s="1334"/>
      <c r="J107" s="1334"/>
      <c r="K107" s="1334"/>
      <c r="L107" s="1334"/>
      <c r="M107" s="1334"/>
      <c r="N107" s="1334"/>
      <c r="O107" s="1334"/>
      <c r="P107" s="1334"/>
      <c r="Q107" s="1334"/>
      <c r="R107" s="1334"/>
      <c r="S107" s="1334"/>
      <c r="T107" s="1334"/>
      <c r="U107" s="1334"/>
      <c r="V107" s="1334"/>
      <c r="W107" s="1334"/>
      <c r="X107" s="1334"/>
      <c r="Y107" s="1334"/>
      <c r="Z107" s="1334"/>
      <c r="AA107" s="1334"/>
      <c r="AB107" s="1334"/>
      <c r="AC107" s="1334"/>
      <c r="AD107" s="1334"/>
      <c r="AE107" s="1334"/>
      <c r="AF107" s="1334"/>
      <c r="AG107" s="1334"/>
      <c r="AH107" s="1334"/>
      <c r="AI107" s="1334"/>
      <c r="AJ107" s="1334"/>
      <c r="AK107" s="1334"/>
      <c r="AL107" s="1335"/>
      <c r="AM107" s="1336">
        <f>'Fruit Trees, Citrus &amp; Berries'!BF98</f>
        <v>57.95</v>
      </c>
      <c r="AN107" s="1337"/>
      <c r="AO107" s="1338"/>
      <c r="AP107" s="1339">
        <f>'Fruit Trees, Citrus &amp; Berries'!BH98</f>
        <v>0</v>
      </c>
      <c r="AQ107" s="1340"/>
      <c r="AR107" s="1341"/>
      <c r="AS107" s="1336" t="str">
        <f t="shared" si="15"/>
        <v/>
      </c>
      <c r="AT107" s="1337"/>
      <c r="AU107" s="1337"/>
      <c r="AV107" s="1338"/>
      <c r="AW107" s="1342" t="str">
        <f>'Fruit Trees, Citrus &amp; Berries'!BA98</f>
        <v>JFFBR126</v>
      </c>
      <c r="AX107" s="1343"/>
      <c r="AY107" s="1344"/>
      <c r="BB107" s="108" t="str">
        <f t="shared" si="14"/>
        <v>*********</v>
      </c>
      <c r="BC107" s="108" t="str">
        <f t="shared" si="16"/>
        <v>JFFBR126</v>
      </c>
      <c r="BD107" s="108" t="str">
        <f t="shared" si="17"/>
        <v/>
      </c>
      <c r="BE107" s="108" t="str">
        <f t="shared" si="18"/>
        <v>Apple (Miniature Apple) | Golden Delicious</v>
      </c>
      <c r="BF107" s="115" t="str">
        <f t="shared" si="19"/>
        <v/>
      </c>
      <c r="BG107" s="113">
        <f t="shared" si="20"/>
        <v>57.95</v>
      </c>
      <c r="BH107" s="206">
        <f t="shared" si="21"/>
        <v>0</v>
      </c>
      <c r="BI107" s="113" t="str">
        <f t="shared" si="22"/>
        <v/>
      </c>
    </row>
    <row r="108" spans="2:61" ht="18.75" customHeight="1" x14ac:dyDescent="0.4">
      <c r="B108" s="1329" t="s">
        <v>1824</v>
      </c>
      <c r="C108" s="1330"/>
      <c r="D108" s="1329" t="s">
        <v>1824</v>
      </c>
      <c r="E108" s="1330"/>
      <c r="F108" s="1331" t="str">
        <f>'Fruit Trees, Citrus &amp; Berries'!BE99</f>
        <v/>
      </c>
      <c r="G108" s="1332"/>
      <c r="H108" s="1333" t="str">
        <f>'Fruit Trees, Citrus &amp; Berries'!BB99&amp;" | "&amp;'Fruit Trees, Citrus &amp; Berries'!BC99</f>
        <v>Apple (Miniature Apple) | Red Fuji</v>
      </c>
      <c r="I108" s="1334"/>
      <c r="J108" s="1334"/>
      <c r="K108" s="1334"/>
      <c r="L108" s="1334"/>
      <c r="M108" s="1334"/>
      <c r="N108" s="1334"/>
      <c r="O108" s="1334"/>
      <c r="P108" s="1334"/>
      <c r="Q108" s="1334"/>
      <c r="R108" s="1334"/>
      <c r="S108" s="1334"/>
      <c r="T108" s="1334"/>
      <c r="U108" s="1334"/>
      <c r="V108" s="1334"/>
      <c r="W108" s="1334"/>
      <c r="X108" s="1334"/>
      <c r="Y108" s="1334"/>
      <c r="Z108" s="1334"/>
      <c r="AA108" s="1334"/>
      <c r="AB108" s="1334"/>
      <c r="AC108" s="1334"/>
      <c r="AD108" s="1334"/>
      <c r="AE108" s="1334"/>
      <c r="AF108" s="1334"/>
      <c r="AG108" s="1334"/>
      <c r="AH108" s="1334"/>
      <c r="AI108" s="1334"/>
      <c r="AJ108" s="1334"/>
      <c r="AK108" s="1334"/>
      <c r="AL108" s="1335"/>
      <c r="AM108" s="1336">
        <f>'Fruit Trees, Citrus &amp; Berries'!BF99</f>
        <v>57.95</v>
      </c>
      <c r="AN108" s="1337"/>
      <c r="AO108" s="1338"/>
      <c r="AP108" s="1339">
        <f>'Fruit Trees, Citrus &amp; Berries'!BH99</f>
        <v>0</v>
      </c>
      <c r="AQ108" s="1340"/>
      <c r="AR108" s="1341"/>
      <c r="AS108" s="1336" t="str">
        <f t="shared" si="15"/>
        <v/>
      </c>
      <c r="AT108" s="1337"/>
      <c r="AU108" s="1337"/>
      <c r="AV108" s="1338"/>
      <c r="AW108" s="1342" t="str">
        <f>'Fruit Trees, Citrus &amp; Berries'!BA99</f>
        <v>JFFBR127</v>
      </c>
      <c r="AX108" s="1343"/>
      <c r="AY108" s="1344"/>
      <c r="BB108" s="108" t="str">
        <f t="shared" si="14"/>
        <v>*********</v>
      </c>
      <c r="BC108" s="108" t="str">
        <f t="shared" si="16"/>
        <v>JFFBR127</v>
      </c>
      <c r="BD108" s="108" t="str">
        <f t="shared" si="17"/>
        <v/>
      </c>
      <c r="BE108" s="108" t="str">
        <f t="shared" si="18"/>
        <v>Apple (Miniature Apple) | Red Fuji</v>
      </c>
      <c r="BF108" s="115" t="str">
        <f t="shared" si="19"/>
        <v/>
      </c>
      <c r="BG108" s="113">
        <f t="shared" si="20"/>
        <v>57.95</v>
      </c>
      <c r="BH108" s="206">
        <f t="shared" si="21"/>
        <v>0</v>
      </c>
      <c r="BI108" s="113" t="str">
        <f t="shared" si="22"/>
        <v/>
      </c>
    </row>
    <row r="109" spans="2:61" ht="18.75" customHeight="1" x14ac:dyDescent="0.4">
      <c r="B109" s="1329" t="s">
        <v>1824</v>
      </c>
      <c r="C109" s="1330"/>
      <c r="D109" s="1329" t="s">
        <v>1824</v>
      </c>
      <c r="E109" s="1330"/>
      <c r="F109" s="1331" t="str">
        <f>'Fruit Trees, Citrus &amp; Berries'!BE100</f>
        <v/>
      </c>
      <c r="G109" s="1332"/>
      <c r="H109" s="1333" t="str">
        <f>'Fruit Trees, Citrus &amp; Berries'!BB100&amp;" | "&amp;'Fruit Trees, Citrus &amp; Berries'!BC100</f>
        <v>Apple (Miniature Apple) | Trixzie Gala</v>
      </c>
      <c r="I109" s="1334"/>
      <c r="J109" s="1334"/>
      <c r="K109" s="1334"/>
      <c r="L109" s="1334"/>
      <c r="M109" s="1334"/>
      <c r="N109" s="1334"/>
      <c r="O109" s="1334"/>
      <c r="P109" s="1334"/>
      <c r="Q109" s="1334"/>
      <c r="R109" s="1334"/>
      <c r="S109" s="1334"/>
      <c r="T109" s="1334"/>
      <c r="U109" s="1334"/>
      <c r="V109" s="1334"/>
      <c r="W109" s="1334"/>
      <c r="X109" s="1334"/>
      <c r="Y109" s="1334"/>
      <c r="Z109" s="1334"/>
      <c r="AA109" s="1334"/>
      <c r="AB109" s="1334"/>
      <c r="AC109" s="1334"/>
      <c r="AD109" s="1334"/>
      <c r="AE109" s="1334"/>
      <c r="AF109" s="1334"/>
      <c r="AG109" s="1334"/>
      <c r="AH109" s="1334"/>
      <c r="AI109" s="1334"/>
      <c r="AJ109" s="1334"/>
      <c r="AK109" s="1334"/>
      <c r="AL109" s="1335"/>
      <c r="AM109" s="1336" t="str">
        <f>'Fruit Trees, Citrus &amp; Berries'!BF100</f>
        <v/>
      </c>
      <c r="AN109" s="1337"/>
      <c r="AO109" s="1338"/>
      <c r="AP109" s="1339">
        <f>'Fruit Trees, Citrus &amp; Berries'!BH100</f>
        <v>0</v>
      </c>
      <c r="AQ109" s="1340"/>
      <c r="AR109" s="1341"/>
      <c r="AS109" s="1336" t="str">
        <f t="shared" si="15"/>
        <v/>
      </c>
      <c r="AT109" s="1337"/>
      <c r="AU109" s="1337"/>
      <c r="AV109" s="1338"/>
      <c r="AW109" s="1342" t="str">
        <f>'Fruit Trees, Citrus &amp; Berries'!BA100</f>
        <v>FNFBR130</v>
      </c>
      <c r="AX109" s="1343"/>
      <c r="AY109" s="1344"/>
      <c r="BB109" s="108" t="str">
        <f t="shared" si="14"/>
        <v>*********</v>
      </c>
      <c r="BC109" s="108" t="str">
        <f t="shared" si="16"/>
        <v>FNFBR130</v>
      </c>
      <c r="BD109" s="108" t="str">
        <f t="shared" si="17"/>
        <v/>
      </c>
      <c r="BE109" s="108" t="str">
        <f t="shared" si="18"/>
        <v>Apple (Miniature Apple) | Trixzie Gala</v>
      </c>
      <c r="BF109" s="115" t="str">
        <f t="shared" si="19"/>
        <v/>
      </c>
      <c r="BG109" s="113" t="str">
        <f t="shared" si="20"/>
        <v/>
      </c>
      <c r="BH109" s="206">
        <f t="shared" si="21"/>
        <v>0</v>
      </c>
      <c r="BI109" s="113" t="str">
        <f t="shared" si="22"/>
        <v/>
      </c>
    </row>
    <row r="110" spans="2:61" ht="18.75" customHeight="1" x14ac:dyDescent="0.4">
      <c r="B110" s="1329" t="s">
        <v>1824</v>
      </c>
      <c r="C110" s="1330"/>
      <c r="D110" s="1329" t="s">
        <v>1824</v>
      </c>
      <c r="E110" s="1330"/>
      <c r="F110" s="1331" t="str">
        <f>'Fruit Trees, Citrus &amp; Berries'!BE101</f>
        <v/>
      </c>
      <c r="G110" s="1332"/>
      <c r="H110" s="1333" t="str">
        <f>'Fruit Trees, Citrus &amp; Berries'!BB101&amp;" | "&amp;'Fruit Trees, Citrus &amp; Berries'!BC101</f>
        <v>Apple (Miniature Apple) | Trixzie Pink Lady</v>
      </c>
      <c r="I110" s="1334"/>
      <c r="J110" s="1334"/>
      <c r="K110" s="1334"/>
      <c r="L110" s="1334"/>
      <c r="M110" s="1334"/>
      <c r="N110" s="1334"/>
      <c r="O110" s="1334"/>
      <c r="P110" s="1334"/>
      <c r="Q110" s="1334"/>
      <c r="R110" s="1334"/>
      <c r="S110" s="1334"/>
      <c r="T110" s="1334"/>
      <c r="U110" s="1334"/>
      <c r="V110" s="1334"/>
      <c r="W110" s="1334"/>
      <c r="X110" s="1334"/>
      <c r="Y110" s="1334"/>
      <c r="Z110" s="1334"/>
      <c r="AA110" s="1334"/>
      <c r="AB110" s="1334"/>
      <c r="AC110" s="1334"/>
      <c r="AD110" s="1334"/>
      <c r="AE110" s="1334"/>
      <c r="AF110" s="1334"/>
      <c r="AG110" s="1334"/>
      <c r="AH110" s="1334"/>
      <c r="AI110" s="1334"/>
      <c r="AJ110" s="1334"/>
      <c r="AK110" s="1334"/>
      <c r="AL110" s="1335"/>
      <c r="AM110" s="1336" t="str">
        <f>'Fruit Trees, Citrus &amp; Berries'!BF101</f>
        <v/>
      </c>
      <c r="AN110" s="1337"/>
      <c r="AO110" s="1338"/>
      <c r="AP110" s="1339">
        <f>'Fruit Trees, Citrus &amp; Berries'!BH101</f>
        <v>0</v>
      </c>
      <c r="AQ110" s="1340"/>
      <c r="AR110" s="1341"/>
      <c r="AS110" s="1336" t="str">
        <f t="shared" si="15"/>
        <v/>
      </c>
      <c r="AT110" s="1337"/>
      <c r="AU110" s="1337"/>
      <c r="AV110" s="1338"/>
      <c r="AW110" s="1342" t="str">
        <f>'Fruit Trees, Citrus &amp; Berries'!BA101</f>
        <v>FNFBR133</v>
      </c>
      <c r="AX110" s="1343"/>
      <c r="AY110" s="1344"/>
      <c r="BB110" s="108" t="str">
        <f t="shared" si="14"/>
        <v>*********</v>
      </c>
      <c r="BC110" s="108" t="str">
        <f t="shared" si="16"/>
        <v>FNFBR133</v>
      </c>
      <c r="BD110" s="108" t="str">
        <f t="shared" si="17"/>
        <v/>
      </c>
      <c r="BE110" s="108" t="str">
        <f t="shared" si="18"/>
        <v>Apple (Miniature Apple) | Trixzie Pink Lady</v>
      </c>
      <c r="BF110" s="115" t="str">
        <f t="shared" si="19"/>
        <v/>
      </c>
      <c r="BG110" s="113" t="str">
        <f t="shared" si="20"/>
        <v/>
      </c>
      <c r="BH110" s="206">
        <f t="shared" si="21"/>
        <v>0</v>
      </c>
      <c r="BI110" s="113" t="str">
        <f t="shared" si="22"/>
        <v/>
      </c>
    </row>
    <row r="111" spans="2:61" ht="18.75" customHeight="1" x14ac:dyDescent="0.4">
      <c r="B111" s="1329" t="s">
        <v>1824</v>
      </c>
      <c r="C111" s="1330"/>
      <c r="D111" s="1329" t="s">
        <v>1824</v>
      </c>
      <c r="E111" s="1330"/>
      <c r="F111" s="1331" t="str">
        <f>'Fruit Trees, Citrus &amp; Berries'!BE102</f>
        <v/>
      </c>
      <c r="G111" s="1332"/>
      <c r="H111" s="1333" t="str">
        <f>'Fruit Trees, Citrus &amp; Berries'!BB102&amp;" | "&amp;'Fruit Trees, Citrus &amp; Berries'!BC102</f>
        <v xml:space="preserve"> | </v>
      </c>
      <c r="I111" s="1334"/>
      <c r="J111" s="1334"/>
      <c r="K111" s="1334"/>
      <c r="L111" s="1334"/>
      <c r="M111" s="1334"/>
      <c r="N111" s="1334"/>
      <c r="O111" s="1334"/>
      <c r="P111" s="1334"/>
      <c r="Q111" s="1334"/>
      <c r="R111" s="1334"/>
      <c r="S111" s="1334"/>
      <c r="T111" s="1334"/>
      <c r="U111" s="1334"/>
      <c r="V111" s="1334"/>
      <c r="W111" s="1334"/>
      <c r="X111" s="1334"/>
      <c r="Y111" s="1334"/>
      <c r="Z111" s="1334"/>
      <c r="AA111" s="1334"/>
      <c r="AB111" s="1334"/>
      <c r="AC111" s="1334"/>
      <c r="AD111" s="1334"/>
      <c r="AE111" s="1334"/>
      <c r="AF111" s="1334"/>
      <c r="AG111" s="1334"/>
      <c r="AH111" s="1334"/>
      <c r="AI111" s="1334"/>
      <c r="AJ111" s="1334"/>
      <c r="AK111" s="1334"/>
      <c r="AL111" s="1335"/>
      <c r="AM111" s="1336" t="str">
        <f>'Fruit Trees, Citrus &amp; Berries'!BF102</f>
        <v/>
      </c>
      <c r="AN111" s="1337"/>
      <c r="AO111" s="1338"/>
      <c r="AP111" s="1339" t="str">
        <f>'Fruit Trees, Citrus &amp; Berries'!BH102</f>
        <v/>
      </c>
      <c r="AQ111" s="1340"/>
      <c r="AR111" s="1341"/>
      <c r="AS111" s="1336" t="str">
        <f t="shared" si="15"/>
        <v/>
      </c>
      <c r="AT111" s="1337"/>
      <c r="AU111" s="1337"/>
      <c r="AV111" s="1338"/>
      <c r="AW111" s="1342" t="str">
        <f>'Fruit Trees, Citrus &amp; Berries'!BA102</f>
        <v/>
      </c>
      <c r="AX111" s="1343"/>
      <c r="AY111" s="1344"/>
      <c r="BB111" s="108" t="str">
        <f t="shared" si="14"/>
        <v>*********</v>
      </c>
      <c r="BC111" s="108" t="str">
        <f t="shared" si="16"/>
        <v/>
      </c>
      <c r="BD111" s="108" t="str">
        <f t="shared" si="17"/>
        <v/>
      </c>
      <c r="BE111" s="108" t="str">
        <f t="shared" si="18"/>
        <v xml:space="preserve"> | </v>
      </c>
      <c r="BF111" s="115" t="str">
        <f t="shared" si="19"/>
        <v/>
      </c>
      <c r="BG111" s="113" t="str">
        <f t="shared" si="20"/>
        <v/>
      </c>
      <c r="BH111" s="206" t="str">
        <f t="shared" si="21"/>
        <v/>
      </c>
      <c r="BI111" s="113" t="str">
        <f t="shared" si="22"/>
        <v/>
      </c>
    </row>
    <row r="112" spans="2:61" ht="18.75" customHeight="1" x14ac:dyDescent="0.4">
      <c r="B112" s="1329" t="s">
        <v>1824</v>
      </c>
      <c r="C112" s="1330"/>
      <c r="D112" s="1329" t="s">
        <v>1824</v>
      </c>
      <c r="E112" s="1330"/>
      <c r="F112" s="1331" t="str">
        <f>'Fruit Trees, Citrus &amp; Berries'!BE103</f>
        <v/>
      </c>
      <c r="G112" s="1332"/>
      <c r="H112" s="1333" t="str">
        <f>'Fruit Trees, Citrus &amp; Berries'!BB103&amp;" | "&amp;'Fruit Trees, Citrus &amp; Berries'!BC103</f>
        <v>Apple (Crab Apple) | Golden Hornet</v>
      </c>
      <c r="I112" s="1334"/>
      <c r="J112" s="1334"/>
      <c r="K112" s="1334"/>
      <c r="L112" s="1334"/>
      <c r="M112" s="1334"/>
      <c r="N112" s="1334"/>
      <c r="O112" s="1334"/>
      <c r="P112" s="1334"/>
      <c r="Q112" s="1334"/>
      <c r="R112" s="1334"/>
      <c r="S112" s="1334"/>
      <c r="T112" s="1334"/>
      <c r="U112" s="1334"/>
      <c r="V112" s="1334"/>
      <c r="W112" s="1334"/>
      <c r="X112" s="1334"/>
      <c r="Y112" s="1334"/>
      <c r="Z112" s="1334"/>
      <c r="AA112" s="1334"/>
      <c r="AB112" s="1334"/>
      <c r="AC112" s="1334"/>
      <c r="AD112" s="1334"/>
      <c r="AE112" s="1334"/>
      <c r="AF112" s="1334"/>
      <c r="AG112" s="1334"/>
      <c r="AH112" s="1334"/>
      <c r="AI112" s="1334"/>
      <c r="AJ112" s="1334"/>
      <c r="AK112" s="1334"/>
      <c r="AL112" s="1335"/>
      <c r="AM112" s="1336" t="str">
        <f>'Fruit Trees, Citrus &amp; Berries'!BF103</f>
        <v/>
      </c>
      <c r="AN112" s="1337"/>
      <c r="AO112" s="1338"/>
      <c r="AP112" s="1339">
        <f>'Fruit Trees, Citrus &amp; Berries'!BH103</f>
        <v>0</v>
      </c>
      <c r="AQ112" s="1340"/>
      <c r="AR112" s="1341"/>
      <c r="AS112" s="1336" t="str">
        <f t="shared" si="15"/>
        <v/>
      </c>
      <c r="AT112" s="1337"/>
      <c r="AU112" s="1337"/>
      <c r="AV112" s="1338"/>
      <c r="AW112" s="1342" t="str">
        <f>'Fruit Trees, Citrus &amp; Berries'!BA103</f>
        <v>HBFBR130</v>
      </c>
      <c r="AX112" s="1343"/>
      <c r="AY112" s="1344"/>
      <c r="BB112" s="108" t="str">
        <f t="shared" si="14"/>
        <v>*********</v>
      </c>
      <c r="BC112" s="108" t="str">
        <f t="shared" si="16"/>
        <v>HBFBR130</v>
      </c>
      <c r="BD112" s="108" t="str">
        <f t="shared" si="17"/>
        <v/>
      </c>
      <c r="BE112" s="108" t="str">
        <f t="shared" si="18"/>
        <v>Apple (Crab Apple) | Golden Hornet</v>
      </c>
      <c r="BF112" s="115" t="str">
        <f t="shared" si="19"/>
        <v/>
      </c>
      <c r="BG112" s="113" t="str">
        <f t="shared" si="20"/>
        <v/>
      </c>
      <c r="BH112" s="206">
        <f t="shared" si="21"/>
        <v>0</v>
      </c>
      <c r="BI112" s="113" t="str">
        <f t="shared" si="22"/>
        <v/>
      </c>
    </row>
    <row r="113" spans="2:61" ht="18.75" customHeight="1" x14ac:dyDescent="0.4">
      <c r="B113" s="1329" t="s">
        <v>1824</v>
      </c>
      <c r="C113" s="1330"/>
      <c r="D113" s="1329" t="s">
        <v>1824</v>
      </c>
      <c r="E113" s="1330"/>
      <c r="F113" s="1331" t="str">
        <f>'Fruit Trees, Citrus &amp; Berries'!BE104</f>
        <v/>
      </c>
      <c r="G113" s="1332"/>
      <c r="H113" s="1333" t="str">
        <f>'Fruit Trees, Citrus &amp; Berries'!BB104&amp;" | "&amp;'Fruit Trees, Citrus &amp; Berries'!BC104</f>
        <v xml:space="preserve">Apple (Crab Apple) | Huon Crab Apple </v>
      </c>
      <c r="I113" s="1334"/>
      <c r="J113" s="1334"/>
      <c r="K113" s="1334"/>
      <c r="L113" s="1334"/>
      <c r="M113" s="1334"/>
      <c r="N113" s="1334"/>
      <c r="O113" s="1334"/>
      <c r="P113" s="1334"/>
      <c r="Q113" s="1334"/>
      <c r="R113" s="1334"/>
      <c r="S113" s="1334"/>
      <c r="T113" s="1334"/>
      <c r="U113" s="1334"/>
      <c r="V113" s="1334"/>
      <c r="W113" s="1334"/>
      <c r="X113" s="1334"/>
      <c r="Y113" s="1334"/>
      <c r="Z113" s="1334"/>
      <c r="AA113" s="1334"/>
      <c r="AB113" s="1334"/>
      <c r="AC113" s="1334"/>
      <c r="AD113" s="1334"/>
      <c r="AE113" s="1334"/>
      <c r="AF113" s="1334"/>
      <c r="AG113" s="1334"/>
      <c r="AH113" s="1334"/>
      <c r="AI113" s="1334"/>
      <c r="AJ113" s="1334"/>
      <c r="AK113" s="1334"/>
      <c r="AL113" s="1335"/>
      <c r="AM113" s="1336" t="str">
        <f>'Fruit Trees, Citrus &amp; Berries'!BF104</f>
        <v/>
      </c>
      <c r="AN113" s="1337"/>
      <c r="AO113" s="1338"/>
      <c r="AP113" s="1339">
        <f>'Fruit Trees, Citrus &amp; Berries'!BH104</f>
        <v>0</v>
      </c>
      <c r="AQ113" s="1340"/>
      <c r="AR113" s="1341"/>
      <c r="AS113" s="1336" t="str">
        <f t="shared" si="15"/>
        <v/>
      </c>
      <c r="AT113" s="1337"/>
      <c r="AU113" s="1337"/>
      <c r="AV113" s="1338"/>
      <c r="AW113" s="1342" t="str">
        <f>'Fruit Trees, Citrus &amp; Berries'!BA104</f>
        <v>HBFBR133</v>
      </c>
      <c r="AX113" s="1343"/>
      <c r="AY113" s="1344"/>
      <c r="BB113" s="108" t="str">
        <f t="shared" si="14"/>
        <v>*********</v>
      </c>
      <c r="BC113" s="108" t="str">
        <f t="shared" si="16"/>
        <v>HBFBR133</v>
      </c>
      <c r="BD113" s="108" t="str">
        <f t="shared" si="17"/>
        <v/>
      </c>
      <c r="BE113" s="108" t="str">
        <f t="shared" si="18"/>
        <v xml:space="preserve">Apple (Crab Apple) | Huon Crab Apple </v>
      </c>
      <c r="BF113" s="115" t="str">
        <f t="shared" si="19"/>
        <v/>
      </c>
      <c r="BG113" s="113" t="str">
        <f t="shared" si="20"/>
        <v/>
      </c>
      <c r="BH113" s="206">
        <f t="shared" si="21"/>
        <v>0</v>
      </c>
      <c r="BI113" s="113" t="str">
        <f t="shared" si="22"/>
        <v/>
      </c>
    </row>
    <row r="114" spans="2:61" ht="18.75" customHeight="1" x14ac:dyDescent="0.4">
      <c r="B114" s="1329" t="s">
        <v>1824</v>
      </c>
      <c r="C114" s="1330"/>
      <c r="D114" s="1329" t="s">
        <v>1824</v>
      </c>
      <c r="E114" s="1330"/>
      <c r="F114" s="1331" t="str">
        <f>'Fruit Trees, Citrus &amp; Berries'!BE105</f>
        <v/>
      </c>
      <c r="G114" s="1332"/>
      <c r="H114" s="1333" t="str">
        <f>'Fruit Trees, Citrus &amp; Berries'!BB105&amp;" | "&amp;'Fruit Trees, Citrus &amp; Berries'!BC105</f>
        <v>Apple (Crab Apple) | Malus Gorgeous</v>
      </c>
      <c r="I114" s="1334"/>
      <c r="J114" s="1334"/>
      <c r="K114" s="1334"/>
      <c r="L114" s="1334"/>
      <c r="M114" s="1334"/>
      <c r="N114" s="1334"/>
      <c r="O114" s="1334"/>
      <c r="P114" s="1334"/>
      <c r="Q114" s="1334"/>
      <c r="R114" s="1334"/>
      <c r="S114" s="1334"/>
      <c r="T114" s="1334"/>
      <c r="U114" s="1334"/>
      <c r="V114" s="1334"/>
      <c r="W114" s="1334"/>
      <c r="X114" s="1334"/>
      <c r="Y114" s="1334"/>
      <c r="Z114" s="1334"/>
      <c r="AA114" s="1334"/>
      <c r="AB114" s="1334"/>
      <c r="AC114" s="1334"/>
      <c r="AD114" s="1334"/>
      <c r="AE114" s="1334"/>
      <c r="AF114" s="1334"/>
      <c r="AG114" s="1334"/>
      <c r="AH114" s="1334"/>
      <c r="AI114" s="1334"/>
      <c r="AJ114" s="1334"/>
      <c r="AK114" s="1334"/>
      <c r="AL114" s="1335"/>
      <c r="AM114" s="1336">
        <f>'Fruit Trees, Citrus &amp; Berries'!BF105</f>
        <v>44.95</v>
      </c>
      <c r="AN114" s="1337"/>
      <c r="AO114" s="1338"/>
      <c r="AP114" s="1339">
        <f>'Fruit Trees, Citrus &amp; Berries'!BH105</f>
        <v>0</v>
      </c>
      <c r="AQ114" s="1340"/>
      <c r="AR114" s="1341"/>
      <c r="AS114" s="1336" t="str">
        <f t="shared" si="15"/>
        <v/>
      </c>
      <c r="AT114" s="1337"/>
      <c r="AU114" s="1337"/>
      <c r="AV114" s="1338"/>
      <c r="AW114" s="1342" t="str">
        <f>'Fruit Trees, Citrus &amp; Berries'!BA105</f>
        <v>JFOBR277</v>
      </c>
      <c r="AX114" s="1343"/>
      <c r="AY114" s="1344"/>
      <c r="BB114" s="108" t="str">
        <f t="shared" si="14"/>
        <v>*********</v>
      </c>
      <c r="BC114" s="108" t="str">
        <f t="shared" si="16"/>
        <v>JFOBR277</v>
      </c>
      <c r="BD114" s="108" t="str">
        <f t="shared" si="17"/>
        <v/>
      </c>
      <c r="BE114" s="108" t="str">
        <f t="shared" si="18"/>
        <v>Apple (Crab Apple) | Malus Gorgeous</v>
      </c>
      <c r="BF114" s="115" t="str">
        <f t="shared" si="19"/>
        <v/>
      </c>
      <c r="BG114" s="113">
        <f t="shared" si="20"/>
        <v>44.95</v>
      </c>
      <c r="BH114" s="206">
        <f t="shared" si="21"/>
        <v>0</v>
      </c>
      <c r="BI114" s="113" t="str">
        <f t="shared" si="22"/>
        <v/>
      </c>
    </row>
    <row r="115" spans="2:61" ht="18.75" customHeight="1" x14ac:dyDescent="0.4">
      <c r="B115" s="1329" t="s">
        <v>1824</v>
      </c>
      <c r="C115" s="1330"/>
      <c r="D115" s="1329" t="s">
        <v>1824</v>
      </c>
      <c r="E115" s="1330"/>
      <c r="F115" s="1331" t="str">
        <f>'Fruit Trees, Citrus &amp; Berries'!BE106</f>
        <v/>
      </c>
      <c r="G115" s="1332"/>
      <c r="H115" s="1333" t="str">
        <f>'Fruit Trees, Citrus &amp; Berries'!BB106&amp;" | "&amp;'Fruit Trees, Citrus &amp; Berries'!BC106</f>
        <v xml:space="preserve"> | </v>
      </c>
      <c r="I115" s="1334"/>
      <c r="J115" s="1334"/>
      <c r="K115" s="1334"/>
      <c r="L115" s="1334"/>
      <c r="M115" s="1334"/>
      <c r="N115" s="1334"/>
      <c r="O115" s="1334"/>
      <c r="P115" s="1334"/>
      <c r="Q115" s="1334"/>
      <c r="R115" s="1334"/>
      <c r="S115" s="1334"/>
      <c r="T115" s="1334"/>
      <c r="U115" s="1334"/>
      <c r="V115" s="1334"/>
      <c r="W115" s="1334"/>
      <c r="X115" s="1334"/>
      <c r="Y115" s="1334"/>
      <c r="Z115" s="1334"/>
      <c r="AA115" s="1334"/>
      <c r="AB115" s="1334"/>
      <c r="AC115" s="1334"/>
      <c r="AD115" s="1334"/>
      <c r="AE115" s="1334"/>
      <c r="AF115" s="1334"/>
      <c r="AG115" s="1334"/>
      <c r="AH115" s="1334"/>
      <c r="AI115" s="1334"/>
      <c r="AJ115" s="1334"/>
      <c r="AK115" s="1334"/>
      <c r="AL115" s="1335"/>
      <c r="AM115" s="1336" t="str">
        <f>'Fruit Trees, Citrus &amp; Berries'!BF106</f>
        <v/>
      </c>
      <c r="AN115" s="1337"/>
      <c r="AO115" s="1338"/>
      <c r="AP115" s="1339" t="str">
        <f>'Fruit Trees, Citrus &amp; Berries'!BH106</f>
        <v/>
      </c>
      <c r="AQ115" s="1340"/>
      <c r="AR115" s="1341"/>
      <c r="AS115" s="1336" t="str">
        <f t="shared" si="15"/>
        <v/>
      </c>
      <c r="AT115" s="1337"/>
      <c r="AU115" s="1337"/>
      <c r="AV115" s="1338"/>
      <c r="AW115" s="1342" t="str">
        <f>'Fruit Trees, Citrus &amp; Berries'!BA106</f>
        <v/>
      </c>
      <c r="AX115" s="1343"/>
      <c r="AY115" s="1344"/>
      <c r="BB115" s="108" t="str">
        <f t="shared" si="14"/>
        <v>*********</v>
      </c>
      <c r="BC115" s="108" t="str">
        <f t="shared" si="16"/>
        <v/>
      </c>
      <c r="BD115" s="108" t="str">
        <f t="shared" si="17"/>
        <v/>
      </c>
      <c r="BE115" s="108" t="str">
        <f t="shared" si="18"/>
        <v xml:space="preserve"> | </v>
      </c>
      <c r="BF115" s="115" t="str">
        <f t="shared" si="19"/>
        <v/>
      </c>
      <c r="BG115" s="113" t="str">
        <f t="shared" si="20"/>
        <v/>
      </c>
      <c r="BH115" s="206" t="str">
        <f t="shared" si="21"/>
        <v/>
      </c>
      <c r="BI115" s="113" t="str">
        <f t="shared" si="22"/>
        <v/>
      </c>
    </row>
    <row r="116" spans="2:61" ht="18.75" customHeight="1" x14ac:dyDescent="0.4">
      <c r="B116" s="1329" t="s">
        <v>1824</v>
      </c>
      <c r="C116" s="1330"/>
      <c r="D116" s="1329" t="s">
        <v>1824</v>
      </c>
      <c r="E116" s="1330"/>
      <c r="F116" s="1331" t="str">
        <f>'Fruit Trees, Citrus &amp; Berries'!BE107</f>
        <v/>
      </c>
      <c r="G116" s="1332"/>
      <c r="H116" s="1333" t="str">
        <f>'Fruit Trees, Citrus &amp; Berries'!BB107&amp;" | "&amp;'Fruit Trees, Citrus &amp; Berries'!BC107</f>
        <v>Apple (Columnar) | Charlotte' Apple - Ballerina</v>
      </c>
      <c r="I116" s="1334"/>
      <c r="J116" s="1334"/>
      <c r="K116" s="1334"/>
      <c r="L116" s="1334"/>
      <c r="M116" s="1334"/>
      <c r="N116" s="1334"/>
      <c r="O116" s="1334"/>
      <c r="P116" s="1334"/>
      <c r="Q116" s="1334"/>
      <c r="R116" s="1334"/>
      <c r="S116" s="1334"/>
      <c r="T116" s="1334"/>
      <c r="U116" s="1334"/>
      <c r="V116" s="1334"/>
      <c r="W116" s="1334"/>
      <c r="X116" s="1334"/>
      <c r="Y116" s="1334"/>
      <c r="Z116" s="1334"/>
      <c r="AA116" s="1334"/>
      <c r="AB116" s="1334"/>
      <c r="AC116" s="1334"/>
      <c r="AD116" s="1334"/>
      <c r="AE116" s="1334"/>
      <c r="AF116" s="1334"/>
      <c r="AG116" s="1334"/>
      <c r="AH116" s="1334"/>
      <c r="AI116" s="1334"/>
      <c r="AJ116" s="1334"/>
      <c r="AK116" s="1334"/>
      <c r="AL116" s="1335"/>
      <c r="AM116" s="1336" t="str">
        <f>'Fruit Trees, Citrus &amp; Berries'!BF107</f>
        <v/>
      </c>
      <c r="AN116" s="1337"/>
      <c r="AO116" s="1338"/>
      <c r="AP116" s="1339">
        <f>'Fruit Trees, Citrus &amp; Berries'!BH107</f>
        <v>0</v>
      </c>
      <c r="AQ116" s="1340"/>
      <c r="AR116" s="1341"/>
      <c r="AS116" s="1336" t="str">
        <f t="shared" si="15"/>
        <v/>
      </c>
      <c r="AT116" s="1337"/>
      <c r="AU116" s="1337"/>
      <c r="AV116" s="1338"/>
      <c r="AW116" s="1342" t="str">
        <f>'Fruit Trees, Citrus &amp; Berries'!BA107</f>
        <v>FNFBR142</v>
      </c>
      <c r="AX116" s="1343"/>
      <c r="AY116" s="1344"/>
      <c r="BB116" s="108" t="str">
        <f t="shared" si="14"/>
        <v>*********</v>
      </c>
      <c r="BC116" s="108" t="str">
        <f t="shared" si="16"/>
        <v>FNFBR142</v>
      </c>
      <c r="BD116" s="108" t="str">
        <f t="shared" si="17"/>
        <v/>
      </c>
      <c r="BE116" s="108" t="str">
        <f t="shared" si="18"/>
        <v>Apple (Columnar) | Charlotte' Apple - Ballerina</v>
      </c>
      <c r="BF116" s="115" t="str">
        <f t="shared" si="19"/>
        <v/>
      </c>
      <c r="BG116" s="113" t="str">
        <f t="shared" si="20"/>
        <v/>
      </c>
      <c r="BH116" s="206">
        <f t="shared" si="21"/>
        <v>0</v>
      </c>
      <c r="BI116" s="113" t="str">
        <f t="shared" si="22"/>
        <v/>
      </c>
    </row>
    <row r="117" spans="2:61" ht="18.75" customHeight="1" x14ac:dyDescent="0.4">
      <c r="B117" s="1329" t="s">
        <v>1824</v>
      </c>
      <c r="C117" s="1330"/>
      <c r="D117" s="1329" t="s">
        <v>1824</v>
      </c>
      <c r="E117" s="1330"/>
      <c r="F117" s="1331" t="str">
        <f>'Fruit Trees, Citrus &amp; Berries'!BE108</f>
        <v/>
      </c>
      <c r="G117" s="1332"/>
      <c r="H117" s="1333" t="str">
        <f>'Fruit Trees, Citrus &amp; Berries'!BB108&amp;" | "&amp;'Fruit Trees, Citrus &amp; Berries'!BC108</f>
        <v>Apple (Columnar) | Flamenco' Apple - Ballerina</v>
      </c>
      <c r="I117" s="1334"/>
      <c r="J117" s="1334"/>
      <c r="K117" s="1334"/>
      <c r="L117" s="1334"/>
      <c r="M117" s="1334"/>
      <c r="N117" s="1334"/>
      <c r="O117" s="1334"/>
      <c r="P117" s="1334"/>
      <c r="Q117" s="1334"/>
      <c r="R117" s="1334"/>
      <c r="S117" s="1334"/>
      <c r="T117" s="1334"/>
      <c r="U117" s="1334"/>
      <c r="V117" s="1334"/>
      <c r="W117" s="1334"/>
      <c r="X117" s="1334"/>
      <c r="Y117" s="1334"/>
      <c r="Z117" s="1334"/>
      <c r="AA117" s="1334"/>
      <c r="AB117" s="1334"/>
      <c r="AC117" s="1334"/>
      <c r="AD117" s="1334"/>
      <c r="AE117" s="1334"/>
      <c r="AF117" s="1334"/>
      <c r="AG117" s="1334"/>
      <c r="AH117" s="1334"/>
      <c r="AI117" s="1334"/>
      <c r="AJ117" s="1334"/>
      <c r="AK117" s="1334"/>
      <c r="AL117" s="1335"/>
      <c r="AM117" s="1336">
        <f>'Fruit Trees, Citrus &amp; Berries'!BF108</f>
        <v>49.95</v>
      </c>
      <c r="AN117" s="1337"/>
      <c r="AO117" s="1338"/>
      <c r="AP117" s="1339">
        <f>'Fruit Trees, Citrus &amp; Berries'!BH108</f>
        <v>0</v>
      </c>
      <c r="AQ117" s="1340"/>
      <c r="AR117" s="1341"/>
      <c r="AS117" s="1336" t="str">
        <f t="shared" si="15"/>
        <v/>
      </c>
      <c r="AT117" s="1337"/>
      <c r="AU117" s="1337"/>
      <c r="AV117" s="1338"/>
      <c r="AW117" s="1342" t="str">
        <f>'Fruit Trees, Citrus &amp; Berries'!BA108</f>
        <v>FNFBR145</v>
      </c>
      <c r="AX117" s="1343"/>
      <c r="AY117" s="1344"/>
      <c r="BB117" s="108" t="str">
        <f t="shared" si="14"/>
        <v>*********</v>
      </c>
      <c r="BC117" s="108" t="str">
        <f t="shared" si="16"/>
        <v>FNFBR145</v>
      </c>
      <c r="BD117" s="108" t="str">
        <f t="shared" si="17"/>
        <v/>
      </c>
      <c r="BE117" s="108" t="str">
        <f t="shared" si="18"/>
        <v>Apple (Columnar) | Flamenco' Apple - Ballerina</v>
      </c>
      <c r="BF117" s="115" t="str">
        <f t="shared" si="19"/>
        <v/>
      </c>
      <c r="BG117" s="113">
        <f t="shared" si="20"/>
        <v>49.95</v>
      </c>
      <c r="BH117" s="206">
        <f t="shared" si="21"/>
        <v>0</v>
      </c>
      <c r="BI117" s="113" t="str">
        <f t="shared" si="22"/>
        <v/>
      </c>
    </row>
    <row r="118" spans="2:61" ht="18.75" customHeight="1" x14ac:dyDescent="0.4">
      <c r="B118" s="1329" t="s">
        <v>1824</v>
      </c>
      <c r="C118" s="1330"/>
      <c r="D118" s="1329" t="s">
        <v>1824</v>
      </c>
      <c r="E118" s="1330"/>
      <c r="F118" s="1331" t="str">
        <f>'Fruit Trees, Citrus &amp; Berries'!BE109</f>
        <v/>
      </c>
      <c r="G118" s="1332"/>
      <c r="H118" s="1333" t="str">
        <f>'Fruit Trees, Citrus &amp; Berries'!BB109&amp;" | "&amp;'Fruit Trees, Citrus &amp; Berries'!BC109</f>
        <v>Apple (Columnar) | Flamenco' Apple - Ballerina (Extra Large*)</v>
      </c>
      <c r="I118" s="1334"/>
      <c r="J118" s="1334"/>
      <c r="K118" s="1334"/>
      <c r="L118" s="1334"/>
      <c r="M118" s="1334"/>
      <c r="N118" s="1334"/>
      <c r="O118" s="1334"/>
      <c r="P118" s="1334"/>
      <c r="Q118" s="1334"/>
      <c r="R118" s="1334"/>
      <c r="S118" s="1334"/>
      <c r="T118" s="1334"/>
      <c r="U118" s="1334"/>
      <c r="V118" s="1334"/>
      <c r="W118" s="1334"/>
      <c r="X118" s="1334"/>
      <c r="Y118" s="1334"/>
      <c r="Z118" s="1334"/>
      <c r="AA118" s="1334"/>
      <c r="AB118" s="1334"/>
      <c r="AC118" s="1334"/>
      <c r="AD118" s="1334"/>
      <c r="AE118" s="1334"/>
      <c r="AF118" s="1334"/>
      <c r="AG118" s="1334"/>
      <c r="AH118" s="1334"/>
      <c r="AI118" s="1334"/>
      <c r="AJ118" s="1334"/>
      <c r="AK118" s="1334"/>
      <c r="AL118" s="1335"/>
      <c r="AM118" s="1336">
        <f>'Fruit Trees, Citrus &amp; Berries'!BF109</f>
        <v>64.95</v>
      </c>
      <c r="AN118" s="1337"/>
      <c r="AO118" s="1338"/>
      <c r="AP118" s="1339">
        <f>'Fruit Trees, Citrus &amp; Berries'!BH109</f>
        <v>0</v>
      </c>
      <c r="AQ118" s="1340"/>
      <c r="AR118" s="1341"/>
      <c r="AS118" s="1336" t="str">
        <f t="shared" si="15"/>
        <v/>
      </c>
      <c r="AT118" s="1337"/>
      <c r="AU118" s="1337"/>
      <c r="AV118" s="1338"/>
      <c r="AW118" s="1342" t="str">
        <f>'Fruit Trees, Citrus &amp; Berries'!BA109</f>
        <v>GNFBR145</v>
      </c>
      <c r="AX118" s="1343"/>
      <c r="AY118" s="1344"/>
      <c r="BB118" s="108" t="str">
        <f t="shared" si="14"/>
        <v>*********</v>
      </c>
      <c r="BC118" s="108" t="str">
        <f t="shared" si="16"/>
        <v>GNFBR145</v>
      </c>
      <c r="BD118" s="108" t="str">
        <f t="shared" si="17"/>
        <v/>
      </c>
      <c r="BE118" s="108" t="str">
        <f t="shared" si="18"/>
        <v>Apple (Columnar) | Flamenco' Apple - Ballerina (Extra Large*)</v>
      </c>
      <c r="BF118" s="115" t="str">
        <f t="shared" si="19"/>
        <v/>
      </c>
      <c r="BG118" s="113">
        <f t="shared" si="20"/>
        <v>64.95</v>
      </c>
      <c r="BH118" s="206">
        <f t="shared" si="21"/>
        <v>0</v>
      </c>
      <c r="BI118" s="113" t="str">
        <f t="shared" si="22"/>
        <v/>
      </c>
    </row>
    <row r="119" spans="2:61" ht="18.75" customHeight="1" x14ac:dyDescent="0.4">
      <c r="B119" s="1329" t="s">
        <v>1824</v>
      </c>
      <c r="C119" s="1330"/>
      <c r="D119" s="1329" t="s">
        <v>1824</v>
      </c>
      <c r="E119" s="1330"/>
      <c r="F119" s="1331" t="str">
        <f>'Fruit Trees, Citrus &amp; Berries'!BE110</f>
        <v/>
      </c>
      <c r="G119" s="1332"/>
      <c r="H119" s="1333" t="str">
        <f>'Fruit Trees, Citrus &amp; Berries'!BB110&amp;" | "&amp;'Fruit Trees, Citrus &amp; Berries'!BC110</f>
        <v>Apple (Columnar) | Polka' Apple - Ballerina</v>
      </c>
      <c r="I119" s="1334"/>
      <c r="J119" s="1334"/>
      <c r="K119" s="1334"/>
      <c r="L119" s="1334"/>
      <c r="M119" s="1334"/>
      <c r="N119" s="1334"/>
      <c r="O119" s="1334"/>
      <c r="P119" s="1334"/>
      <c r="Q119" s="1334"/>
      <c r="R119" s="1334"/>
      <c r="S119" s="1334"/>
      <c r="T119" s="1334"/>
      <c r="U119" s="1334"/>
      <c r="V119" s="1334"/>
      <c r="W119" s="1334"/>
      <c r="X119" s="1334"/>
      <c r="Y119" s="1334"/>
      <c r="Z119" s="1334"/>
      <c r="AA119" s="1334"/>
      <c r="AB119" s="1334"/>
      <c r="AC119" s="1334"/>
      <c r="AD119" s="1334"/>
      <c r="AE119" s="1334"/>
      <c r="AF119" s="1334"/>
      <c r="AG119" s="1334"/>
      <c r="AH119" s="1334"/>
      <c r="AI119" s="1334"/>
      <c r="AJ119" s="1334"/>
      <c r="AK119" s="1334"/>
      <c r="AL119" s="1335"/>
      <c r="AM119" s="1336">
        <f>'Fruit Trees, Citrus &amp; Berries'!BF110</f>
        <v>49.95</v>
      </c>
      <c r="AN119" s="1337"/>
      <c r="AO119" s="1338"/>
      <c r="AP119" s="1339">
        <f>'Fruit Trees, Citrus &amp; Berries'!BH110</f>
        <v>0</v>
      </c>
      <c r="AQ119" s="1340"/>
      <c r="AR119" s="1341"/>
      <c r="AS119" s="1336" t="str">
        <f t="shared" si="15"/>
        <v/>
      </c>
      <c r="AT119" s="1337"/>
      <c r="AU119" s="1337"/>
      <c r="AV119" s="1338"/>
      <c r="AW119" s="1342" t="str">
        <f>'Fruit Trees, Citrus &amp; Berries'!BA110</f>
        <v>FNFBR148</v>
      </c>
      <c r="AX119" s="1343"/>
      <c r="AY119" s="1344"/>
      <c r="BB119" s="108" t="str">
        <f t="shared" si="14"/>
        <v>*********</v>
      </c>
      <c r="BC119" s="108" t="str">
        <f t="shared" si="16"/>
        <v>FNFBR148</v>
      </c>
      <c r="BD119" s="108" t="str">
        <f t="shared" si="17"/>
        <v/>
      </c>
      <c r="BE119" s="108" t="str">
        <f t="shared" si="18"/>
        <v>Apple (Columnar) | Polka' Apple - Ballerina</v>
      </c>
      <c r="BF119" s="115" t="str">
        <f t="shared" si="19"/>
        <v/>
      </c>
      <c r="BG119" s="113">
        <f t="shared" si="20"/>
        <v>49.95</v>
      </c>
      <c r="BH119" s="206">
        <f t="shared" si="21"/>
        <v>0</v>
      </c>
      <c r="BI119" s="113" t="str">
        <f t="shared" si="22"/>
        <v/>
      </c>
    </row>
    <row r="120" spans="2:61" ht="18.75" customHeight="1" x14ac:dyDescent="0.4">
      <c r="B120" s="1329" t="s">
        <v>1824</v>
      </c>
      <c r="C120" s="1330"/>
      <c r="D120" s="1329" t="s">
        <v>1824</v>
      </c>
      <c r="E120" s="1330"/>
      <c r="F120" s="1331" t="str">
        <f>'Fruit Trees, Citrus &amp; Berries'!BE111</f>
        <v/>
      </c>
      <c r="G120" s="1332"/>
      <c r="H120" s="1333" t="str">
        <f>'Fruit Trees, Citrus &amp; Berries'!BB111&amp;" | "&amp;'Fruit Trees, Citrus &amp; Berries'!BC111</f>
        <v>Apple (Columnar) | Polka' Apple - Ballerina (Extra Large*)</v>
      </c>
      <c r="I120" s="1334"/>
      <c r="J120" s="1334"/>
      <c r="K120" s="1334"/>
      <c r="L120" s="1334"/>
      <c r="M120" s="1334"/>
      <c r="N120" s="1334"/>
      <c r="O120" s="1334"/>
      <c r="P120" s="1334"/>
      <c r="Q120" s="1334"/>
      <c r="R120" s="1334"/>
      <c r="S120" s="1334"/>
      <c r="T120" s="1334"/>
      <c r="U120" s="1334"/>
      <c r="V120" s="1334"/>
      <c r="W120" s="1334"/>
      <c r="X120" s="1334"/>
      <c r="Y120" s="1334"/>
      <c r="Z120" s="1334"/>
      <c r="AA120" s="1334"/>
      <c r="AB120" s="1334"/>
      <c r="AC120" s="1334"/>
      <c r="AD120" s="1334"/>
      <c r="AE120" s="1334"/>
      <c r="AF120" s="1334"/>
      <c r="AG120" s="1334"/>
      <c r="AH120" s="1334"/>
      <c r="AI120" s="1334"/>
      <c r="AJ120" s="1334"/>
      <c r="AK120" s="1334"/>
      <c r="AL120" s="1335"/>
      <c r="AM120" s="1336">
        <f>'Fruit Trees, Citrus &amp; Berries'!BF111</f>
        <v>64.95</v>
      </c>
      <c r="AN120" s="1337"/>
      <c r="AO120" s="1338"/>
      <c r="AP120" s="1339">
        <f>'Fruit Trees, Citrus &amp; Berries'!BH111</f>
        <v>0</v>
      </c>
      <c r="AQ120" s="1340"/>
      <c r="AR120" s="1341"/>
      <c r="AS120" s="1336" t="str">
        <f t="shared" si="15"/>
        <v/>
      </c>
      <c r="AT120" s="1337"/>
      <c r="AU120" s="1337"/>
      <c r="AV120" s="1338"/>
      <c r="AW120" s="1342" t="str">
        <f>'Fruit Trees, Citrus &amp; Berries'!BA111</f>
        <v>GNFBR148</v>
      </c>
      <c r="AX120" s="1343"/>
      <c r="AY120" s="1344"/>
      <c r="BB120" s="108" t="str">
        <f t="shared" si="14"/>
        <v>*********</v>
      </c>
      <c r="BC120" s="108" t="str">
        <f t="shared" si="16"/>
        <v>GNFBR148</v>
      </c>
      <c r="BD120" s="108" t="str">
        <f t="shared" si="17"/>
        <v/>
      </c>
      <c r="BE120" s="108" t="str">
        <f t="shared" si="18"/>
        <v>Apple (Columnar) | Polka' Apple - Ballerina (Extra Large*)</v>
      </c>
      <c r="BF120" s="115" t="str">
        <f t="shared" si="19"/>
        <v/>
      </c>
      <c r="BG120" s="113">
        <f t="shared" si="20"/>
        <v>64.95</v>
      </c>
      <c r="BH120" s="206">
        <f t="shared" si="21"/>
        <v>0</v>
      </c>
      <c r="BI120" s="113" t="str">
        <f t="shared" si="22"/>
        <v/>
      </c>
    </row>
    <row r="121" spans="2:61" ht="18.75" customHeight="1" x14ac:dyDescent="0.4">
      <c r="B121" s="1329" t="s">
        <v>1824</v>
      </c>
      <c r="C121" s="1330"/>
      <c r="D121" s="1329" t="s">
        <v>1824</v>
      </c>
      <c r="E121" s="1330"/>
      <c r="F121" s="1331" t="str">
        <f>'Fruit Trees, Citrus &amp; Berries'!BE112</f>
        <v/>
      </c>
      <c r="G121" s="1332"/>
      <c r="H121" s="1333" t="str">
        <f>'Fruit Trees, Citrus &amp; Berries'!BB112&amp;" | "&amp;'Fruit Trees, Citrus &amp; Berries'!BC112</f>
        <v>Apple (Columnar) | Waltz' Apple - Ballerina</v>
      </c>
      <c r="I121" s="1334"/>
      <c r="J121" s="1334"/>
      <c r="K121" s="1334"/>
      <c r="L121" s="1334"/>
      <c r="M121" s="1334"/>
      <c r="N121" s="1334"/>
      <c r="O121" s="1334"/>
      <c r="P121" s="1334"/>
      <c r="Q121" s="1334"/>
      <c r="R121" s="1334"/>
      <c r="S121" s="1334"/>
      <c r="T121" s="1334"/>
      <c r="U121" s="1334"/>
      <c r="V121" s="1334"/>
      <c r="W121" s="1334"/>
      <c r="X121" s="1334"/>
      <c r="Y121" s="1334"/>
      <c r="Z121" s="1334"/>
      <c r="AA121" s="1334"/>
      <c r="AB121" s="1334"/>
      <c r="AC121" s="1334"/>
      <c r="AD121" s="1334"/>
      <c r="AE121" s="1334"/>
      <c r="AF121" s="1334"/>
      <c r="AG121" s="1334"/>
      <c r="AH121" s="1334"/>
      <c r="AI121" s="1334"/>
      <c r="AJ121" s="1334"/>
      <c r="AK121" s="1334"/>
      <c r="AL121" s="1335"/>
      <c r="AM121" s="1336">
        <f>'Fruit Trees, Citrus &amp; Berries'!BF112</f>
        <v>49.95</v>
      </c>
      <c r="AN121" s="1337"/>
      <c r="AO121" s="1338"/>
      <c r="AP121" s="1339">
        <f>'Fruit Trees, Citrus &amp; Berries'!BH112</f>
        <v>0</v>
      </c>
      <c r="AQ121" s="1340"/>
      <c r="AR121" s="1341"/>
      <c r="AS121" s="1336" t="str">
        <f t="shared" si="15"/>
        <v/>
      </c>
      <c r="AT121" s="1337"/>
      <c r="AU121" s="1337"/>
      <c r="AV121" s="1338"/>
      <c r="AW121" s="1342" t="str">
        <f>'Fruit Trees, Citrus &amp; Berries'!BA112</f>
        <v>FNFBR151</v>
      </c>
      <c r="AX121" s="1343"/>
      <c r="AY121" s="1344"/>
      <c r="BB121" s="108" t="str">
        <f t="shared" si="14"/>
        <v>*********</v>
      </c>
      <c r="BC121" s="108" t="str">
        <f t="shared" si="16"/>
        <v>FNFBR151</v>
      </c>
      <c r="BD121" s="108" t="str">
        <f t="shared" si="17"/>
        <v/>
      </c>
      <c r="BE121" s="108" t="str">
        <f t="shared" si="18"/>
        <v>Apple (Columnar) | Waltz' Apple - Ballerina</v>
      </c>
      <c r="BF121" s="115" t="str">
        <f t="shared" si="19"/>
        <v/>
      </c>
      <c r="BG121" s="113">
        <f t="shared" si="20"/>
        <v>49.95</v>
      </c>
      <c r="BH121" s="206">
        <f t="shared" si="21"/>
        <v>0</v>
      </c>
      <c r="BI121" s="113" t="str">
        <f t="shared" si="22"/>
        <v/>
      </c>
    </row>
    <row r="122" spans="2:61" ht="18.75" customHeight="1" x14ac:dyDescent="0.4">
      <c r="B122" s="1329" t="s">
        <v>1824</v>
      </c>
      <c r="C122" s="1330"/>
      <c r="D122" s="1329" t="s">
        <v>1824</v>
      </c>
      <c r="E122" s="1330"/>
      <c r="F122" s="1331" t="str">
        <f>'Fruit Trees, Citrus &amp; Berries'!BE113</f>
        <v/>
      </c>
      <c r="G122" s="1332"/>
      <c r="H122" s="1333" t="str">
        <f>'Fruit Trees, Citrus &amp; Berries'!BB113&amp;" | "&amp;'Fruit Trees, Citrus &amp; Berries'!BC113</f>
        <v>Apple (Columnar) | Waltz' Apple - Ballerina (Extra Large*)</v>
      </c>
      <c r="I122" s="1334"/>
      <c r="J122" s="1334"/>
      <c r="K122" s="1334"/>
      <c r="L122" s="1334"/>
      <c r="M122" s="1334"/>
      <c r="N122" s="1334"/>
      <c r="O122" s="1334"/>
      <c r="P122" s="1334"/>
      <c r="Q122" s="1334"/>
      <c r="R122" s="1334"/>
      <c r="S122" s="1334"/>
      <c r="T122" s="1334"/>
      <c r="U122" s="1334"/>
      <c r="V122" s="1334"/>
      <c r="W122" s="1334"/>
      <c r="X122" s="1334"/>
      <c r="Y122" s="1334"/>
      <c r="Z122" s="1334"/>
      <c r="AA122" s="1334"/>
      <c r="AB122" s="1334"/>
      <c r="AC122" s="1334"/>
      <c r="AD122" s="1334"/>
      <c r="AE122" s="1334"/>
      <c r="AF122" s="1334"/>
      <c r="AG122" s="1334"/>
      <c r="AH122" s="1334"/>
      <c r="AI122" s="1334"/>
      <c r="AJ122" s="1334"/>
      <c r="AK122" s="1334"/>
      <c r="AL122" s="1335"/>
      <c r="AM122" s="1336">
        <f>'Fruit Trees, Citrus &amp; Berries'!BF113</f>
        <v>64.95</v>
      </c>
      <c r="AN122" s="1337"/>
      <c r="AO122" s="1338"/>
      <c r="AP122" s="1339">
        <f>'Fruit Trees, Citrus &amp; Berries'!BH113</f>
        <v>0</v>
      </c>
      <c r="AQ122" s="1340"/>
      <c r="AR122" s="1341"/>
      <c r="AS122" s="1336" t="str">
        <f t="shared" si="15"/>
        <v/>
      </c>
      <c r="AT122" s="1337"/>
      <c r="AU122" s="1337"/>
      <c r="AV122" s="1338"/>
      <c r="AW122" s="1342" t="str">
        <f>'Fruit Trees, Citrus &amp; Berries'!BA113</f>
        <v>GNFBR151</v>
      </c>
      <c r="AX122" s="1343"/>
      <c r="AY122" s="1344"/>
      <c r="BB122" s="108" t="str">
        <f t="shared" si="14"/>
        <v>*********</v>
      </c>
      <c r="BC122" s="108" t="str">
        <f t="shared" si="16"/>
        <v>GNFBR151</v>
      </c>
      <c r="BD122" s="108" t="str">
        <f t="shared" si="17"/>
        <v/>
      </c>
      <c r="BE122" s="108" t="str">
        <f t="shared" si="18"/>
        <v>Apple (Columnar) | Waltz' Apple - Ballerina (Extra Large*)</v>
      </c>
      <c r="BF122" s="115" t="str">
        <f t="shared" si="19"/>
        <v/>
      </c>
      <c r="BG122" s="113">
        <f t="shared" si="20"/>
        <v>64.95</v>
      </c>
      <c r="BH122" s="206">
        <f t="shared" si="21"/>
        <v>0</v>
      </c>
      <c r="BI122" s="113" t="str">
        <f t="shared" si="22"/>
        <v/>
      </c>
    </row>
    <row r="123" spans="2:61" ht="18.75" customHeight="1" x14ac:dyDescent="0.4">
      <c r="B123" s="1329" t="s">
        <v>1824</v>
      </c>
      <c r="C123" s="1330"/>
      <c r="D123" s="1329" t="s">
        <v>1824</v>
      </c>
      <c r="E123" s="1330"/>
      <c r="F123" s="1331" t="str">
        <f>'Fruit Trees, Citrus &amp; Berries'!BE114</f>
        <v/>
      </c>
      <c r="G123" s="1332"/>
      <c r="H123" s="1333" t="str">
        <f>'Fruit Trees, Citrus &amp; Berries'!BB114&amp;" | "&amp;'Fruit Trees, Citrus &amp; Berries'!BC114</f>
        <v xml:space="preserve"> | </v>
      </c>
      <c r="I123" s="1334"/>
      <c r="J123" s="1334"/>
      <c r="K123" s="1334"/>
      <c r="L123" s="1334"/>
      <c r="M123" s="1334"/>
      <c r="N123" s="1334"/>
      <c r="O123" s="1334"/>
      <c r="P123" s="1334"/>
      <c r="Q123" s="1334"/>
      <c r="R123" s="1334"/>
      <c r="S123" s="1334"/>
      <c r="T123" s="1334"/>
      <c r="U123" s="1334"/>
      <c r="V123" s="1334"/>
      <c r="W123" s="1334"/>
      <c r="X123" s="1334"/>
      <c r="Y123" s="1334"/>
      <c r="Z123" s="1334"/>
      <c r="AA123" s="1334"/>
      <c r="AB123" s="1334"/>
      <c r="AC123" s="1334"/>
      <c r="AD123" s="1334"/>
      <c r="AE123" s="1334"/>
      <c r="AF123" s="1334"/>
      <c r="AG123" s="1334"/>
      <c r="AH123" s="1334"/>
      <c r="AI123" s="1334"/>
      <c r="AJ123" s="1334"/>
      <c r="AK123" s="1334"/>
      <c r="AL123" s="1335"/>
      <c r="AM123" s="1336" t="str">
        <f>'Fruit Trees, Citrus &amp; Berries'!BF114</f>
        <v/>
      </c>
      <c r="AN123" s="1337"/>
      <c r="AO123" s="1338"/>
      <c r="AP123" s="1339" t="str">
        <f>'Fruit Trees, Citrus &amp; Berries'!BH114</f>
        <v/>
      </c>
      <c r="AQ123" s="1340"/>
      <c r="AR123" s="1341"/>
      <c r="AS123" s="1336" t="str">
        <f t="shared" si="15"/>
        <v/>
      </c>
      <c r="AT123" s="1337"/>
      <c r="AU123" s="1337"/>
      <c r="AV123" s="1338"/>
      <c r="AW123" s="1342" t="str">
        <f>'Fruit Trees, Citrus &amp; Berries'!BA114</f>
        <v/>
      </c>
      <c r="AX123" s="1343"/>
      <c r="AY123" s="1344"/>
      <c r="BB123" s="108" t="str">
        <f t="shared" si="14"/>
        <v>*********</v>
      </c>
      <c r="BC123" s="108" t="str">
        <f t="shared" si="16"/>
        <v/>
      </c>
      <c r="BD123" s="108" t="str">
        <f t="shared" si="17"/>
        <v/>
      </c>
      <c r="BE123" s="108" t="str">
        <f t="shared" si="18"/>
        <v xml:space="preserve"> | </v>
      </c>
      <c r="BF123" s="115" t="str">
        <f t="shared" si="19"/>
        <v/>
      </c>
      <c r="BG123" s="113" t="str">
        <f t="shared" si="20"/>
        <v/>
      </c>
      <c r="BH123" s="206" t="str">
        <f t="shared" si="21"/>
        <v/>
      </c>
      <c r="BI123" s="113" t="str">
        <f t="shared" si="22"/>
        <v/>
      </c>
    </row>
    <row r="124" spans="2:61" ht="18.75" customHeight="1" x14ac:dyDescent="0.4">
      <c r="B124" s="1329" t="s">
        <v>1824</v>
      </c>
      <c r="C124" s="1330"/>
      <c r="D124" s="1329" t="s">
        <v>1824</v>
      </c>
      <c r="E124" s="1330"/>
      <c r="F124" s="1331" t="str">
        <f>'Fruit Trees, Citrus &amp; Berries'!BE115</f>
        <v/>
      </c>
      <c r="G124" s="1332"/>
      <c r="H124" s="1333" t="str">
        <f>'Fruit Trees, Citrus &amp; Berries'!BB115&amp;" | "&amp;'Fruit Trees, Citrus &amp; Berries'!BC115</f>
        <v>Apple (Double Graft) | Gala &amp; Granny Smith</v>
      </c>
      <c r="I124" s="1334"/>
      <c r="J124" s="1334"/>
      <c r="K124" s="1334"/>
      <c r="L124" s="1334"/>
      <c r="M124" s="1334"/>
      <c r="N124" s="1334"/>
      <c r="O124" s="1334"/>
      <c r="P124" s="1334"/>
      <c r="Q124" s="1334"/>
      <c r="R124" s="1334"/>
      <c r="S124" s="1334"/>
      <c r="T124" s="1334"/>
      <c r="U124" s="1334"/>
      <c r="V124" s="1334"/>
      <c r="W124" s="1334"/>
      <c r="X124" s="1334"/>
      <c r="Y124" s="1334"/>
      <c r="Z124" s="1334"/>
      <c r="AA124" s="1334"/>
      <c r="AB124" s="1334"/>
      <c r="AC124" s="1334"/>
      <c r="AD124" s="1334"/>
      <c r="AE124" s="1334"/>
      <c r="AF124" s="1334"/>
      <c r="AG124" s="1334"/>
      <c r="AH124" s="1334"/>
      <c r="AI124" s="1334"/>
      <c r="AJ124" s="1334"/>
      <c r="AK124" s="1334"/>
      <c r="AL124" s="1335"/>
      <c r="AM124" s="1336" t="str">
        <f>'Fruit Trees, Citrus &amp; Berries'!BF115</f>
        <v/>
      </c>
      <c r="AN124" s="1337"/>
      <c r="AO124" s="1338"/>
      <c r="AP124" s="1339">
        <f>'Fruit Trees, Citrus &amp; Berries'!BH115</f>
        <v>0</v>
      </c>
      <c r="AQ124" s="1340"/>
      <c r="AR124" s="1341"/>
      <c r="AS124" s="1336" t="str">
        <f t="shared" si="15"/>
        <v/>
      </c>
      <c r="AT124" s="1337"/>
      <c r="AU124" s="1337"/>
      <c r="AV124" s="1338"/>
      <c r="AW124" s="1342" t="str">
        <f>'Fruit Trees, Citrus &amp; Berries'!BA115</f>
        <v>HBFBR157</v>
      </c>
      <c r="AX124" s="1343"/>
      <c r="AY124" s="1344"/>
      <c r="BB124" s="108" t="str">
        <f t="shared" si="14"/>
        <v>*********</v>
      </c>
      <c r="BC124" s="108" t="str">
        <f t="shared" si="16"/>
        <v>HBFBR157</v>
      </c>
      <c r="BD124" s="108" t="str">
        <f t="shared" si="17"/>
        <v/>
      </c>
      <c r="BE124" s="108" t="str">
        <f t="shared" si="18"/>
        <v>Apple (Double Graft) | Gala &amp; Granny Smith</v>
      </c>
      <c r="BF124" s="115" t="str">
        <f t="shared" si="19"/>
        <v/>
      </c>
      <c r="BG124" s="113" t="str">
        <f t="shared" si="20"/>
        <v/>
      </c>
      <c r="BH124" s="206">
        <f t="shared" si="21"/>
        <v>0</v>
      </c>
      <c r="BI124" s="113" t="str">
        <f t="shared" si="22"/>
        <v/>
      </c>
    </row>
    <row r="125" spans="2:61" ht="18.75" customHeight="1" x14ac:dyDescent="0.4">
      <c r="B125" s="1329" t="s">
        <v>1824</v>
      </c>
      <c r="C125" s="1330"/>
      <c r="D125" s="1329" t="s">
        <v>1824</v>
      </c>
      <c r="E125" s="1330"/>
      <c r="F125" s="1331" t="str">
        <f>'Fruit Trees, Citrus &amp; Berries'!BE116</f>
        <v/>
      </c>
      <c r="G125" s="1332"/>
      <c r="H125" s="1333" t="str">
        <f>'Fruit Trees, Citrus &amp; Berries'!BB116&amp;" | "&amp;'Fruit Trees, Citrus &amp; Berries'!BC116</f>
        <v>Apple (Double Graft) | Gala &amp; Red Delicious</v>
      </c>
      <c r="I125" s="1334"/>
      <c r="J125" s="1334"/>
      <c r="K125" s="1334"/>
      <c r="L125" s="1334"/>
      <c r="M125" s="1334"/>
      <c r="N125" s="1334"/>
      <c r="O125" s="1334"/>
      <c r="P125" s="1334"/>
      <c r="Q125" s="1334"/>
      <c r="R125" s="1334"/>
      <c r="S125" s="1334"/>
      <c r="T125" s="1334"/>
      <c r="U125" s="1334"/>
      <c r="V125" s="1334"/>
      <c r="W125" s="1334"/>
      <c r="X125" s="1334"/>
      <c r="Y125" s="1334"/>
      <c r="Z125" s="1334"/>
      <c r="AA125" s="1334"/>
      <c r="AB125" s="1334"/>
      <c r="AC125" s="1334"/>
      <c r="AD125" s="1334"/>
      <c r="AE125" s="1334"/>
      <c r="AF125" s="1334"/>
      <c r="AG125" s="1334"/>
      <c r="AH125" s="1334"/>
      <c r="AI125" s="1334"/>
      <c r="AJ125" s="1334"/>
      <c r="AK125" s="1334"/>
      <c r="AL125" s="1335"/>
      <c r="AM125" s="1336">
        <f>'Fruit Trees, Citrus &amp; Berries'!BF116</f>
        <v>69.95</v>
      </c>
      <c r="AN125" s="1337"/>
      <c r="AO125" s="1338"/>
      <c r="AP125" s="1339">
        <f>'Fruit Trees, Citrus &amp; Berries'!BH116</f>
        <v>0</v>
      </c>
      <c r="AQ125" s="1340"/>
      <c r="AR125" s="1341"/>
      <c r="AS125" s="1336" t="str">
        <f t="shared" si="15"/>
        <v/>
      </c>
      <c r="AT125" s="1337"/>
      <c r="AU125" s="1337"/>
      <c r="AV125" s="1338"/>
      <c r="AW125" s="1342" t="str">
        <f>'Fruit Trees, Citrus &amp; Berries'!BA116</f>
        <v>FNFBR158</v>
      </c>
      <c r="AX125" s="1343"/>
      <c r="AY125" s="1344"/>
      <c r="BB125" s="108" t="str">
        <f t="shared" si="14"/>
        <v>*********</v>
      </c>
      <c r="BC125" s="108" t="str">
        <f t="shared" si="16"/>
        <v>FNFBR158</v>
      </c>
      <c r="BD125" s="108" t="str">
        <f t="shared" si="17"/>
        <v/>
      </c>
      <c r="BE125" s="108" t="str">
        <f t="shared" si="18"/>
        <v>Apple (Double Graft) | Gala &amp; Red Delicious</v>
      </c>
      <c r="BF125" s="115" t="str">
        <f t="shared" si="19"/>
        <v/>
      </c>
      <c r="BG125" s="113">
        <f t="shared" si="20"/>
        <v>69.95</v>
      </c>
      <c r="BH125" s="206">
        <f t="shared" si="21"/>
        <v>0</v>
      </c>
      <c r="BI125" s="113" t="str">
        <f t="shared" si="22"/>
        <v/>
      </c>
    </row>
    <row r="126" spans="2:61" ht="18.75" customHeight="1" x14ac:dyDescent="0.4">
      <c r="B126" s="1329" t="s">
        <v>1824</v>
      </c>
      <c r="C126" s="1330"/>
      <c r="D126" s="1329" t="s">
        <v>1824</v>
      </c>
      <c r="E126" s="1330"/>
      <c r="F126" s="1331" t="str">
        <f>'Fruit Trees, Citrus &amp; Berries'!BE117</f>
        <v/>
      </c>
      <c r="G126" s="1332"/>
      <c r="H126" s="1333" t="str">
        <f>'Fruit Trees, Citrus &amp; Berries'!BB117&amp;" | "&amp;'Fruit Trees, Citrus &amp; Berries'!BC117</f>
        <v>Apple (Double Graft) | Gala &amp; Red Fuji</v>
      </c>
      <c r="I126" s="1334"/>
      <c r="J126" s="1334"/>
      <c r="K126" s="1334"/>
      <c r="L126" s="1334"/>
      <c r="M126" s="1334"/>
      <c r="N126" s="1334"/>
      <c r="O126" s="1334"/>
      <c r="P126" s="1334"/>
      <c r="Q126" s="1334"/>
      <c r="R126" s="1334"/>
      <c r="S126" s="1334"/>
      <c r="T126" s="1334"/>
      <c r="U126" s="1334"/>
      <c r="V126" s="1334"/>
      <c r="W126" s="1334"/>
      <c r="X126" s="1334"/>
      <c r="Y126" s="1334"/>
      <c r="Z126" s="1334"/>
      <c r="AA126" s="1334"/>
      <c r="AB126" s="1334"/>
      <c r="AC126" s="1334"/>
      <c r="AD126" s="1334"/>
      <c r="AE126" s="1334"/>
      <c r="AF126" s="1334"/>
      <c r="AG126" s="1334"/>
      <c r="AH126" s="1334"/>
      <c r="AI126" s="1334"/>
      <c r="AJ126" s="1334"/>
      <c r="AK126" s="1334"/>
      <c r="AL126" s="1335"/>
      <c r="AM126" s="1336">
        <f>'Fruit Trees, Citrus &amp; Berries'!BF117</f>
        <v>69.95</v>
      </c>
      <c r="AN126" s="1337"/>
      <c r="AO126" s="1338"/>
      <c r="AP126" s="1339">
        <f>'Fruit Trees, Citrus &amp; Berries'!BH117</f>
        <v>0</v>
      </c>
      <c r="AQ126" s="1340"/>
      <c r="AR126" s="1341"/>
      <c r="AS126" s="1336" t="str">
        <f t="shared" si="15"/>
        <v/>
      </c>
      <c r="AT126" s="1337"/>
      <c r="AU126" s="1337"/>
      <c r="AV126" s="1338"/>
      <c r="AW126" s="1342" t="str">
        <f>'Fruit Trees, Citrus &amp; Berries'!BA117</f>
        <v>FNFBR159</v>
      </c>
      <c r="AX126" s="1343"/>
      <c r="AY126" s="1344"/>
      <c r="BB126" s="108" t="str">
        <f t="shared" si="14"/>
        <v>*********</v>
      </c>
      <c r="BC126" s="108" t="str">
        <f t="shared" si="16"/>
        <v>FNFBR159</v>
      </c>
      <c r="BD126" s="108" t="str">
        <f t="shared" si="17"/>
        <v/>
      </c>
      <c r="BE126" s="108" t="str">
        <f t="shared" si="18"/>
        <v>Apple (Double Graft) | Gala &amp; Red Fuji</v>
      </c>
      <c r="BF126" s="115" t="str">
        <f t="shared" si="19"/>
        <v/>
      </c>
      <c r="BG126" s="113">
        <f t="shared" si="20"/>
        <v>69.95</v>
      </c>
      <c r="BH126" s="206">
        <f t="shared" si="21"/>
        <v>0</v>
      </c>
      <c r="BI126" s="113" t="str">
        <f t="shared" si="22"/>
        <v/>
      </c>
    </row>
    <row r="127" spans="2:61" ht="18.75" customHeight="1" x14ac:dyDescent="0.4">
      <c r="B127" s="1329" t="s">
        <v>1824</v>
      </c>
      <c r="C127" s="1330"/>
      <c r="D127" s="1329" t="s">
        <v>1824</v>
      </c>
      <c r="E127" s="1330"/>
      <c r="F127" s="1331" t="str">
        <f>'Fruit Trees, Citrus &amp; Berries'!BE118</f>
        <v/>
      </c>
      <c r="G127" s="1332"/>
      <c r="H127" s="1333" t="str">
        <f>'Fruit Trees, Citrus &amp; Berries'!BB118&amp;" | "&amp;'Fruit Trees, Citrus &amp; Berries'!BC118</f>
        <v>Apple (Double Graft) | Golden Delicious &amp; Cox's Orange Pippin</v>
      </c>
      <c r="I127" s="1334"/>
      <c r="J127" s="1334"/>
      <c r="K127" s="1334"/>
      <c r="L127" s="1334"/>
      <c r="M127" s="1334"/>
      <c r="N127" s="1334"/>
      <c r="O127" s="1334"/>
      <c r="P127" s="1334"/>
      <c r="Q127" s="1334"/>
      <c r="R127" s="1334"/>
      <c r="S127" s="1334"/>
      <c r="T127" s="1334"/>
      <c r="U127" s="1334"/>
      <c r="V127" s="1334"/>
      <c r="W127" s="1334"/>
      <c r="X127" s="1334"/>
      <c r="Y127" s="1334"/>
      <c r="Z127" s="1334"/>
      <c r="AA127" s="1334"/>
      <c r="AB127" s="1334"/>
      <c r="AC127" s="1334"/>
      <c r="AD127" s="1334"/>
      <c r="AE127" s="1334"/>
      <c r="AF127" s="1334"/>
      <c r="AG127" s="1334"/>
      <c r="AH127" s="1334"/>
      <c r="AI127" s="1334"/>
      <c r="AJ127" s="1334"/>
      <c r="AK127" s="1334"/>
      <c r="AL127" s="1335"/>
      <c r="AM127" s="1336" t="str">
        <f>'Fruit Trees, Citrus &amp; Berries'!BF118</f>
        <v/>
      </c>
      <c r="AN127" s="1337"/>
      <c r="AO127" s="1338"/>
      <c r="AP127" s="1339">
        <f>'Fruit Trees, Citrus &amp; Berries'!BH118</f>
        <v>0</v>
      </c>
      <c r="AQ127" s="1340"/>
      <c r="AR127" s="1341"/>
      <c r="AS127" s="1336" t="str">
        <f t="shared" si="15"/>
        <v/>
      </c>
      <c r="AT127" s="1337"/>
      <c r="AU127" s="1337"/>
      <c r="AV127" s="1338"/>
      <c r="AW127" s="1342" t="str">
        <f>'Fruit Trees, Citrus &amp; Berries'!BA118</f>
        <v>HBFBR160</v>
      </c>
      <c r="AX127" s="1343"/>
      <c r="AY127" s="1344"/>
      <c r="BB127" s="108" t="str">
        <f t="shared" si="14"/>
        <v>*********</v>
      </c>
      <c r="BC127" s="108" t="str">
        <f t="shared" si="16"/>
        <v>HBFBR160</v>
      </c>
      <c r="BD127" s="108" t="str">
        <f t="shared" si="17"/>
        <v/>
      </c>
      <c r="BE127" s="108" t="str">
        <f t="shared" si="18"/>
        <v>Apple (Double Graft) | Golden Delicious &amp; Cox's Orange Pippin</v>
      </c>
      <c r="BF127" s="115" t="str">
        <f t="shared" si="19"/>
        <v/>
      </c>
      <c r="BG127" s="113" t="str">
        <f t="shared" si="20"/>
        <v/>
      </c>
      <c r="BH127" s="206">
        <f t="shared" si="21"/>
        <v>0</v>
      </c>
      <c r="BI127" s="113" t="str">
        <f t="shared" si="22"/>
        <v/>
      </c>
    </row>
    <row r="128" spans="2:61" ht="18.75" customHeight="1" x14ac:dyDescent="0.4">
      <c r="B128" s="1329" t="s">
        <v>1824</v>
      </c>
      <c r="C128" s="1330"/>
      <c r="D128" s="1329" t="s">
        <v>1824</v>
      </c>
      <c r="E128" s="1330"/>
      <c r="F128" s="1331" t="str">
        <f>'Fruit Trees, Citrus &amp; Berries'!BE119</f>
        <v/>
      </c>
      <c r="G128" s="1332"/>
      <c r="H128" s="1333" t="str">
        <f>'Fruit Trees, Citrus &amp; Berries'!BB119&amp;" | "&amp;'Fruit Trees, Citrus &amp; Berries'!BC119</f>
        <v>Apple (Double Graft) | Granny Smith &amp; Golden Delcious</v>
      </c>
      <c r="I128" s="1334"/>
      <c r="J128" s="1334"/>
      <c r="K128" s="1334"/>
      <c r="L128" s="1334"/>
      <c r="M128" s="1334"/>
      <c r="N128" s="1334"/>
      <c r="O128" s="1334"/>
      <c r="P128" s="1334"/>
      <c r="Q128" s="1334"/>
      <c r="R128" s="1334"/>
      <c r="S128" s="1334"/>
      <c r="T128" s="1334"/>
      <c r="U128" s="1334"/>
      <c r="V128" s="1334"/>
      <c r="W128" s="1334"/>
      <c r="X128" s="1334"/>
      <c r="Y128" s="1334"/>
      <c r="Z128" s="1334"/>
      <c r="AA128" s="1334"/>
      <c r="AB128" s="1334"/>
      <c r="AC128" s="1334"/>
      <c r="AD128" s="1334"/>
      <c r="AE128" s="1334"/>
      <c r="AF128" s="1334"/>
      <c r="AG128" s="1334"/>
      <c r="AH128" s="1334"/>
      <c r="AI128" s="1334"/>
      <c r="AJ128" s="1334"/>
      <c r="AK128" s="1334"/>
      <c r="AL128" s="1335"/>
      <c r="AM128" s="1336" t="str">
        <f>'Fruit Trees, Citrus &amp; Berries'!BF119</f>
        <v/>
      </c>
      <c r="AN128" s="1337"/>
      <c r="AO128" s="1338"/>
      <c r="AP128" s="1339">
        <f>'Fruit Trees, Citrus &amp; Berries'!BH119</f>
        <v>0</v>
      </c>
      <c r="AQ128" s="1340"/>
      <c r="AR128" s="1341"/>
      <c r="AS128" s="1336" t="str">
        <f t="shared" si="15"/>
        <v/>
      </c>
      <c r="AT128" s="1337"/>
      <c r="AU128" s="1337"/>
      <c r="AV128" s="1338"/>
      <c r="AW128" s="1342" t="str">
        <f>'Fruit Trees, Citrus &amp; Berries'!BA119</f>
        <v>HBFBR163</v>
      </c>
      <c r="AX128" s="1343"/>
      <c r="AY128" s="1344"/>
      <c r="BB128" s="108" t="str">
        <f t="shared" si="14"/>
        <v>*********</v>
      </c>
      <c r="BC128" s="108" t="str">
        <f t="shared" si="16"/>
        <v>HBFBR163</v>
      </c>
      <c r="BD128" s="108" t="str">
        <f t="shared" si="17"/>
        <v/>
      </c>
      <c r="BE128" s="108" t="str">
        <f t="shared" si="18"/>
        <v>Apple (Double Graft) | Granny Smith &amp; Golden Delcious</v>
      </c>
      <c r="BF128" s="115" t="str">
        <f t="shared" si="19"/>
        <v/>
      </c>
      <c r="BG128" s="113" t="str">
        <f t="shared" si="20"/>
        <v/>
      </c>
      <c r="BH128" s="206">
        <f t="shared" si="21"/>
        <v>0</v>
      </c>
      <c r="BI128" s="113" t="str">
        <f t="shared" si="22"/>
        <v/>
      </c>
    </row>
    <row r="129" spans="2:61" ht="18.75" customHeight="1" x14ac:dyDescent="0.4">
      <c r="B129" s="1329" t="s">
        <v>1824</v>
      </c>
      <c r="C129" s="1330"/>
      <c r="D129" s="1329" t="s">
        <v>1824</v>
      </c>
      <c r="E129" s="1330"/>
      <c r="F129" s="1331" t="str">
        <f>'Fruit Trees, Citrus &amp; Berries'!BE120</f>
        <v/>
      </c>
      <c r="G129" s="1332"/>
      <c r="H129" s="1333" t="str">
        <f>'Fruit Trees, Citrus &amp; Berries'!BB120&amp;" | "&amp;'Fruit Trees, Citrus &amp; Berries'!BC120</f>
        <v>Apple (Double Graft) | Granny Smith &amp; Golden Delcious</v>
      </c>
      <c r="I129" s="1334"/>
      <c r="J129" s="1334"/>
      <c r="K129" s="1334"/>
      <c r="L129" s="1334"/>
      <c r="M129" s="1334"/>
      <c r="N129" s="1334"/>
      <c r="O129" s="1334"/>
      <c r="P129" s="1334"/>
      <c r="Q129" s="1334"/>
      <c r="R129" s="1334"/>
      <c r="S129" s="1334"/>
      <c r="T129" s="1334"/>
      <c r="U129" s="1334"/>
      <c r="V129" s="1334"/>
      <c r="W129" s="1334"/>
      <c r="X129" s="1334"/>
      <c r="Y129" s="1334"/>
      <c r="Z129" s="1334"/>
      <c r="AA129" s="1334"/>
      <c r="AB129" s="1334"/>
      <c r="AC129" s="1334"/>
      <c r="AD129" s="1334"/>
      <c r="AE129" s="1334"/>
      <c r="AF129" s="1334"/>
      <c r="AG129" s="1334"/>
      <c r="AH129" s="1334"/>
      <c r="AI129" s="1334"/>
      <c r="AJ129" s="1334"/>
      <c r="AK129" s="1334"/>
      <c r="AL129" s="1335"/>
      <c r="AM129" s="1336">
        <f>'Fruit Trees, Citrus &amp; Berries'!BF120</f>
        <v>69.95</v>
      </c>
      <c r="AN129" s="1337"/>
      <c r="AO129" s="1338"/>
      <c r="AP129" s="1339">
        <f>'Fruit Trees, Citrus &amp; Berries'!BH120</f>
        <v>0</v>
      </c>
      <c r="AQ129" s="1340"/>
      <c r="AR129" s="1341"/>
      <c r="AS129" s="1336" t="str">
        <f t="shared" si="15"/>
        <v/>
      </c>
      <c r="AT129" s="1337"/>
      <c r="AU129" s="1337"/>
      <c r="AV129" s="1338"/>
      <c r="AW129" s="1342" t="str">
        <f>'Fruit Trees, Citrus &amp; Berries'!BA120</f>
        <v>FNFBR163</v>
      </c>
      <c r="AX129" s="1343"/>
      <c r="AY129" s="1344"/>
      <c r="BB129" s="108" t="str">
        <f t="shared" si="14"/>
        <v>*********</v>
      </c>
      <c r="BC129" s="108" t="str">
        <f t="shared" si="16"/>
        <v>FNFBR163</v>
      </c>
      <c r="BD129" s="108" t="str">
        <f t="shared" si="17"/>
        <v/>
      </c>
      <c r="BE129" s="108" t="str">
        <f t="shared" si="18"/>
        <v>Apple (Double Graft) | Granny Smith &amp; Golden Delcious</v>
      </c>
      <c r="BF129" s="115" t="str">
        <f t="shared" si="19"/>
        <v/>
      </c>
      <c r="BG129" s="113">
        <f t="shared" si="20"/>
        <v>69.95</v>
      </c>
      <c r="BH129" s="206">
        <f t="shared" si="21"/>
        <v>0</v>
      </c>
      <c r="BI129" s="113" t="str">
        <f t="shared" si="22"/>
        <v/>
      </c>
    </row>
    <row r="130" spans="2:61" ht="18.75" customHeight="1" x14ac:dyDescent="0.4">
      <c r="B130" s="1329" t="s">
        <v>1824</v>
      </c>
      <c r="C130" s="1330"/>
      <c r="D130" s="1329" t="s">
        <v>1824</v>
      </c>
      <c r="E130" s="1330"/>
      <c r="F130" s="1331" t="str">
        <f>'Fruit Trees, Citrus &amp; Berries'!BE121</f>
        <v/>
      </c>
      <c r="G130" s="1332"/>
      <c r="H130" s="1333" t="str">
        <f>'Fruit Trees, Citrus &amp; Berries'!BB121&amp;" | "&amp;'Fruit Trees, Citrus &amp; Berries'!BC121</f>
        <v>Apple (Double Graft) | Granny Smith &amp; Jonathon</v>
      </c>
      <c r="I130" s="1334"/>
      <c r="J130" s="1334"/>
      <c r="K130" s="1334"/>
      <c r="L130" s="1334"/>
      <c r="M130" s="1334"/>
      <c r="N130" s="1334"/>
      <c r="O130" s="1334"/>
      <c r="P130" s="1334"/>
      <c r="Q130" s="1334"/>
      <c r="R130" s="1334"/>
      <c r="S130" s="1334"/>
      <c r="T130" s="1334"/>
      <c r="U130" s="1334"/>
      <c r="V130" s="1334"/>
      <c r="W130" s="1334"/>
      <c r="X130" s="1334"/>
      <c r="Y130" s="1334"/>
      <c r="Z130" s="1334"/>
      <c r="AA130" s="1334"/>
      <c r="AB130" s="1334"/>
      <c r="AC130" s="1334"/>
      <c r="AD130" s="1334"/>
      <c r="AE130" s="1334"/>
      <c r="AF130" s="1334"/>
      <c r="AG130" s="1334"/>
      <c r="AH130" s="1334"/>
      <c r="AI130" s="1334"/>
      <c r="AJ130" s="1334"/>
      <c r="AK130" s="1334"/>
      <c r="AL130" s="1335"/>
      <c r="AM130" s="1336">
        <f>'Fruit Trees, Citrus &amp; Berries'!BF121</f>
        <v>69.95</v>
      </c>
      <c r="AN130" s="1337"/>
      <c r="AO130" s="1338"/>
      <c r="AP130" s="1339">
        <f>'Fruit Trees, Citrus &amp; Berries'!BH121</f>
        <v>0</v>
      </c>
      <c r="AQ130" s="1340"/>
      <c r="AR130" s="1341"/>
      <c r="AS130" s="1336" t="str">
        <f t="shared" si="15"/>
        <v/>
      </c>
      <c r="AT130" s="1337"/>
      <c r="AU130" s="1337"/>
      <c r="AV130" s="1338"/>
      <c r="AW130" s="1342" t="str">
        <f>'Fruit Trees, Citrus &amp; Berries'!BA121</f>
        <v>FNFBR164</v>
      </c>
      <c r="AX130" s="1343"/>
      <c r="AY130" s="1344"/>
      <c r="BB130" s="108" t="str">
        <f t="shared" si="14"/>
        <v>*********</v>
      </c>
      <c r="BC130" s="108" t="str">
        <f t="shared" si="16"/>
        <v>FNFBR164</v>
      </c>
      <c r="BD130" s="108" t="str">
        <f t="shared" si="17"/>
        <v/>
      </c>
      <c r="BE130" s="108" t="str">
        <f t="shared" si="18"/>
        <v>Apple (Double Graft) | Granny Smith &amp; Jonathon</v>
      </c>
      <c r="BF130" s="115" t="str">
        <f t="shared" si="19"/>
        <v/>
      </c>
      <c r="BG130" s="113">
        <f t="shared" si="20"/>
        <v>69.95</v>
      </c>
      <c r="BH130" s="206">
        <f t="shared" si="21"/>
        <v>0</v>
      </c>
      <c r="BI130" s="113" t="str">
        <f t="shared" si="22"/>
        <v/>
      </c>
    </row>
    <row r="131" spans="2:61" ht="18.75" customHeight="1" x14ac:dyDescent="0.4">
      <c r="B131" s="1329" t="s">
        <v>1824</v>
      </c>
      <c r="C131" s="1330"/>
      <c r="D131" s="1329" t="s">
        <v>1824</v>
      </c>
      <c r="E131" s="1330"/>
      <c r="F131" s="1331" t="str">
        <f>'Fruit Trees, Citrus &amp; Berries'!BE122</f>
        <v/>
      </c>
      <c r="G131" s="1332"/>
      <c r="H131" s="1333" t="str">
        <f>'Fruit Trees, Citrus &amp; Berries'!BB122&amp;" | "&amp;'Fruit Trees, Citrus &amp; Berries'!BC122</f>
        <v>Apple (Double Graft) | Pink Lady &amp; Granny Smith</v>
      </c>
      <c r="I131" s="1334"/>
      <c r="J131" s="1334"/>
      <c r="K131" s="1334"/>
      <c r="L131" s="1334"/>
      <c r="M131" s="1334"/>
      <c r="N131" s="1334"/>
      <c r="O131" s="1334"/>
      <c r="P131" s="1334"/>
      <c r="Q131" s="1334"/>
      <c r="R131" s="1334"/>
      <c r="S131" s="1334"/>
      <c r="T131" s="1334"/>
      <c r="U131" s="1334"/>
      <c r="V131" s="1334"/>
      <c r="W131" s="1334"/>
      <c r="X131" s="1334"/>
      <c r="Y131" s="1334"/>
      <c r="Z131" s="1334"/>
      <c r="AA131" s="1334"/>
      <c r="AB131" s="1334"/>
      <c r="AC131" s="1334"/>
      <c r="AD131" s="1334"/>
      <c r="AE131" s="1334"/>
      <c r="AF131" s="1334"/>
      <c r="AG131" s="1334"/>
      <c r="AH131" s="1334"/>
      <c r="AI131" s="1334"/>
      <c r="AJ131" s="1334"/>
      <c r="AK131" s="1334"/>
      <c r="AL131" s="1335"/>
      <c r="AM131" s="1336" t="str">
        <f>'Fruit Trees, Citrus &amp; Berries'!BF122</f>
        <v/>
      </c>
      <c r="AN131" s="1337"/>
      <c r="AO131" s="1338"/>
      <c r="AP131" s="1339">
        <f>'Fruit Trees, Citrus &amp; Berries'!BH122</f>
        <v>0</v>
      </c>
      <c r="AQ131" s="1340"/>
      <c r="AR131" s="1341"/>
      <c r="AS131" s="1336" t="str">
        <f t="shared" si="15"/>
        <v/>
      </c>
      <c r="AT131" s="1337"/>
      <c r="AU131" s="1337"/>
      <c r="AV131" s="1338"/>
      <c r="AW131" s="1342" t="str">
        <f>'Fruit Trees, Citrus &amp; Berries'!BA122</f>
        <v>HBFBR166</v>
      </c>
      <c r="AX131" s="1343"/>
      <c r="AY131" s="1344"/>
      <c r="BB131" s="108" t="str">
        <f t="shared" si="14"/>
        <v>*********</v>
      </c>
      <c r="BC131" s="108" t="str">
        <f t="shared" si="16"/>
        <v>HBFBR166</v>
      </c>
      <c r="BD131" s="108" t="str">
        <f t="shared" si="17"/>
        <v/>
      </c>
      <c r="BE131" s="108" t="str">
        <f t="shared" si="18"/>
        <v>Apple (Double Graft) | Pink Lady &amp; Granny Smith</v>
      </c>
      <c r="BF131" s="115" t="str">
        <f t="shared" si="19"/>
        <v/>
      </c>
      <c r="BG131" s="113" t="str">
        <f t="shared" si="20"/>
        <v/>
      </c>
      <c r="BH131" s="206">
        <f t="shared" si="21"/>
        <v>0</v>
      </c>
      <c r="BI131" s="113" t="str">
        <f t="shared" si="22"/>
        <v/>
      </c>
    </row>
    <row r="132" spans="2:61" ht="18.75" customHeight="1" x14ac:dyDescent="0.4">
      <c r="B132" s="1329" t="s">
        <v>1824</v>
      </c>
      <c r="C132" s="1330"/>
      <c r="D132" s="1329" t="s">
        <v>1824</v>
      </c>
      <c r="E132" s="1330"/>
      <c r="F132" s="1331" t="str">
        <f>'Fruit Trees, Citrus &amp; Berries'!BE123</f>
        <v/>
      </c>
      <c r="G132" s="1332"/>
      <c r="H132" s="1333" t="str">
        <f>'Fruit Trees, Citrus &amp; Berries'!BB123&amp;" | "&amp;'Fruit Trees, Citrus &amp; Berries'!BC123</f>
        <v>Apple (Double Graft) | Red &amp; Golden Delicious</v>
      </c>
      <c r="I132" s="1334"/>
      <c r="J132" s="1334"/>
      <c r="K132" s="1334"/>
      <c r="L132" s="1334"/>
      <c r="M132" s="1334"/>
      <c r="N132" s="1334"/>
      <c r="O132" s="1334"/>
      <c r="P132" s="1334"/>
      <c r="Q132" s="1334"/>
      <c r="R132" s="1334"/>
      <c r="S132" s="1334"/>
      <c r="T132" s="1334"/>
      <c r="U132" s="1334"/>
      <c r="V132" s="1334"/>
      <c r="W132" s="1334"/>
      <c r="X132" s="1334"/>
      <c r="Y132" s="1334"/>
      <c r="Z132" s="1334"/>
      <c r="AA132" s="1334"/>
      <c r="AB132" s="1334"/>
      <c r="AC132" s="1334"/>
      <c r="AD132" s="1334"/>
      <c r="AE132" s="1334"/>
      <c r="AF132" s="1334"/>
      <c r="AG132" s="1334"/>
      <c r="AH132" s="1334"/>
      <c r="AI132" s="1334"/>
      <c r="AJ132" s="1334"/>
      <c r="AK132" s="1334"/>
      <c r="AL132" s="1335"/>
      <c r="AM132" s="1336" t="str">
        <f>'Fruit Trees, Citrus &amp; Berries'!BF123</f>
        <v/>
      </c>
      <c r="AN132" s="1337"/>
      <c r="AO132" s="1338"/>
      <c r="AP132" s="1339">
        <f>'Fruit Trees, Citrus &amp; Berries'!BH123</f>
        <v>0</v>
      </c>
      <c r="AQ132" s="1340"/>
      <c r="AR132" s="1341"/>
      <c r="AS132" s="1336" t="str">
        <f t="shared" si="15"/>
        <v/>
      </c>
      <c r="AT132" s="1337"/>
      <c r="AU132" s="1337"/>
      <c r="AV132" s="1338"/>
      <c r="AW132" s="1342" t="str">
        <f>'Fruit Trees, Citrus &amp; Berries'!BA123</f>
        <v>HBFBR169</v>
      </c>
      <c r="AX132" s="1343"/>
      <c r="AY132" s="1344"/>
      <c r="BB132" s="108" t="str">
        <f t="shared" si="14"/>
        <v>*********</v>
      </c>
      <c r="BC132" s="108" t="str">
        <f t="shared" si="16"/>
        <v>HBFBR169</v>
      </c>
      <c r="BD132" s="108" t="str">
        <f t="shared" si="17"/>
        <v/>
      </c>
      <c r="BE132" s="108" t="str">
        <f t="shared" si="18"/>
        <v>Apple (Double Graft) | Red &amp; Golden Delicious</v>
      </c>
      <c r="BF132" s="115" t="str">
        <f t="shared" si="19"/>
        <v/>
      </c>
      <c r="BG132" s="113" t="str">
        <f t="shared" si="20"/>
        <v/>
      </c>
      <c r="BH132" s="206">
        <f t="shared" si="21"/>
        <v>0</v>
      </c>
      <c r="BI132" s="113" t="str">
        <f t="shared" si="22"/>
        <v/>
      </c>
    </row>
    <row r="133" spans="2:61" ht="18.75" customHeight="1" x14ac:dyDescent="0.4">
      <c r="B133" s="1329" t="s">
        <v>1824</v>
      </c>
      <c r="C133" s="1330"/>
      <c r="D133" s="1329" t="s">
        <v>1824</v>
      </c>
      <c r="E133" s="1330"/>
      <c r="F133" s="1331" t="str">
        <f>'Fruit Trees, Citrus &amp; Berries'!BE124</f>
        <v/>
      </c>
      <c r="G133" s="1332"/>
      <c r="H133" s="1333" t="str">
        <f>'Fruit Trees, Citrus &amp; Berries'!BB124&amp;" | "&amp;'Fruit Trees, Citrus &amp; Berries'!BC124</f>
        <v xml:space="preserve"> | </v>
      </c>
      <c r="I133" s="1334"/>
      <c r="J133" s="1334"/>
      <c r="K133" s="1334"/>
      <c r="L133" s="1334"/>
      <c r="M133" s="1334"/>
      <c r="N133" s="1334"/>
      <c r="O133" s="1334"/>
      <c r="P133" s="1334"/>
      <c r="Q133" s="1334"/>
      <c r="R133" s="1334"/>
      <c r="S133" s="1334"/>
      <c r="T133" s="1334"/>
      <c r="U133" s="1334"/>
      <c r="V133" s="1334"/>
      <c r="W133" s="1334"/>
      <c r="X133" s="1334"/>
      <c r="Y133" s="1334"/>
      <c r="Z133" s="1334"/>
      <c r="AA133" s="1334"/>
      <c r="AB133" s="1334"/>
      <c r="AC133" s="1334"/>
      <c r="AD133" s="1334"/>
      <c r="AE133" s="1334"/>
      <c r="AF133" s="1334"/>
      <c r="AG133" s="1334"/>
      <c r="AH133" s="1334"/>
      <c r="AI133" s="1334"/>
      <c r="AJ133" s="1334"/>
      <c r="AK133" s="1334"/>
      <c r="AL133" s="1335"/>
      <c r="AM133" s="1336" t="str">
        <f>'Fruit Trees, Citrus &amp; Berries'!BF124</f>
        <v/>
      </c>
      <c r="AN133" s="1337"/>
      <c r="AO133" s="1338"/>
      <c r="AP133" s="1339" t="str">
        <f>'Fruit Trees, Citrus &amp; Berries'!BH124</f>
        <v/>
      </c>
      <c r="AQ133" s="1340"/>
      <c r="AR133" s="1341"/>
      <c r="AS133" s="1336" t="str">
        <f t="shared" si="15"/>
        <v/>
      </c>
      <c r="AT133" s="1337"/>
      <c r="AU133" s="1337"/>
      <c r="AV133" s="1338"/>
      <c r="AW133" s="1342" t="str">
        <f>'Fruit Trees, Citrus &amp; Berries'!BA124</f>
        <v/>
      </c>
      <c r="AX133" s="1343"/>
      <c r="AY133" s="1344"/>
      <c r="BB133" s="108" t="str">
        <f t="shared" si="14"/>
        <v>*********</v>
      </c>
      <c r="BC133" s="108" t="str">
        <f t="shared" si="16"/>
        <v/>
      </c>
      <c r="BD133" s="108" t="str">
        <f t="shared" si="17"/>
        <v/>
      </c>
      <c r="BE133" s="108" t="str">
        <f t="shared" si="18"/>
        <v xml:space="preserve"> | </v>
      </c>
      <c r="BF133" s="115" t="str">
        <f t="shared" si="19"/>
        <v/>
      </c>
      <c r="BG133" s="113" t="str">
        <f t="shared" si="20"/>
        <v/>
      </c>
      <c r="BH133" s="206" t="str">
        <f t="shared" si="21"/>
        <v/>
      </c>
      <c r="BI133" s="113" t="str">
        <f t="shared" si="22"/>
        <v/>
      </c>
    </row>
    <row r="134" spans="2:61" ht="18.75" customHeight="1" x14ac:dyDescent="0.4">
      <c r="B134" s="1329" t="s">
        <v>1824</v>
      </c>
      <c r="C134" s="1330"/>
      <c r="D134" s="1329" t="s">
        <v>1824</v>
      </c>
      <c r="E134" s="1330"/>
      <c r="F134" s="1331" t="str">
        <f>'Fruit Trees, Citrus &amp; Berries'!BE125</f>
        <v/>
      </c>
      <c r="G134" s="1332"/>
      <c r="H134" s="1333" t="str">
        <f>'Fruit Trees, Citrus &amp; Berries'!BB125&amp;" | "&amp;'Fruit Trees, Citrus &amp; Berries'!BC125</f>
        <v>Apple (Triple Graft) | Gala &amp; Pink Lady &amp; Red Fuji</v>
      </c>
      <c r="I134" s="1334"/>
      <c r="J134" s="1334"/>
      <c r="K134" s="1334"/>
      <c r="L134" s="1334"/>
      <c r="M134" s="1334"/>
      <c r="N134" s="1334"/>
      <c r="O134" s="1334"/>
      <c r="P134" s="1334"/>
      <c r="Q134" s="1334"/>
      <c r="R134" s="1334"/>
      <c r="S134" s="1334"/>
      <c r="T134" s="1334"/>
      <c r="U134" s="1334"/>
      <c r="V134" s="1334"/>
      <c r="W134" s="1334"/>
      <c r="X134" s="1334"/>
      <c r="Y134" s="1334"/>
      <c r="Z134" s="1334"/>
      <c r="AA134" s="1334"/>
      <c r="AB134" s="1334"/>
      <c r="AC134" s="1334"/>
      <c r="AD134" s="1334"/>
      <c r="AE134" s="1334"/>
      <c r="AF134" s="1334"/>
      <c r="AG134" s="1334"/>
      <c r="AH134" s="1334"/>
      <c r="AI134" s="1334"/>
      <c r="AJ134" s="1334"/>
      <c r="AK134" s="1334"/>
      <c r="AL134" s="1335"/>
      <c r="AM134" s="1336" t="str">
        <f>'Fruit Trees, Citrus &amp; Berries'!BF125</f>
        <v/>
      </c>
      <c r="AN134" s="1337"/>
      <c r="AO134" s="1338"/>
      <c r="AP134" s="1339">
        <f>'Fruit Trees, Citrus &amp; Berries'!BH125</f>
        <v>0</v>
      </c>
      <c r="AQ134" s="1340"/>
      <c r="AR134" s="1341"/>
      <c r="AS134" s="1336" t="str">
        <f t="shared" si="15"/>
        <v/>
      </c>
      <c r="AT134" s="1337"/>
      <c r="AU134" s="1337"/>
      <c r="AV134" s="1338"/>
      <c r="AW134" s="1342" t="str">
        <f>'Fruit Trees, Citrus &amp; Berries'!BA125</f>
        <v>FNFBR784</v>
      </c>
      <c r="AX134" s="1343"/>
      <c r="AY134" s="1344"/>
      <c r="BB134" s="108" t="str">
        <f t="shared" si="14"/>
        <v>*********</v>
      </c>
      <c r="BC134" s="108" t="str">
        <f t="shared" si="16"/>
        <v>FNFBR784</v>
      </c>
      <c r="BD134" s="108" t="str">
        <f t="shared" si="17"/>
        <v/>
      </c>
      <c r="BE134" s="108" t="str">
        <f t="shared" si="18"/>
        <v>Apple (Triple Graft) | Gala &amp; Pink Lady &amp; Red Fuji</v>
      </c>
      <c r="BF134" s="115" t="str">
        <f t="shared" si="19"/>
        <v/>
      </c>
      <c r="BG134" s="113" t="str">
        <f t="shared" si="20"/>
        <v/>
      </c>
      <c r="BH134" s="206">
        <f t="shared" si="21"/>
        <v>0</v>
      </c>
      <c r="BI134" s="113" t="str">
        <f t="shared" si="22"/>
        <v/>
      </c>
    </row>
    <row r="135" spans="2:61" ht="18.75" customHeight="1" x14ac:dyDescent="0.4">
      <c r="B135" s="1329" t="s">
        <v>1824</v>
      </c>
      <c r="C135" s="1330"/>
      <c r="D135" s="1329" t="s">
        <v>1824</v>
      </c>
      <c r="E135" s="1330"/>
      <c r="F135" s="1331" t="str">
        <f>'Fruit Trees, Citrus &amp; Berries'!BE126</f>
        <v/>
      </c>
      <c r="G135" s="1332"/>
      <c r="H135" s="1333" t="str">
        <f>'Fruit Trees, Citrus &amp; Berries'!BB126&amp;" | "&amp;'Fruit Trees, Citrus &amp; Berries'!BC126</f>
        <v xml:space="preserve"> | </v>
      </c>
      <c r="I135" s="1334"/>
      <c r="J135" s="1334"/>
      <c r="K135" s="1334"/>
      <c r="L135" s="1334"/>
      <c r="M135" s="1334"/>
      <c r="N135" s="1334"/>
      <c r="O135" s="1334"/>
      <c r="P135" s="1334"/>
      <c r="Q135" s="1334"/>
      <c r="R135" s="1334"/>
      <c r="S135" s="1334"/>
      <c r="T135" s="1334"/>
      <c r="U135" s="1334"/>
      <c r="V135" s="1334"/>
      <c r="W135" s="1334"/>
      <c r="X135" s="1334"/>
      <c r="Y135" s="1334"/>
      <c r="Z135" s="1334"/>
      <c r="AA135" s="1334"/>
      <c r="AB135" s="1334"/>
      <c r="AC135" s="1334"/>
      <c r="AD135" s="1334"/>
      <c r="AE135" s="1334"/>
      <c r="AF135" s="1334"/>
      <c r="AG135" s="1334"/>
      <c r="AH135" s="1334"/>
      <c r="AI135" s="1334"/>
      <c r="AJ135" s="1334"/>
      <c r="AK135" s="1334"/>
      <c r="AL135" s="1335"/>
      <c r="AM135" s="1336" t="str">
        <f>'Fruit Trees, Citrus &amp; Berries'!BF126</f>
        <v/>
      </c>
      <c r="AN135" s="1337"/>
      <c r="AO135" s="1338"/>
      <c r="AP135" s="1339" t="str">
        <f>'Fruit Trees, Citrus &amp; Berries'!BH126</f>
        <v/>
      </c>
      <c r="AQ135" s="1340"/>
      <c r="AR135" s="1341"/>
      <c r="AS135" s="1336" t="str">
        <f t="shared" si="15"/>
        <v/>
      </c>
      <c r="AT135" s="1337"/>
      <c r="AU135" s="1337"/>
      <c r="AV135" s="1338"/>
      <c r="AW135" s="1342" t="str">
        <f>'Fruit Trees, Citrus &amp; Berries'!BA126</f>
        <v/>
      </c>
      <c r="AX135" s="1343"/>
      <c r="AY135" s="1344"/>
      <c r="BB135" s="108" t="str">
        <f t="shared" si="14"/>
        <v>*********</v>
      </c>
      <c r="BC135" s="108" t="str">
        <f t="shared" si="16"/>
        <v/>
      </c>
      <c r="BD135" s="108" t="str">
        <f t="shared" si="17"/>
        <v/>
      </c>
      <c r="BE135" s="108" t="str">
        <f t="shared" si="18"/>
        <v xml:space="preserve"> | </v>
      </c>
      <c r="BF135" s="115" t="str">
        <f t="shared" si="19"/>
        <v/>
      </c>
      <c r="BG135" s="113" t="str">
        <f t="shared" si="20"/>
        <v/>
      </c>
      <c r="BH135" s="206" t="str">
        <f t="shared" si="21"/>
        <v/>
      </c>
      <c r="BI135" s="113" t="str">
        <f t="shared" si="22"/>
        <v/>
      </c>
    </row>
    <row r="136" spans="2:61" ht="18.75" customHeight="1" x14ac:dyDescent="0.4">
      <c r="B136" s="1329" t="s">
        <v>1824</v>
      </c>
      <c r="C136" s="1330"/>
      <c r="D136" s="1329" t="s">
        <v>1824</v>
      </c>
      <c r="E136" s="1330"/>
      <c r="F136" s="1331" t="str">
        <f>'Fruit Trees, Citrus &amp; Berries'!BE127</f>
        <v/>
      </c>
      <c r="G136" s="1332"/>
      <c r="H136" s="1333" t="str">
        <f>'Fruit Trees, Citrus &amp; Berries'!BB127&amp;" | "&amp;'Fruit Trees, Citrus &amp; Berries'!BC127</f>
        <v xml:space="preserve"> | </v>
      </c>
      <c r="I136" s="1334"/>
      <c r="J136" s="1334"/>
      <c r="K136" s="1334"/>
      <c r="L136" s="1334"/>
      <c r="M136" s="1334"/>
      <c r="N136" s="1334"/>
      <c r="O136" s="1334"/>
      <c r="P136" s="1334"/>
      <c r="Q136" s="1334"/>
      <c r="R136" s="1334"/>
      <c r="S136" s="1334"/>
      <c r="T136" s="1334"/>
      <c r="U136" s="1334"/>
      <c r="V136" s="1334"/>
      <c r="W136" s="1334"/>
      <c r="X136" s="1334"/>
      <c r="Y136" s="1334"/>
      <c r="Z136" s="1334"/>
      <c r="AA136" s="1334"/>
      <c r="AB136" s="1334"/>
      <c r="AC136" s="1334"/>
      <c r="AD136" s="1334"/>
      <c r="AE136" s="1334"/>
      <c r="AF136" s="1334"/>
      <c r="AG136" s="1334"/>
      <c r="AH136" s="1334"/>
      <c r="AI136" s="1334"/>
      <c r="AJ136" s="1334"/>
      <c r="AK136" s="1334"/>
      <c r="AL136" s="1335"/>
      <c r="AM136" s="1336" t="str">
        <f>'Fruit Trees, Citrus &amp; Berries'!BF127</f>
        <v/>
      </c>
      <c r="AN136" s="1337"/>
      <c r="AO136" s="1338"/>
      <c r="AP136" s="1339" t="str">
        <f>'Fruit Trees, Citrus &amp; Berries'!BH127</f>
        <v/>
      </c>
      <c r="AQ136" s="1340"/>
      <c r="AR136" s="1341"/>
      <c r="AS136" s="1336" t="str">
        <f t="shared" si="15"/>
        <v/>
      </c>
      <c r="AT136" s="1337"/>
      <c r="AU136" s="1337"/>
      <c r="AV136" s="1338"/>
      <c r="AW136" s="1342" t="str">
        <f>'Fruit Trees, Citrus &amp; Berries'!BA127</f>
        <v/>
      </c>
      <c r="AX136" s="1343"/>
      <c r="AY136" s="1344"/>
      <c r="BB136" s="108" t="str">
        <f t="shared" si="14"/>
        <v>*********</v>
      </c>
      <c r="BC136" s="108" t="str">
        <f t="shared" si="16"/>
        <v/>
      </c>
      <c r="BD136" s="108" t="str">
        <f t="shared" si="17"/>
        <v/>
      </c>
      <c r="BE136" s="108" t="str">
        <f t="shared" si="18"/>
        <v xml:space="preserve"> | </v>
      </c>
      <c r="BF136" s="115" t="str">
        <f t="shared" si="19"/>
        <v/>
      </c>
      <c r="BG136" s="113" t="str">
        <f t="shared" si="20"/>
        <v/>
      </c>
      <c r="BH136" s="206" t="str">
        <f t="shared" si="21"/>
        <v/>
      </c>
      <c r="BI136" s="113" t="str">
        <f t="shared" si="22"/>
        <v/>
      </c>
    </row>
    <row r="137" spans="2:61" ht="18.75" customHeight="1" x14ac:dyDescent="0.4">
      <c r="B137" s="1329" t="s">
        <v>1824</v>
      </c>
      <c r="C137" s="1330"/>
      <c r="D137" s="1329" t="s">
        <v>1824</v>
      </c>
      <c r="E137" s="1330"/>
      <c r="F137" s="1331" t="str">
        <f>'Fruit Trees, Citrus &amp; Berries'!BE128</f>
        <v/>
      </c>
      <c r="G137" s="1332"/>
      <c r="H137" s="1333" t="str">
        <f>'Fruit Trees, Citrus &amp; Berries'!BB128&amp;" | "&amp;'Fruit Trees, Citrus &amp; Berries'!BC128</f>
        <v>Apricot | Brillianz</v>
      </c>
      <c r="I137" s="1334"/>
      <c r="J137" s="1334"/>
      <c r="K137" s="1334"/>
      <c r="L137" s="1334"/>
      <c r="M137" s="1334"/>
      <c r="N137" s="1334"/>
      <c r="O137" s="1334"/>
      <c r="P137" s="1334"/>
      <c r="Q137" s="1334"/>
      <c r="R137" s="1334"/>
      <c r="S137" s="1334"/>
      <c r="T137" s="1334"/>
      <c r="U137" s="1334"/>
      <c r="V137" s="1334"/>
      <c r="W137" s="1334"/>
      <c r="X137" s="1334"/>
      <c r="Y137" s="1334"/>
      <c r="Z137" s="1334"/>
      <c r="AA137" s="1334"/>
      <c r="AB137" s="1334"/>
      <c r="AC137" s="1334"/>
      <c r="AD137" s="1334"/>
      <c r="AE137" s="1334"/>
      <c r="AF137" s="1334"/>
      <c r="AG137" s="1334"/>
      <c r="AH137" s="1334"/>
      <c r="AI137" s="1334"/>
      <c r="AJ137" s="1334"/>
      <c r="AK137" s="1334"/>
      <c r="AL137" s="1335"/>
      <c r="AM137" s="1336" t="str">
        <f>'Fruit Trees, Citrus &amp; Berries'!BF128</f>
        <v/>
      </c>
      <c r="AN137" s="1337"/>
      <c r="AO137" s="1338"/>
      <c r="AP137" s="1339">
        <f>'Fruit Trees, Citrus &amp; Berries'!BH128</f>
        <v>0</v>
      </c>
      <c r="AQ137" s="1340"/>
      <c r="AR137" s="1341"/>
      <c r="AS137" s="1336" t="str">
        <f t="shared" si="15"/>
        <v/>
      </c>
      <c r="AT137" s="1337"/>
      <c r="AU137" s="1337"/>
      <c r="AV137" s="1338"/>
      <c r="AW137" s="1342" t="str">
        <f>'Fruit Trees, Citrus &amp; Berries'!BA128</f>
        <v>HBFBR178</v>
      </c>
      <c r="AX137" s="1343"/>
      <c r="AY137" s="1344"/>
      <c r="BB137" s="108" t="str">
        <f t="shared" si="14"/>
        <v>*********</v>
      </c>
      <c r="BC137" s="108" t="str">
        <f t="shared" si="16"/>
        <v>HBFBR178</v>
      </c>
      <c r="BD137" s="108" t="str">
        <f t="shared" si="17"/>
        <v/>
      </c>
      <c r="BE137" s="108" t="str">
        <f t="shared" si="18"/>
        <v>Apricot | Brillianz</v>
      </c>
      <c r="BF137" s="115" t="str">
        <f t="shared" si="19"/>
        <v/>
      </c>
      <c r="BG137" s="113" t="str">
        <f t="shared" si="20"/>
        <v/>
      </c>
      <c r="BH137" s="206">
        <f t="shared" si="21"/>
        <v>0</v>
      </c>
      <c r="BI137" s="113" t="str">
        <f t="shared" si="22"/>
        <v/>
      </c>
    </row>
    <row r="138" spans="2:61" ht="18.75" customHeight="1" x14ac:dyDescent="0.4">
      <c r="B138" s="1329" t="s">
        <v>1824</v>
      </c>
      <c r="C138" s="1330"/>
      <c r="D138" s="1329" t="s">
        <v>1824</v>
      </c>
      <c r="E138" s="1330"/>
      <c r="F138" s="1331" t="str">
        <f>'Fruit Trees, Citrus &amp; Berries'!BE129</f>
        <v/>
      </c>
      <c r="G138" s="1332"/>
      <c r="H138" s="1333" t="str">
        <f>'Fruit Trees, Citrus &amp; Berries'!BB129&amp;" | "&amp;'Fruit Trees, Citrus &amp; Berries'!BC129</f>
        <v>Apricot | Goldrich (Canadian)</v>
      </c>
      <c r="I138" s="1334"/>
      <c r="J138" s="1334"/>
      <c r="K138" s="1334"/>
      <c r="L138" s="1334"/>
      <c r="M138" s="1334"/>
      <c r="N138" s="1334"/>
      <c r="O138" s="1334"/>
      <c r="P138" s="1334"/>
      <c r="Q138" s="1334"/>
      <c r="R138" s="1334"/>
      <c r="S138" s="1334"/>
      <c r="T138" s="1334"/>
      <c r="U138" s="1334"/>
      <c r="V138" s="1334"/>
      <c r="W138" s="1334"/>
      <c r="X138" s="1334"/>
      <c r="Y138" s="1334"/>
      <c r="Z138" s="1334"/>
      <c r="AA138" s="1334"/>
      <c r="AB138" s="1334"/>
      <c r="AC138" s="1334"/>
      <c r="AD138" s="1334"/>
      <c r="AE138" s="1334"/>
      <c r="AF138" s="1334"/>
      <c r="AG138" s="1334"/>
      <c r="AH138" s="1334"/>
      <c r="AI138" s="1334"/>
      <c r="AJ138" s="1334"/>
      <c r="AK138" s="1334"/>
      <c r="AL138" s="1335"/>
      <c r="AM138" s="1336">
        <f>'Fruit Trees, Citrus &amp; Berries'!BF129</f>
        <v>42.95</v>
      </c>
      <c r="AN138" s="1337"/>
      <c r="AO138" s="1338"/>
      <c r="AP138" s="1339">
        <f>'Fruit Trees, Citrus &amp; Berries'!BH129</f>
        <v>0</v>
      </c>
      <c r="AQ138" s="1340"/>
      <c r="AR138" s="1341"/>
      <c r="AS138" s="1336" t="str">
        <f t="shared" si="15"/>
        <v/>
      </c>
      <c r="AT138" s="1337"/>
      <c r="AU138" s="1337"/>
      <c r="AV138" s="1338"/>
      <c r="AW138" s="1342" t="str">
        <f>'Fruit Trees, Citrus &amp; Berries'!BA129</f>
        <v>HBFBR181</v>
      </c>
      <c r="AX138" s="1343"/>
      <c r="AY138" s="1344"/>
      <c r="BB138" s="108" t="str">
        <f t="shared" si="14"/>
        <v>*********</v>
      </c>
      <c r="BC138" s="108" t="str">
        <f t="shared" si="16"/>
        <v>HBFBR181</v>
      </c>
      <c r="BD138" s="108" t="str">
        <f t="shared" si="17"/>
        <v/>
      </c>
      <c r="BE138" s="108" t="str">
        <f t="shared" si="18"/>
        <v>Apricot | Goldrich (Canadian)</v>
      </c>
      <c r="BF138" s="115" t="str">
        <f t="shared" si="19"/>
        <v/>
      </c>
      <c r="BG138" s="113">
        <f t="shared" si="20"/>
        <v>42.95</v>
      </c>
      <c r="BH138" s="206">
        <f t="shared" si="21"/>
        <v>0</v>
      </c>
      <c r="BI138" s="113" t="str">
        <f t="shared" si="22"/>
        <v/>
      </c>
    </row>
    <row r="139" spans="2:61" ht="18.75" customHeight="1" x14ac:dyDescent="0.4">
      <c r="B139" s="1329" t="s">
        <v>1824</v>
      </c>
      <c r="C139" s="1330"/>
      <c r="D139" s="1329" t="s">
        <v>1824</v>
      </c>
      <c r="E139" s="1330"/>
      <c r="F139" s="1331" t="str">
        <f>'Fruit Trees, Citrus &amp; Berries'!BE130</f>
        <v/>
      </c>
      <c r="G139" s="1332"/>
      <c r="H139" s="1333" t="str">
        <f>'Fruit Trees, Citrus &amp; Berries'!BB130&amp;" | "&amp;'Fruit Trees, Citrus &amp; Berries'!BC130</f>
        <v>Apricot | Divinity</v>
      </c>
      <c r="I139" s="1334"/>
      <c r="J139" s="1334"/>
      <c r="K139" s="1334"/>
      <c r="L139" s="1334"/>
      <c r="M139" s="1334"/>
      <c r="N139" s="1334"/>
      <c r="O139" s="1334"/>
      <c r="P139" s="1334"/>
      <c r="Q139" s="1334"/>
      <c r="R139" s="1334"/>
      <c r="S139" s="1334"/>
      <c r="T139" s="1334"/>
      <c r="U139" s="1334"/>
      <c r="V139" s="1334"/>
      <c r="W139" s="1334"/>
      <c r="X139" s="1334"/>
      <c r="Y139" s="1334"/>
      <c r="Z139" s="1334"/>
      <c r="AA139" s="1334"/>
      <c r="AB139" s="1334"/>
      <c r="AC139" s="1334"/>
      <c r="AD139" s="1334"/>
      <c r="AE139" s="1334"/>
      <c r="AF139" s="1334"/>
      <c r="AG139" s="1334"/>
      <c r="AH139" s="1334"/>
      <c r="AI139" s="1334"/>
      <c r="AJ139" s="1334"/>
      <c r="AK139" s="1334"/>
      <c r="AL139" s="1335"/>
      <c r="AM139" s="1336">
        <f>'Fruit Trees, Citrus &amp; Berries'!BF130</f>
        <v>42.95</v>
      </c>
      <c r="AN139" s="1337"/>
      <c r="AO139" s="1338"/>
      <c r="AP139" s="1339">
        <f>'Fruit Trees, Citrus &amp; Berries'!BH130</f>
        <v>0</v>
      </c>
      <c r="AQ139" s="1340"/>
      <c r="AR139" s="1341"/>
      <c r="AS139" s="1336" t="str">
        <f t="shared" si="15"/>
        <v/>
      </c>
      <c r="AT139" s="1337"/>
      <c r="AU139" s="1337"/>
      <c r="AV139" s="1338"/>
      <c r="AW139" s="1342" t="str">
        <f>'Fruit Trees, Citrus &amp; Berries'!BA130</f>
        <v>FNFBR182</v>
      </c>
      <c r="AX139" s="1343"/>
      <c r="AY139" s="1344"/>
      <c r="BB139" s="108" t="str">
        <f t="shared" si="14"/>
        <v>*********</v>
      </c>
      <c r="BC139" s="108" t="str">
        <f t="shared" si="16"/>
        <v>FNFBR182</v>
      </c>
      <c r="BD139" s="108" t="str">
        <f t="shared" si="17"/>
        <v/>
      </c>
      <c r="BE139" s="108" t="str">
        <f t="shared" si="18"/>
        <v>Apricot | Divinity</v>
      </c>
      <c r="BF139" s="115" t="str">
        <f t="shared" si="19"/>
        <v/>
      </c>
      <c r="BG139" s="113">
        <f t="shared" si="20"/>
        <v>42.95</v>
      </c>
      <c r="BH139" s="206">
        <f t="shared" si="21"/>
        <v>0</v>
      </c>
      <c r="BI139" s="113" t="str">
        <f t="shared" si="22"/>
        <v/>
      </c>
    </row>
    <row r="140" spans="2:61" ht="18.75" customHeight="1" x14ac:dyDescent="0.4">
      <c r="B140" s="1329" t="s">
        <v>1824</v>
      </c>
      <c r="C140" s="1330"/>
      <c r="D140" s="1329" t="s">
        <v>1824</v>
      </c>
      <c r="E140" s="1330"/>
      <c r="F140" s="1331" t="str">
        <f>'Fruit Trees, Citrus &amp; Berries'!BE131</f>
        <v/>
      </c>
      <c r="G140" s="1332"/>
      <c r="H140" s="1333" t="str">
        <f>'Fruit Trees, Citrus &amp; Berries'!BB131&amp;" | "&amp;'Fruit Trees, Citrus &amp; Berries'!BC131</f>
        <v>Apricot | Divinity</v>
      </c>
      <c r="I140" s="1334"/>
      <c r="J140" s="1334"/>
      <c r="K140" s="1334"/>
      <c r="L140" s="1334"/>
      <c r="M140" s="1334"/>
      <c r="N140" s="1334"/>
      <c r="O140" s="1334"/>
      <c r="P140" s="1334"/>
      <c r="Q140" s="1334"/>
      <c r="R140" s="1334"/>
      <c r="S140" s="1334"/>
      <c r="T140" s="1334"/>
      <c r="U140" s="1334"/>
      <c r="V140" s="1334"/>
      <c r="W140" s="1334"/>
      <c r="X140" s="1334"/>
      <c r="Y140" s="1334"/>
      <c r="Z140" s="1334"/>
      <c r="AA140" s="1334"/>
      <c r="AB140" s="1334"/>
      <c r="AC140" s="1334"/>
      <c r="AD140" s="1334"/>
      <c r="AE140" s="1334"/>
      <c r="AF140" s="1334"/>
      <c r="AG140" s="1334"/>
      <c r="AH140" s="1334"/>
      <c r="AI140" s="1334"/>
      <c r="AJ140" s="1334"/>
      <c r="AK140" s="1334"/>
      <c r="AL140" s="1335"/>
      <c r="AM140" s="1336">
        <f>'Fruit Trees, Citrus &amp; Berries'!BF131</f>
        <v>42.95</v>
      </c>
      <c r="AN140" s="1337"/>
      <c r="AO140" s="1338"/>
      <c r="AP140" s="1339">
        <f>'Fruit Trees, Citrus &amp; Berries'!BH131</f>
        <v>0</v>
      </c>
      <c r="AQ140" s="1340"/>
      <c r="AR140" s="1341"/>
      <c r="AS140" s="1336" t="str">
        <f t="shared" si="15"/>
        <v/>
      </c>
      <c r="AT140" s="1337"/>
      <c r="AU140" s="1337"/>
      <c r="AV140" s="1338"/>
      <c r="AW140" s="1342" t="str">
        <f>'Fruit Trees, Citrus &amp; Berries'!BA131</f>
        <v>JFFBR182</v>
      </c>
      <c r="AX140" s="1343"/>
      <c r="AY140" s="1344"/>
      <c r="BB140" s="108" t="str">
        <f t="shared" si="14"/>
        <v>*********</v>
      </c>
      <c r="BC140" s="108" t="str">
        <f t="shared" si="16"/>
        <v>JFFBR182</v>
      </c>
      <c r="BD140" s="108" t="str">
        <f t="shared" si="17"/>
        <v/>
      </c>
      <c r="BE140" s="108" t="str">
        <f t="shared" si="18"/>
        <v>Apricot | Divinity</v>
      </c>
      <c r="BF140" s="115" t="str">
        <f t="shared" si="19"/>
        <v/>
      </c>
      <c r="BG140" s="113">
        <f t="shared" si="20"/>
        <v>42.95</v>
      </c>
      <c r="BH140" s="206">
        <f t="shared" si="21"/>
        <v>0</v>
      </c>
      <c r="BI140" s="113" t="str">
        <f t="shared" si="22"/>
        <v/>
      </c>
    </row>
    <row r="141" spans="2:61" ht="18.75" customHeight="1" x14ac:dyDescent="0.4">
      <c r="B141" s="1329" t="s">
        <v>1824</v>
      </c>
      <c r="C141" s="1330"/>
      <c r="D141" s="1329" t="s">
        <v>1824</v>
      </c>
      <c r="E141" s="1330"/>
      <c r="F141" s="1331" t="str">
        <f>'Fruit Trees, Citrus &amp; Berries'!BE132</f>
        <v/>
      </c>
      <c r="G141" s="1332"/>
      <c r="H141" s="1333" t="str">
        <f>'Fruit Trees, Citrus &amp; Berries'!BB132&amp;" | "&amp;'Fruit Trees, Citrus &amp; Berries'!BC132</f>
        <v>Apricot | Moorpark</v>
      </c>
      <c r="I141" s="1334"/>
      <c r="J141" s="1334"/>
      <c r="K141" s="1334"/>
      <c r="L141" s="1334"/>
      <c r="M141" s="1334"/>
      <c r="N141" s="1334"/>
      <c r="O141" s="1334"/>
      <c r="P141" s="1334"/>
      <c r="Q141" s="1334"/>
      <c r="R141" s="1334"/>
      <c r="S141" s="1334"/>
      <c r="T141" s="1334"/>
      <c r="U141" s="1334"/>
      <c r="V141" s="1334"/>
      <c r="W141" s="1334"/>
      <c r="X141" s="1334"/>
      <c r="Y141" s="1334"/>
      <c r="Z141" s="1334"/>
      <c r="AA141" s="1334"/>
      <c r="AB141" s="1334"/>
      <c r="AC141" s="1334"/>
      <c r="AD141" s="1334"/>
      <c r="AE141" s="1334"/>
      <c r="AF141" s="1334"/>
      <c r="AG141" s="1334"/>
      <c r="AH141" s="1334"/>
      <c r="AI141" s="1334"/>
      <c r="AJ141" s="1334"/>
      <c r="AK141" s="1334"/>
      <c r="AL141" s="1335"/>
      <c r="AM141" s="1336">
        <f>'Fruit Trees, Citrus &amp; Berries'!BF132</f>
        <v>42.95</v>
      </c>
      <c r="AN141" s="1337"/>
      <c r="AO141" s="1338"/>
      <c r="AP141" s="1339">
        <f>'Fruit Trees, Citrus &amp; Berries'!BH132</f>
        <v>0</v>
      </c>
      <c r="AQ141" s="1340"/>
      <c r="AR141" s="1341"/>
      <c r="AS141" s="1336" t="str">
        <f t="shared" si="15"/>
        <v/>
      </c>
      <c r="AT141" s="1337"/>
      <c r="AU141" s="1337"/>
      <c r="AV141" s="1338"/>
      <c r="AW141" s="1342" t="str">
        <f>'Fruit Trees, Citrus &amp; Berries'!BA132</f>
        <v>HBFBR184</v>
      </c>
      <c r="AX141" s="1343"/>
      <c r="AY141" s="1344"/>
      <c r="BB141" s="108" t="str">
        <f t="shared" si="14"/>
        <v>*********</v>
      </c>
      <c r="BC141" s="108" t="str">
        <f t="shared" si="16"/>
        <v>HBFBR184</v>
      </c>
      <c r="BD141" s="108" t="str">
        <f t="shared" si="17"/>
        <v/>
      </c>
      <c r="BE141" s="108" t="str">
        <f t="shared" si="18"/>
        <v>Apricot | Moorpark</v>
      </c>
      <c r="BF141" s="115" t="str">
        <f t="shared" si="19"/>
        <v/>
      </c>
      <c r="BG141" s="113">
        <f t="shared" si="20"/>
        <v>42.95</v>
      </c>
      <c r="BH141" s="206">
        <f t="shared" si="21"/>
        <v>0</v>
      </c>
      <c r="BI141" s="113" t="str">
        <f t="shared" si="22"/>
        <v/>
      </c>
    </row>
    <row r="142" spans="2:61" ht="18.75" customHeight="1" x14ac:dyDescent="0.4">
      <c r="B142" s="1329" t="s">
        <v>1824</v>
      </c>
      <c r="C142" s="1330"/>
      <c r="D142" s="1329" t="s">
        <v>1824</v>
      </c>
      <c r="E142" s="1330"/>
      <c r="F142" s="1331" t="str">
        <f>'Fruit Trees, Citrus &amp; Berries'!BE133</f>
        <v/>
      </c>
      <c r="G142" s="1332"/>
      <c r="H142" s="1333" t="str">
        <f>'Fruit Trees, Citrus &amp; Berries'!BB133&amp;" | "&amp;'Fruit Trees, Citrus &amp; Berries'!BC133</f>
        <v>Apricot | Moorpark</v>
      </c>
      <c r="I142" s="1334"/>
      <c r="J142" s="1334"/>
      <c r="K142" s="1334"/>
      <c r="L142" s="1334"/>
      <c r="M142" s="1334"/>
      <c r="N142" s="1334"/>
      <c r="O142" s="1334"/>
      <c r="P142" s="1334"/>
      <c r="Q142" s="1334"/>
      <c r="R142" s="1334"/>
      <c r="S142" s="1334"/>
      <c r="T142" s="1334"/>
      <c r="U142" s="1334"/>
      <c r="V142" s="1334"/>
      <c r="W142" s="1334"/>
      <c r="X142" s="1334"/>
      <c r="Y142" s="1334"/>
      <c r="Z142" s="1334"/>
      <c r="AA142" s="1334"/>
      <c r="AB142" s="1334"/>
      <c r="AC142" s="1334"/>
      <c r="AD142" s="1334"/>
      <c r="AE142" s="1334"/>
      <c r="AF142" s="1334"/>
      <c r="AG142" s="1334"/>
      <c r="AH142" s="1334"/>
      <c r="AI142" s="1334"/>
      <c r="AJ142" s="1334"/>
      <c r="AK142" s="1334"/>
      <c r="AL142" s="1335"/>
      <c r="AM142" s="1336">
        <f>'Fruit Trees, Citrus &amp; Berries'!BF133</f>
        <v>42.95</v>
      </c>
      <c r="AN142" s="1337"/>
      <c r="AO142" s="1338"/>
      <c r="AP142" s="1339">
        <f>'Fruit Trees, Citrus &amp; Berries'!BH133</f>
        <v>0</v>
      </c>
      <c r="AQ142" s="1340"/>
      <c r="AR142" s="1341"/>
      <c r="AS142" s="1336" t="str">
        <f t="shared" si="15"/>
        <v/>
      </c>
      <c r="AT142" s="1337"/>
      <c r="AU142" s="1337"/>
      <c r="AV142" s="1338"/>
      <c r="AW142" s="1342" t="str">
        <f>'Fruit Trees, Citrus &amp; Berries'!BA133</f>
        <v>FNFBR184</v>
      </c>
      <c r="AX142" s="1343"/>
      <c r="AY142" s="1344"/>
      <c r="BB142" s="108" t="str">
        <f t="shared" si="14"/>
        <v>*********</v>
      </c>
      <c r="BC142" s="108" t="str">
        <f t="shared" si="16"/>
        <v>FNFBR184</v>
      </c>
      <c r="BD142" s="108" t="str">
        <f t="shared" si="17"/>
        <v/>
      </c>
      <c r="BE142" s="108" t="str">
        <f t="shared" si="18"/>
        <v>Apricot | Moorpark</v>
      </c>
      <c r="BF142" s="115" t="str">
        <f t="shared" si="19"/>
        <v/>
      </c>
      <c r="BG142" s="113">
        <f t="shared" si="20"/>
        <v>42.95</v>
      </c>
      <c r="BH142" s="206">
        <f t="shared" si="21"/>
        <v>0</v>
      </c>
      <c r="BI142" s="113" t="str">
        <f t="shared" si="22"/>
        <v/>
      </c>
    </row>
    <row r="143" spans="2:61" ht="18.75" customHeight="1" x14ac:dyDescent="0.4">
      <c r="B143" s="1329" t="s">
        <v>1824</v>
      </c>
      <c r="C143" s="1330"/>
      <c r="D143" s="1329" t="s">
        <v>1824</v>
      </c>
      <c r="E143" s="1330"/>
      <c r="F143" s="1331" t="str">
        <f>'Fruit Trees, Citrus &amp; Berries'!BE134</f>
        <v/>
      </c>
      <c r="G143" s="1332"/>
      <c r="H143" s="1333" t="str">
        <f>'Fruit Trees, Citrus &amp; Berries'!BB134&amp;" | "&amp;'Fruit Trees, Citrus &amp; Berries'!BC134</f>
        <v>Apricot | Moorpark</v>
      </c>
      <c r="I143" s="1334"/>
      <c r="J143" s="1334"/>
      <c r="K143" s="1334"/>
      <c r="L143" s="1334"/>
      <c r="M143" s="1334"/>
      <c r="N143" s="1334"/>
      <c r="O143" s="1334"/>
      <c r="P143" s="1334"/>
      <c r="Q143" s="1334"/>
      <c r="R143" s="1334"/>
      <c r="S143" s="1334"/>
      <c r="T143" s="1334"/>
      <c r="U143" s="1334"/>
      <c r="V143" s="1334"/>
      <c r="W143" s="1334"/>
      <c r="X143" s="1334"/>
      <c r="Y143" s="1334"/>
      <c r="Z143" s="1334"/>
      <c r="AA143" s="1334"/>
      <c r="AB143" s="1334"/>
      <c r="AC143" s="1334"/>
      <c r="AD143" s="1334"/>
      <c r="AE143" s="1334"/>
      <c r="AF143" s="1334"/>
      <c r="AG143" s="1334"/>
      <c r="AH143" s="1334"/>
      <c r="AI143" s="1334"/>
      <c r="AJ143" s="1334"/>
      <c r="AK143" s="1334"/>
      <c r="AL143" s="1335"/>
      <c r="AM143" s="1336">
        <f>'Fruit Trees, Citrus &amp; Berries'!BF134</f>
        <v>42.95</v>
      </c>
      <c r="AN143" s="1337"/>
      <c r="AO143" s="1338"/>
      <c r="AP143" s="1339">
        <f>'Fruit Trees, Citrus &amp; Berries'!BH134</f>
        <v>0</v>
      </c>
      <c r="AQ143" s="1340"/>
      <c r="AR143" s="1341"/>
      <c r="AS143" s="1336" t="str">
        <f t="shared" si="15"/>
        <v/>
      </c>
      <c r="AT143" s="1337"/>
      <c r="AU143" s="1337"/>
      <c r="AV143" s="1338"/>
      <c r="AW143" s="1342" t="str">
        <f>'Fruit Trees, Citrus &amp; Berries'!BA134</f>
        <v>JFFBR184</v>
      </c>
      <c r="AX143" s="1343"/>
      <c r="AY143" s="1344"/>
      <c r="BB143" s="108" t="str">
        <f t="shared" si="14"/>
        <v>*********</v>
      </c>
      <c r="BC143" s="108" t="str">
        <f t="shared" si="16"/>
        <v>JFFBR184</v>
      </c>
      <c r="BD143" s="108" t="str">
        <f t="shared" si="17"/>
        <v/>
      </c>
      <c r="BE143" s="108" t="str">
        <f t="shared" si="18"/>
        <v>Apricot | Moorpark</v>
      </c>
      <c r="BF143" s="115" t="str">
        <f t="shared" si="19"/>
        <v/>
      </c>
      <c r="BG143" s="113">
        <f t="shared" si="20"/>
        <v>42.95</v>
      </c>
      <c r="BH143" s="206">
        <f t="shared" si="21"/>
        <v>0</v>
      </c>
      <c r="BI143" s="113" t="str">
        <f t="shared" si="22"/>
        <v/>
      </c>
    </row>
    <row r="144" spans="2:61" ht="18.75" customHeight="1" x14ac:dyDescent="0.4">
      <c r="B144" s="1329" t="s">
        <v>1824</v>
      </c>
      <c r="C144" s="1330"/>
      <c r="D144" s="1329" t="s">
        <v>1824</v>
      </c>
      <c r="E144" s="1330"/>
      <c r="F144" s="1331" t="str">
        <f>'Fruit Trees, Citrus &amp; Berries'!BE135</f>
        <v/>
      </c>
      <c r="G144" s="1332"/>
      <c r="H144" s="1333" t="str">
        <f>'Fruit Trees, Citrus &amp; Berries'!BB135&amp;" | "&amp;'Fruit Trees, Citrus &amp; Berries'!BC135</f>
        <v>Apricot | Mystery</v>
      </c>
      <c r="I144" s="1334"/>
      <c r="J144" s="1334"/>
      <c r="K144" s="1334"/>
      <c r="L144" s="1334"/>
      <c r="M144" s="1334"/>
      <c r="N144" s="1334"/>
      <c r="O144" s="1334"/>
      <c r="P144" s="1334"/>
      <c r="Q144" s="1334"/>
      <c r="R144" s="1334"/>
      <c r="S144" s="1334"/>
      <c r="T144" s="1334"/>
      <c r="U144" s="1334"/>
      <c r="V144" s="1334"/>
      <c r="W144" s="1334"/>
      <c r="X144" s="1334"/>
      <c r="Y144" s="1334"/>
      <c r="Z144" s="1334"/>
      <c r="AA144" s="1334"/>
      <c r="AB144" s="1334"/>
      <c r="AC144" s="1334"/>
      <c r="AD144" s="1334"/>
      <c r="AE144" s="1334"/>
      <c r="AF144" s="1334"/>
      <c r="AG144" s="1334"/>
      <c r="AH144" s="1334"/>
      <c r="AI144" s="1334"/>
      <c r="AJ144" s="1334"/>
      <c r="AK144" s="1334"/>
      <c r="AL144" s="1335"/>
      <c r="AM144" s="1336">
        <f>'Fruit Trees, Citrus &amp; Berries'!BF135</f>
        <v>42.95</v>
      </c>
      <c r="AN144" s="1337"/>
      <c r="AO144" s="1338"/>
      <c r="AP144" s="1339">
        <f>'Fruit Trees, Citrus &amp; Berries'!BH135</f>
        <v>0</v>
      </c>
      <c r="AQ144" s="1340"/>
      <c r="AR144" s="1341"/>
      <c r="AS144" s="1336" t="str">
        <f t="shared" si="15"/>
        <v/>
      </c>
      <c r="AT144" s="1337"/>
      <c r="AU144" s="1337"/>
      <c r="AV144" s="1338"/>
      <c r="AW144" s="1342" t="str">
        <f>'Fruit Trees, Citrus &amp; Berries'!BA135</f>
        <v>HBFBR186</v>
      </c>
      <c r="AX144" s="1343"/>
      <c r="AY144" s="1344"/>
      <c r="BB144" s="108" t="str">
        <f t="shared" si="14"/>
        <v>*********</v>
      </c>
      <c r="BC144" s="108" t="str">
        <f t="shared" si="16"/>
        <v>HBFBR186</v>
      </c>
      <c r="BD144" s="108" t="str">
        <f t="shared" si="17"/>
        <v/>
      </c>
      <c r="BE144" s="108" t="str">
        <f t="shared" si="18"/>
        <v>Apricot | Mystery</v>
      </c>
      <c r="BF144" s="115" t="str">
        <f t="shared" si="19"/>
        <v/>
      </c>
      <c r="BG144" s="113">
        <f t="shared" si="20"/>
        <v>42.95</v>
      </c>
      <c r="BH144" s="206">
        <f t="shared" si="21"/>
        <v>0</v>
      </c>
      <c r="BI144" s="113" t="str">
        <f t="shared" si="22"/>
        <v/>
      </c>
    </row>
    <row r="145" spans="2:61" ht="18.75" customHeight="1" x14ac:dyDescent="0.4">
      <c r="B145" s="1329" t="s">
        <v>1824</v>
      </c>
      <c r="C145" s="1330"/>
      <c r="D145" s="1329" t="s">
        <v>1824</v>
      </c>
      <c r="E145" s="1330"/>
      <c r="F145" s="1331" t="str">
        <f>'Fruit Trees, Citrus &amp; Berries'!BE136</f>
        <v/>
      </c>
      <c r="G145" s="1332"/>
      <c r="H145" s="1333" t="str">
        <f>'Fruit Trees, Citrus &amp; Berries'!BB136&amp;" | "&amp;'Fruit Trees, Citrus &amp; Berries'!BC136</f>
        <v>Apricot | Newcastle</v>
      </c>
      <c r="I145" s="1334"/>
      <c r="J145" s="1334"/>
      <c r="K145" s="1334"/>
      <c r="L145" s="1334"/>
      <c r="M145" s="1334"/>
      <c r="N145" s="1334"/>
      <c r="O145" s="1334"/>
      <c r="P145" s="1334"/>
      <c r="Q145" s="1334"/>
      <c r="R145" s="1334"/>
      <c r="S145" s="1334"/>
      <c r="T145" s="1334"/>
      <c r="U145" s="1334"/>
      <c r="V145" s="1334"/>
      <c r="W145" s="1334"/>
      <c r="X145" s="1334"/>
      <c r="Y145" s="1334"/>
      <c r="Z145" s="1334"/>
      <c r="AA145" s="1334"/>
      <c r="AB145" s="1334"/>
      <c r="AC145" s="1334"/>
      <c r="AD145" s="1334"/>
      <c r="AE145" s="1334"/>
      <c r="AF145" s="1334"/>
      <c r="AG145" s="1334"/>
      <c r="AH145" s="1334"/>
      <c r="AI145" s="1334"/>
      <c r="AJ145" s="1334"/>
      <c r="AK145" s="1334"/>
      <c r="AL145" s="1335"/>
      <c r="AM145" s="1336">
        <f>'Fruit Trees, Citrus &amp; Berries'!BF136</f>
        <v>42.95</v>
      </c>
      <c r="AN145" s="1337"/>
      <c r="AO145" s="1338"/>
      <c r="AP145" s="1339">
        <f>'Fruit Trees, Citrus &amp; Berries'!BH136</f>
        <v>0</v>
      </c>
      <c r="AQ145" s="1340"/>
      <c r="AR145" s="1341"/>
      <c r="AS145" s="1336" t="str">
        <f t="shared" si="15"/>
        <v/>
      </c>
      <c r="AT145" s="1337"/>
      <c r="AU145" s="1337"/>
      <c r="AV145" s="1338"/>
      <c r="AW145" s="1342" t="str">
        <f>'Fruit Trees, Citrus &amp; Berries'!BA136</f>
        <v>HBFBR187</v>
      </c>
      <c r="AX145" s="1343"/>
      <c r="AY145" s="1344"/>
      <c r="BB145" s="108" t="str">
        <f t="shared" si="14"/>
        <v>*********</v>
      </c>
      <c r="BC145" s="108" t="str">
        <f t="shared" si="16"/>
        <v>HBFBR187</v>
      </c>
      <c r="BD145" s="108" t="str">
        <f t="shared" si="17"/>
        <v/>
      </c>
      <c r="BE145" s="108" t="str">
        <f t="shared" si="18"/>
        <v>Apricot | Newcastle</v>
      </c>
      <c r="BF145" s="115" t="str">
        <f t="shared" si="19"/>
        <v/>
      </c>
      <c r="BG145" s="113">
        <f t="shared" si="20"/>
        <v>42.95</v>
      </c>
      <c r="BH145" s="206">
        <f t="shared" si="21"/>
        <v>0</v>
      </c>
      <c r="BI145" s="113" t="str">
        <f t="shared" si="22"/>
        <v/>
      </c>
    </row>
    <row r="146" spans="2:61" ht="18.75" customHeight="1" x14ac:dyDescent="0.4">
      <c r="B146" s="1329" t="s">
        <v>1824</v>
      </c>
      <c r="C146" s="1330"/>
      <c r="D146" s="1329" t="s">
        <v>1824</v>
      </c>
      <c r="E146" s="1330"/>
      <c r="F146" s="1331" t="str">
        <f>'Fruit Trees, Citrus &amp; Berries'!BE137</f>
        <v/>
      </c>
      <c r="G146" s="1332"/>
      <c r="H146" s="1333" t="str">
        <f>'Fruit Trees, Citrus &amp; Berries'!BB137&amp;" | "&amp;'Fruit Trees, Citrus &amp; Berries'!BC137</f>
        <v>Apricot | Rival (Canadian)</v>
      </c>
      <c r="I146" s="1334"/>
      <c r="J146" s="1334"/>
      <c r="K146" s="1334"/>
      <c r="L146" s="1334"/>
      <c r="M146" s="1334"/>
      <c r="N146" s="1334"/>
      <c r="O146" s="1334"/>
      <c r="P146" s="1334"/>
      <c r="Q146" s="1334"/>
      <c r="R146" s="1334"/>
      <c r="S146" s="1334"/>
      <c r="T146" s="1334"/>
      <c r="U146" s="1334"/>
      <c r="V146" s="1334"/>
      <c r="W146" s="1334"/>
      <c r="X146" s="1334"/>
      <c r="Y146" s="1334"/>
      <c r="Z146" s="1334"/>
      <c r="AA146" s="1334"/>
      <c r="AB146" s="1334"/>
      <c r="AC146" s="1334"/>
      <c r="AD146" s="1334"/>
      <c r="AE146" s="1334"/>
      <c r="AF146" s="1334"/>
      <c r="AG146" s="1334"/>
      <c r="AH146" s="1334"/>
      <c r="AI146" s="1334"/>
      <c r="AJ146" s="1334"/>
      <c r="AK146" s="1334"/>
      <c r="AL146" s="1335"/>
      <c r="AM146" s="1336" t="str">
        <f>'Fruit Trees, Citrus &amp; Berries'!BF137</f>
        <v/>
      </c>
      <c r="AN146" s="1337"/>
      <c r="AO146" s="1338"/>
      <c r="AP146" s="1339">
        <f>'Fruit Trees, Citrus &amp; Berries'!BH137</f>
        <v>0</v>
      </c>
      <c r="AQ146" s="1340"/>
      <c r="AR146" s="1341"/>
      <c r="AS146" s="1336" t="str">
        <f t="shared" si="15"/>
        <v/>
      </c>
      <c r="AT146" s="1337"/>
      <c r="AU146" s="1337"/>
      <c r="AV146" s="1338"/>
      <c r="AW146" s="1342" t="str">
        <f>'Fruit Trees, Citrus &amp; Berries'!BA137</f>
        <v>HBFBR190</v>
      </c>
      <c r="AX146" s="1343"/>
      <c r="AY146" s="1344"/>
      <c r="BB146" s="108" t="str">
        <f t="shared" si="14"/>
        <v>*********</v>
      </c>
      <c r="BC146" s="108" t="str">
        <f t="shared" si="16"/>
        <v>HBFBR190</v>
      </c>
      <c r="BD146" s="108" t="str">
        <f t="shared" si="17"/>
        <v/>
      </c>
      <c r="BE146" s="108" t="str">
        <f t="shared" si="18"/>
        <v>Apricot | Rival (Canadian)</v>
      </c>
      <c r="BF146" s="115" t="str">
        <f t="shared" si="19"/>
        <v/>
      </c>
      <c r="BG146" s="113" t="str">
        <f t="shared" si="20"/>
        <v/>
      </c>
      <c r="BH146" s="206">
        <f t="shared" si="21"/>
        <v>0</v>
      </c>
      <c r="BI146" s="113" t="str">
        <f t="shared" si="22"/>
        <v/>
      </c>
    </row>
    <row r="147" spans="2:61" ht="18.75" customHeight="1" x14ac:dyDescent="0.4">
      <c r="B147" s="1329" t="s">
        <v>1824</v>
      </c>
      <c r="C147" s="1330"/>
      <c r="D147" s="1329" t="s">
        <v>1824</v>
      </c>
      <c r="E147" s="1330"/>
      <c r="F147" s="1331" t="str">
        <f>'Fruit Trees, Citrus &amp; Berries'!BE138</f>
        <v/>
      </c>
      <c r="G147" s="1332"/>
      <c r="H147" s="1333" t="str">
        <f>'Fruit Trees, Citrus &amp; Berries'!BB138&amp;" | "&amp;'Fruit Trees, Citrus &amp; Berries'!BC138</f>
        <v>Apricot | Storey's (Early Moorpark)</v>
      </c>
      <c r="I147" s="1334"/>
      <c r="J147" s="1334"/>
      <c r="K147" s="1334"/>
      <c r="L147" s="1334"/>
      <c r="M147" s="1334"/>
      <c r="N147" s="1334"/>
      <c r="O147" s="1334"/>
      <c r="P147" s="1334"/>
      <c r="Q147" s="1334"/>
      <c r="R147" s="1334"/>
      <c r="S147" s="1334"/>
      <c r="T147" s="1334"/>
      <c r="U147" s="1334"/>
      <c r="V147" s="1334"/>
      <c r="W147" s="1334"/>
      <c r="X147" s="1334"/>
      <c r="Y147" s="1334"/>
      <c r="Z147" s="1334"/>
      <c r="AA147" s="1334"/>
      <c r="AB147" s="1334"/>
      <c r="AC147" s="1334"/>
      <c r="AD147" s="1334"/>
      <c r="AE147" s="1334"/>
      <c r="AF147" s="1334"/>
      <c r="AG147" s="1334"/>
      <c r="AH147" s="1334"/>
      <c r="AI147" s="1334"/>
      <c r="AJ147" s="1334"/>
      <c r="AK147" s="1334"/>
      <c r="AL147" s="1335"/>
      <c r="AM147" s="1336" t="str">
        <f>'Fruit Trees, Citrus &amp; Berries'!BF138</f>
        <v/>
      </c>
      <c r="AN147" s="1337"/>
      <c r="AO147" s="1338"/>
      <c r="AP147" s="1339">
        <f>'Fruit Trees, Citrus &amp; Berries'!BH138</f>
        <v>0</v>
      </c>
      <c r="AQ147" s="1340"/>
      <c r="AR147" s="1341"/>
      <c r="AS147" s="1336" t="str">
        <f t="shared" si="15"/>
        <v/>
      </c>
      <c r="AT147" s="1337"/>
      <c r="AU147" s="1337"/>
      <c r="AV147" s="1338"/>
      <c r="AW147" s="1342" t="str">
        <f>'Fruit Trees, Citrus &amp; Berries'!BA138</f>
        <v>JFFBR193</v>
      </c>
      <c r="AX147" s="1343"/>
      <c r="AY147" s="1344"/>
      <c r="BB147" s="108" t="str">
        <f t="shared" si="14"/>
        <v>*********</v>
      </c>
      <c r="BC147" s="108" t="str">
        <f t="shared" si="16"/>
        <v>JFFBR193</v>
      </c>
      <c r="BD147" s="108" t="str">
        <f t="shared" si="17"/>
        <v/>
      </c>
      <c r="BE147" s="108" t="str">
        <f t="shared" si="18"/>
        <v>Apricot | Storey's (Early Moorpark)</v>
      </c>
      <c r="BF147" s="115" t="str">
        <f t="shared" si="19"/>
        <v/>
      </c>
      <c r="BG147" s="113" t="str">
        <f t="shared" si="20"/>
        <v/>
      </c>
      <c r="BH147" s="206">
        <f t="shared" si="21"/>
        <v>0</v>
      </c>
      <c r="BI147" s="113" t="str">
        <f t="shared" si="22"/>
        <v/>
      </c>
    </row>
    <row r="148" spans="2:61" ht="18.75" customHeight="1" x14ac:dyDescent="0.4">
      <c r="B148" s="1329" t="s">
        <v>1824</v>
      </c>
      <c r="C148" s="1330"/>
      <c r="D148" s="1329" t="s">
        <v>1824</v>
      </c>
      <c r="E148" s="1330"/>
      <c r="F148" s="1331" t="str">
        <f>'Fruit Trees, Citrus &amp; Berries'!BE139</f>
        <v/>
      </c>
      <c r="G148" s="1332"/>
      <c r="H148" s="1333" t="str">
        <f>'Fruit Trees, Citrus &amp; Berries'!BB139&amp;" | "&amp;'Fruit Trees, Citrus &amp; Berries'!BC139</f>
        <v>Apricot | Storey's (Early Moorpark)</v>
      </c>
      <c r="I148" s="1334"/>
      <c r="J148" s="1334"/>
      <c r="K148" s="1334"/>
      <c r="L148" s="1334"/>
      <c r="M148" s="1334"/>
      <c r="N148" s="1334"/>
      <c r="O148" s="1334"/>
      <c r="P148" s="1334"/>
      <c r="Q148" s="1334"/>
      <c r="R148" s="1334"/>
      <c r="S148" s="1334"/>
      <c r="T148" s="1334"/>
      <c r="U148" s="1334"/>
      <c r="V148" s="1334"/>
      <c r="W148" s="1334"/>
      <c r="X148" s="1334"/>
      <c r="Y148" s="1334"/>
      <c r="Z148" s="1334"/>
      <c r="AA148" s="1334"/>
      <c r="AB148" s="1334"/>
      <c r="AC148" s="1334"/>
      <c r="AD148" s="1334"/>
      <c r="AE148" s="1334"/>
      <c r="AF148" s="1334"/>
      <c r="AG148" s="1334"/>
      <c r="AH148" s="1334"/>
      <c r="AI148" s="1334"/>
      <c r="AJ148" s="1334"/>
      <c r="AK148" s="1334"/>
      <c r="AL148" s="1335"/>
      <c r="AM148" s="1336">
        <f>'Fruit Trees, Citrus &amp; Berries'!BF139</f>
        <v>42.95</v>
      </c>
      <c r="AN148" s="1337"/>
      <c r="AO148" s="1338"/>
      <c r="AP148" s="1339">
        <f>'Fruit Trees, Citrus &amp; Berries'!BH139</f>
        <v>0</v>
      </c>
      <c r="AQ148" s="1340"/>
      <c r="AR148" s="1341"/>
      <c r="AS148" s="1336" t="str">
        <f t="shared" si="15"/>
        <v/>
      </c>
      <c r="AT148" s="1337"/>
      <c r="AU148" s="1337"/>
      <c r="AV148" s="1338"/>
      <c r="AW148" s="1342" t="str">
        <f>'Fruit Trees, Citrus &amp; Berries'!BA139</f>
        <v>FNFBR193</v>
      </c>
      <c r="AX148" s="1343"/>
      <c r="AY148" s="1344"/>
      <c r="BB148" s="108" t="str">
        <f t="shared" si="14"/>
        <v>*********</v>
      </c>
      <c r="BC148" s="108" t="str">
        <f t="shared" si="16"/>
        <v>FNFBR193</v>
      </c>
      <c r="BD148" s="108" t="str">
        <f t="shared" si="17"/>
        <v/>
      </c>
      <c r="BE148" s="108" t="str">
        <f t="shared" si="18"/>
        <v>Apricot | Storey's (Early Moorpark)</v>
      </c>
      <c r="BF148" s="115" t="str">
        <f t="shared" si="19"/>
        <v/>
      </c>
      <c r="BG148" s="113">
        <f t="shared" si="20"/>
        <v>42.95</v>
      </c>
      <c r="BH148" s="206">
        <f t="shared" si="21"/>
        <v>0</v>
      </c>
      <c r="BI148" s="113" t="str">
        <f t="shared" si="22"/>
        <v/>
      </c>
    </row>
    <row r="149" spans="2:61" ht="18.75" customHeight="1" x14ac:dyDescent="0.4">
      <c r="B149" s="1329" t="s">
        <v>1824</v>
      </c>
      <c r="C149" s="1330"/>
      <c r="D149" s="1329" t="s">
        <v>1824</v>
      </c>
      <c r="E149" s="1330"/>
      <c r="F149" s="1331" t="str">
        <f>'Fruit Trees, Citrus &amp; Berries'!BE140</f>
        <v/>
      </c>
      <c r="G149" s="1332"/>
      <c r="H149" s="1333" t="str">
        <f>'Fruit Trees, Citrus &amp; Berries'!BB140&amp;" | "&amp;'Fruit Trees, Citrus &amp; Berries'!BC140</f>
        <v>Apricot | Sundrop (Canadian)</v>
      </c>
      <c r="I149" s="1334"/>
      <c r="J149" s="1334"/>
      <c r="K149" s="1334"/>
      <c r="L149" s="1334"/>
      <c r="M149" s="1334"/>
      <c r="N149" s="1334"/>
      <c r="O149" s="1334"/>
      <c r="P149" s="1334"/>
      <c r="Q149" s="1334"/>
      <c r="R149" s="1334"/>
      <c r="S149" s="1334"/>
      <c r="T149" s="1334"/>
      <c r="U149" s="1334"/>
      <c r="V149" s="1334"/>
      <c r="W149" s="1334"/>
      <c r="X149" s="1334"/>
      <c r="Y149" s="1334"/>
      <c r="Z149" s="1334"/>
      <c r="AA149" s="1334"/>
      <c r="AB149" s="1334"/>
      <c r="AC149" s="1334"/>
      <c r="AD149" s="1334"/>
      <c r="AE149" s="1334"/>
      <c r="AF149" s="1334"/>
      <c r="AG149" s="1334"/>
      <c r="AH149" s="1334"/>
      <c r="AI149" s="1334"/>
      <c r="AJ149" s="1334"/>
      <c r="AK149" s="1334"/>
      <c r="AL149" s="1335"/>
      <c r="AM149" s="1336" t="str">
        <f>'Fruit Trees, Citrus &amp; Berries'!BF140</f>
        <v/>
      </c>
      <c r="AN149" s="1337"/>
      <c r="AO149" s="1338"/>
      <c r="AP149" s="1339">
        <f>'Fruit Trees, Citrus &amp; Berries'!BH140</f>
        <v>0</v>
      </c>
      <c r="AQ149" s="1340"/>
      <c r="AR149" s="1341"/>
      <c r="AS149" s="1336" t="str">
        <f t="shared" si="15"/>
        <v/>
      </c>
      <c r="AT149" s="1337"/>
      <c r="AU149" s="1337"/>
      <c r="AV149" s="1338"/>
      <c r="AW149" s="1342" t="str">
        <f>'Fruit Trees, Citrus &amp; Berries'!BA140</f>
        <v>HBFBR196</v>
      </c>
      <c r="AX149" s="1343"/>
      <c r="AY149" s="1344"/>
      <c r="BB149" s="108" t="str">
        <f t="shared" si="14"/>
        <v>*********</v>
      </c>
      <c r="BC149" s="108" t="str">
        <f t="shared" si="16"/>
        <v>HBFBR196</v>
      </c>
      <c r="BD149" s="108" t="str">
        <f t="shared" si="17"/>
        <v/>
      </c>
      <c r="BE149" s="108" t="str">
        <f t="shared" si="18"/>
        <v>Apricot | Sundrop (Canadian)</v>
      </c>
      <c r="BF149" s="115" t="str">
        <f t="shared" si="19"/>
        <v/>
      </c>
      <c r="BG149" s="113" t="str">
        <f t="shared" si="20"/>
        <v/>
      </c>
      <c r="BH149" s="206">
        <f t="shared" si="21"/>
        <v>0</v>
      </c>
      <c r="BI149" s="113" t="str">
        <f t="shared" si="22"/>
        <v/>
      </c>
    </row>
    <row r="150" spans="2:61" ht="18.75" customHeight="1" x14ac:dyDescent="0.4">
      <c r="B150" s="1329" t="s">
        <v>1824</v>
      </c>
      <c r="C150" s="1330"/>
      <c r="D150" s="1329" t="s">
        <v>1824</v>
      </c>
      <c r="E150" s="1330"/>
      <c r="F150" s="1331" t="str">
        <f>'Fruit Trees, Citrus &amp; Berries'!BE141</f>
        <v/>
      </c>
      <c r="G150" s="1332"/>
      <c r="H150" s="1333" t="str">
        <f>'Fruit Trees, Citrus &amp; Berries'!BB141&amp;" | "&amp;'Fruit Trees, Citrus &amp; Berries'!BC141</f>
        <v>Apricot | Tilton</v>
      </c>
      <c r="I150" s="1334"/>
      <c r="J150" s="1334"/>
      <c r="K150" s="1334"/>
      <c r="L150" s="1334"/>
      <c r="M150" s="1334"/>
      <c r="N150" s="1334"/>
      <c r="O150" s="1334"/>
      <c r="P150" s="1334"/>
      <c r="Q150" s="1334"/>
      <c r="R150" s="1334"/>
      <c r="S150" s="1334"/>
      <c r="T150" s="1334"/>
      <c r="U150" s="1334"/>
      <c r="V150" s="1334"/>
      <c r="W150" s="1334"/>
      <c r="X150" s="1334"/>
      <c r="Y150" s="1334"/>
      <c r="Z150" s="1334"/>
      <c r="AA150" s="1334"/>
      <c r="AB150" s="1334"/>
      <c r="AC150" s="1334"/>
      <c r="AD150" s="1334"/>
      <c r="AE150" s="1334"/>
      <c r="AF150" s="1334"/>
      <c r="AG150" s="1334"/>
      <c r="AH150" s="1334"/>
      <c r="AI150" s="1334"/>
      <c r="AJ150" s="1334"/>
      <c r="AK150" s="1334"/>
      <c r="AL150" s="1335"/>
      <c r="AM150" s="1336" t="str">
        <f>'Fruit Trees, Citrus &amp; Berries'!BF141</f>
        <v/>
      </c>
      <c r="AN150" s="1337"/>
      <c r="AO150" s="1338"/>
      <c r="AP150" s="1339">
        <f>'Fruit Trees, Citrus &amp; Berries'!BH141</f>
        <v>0</v>
      </c>
      <c r="AQ150" s="1340"/>
      <c r="AR150" s="1341"/>
      <c r="AS150" s="1336" t="str">
        <f t="shared" si="15"/>
        <v/>
      </c>
      <c r="AT150" s="1337"/>
      <c r="AU150" s="1337"/>
      <c r="AV150" s="1338"/>
      <c r="AW150" s="1342" t="str">
        <f>'Fruit Trees, Citrus &amp; Berries'!BA141</f>
        <v>HBFBR199</v>
      </c>
      <c r="AX150" s="1343"/>
      <c r="AY150" s="1344"/>
      <c r="BB150" s="108" t="str">
        <f t="shared" si="14"/>
        <v>*********</v>
      </c>
      <c r="BC150" s="108" t="str">
        <f t="shared" si="16"/>
        <v>HBFBR199</v>
      </c>
      <c r="BD150" s="108" t="str">
        <f t="shared" si="17"/>
        <v/>
      </c>
      <c r="BE150" s="108" t="str">
        <f t="shared" si="18"/>
        <v>Apricot | Tilton</v>
      </c>
      <c r="BF150" s="115" t="str">
        <f t="shared" si="19"/>
        <v/>
      </c>
      <c r="BG150" s="113" t="str">
        <f t="shared" si="20"/>
        <v/>
      </c>
      <c r="BH150" s="206">
        <f t="shared" si="21"/>
        <v>0</v>
      </c>
      <c r="BI150" s="113" t="str">
        <f t="shared" si="22"/>
        <v/>
      </c>
    </row>
    <row r="151" spans="2:61" ht="18.75" customHeight="1" x14ac:dyDescent="0.4">
      <c r="B151" s="1329" t="s">
        <v>1824</v>
      </c>
      <c r="C151" s="1330"/>
      <c r="D151" s="1329" t="s">
        <v>1824</v>
      </c>
      <c r="E151" s="1330"/>
      <c r="F151" s="1331" t="str">
        <f>'Fruit Trees, Citrus &amp; Berries'!BE142</f>
        <v/>
      </c>
      <c r="G151" s="1332"/>
      <c r="H151" s="1333" t="str">
        <f>'Fruit Trees, Citrus &amp; Berries'!BB142&amp;" | "&amp;'Fruit Trees, Citrus &amp; Berries'!BC142</f>
        <v>Apricot | Trevatt</v>
      </c>
      <c r="I151" s="1334"/>
      <c r="J151" s="1334"/>
      <c r="K151" s="1334"/>
      <c r="L151" s="1334"/>
      <c r="M151" s="1334"/>
      <c r="N151" s="1334"/>
      <c r="O151" s="1334"/>
      <c r="P151" s="1334"/>
      <c r="Q151" s="1334"/>
      <c r="R151" s="1334"/>
      <c r="S151" s="1334"/>
      <c r="T151" s="1334"/>
      <c r="U151" s="1334"/>
      <c r="V151" s="1334"/>
      <c r="W151" s="1334"/>
      <c r="X151" s="1334"/>
      <c r="Y151" s="1334"/>
      <c r="Z151" s="1334"/>
      <c r="AA151" s="1334"/>
      <c r="AB151" s="1334"/>
      <c r="AC151" s="1334"/>
      <c r="AD151" s="1334"/>
      <c r="AE151" s="1334"/>
      <c r="AF151" s="1334"/>
      <c r="AG151" s="1334"/>
      <c r="AH151" s="1334"/>
      <c r="AI151" s="1334"/>
      <c r="AJ151" s="1334"/>
      <c r="AK151" s="1334"/>
      <c r="AL151" s="1335"/>
      <c r="AM151" s="1336">
        <f>'Fruit Trees, Citrus &amp; Berries'!BF142</f>
        <v>42.95</v>
      </c>
      <c r="AN151" s="1337"/>
      <c r="AO151" s="1338"/>
      <c r="AP151" s="1339">
        <f>'Fruit Trees, Citrus &amp; Berries'!BH142</f>
        <v>0</v>
      </c>
      <c r="AQ151" s="1340"/>
      <c r="AR151" s="1341"/>
      <c r="AS151" s="1336" t="str">
        <f t="shared" si="15"/>
        <v/>
      </c>
      <c r="AT151" s="1337"/>
      <c r="AU151" s="1337"/>
      <c r="AV151" s="1338"/>
      <c r="AW151" s="1342" t="str">
        <f>'Fruit Trees, Citrus &amp; Berries'!BA142</f>
        <v>FNFBR202</v>
      </c>
      <c r="AX151" s="1343"/>
      <c r="AY151" s="1344"/>
      <c r="BB151" s="108" t="str">
        <f t="shared" si="14"/>
        <v>*********</v>
      </c>
      <c r="BC151" s="108" t="str">
        <f t="shared" si="16"/>
        <v>FNFBR202</v>
      </c>
      <c r="BD151" s="108" t="str">
        <f t="shared" si="17"/>
        <v/>
      </c>
      <c r="BE151" s="108" t="str">
        <f t="shared" si="18"/>
        <v>Apricot | Trevatt</v>
      </c>
      <c r="BF151" s="115" t="str">
        <f t="shared" si="19"/>
        <v/>
      </c>
      <c r="BG151" s="113">
        <f t="shared" si="20"/>
        <v>42.95</v>
      </c>
      <c r="BH151" s="206">
        <f t="shared" si="21"/>
        <v>0</v>
      </c>
      <c r="BI151" s="113" t="str">
        <f t="shared" si="22"/>
        <v/>
      </c>
    </row>
    <row r="152" spans="2:61" ht="18.75" customHeight="1" x14ac:dyDescent="0.4">
      <c r="B152" s="1329" t="s">
        <v>1824</v>
      </c>
      <c r="C152" s="1330"/>
      <c r="D152" s="1329" t="s">
        <v>1824</v>
      </c>
      <c r="E152" s="1330"/>
      <c r="F152" s="1331" t="str">
        <f>'Fruit Trees, Citrus &amp; Berries'!BE143</f>
        <v/>
      </c>
      <c r="G152" s="1332"/>
      <c r="H152" s="1333" t="str">
        <f>'Fruit Trees, Citrus &amp; Berries'!BB143&amp;" | "&amp;'Fruit Trees, Citrus &amp; Berries'!BC143</f>
        <v>Apricot | Trevatt</v>
      </c>
      <c r="I152" s="1334"/>
      <c r="J152" s="1334"/>
      <c r="K152" s="1334"/>
      <c r="L152" s="1334"/>
      <c r="M152" s="1334"/>
      <c r="N152" s="1334"/>
      <c r="O152" s="1334"/>
      <c r="P152" s="1334"/>
      <c r="Q152" s="1334"/>
      <c r="R152" s="1334"/>
      <c r="S152" s="1334"/>
      <c r="T152" s="1334"/>
      <c r="U152" s="1334"/>
      <c r="V152" s="1334"/>
      <c r="W152" s="1334"/>
      <c r="X152" s="1334"/>
      <c r="Y152" s="1334"/>
      <c r="Z152" s="1334"/>
      <c r="AA152" s="1334"/>
      <c r="AB152" s="1334"/>
      <c r="AC152" s="1334"/>
      <c r="AD152" s="1334"/>
      <c r="AE152" s="1334"/>
      <c r="AF152" s="1334"/>
      <c r="AG152" s="1334"/>
      <c r="AH152" s="1334"/>
      <c r="AI152" s="1334"/>
      <c r="AJ152" s="1334"/>
      <c r="AK152" s="1334"/>
      <c r="AL152" s="1335"/>
      <c r="AM152" s="1336">
        <f>'Fruit Trees, Citrus &amp; Berries'!BF143</f>
        <v>42.95</v>
      </c>
      <c r="AN152" s="1337"/>
      <c r="AO152" s="1338"/>
      <c r="AP152" s="1339">
        <f>'Fruit Trees, Citrus &amp; Berries'!BH143</f>
        <v>0</v>
      </c>
      <c r="AQ152" s="1340"/>
      <c r="AR152" s="1341"/>
      <c r="AS152" s="1336" t="str">
        <f t="shared" si="15"/>
        <v/>
      </c>
      <c r="AT152" s="1337"/>
      <c r="AU152" s="1337"/>
      <c r="AV152" s="1338"/>
      <c r="AW152" s="1342" t="str">
        <f>'Fruit Trees, Citrus &amp; Berries'!BA143</f>
        <v>JFFBR202</v>
      </c>
      <c r="AX152" s="1343"/>
      <c r="AY152" s="1344"/>
      <c r="BB152" s="108" t="str">
        <f t="shared" si="14"/>
        <v>*********</v>
      </c>
      <c r="BC152" s="108" t="str">
        <f t="shared" si="16"/>
        <v>JFFBR202</v>
      </c>
      <c r="BD152" s="108" t="str">
        <f t="shared" si="17"/>
        <v/>
      </c>
      <c r="BE152" s="108" t="str">
        <f t="shared" si="18"/>
        <v>Apricot | Trevatt</v>
      </c>
      <c r="BF152" s="115" t="str">
        <f t="shared" si="19"/>
        <v/>
      </c>
      <c r="BG152" s="113">
        <f t="shared" si="20"/>
        <v>42.95</v>
      </c>
      <c r="BH152" s="206">
        <f t="shared" si="21"/>
        <v>0</v>
      </c>
      <c r="BI152" s="113" t="str">
        <f t="shared" si="22"/>
        <v/>
      </c>
    </row>
    <row r="153" spans="2:61" ht="18.75" customHeight="1" x14ac:dyDescent="0.4">
      <c r="B153" s="1329" t="s">
        <v>1824</v>
      </c>
      <c r="C153" s="1330"/>
      <c r="D153" s="1329" t="s">
        <v>1824</v>
      </c>
      <c r="E153" s="1330"/>
      <c r="F153" s="1331" t="str">
        <f>'Fruit Trees, Citrus &amp; Berries'!BE144</f>
        <v/>
      </c>
      <c r="G153" s="1332"/>
      <c r="H153" s="1333" t="str">
        <f>'Fruit Trees, Citrus &amp; Berries'!BB144&amp;" | "&amp;'Fruit Trees, Citrus &amp; Berries'!BC144</f>
        <v xml:space="preserve"> | </v>
      </c>
      <c r="I153" s="1334"/>
      <c r="J153" s="1334"/>
      <c r="K153" s="1334"/>
      <c r="L153" s="1334"/>
      <c r="M153" s="1334"/>
      <c r="N153" s="1334"/>
      <c r="O153" s="1334"/>
      <c r="P153" s="1334"/>
      <c r="Q153" s="1334"/>
      <c r="R153" s="1334"/>
      <c r="S153" s="1334"/>
      <c r="T153" s="1334"/>
      <c r="U153" s="1334"/>
      <c r="V153" s="1334"/>
      <c r="W153" s="1334"/>
      <c r="X153" s="1334"/>
      <c r="Y153" s="1334"/>
      <c r="Z153" s="1334"/>
      <c r="AA153" s="1334"/>
      <c r="AB153" s="1334"/>
      <c r="AC153" s="1334"/>
      <c r="AD153" s="1334"/>
      <c r="AE153" s="1334"/>
      <c r="AF153" s="1334"/>
      <c r="AG153" s="1334"/>
      <c r="AH153" s="1334"/>
      <c r="AI153" s="1334"/>
      <c r="AJ153" s="1334"/>
      <c r="AK153" s="1334"/>
      <c r="AL153" s="1335"/>
      <c r="AM153" s="1336" t="str">
        <f>'Fruit Trees, Citrus &amp; Berries'!BF144</f>
        <v/>
      </c>
      <c r="AN153" s="1337"/>
      <c r="AO153" s="1338"/>
      <c r="AP153" s="1339" t="str">
        <f>'Fruit Trees, Citrus &amp; Berries'!BH144</f>
        <v/>
      </c>
      <c r="AQ153" s="1340"/>
      <c r="AR153" s="1341"/>
      <c r="AS153" s="1336" t="str">
        <f t="shared" si="15"/>
        <v/>
      </c>
      <c r="AT153" s="1337"/>
      <c r="AU153" s="1337"/>
      <c r="AV153" s="1338"/>
      <c r="AW153" s="1342" t="str">
        <f>'Fruit Trees, Citrus &amp; Berries'!BA144</f>
        <v/>
      </c>
      <c r="AX153" s="1343"/>
      <c r="AY153" s="1344"/>
      <c r="BB153" s="108" t="str">
        <f t="shared" si="14"/>
        <v>*********</v>
      </c>
      <c r="BC153" s="108" t="str">
        <f t="shared" si="16"/>
        <v/>
      </c>
      <c r="BD153" s="108" t="str">
        <f t="shared" si="17"/>
        <v/>
      </c>
      <c r="BE153" s="108" t="str">
        <f t="shared" si="18"/>
        <v xml:space="preserve"> | </v>
      </c>
      <c r="BF153" s="115" t="str">
        <f t="shared" si="19"/>
        <v/>
      </c>
      <c r="BG153" s="113" t="str">
        <f t="shared" si="20"/>
        <v/>
      </c>
      <c r="BH153" s="206" t="str">
        <f t="shared" si="21"/>
        <v/>
      </c>
      <c r="BI153" s="113" t="str">
        <f t="shared" si="22"/>
        <v/>
      </c>
    </row>
    <row r="154" spans="2:61" ht="18.75" customHeight="1" x14ac:dyDescent="0.4">
      <c r="B154" s="1329" t="s">
        <v>1824</v>
      </c>
      <c r="C154" s="1330"/>
      <c r="D154" s="1329" t="s">
        <v>1824</v>
      </c>
      <c r="E154" s="1330"/>
      <c r="F154" s="1331" t="str">
        <f>'Fruit Trees, Citrus &amp; Berries'!BE145</f>
        <v/>
      </c>
      <c r="G154" s="1332"/>
      <c r="H154" s="1333" t="str">
        <f>'Fruit Trees, Citrus &amp; Berries'!BB145&amp;" | "&amp;'Fruit Trees, Citrus &amp; Berries'!BC145</f>
        <v>Apricot (Dwarf) | Bulida</v>
      </c>
      <c r="I154" s="1334"/>
      <c r="J154" s="1334"/>
      <c r="K154" s="1334"/>
      <c r="L154" s="1334"/>
      <c r="M154" s="1334"/>
      <c r="N154" s="1334"/>
      <c r="O154" s="1334"/>
      <c r="P154" s="1334"/>
      <c r="Q154" s="1334"/>
      <c r="R154" s="1334"/>
      <c r="S154" s="1334"/>
      <c r="T154" s="1334"/>
      <c r="U154" s="1334"/>
      <c r="V154" s="1334"/>
      <c r="W154" s="1334"/>
      <c r="X154" s="1334"/>
      <c r="Y154" s="1334"/>
      <c r="Z154" s="1334"/>
      <c r="AA154" s="1334"/>
      <c r="AB154" s="1334"/>
      <c r="AC154" s="1334"/>
      <c r="AD154" s="1334"/>
      <c r="AE154" s="1334"/>
      <c r="AF154" s="1334"/>
      <c r="AG154" s="1334"/>
      <c r="AH154" s="1334"/>
      <c r="AI154" s="1334"/>
      <c r="AJ154" s="1334"/>
      <c r="AK154" s="1334"/>
      <c r="AL154" s="1335"/>
      <c r="AM154" s="1336">
        <f>'Fruit Trees, Citrus &amp; Berries'!BF145</f>
        <v>52.95</v>
      </c>
      <c r="AN154" s="1337"/>
      <c r="AO154" s="1338"/>
      <c r="AP154" s="1339">
        <f>'Fruit Trees, Citrus &amp; Berries'!BH145</f>
        <v>0</v>
      </c>
      <c r="AQ154" s="1340"/>
      <c r="AR154" s="1341"/>
      <c r="AS154" s="1336" t="str">
        <f t="shared" si="15"/>
        <v/>
      </c>
      <c r="AT154" s="1337"/>
      <c r="AU154" s="1337"/>
      <c r="AV154" s="1338"/>
      <c r="AW154" s="1342" t="str">
        <f>'Fruit Trees, Citrus &amp; Berries'!BA145</f>
        <v>JFFBR204</v>
      </c>
      <c r="AX154" s="1343"/>
      <c r="AY154" s="1344"/>
      <c r="BB154" s="108" t="str">
        <f t="shared" si="14"/>
        <v>*********</v>
      </c>
      <c r="BC154" s="108" t="str">
        <f t="shared" si="16"/>
        <v>JFFBR204</v>
      </c>
      <c r="BD154" s="108" t="str">
        <f t="shared" si="17"/>
        <v/>
      </c>
      <c r="BE154" s="108" t="str">
        <f t="shared" si="18"/>
        <v>Apricot (Dwarf) | Bulida</v>
      </c>
      <c r="BF154" s="115" t="str">
        <f t="shared" si="19"/>
        <v/>
      </c>
      <c r="BG154" s="113">
        <f t="shared" si="20"/>
        <v>52.95</v>
      </c>
      <c r="BH154" s="206">
        <f t="shared" si="21"/>
        <v>0</v>
      </c>
      <c r="BI154" s="113" t="str">
        <f t="shared" si="22"/>
        <v/>
      </c>
    </row>
    <row r="155" spans="2:61" ht="18.75" customHeight="1" x14ac:dyDescent="0.4">
      <c r="B155" s="1329" t="s">
        <v>1824</v>
      </c>
      <c r="C155" s="1330"/>
      <c r="D155" s="1329" t="s">
        <v>1824</v>
      </c>
      <c r="E155" s="1330"/>
      <c r="F155" s="1331" t="str">
        <f>'Fruit Trees, Citrus &amp; Berries'!BE146</f>
        <v/>
      </c>
      <c r="G155" s="1332"/>
      <c r="H155" s="1333" t="str">
        <f>'Fruit Trees, Citrus &amp; Berries'!BB146&amp;" | "&amp;'Fruit Trees, Citrus &amp; Berries'!BC146</f>
        <v>Apricot (Dwarf) | Divinity</v>
      </c>
      <c r="I155" s="1334"/>
      <c r="J155" s="1334"/>
      <c r="K155" s="1334"/>
      <c r="L155" s="1334"/>
      <c r="M155" s="1334"/>
      <c r="N155" s="1334"/>
      <c r="O155" s="1334"/>
      <c r="P155" s="1334"/>
      <c r="Q155" s="1334"/>
      <c r="R155" s="1334"/>
      <c r="S155" s="1334"/>
      <c r="T155" s="1334"/>
      <c r="U155" s="1334"/>
      <c r="V155" s="1334"/>
      <c r="W155" s="1334"/>
      <c r="X155" s="1334"/>
      <c r="Y155" s="1334"/>
      <c r="Z155" s="1334"/>
      <c r="AA155" s="1334"/>
      <c r="AB155" s="1334"/>
      <c r="AC155" s="1334"/>
      <c r="AD155" s="1334"/>
      <c r="AE155" s="1334"/>
      <c r="AF155" s="1334"/>
      <c r="AG155" s="1334"/>
      <c r="AH155" s="1334"/>
      <c r="AI155" s="1334"/>
      <c r="AJ155" s="1334"/>
      <c r="AK155" s="1334"/>
      <c r="AL155" s="1335"/>
      <c r="AM155" s="1336">
        <f>'Fruit Trees, Citrus &amp; Berries'!BF146</f>
        <v>52.95</v>
      </c>
      <c r="AN155" s="1337"/>
      <c r="AO155" s="1338"/>
      <c r="AP155" s="1339">
        <f>'Fruit Trees, Citrus &amp; Berries'!BH146</f>
        <v>0</v>
      </c>
      <c r="AQ155" s="1340"/>
      <c r="AR155" s="1341"/>
      <c r="AS155" s="1336" t="str">
        <f t="shared" si="15"/>
        <v/>
      </c>
      <c r="AT155" s="1337"/>
      <c r="AU155" s="1337"/>
      <c r="AV155" s="1338"/>
      <c r="AW155" s="1342" t="str">
        <f>'Fruit Trees, Citrus &amp; Berries'!BA146</f>
        <v>JFFBR206</v>
      </c>
      <c r="AX155" s="1343"/>
      <c r="AY155" s="1344"/>
      <c r="BB155" s="108" t="str">
        <f t="shared" si="14"/>
        <v>*********</v>
      </c>
      <c r="BC155" s="108" t="str">
        <f t="shared" si="16"/>
        <v>JFFBR206</v>
      </c>
      <c r="BD155" s="108" t="str">
        <f t="shared" si="17"/>
        <v/>
      </c>
      <c r="BE155" s="108" t="str">
        <f t="shared" si="18"/>
        <v>Apricot (Dwarf) | Divinity</v>
      </c>
      <c r="BF155" s="115" t="str">
        <f t="shared" si="19"/>
        <v/>
      </c>
      <c r="BG155" s="113">
        <f t="shared" si="20"/>
        <v>52.95</v>
      </c>
      <c r="BH155" s="206">
        <f t="shared" si="21"/>
        <v>0</v>
      </c>
      <c r="BI155" s="113" t="str">
        <f t="shared" si="22"/>
        <v/>
      </c>
    </row>
    <row r="156" spans="2:61" ht="18.75" customHeight="1" x14ac:dyDescent="0.4">
      <c r="B156" s="1329" t="s">
        <v>1824</v>
      </c>
      <c r="C156" s="1330"/>
      <c r="D156" s="1329" t="s">
        <v>1824</v>
      </c>
      <c r="E156" s="1330"/>
      <c r="F156" s="1331" t="str">
        <f>'Fruit Trees, Citrus &amp; Berries'!BE147</f>
        <v/>
      </c>
      <c r="G156" s="1332"/>
      <c r="H156" s="1333" t="str">
        <f>'Fruit Trees, Citrus &amp; Berries'!BB147&amp;" | "&amp;'Fruit Trees, Citrus &amp; Berries'!BC147</f>
        <v>Apricot (Dwarf) | Fireball</v>
      </c>
      <c r="I156" s="1334"/>
      <c r="J156" s="1334"/>
      <c r="K156" s="1334"/>
      <c r="L156" s="1334"/>
      <c r="M156" s="1334"/>
      <c r="N156" s="1334"/>
      <c r="O156" s="1334"/>
      <c r="P156" s="1334"/>
      <c r="Q156" s="1334"/>
      <c r="R156" s="1334"/>
      <c r="S156" s="1334"/>
      <c r="T156" s="1334"/>
      <c r="U156" s="1334"/>
      <c r="V156" s="1334"/>
      <c r="W156" s="1334"/>
      <c r="X156" s="1334"/>
      <c r="Y156" s="1334"/>
      <c r="Z156" s="1334"/>
      <c r="AA156" s="1334"/>
      <c r="AB156" s="1334"/>
      <c r="AC156" s="1334"/>
      <c r="AD156" s="1334"/>
      <c r="AE156" s="1334"/>
      <c r="AF156" s="1334"/>
      <c r="AG156" s="1334"/>
      <c r="AH156" s="1334"/>
      <c r="AI156" s="1334"/>
      <c r="AJ156" s="1334"/>
      <c r="AK156" s="1334"/>
      <c r="AL156" s="1335"/>
      <c r="AM156" s="1336">
        <f>'Fruit Trees, Citrus &amp; Berries'!BF147</f>
        <v>52.95</v>
      </c>
      <c r="AN156" s="1337"/>
      <c r="AO156" s="1338"/>
      <c r="AP156" s="1339">
        <f>'Fruit Trees, Citrus &amp; Berries'!BH147</f>
        <v>0</v>
      </c>
      <c r="AQ156" s="1340"/>
      <c r="AR156" s="1341"/>
      <c r="AS156" s="1336" t="str">
        <f t="shared" si="15"/>
        <v/>
      </c>
      <c r="AT156" s="1337"/>
      <c r="AU156" s="1337"/>
      <c r="AV156" s="1338"/>
      <c r="AW156" s="1342" t="str">
        <f>'Fruit Trees, Citrus &amp; Berries'!BA147</f>
        <v>JFFBR208</v>
      </c>
      <c r="AX156" s="1343"/>
      <c r="AY156" s="1344"/>
      <c r="BB156" s="108" t="str">
        <f t="shared" si="14"/>
        <v>*********</v>
      </c>
      <c r="BC156" s="108" t="str">
        <f t="shared" si="16"/>
        <v>JFFBR208</v>
      </c>
      <c r="BD156" s="108" t="str">
        <f t="shared" si="17"/>
        <v/>
      </c>
      <c r="BE156" s="108" t="str">
        <f t="shared" si="18"/>
        <v>Apricot (Dwarf) | Fireball</v>
      </c>
      <c r="BF156" s="115" t="str">
        <f t="shared" si="19"/>
        <v/>
      </c>
      <c r="BG156" s="113">
        <f t="shared" si="20"/>
        <v>52.95</v>
      </c>
      <c r="BH156" s="206">
        <f t="shared" si="21"/>
        <v>0</v>
      </c>
      <c r="BI156" s="113" t="str">
        <f t="shared" si="22"/>
        <v/>
      </c>
    </row>
    <row r="157" spans="2:61" ht="18.75" customHeight="1" x14ac:dyDescent="0.4">
      <c r="B157" s="1329" t="s">
        <v>1824</v>
      </c>
      <c r="C157" s="1330"/>
      <c r="D157" s="1329" t="s">
        <v>1824</v>
      </c>
      <c r="E157" s="1330"/>
      <c r="F157" s="1331" t="str">
        <f>'Fruit Trees, Citrus &amp; Berries'!BE148</f>
        <v/>
      </c>
      <c r="G157" s="1332"/>
      <c r="H157" s="1333" t="str">
        <f>'Fruit Trees, Citrus &amp; Berries'!BB148&amp;" | "&amp;'Fruit Trees, Citrus &amp; Berries'!BC148</f>
        <v>Apricot (Dwarf) | Moorpark</v>
      </c>
      <c r="I157" s="1334"/>
      <c r="J157" s="1334"/>
      <c r="K157" s="1334"/>
      <c r="L157" s="1334"/>
      <c r="M157" s="1334"/>
      <c r="N157" s="1334"/>
      <c r="O157" s="1334"/>
      <c r="P157" s="1334"/>
      <c r="Q157" s="1334"/>
      <c r="R157" s="1334"/>
      <c r="S157" s="1334"/>
      <c r="T157" s="1334"/>
      <c r="U157" s="1334"/>
      <c r="V157" s="1334"/>
      <c r="W157" s="1334"/>
      <c r="X157" s="1334"/>
      <c r="Y157" s="1334"/>
      <c r="Z157" s="1334"/>
      <c r="AA157" s="1334"/>
      <c r="AB157" s="1334"/>
      <c r="AC157" s="1334"/>
      <c r="AD157" s="1334"/>
      <c r="AE157" s="1334"/>
      <c r="AF157" s="1334"/>
      <c r="AG157" s="1334"/>
      <c r="AH157" s="1334"/>
      <c r="AI157" s="1334"/>
      <c r="AJ157" s="1334"/>
      <c r="AK157" s="1334"/>
      <c r="AL157" s="1335"/>
      <c r="AM157" s="1336">
        <f>'Fruit Trees, Citrus &amp; Berries'!BF148</f>
        <v>52.95</v>
      </c>
      <c r="AN157" s="1337"/>
      <c r="AO157" s="1338"/>
      <c r="AP157" s="1339">
        <f>'Fruit Trees, Citrus &amp; Berries'!BH148</f>
        <v>0</v>
      </c>
      <c r="AQ157" s="1340"/>
      <c r="AR157" s="1341"/>
      <c r="AS157" s="1336" t="str">
        <f t="shared" si="15"/>
        <v/>
      </c>
      <c r="AT157" s="1337"/>
      <c r="AU157" s="1337"/>
      <c r="AV157" s="1338"/>
      <c r="AW157" s="1342" t="str">
        <f>'Fruit Trees, Citrus &amp; Berries'!BA148</f>
        <v>JFFBR210</v>
      </c>
      <c r="AX157" s="1343"/>
      <c r="AY157" s="1344"/>
      <c r="BB157" s="108" t="str">
        <f t="shared" si="14"/>
        <v>*********</v>
      </c>
      <c r="BC157" s="108" t="str">
        <f t="shared" si="16"/>
        <v>JFFBR210</v>
      </c>
      <c r="BD157" s="108" t="str">
        <f t="shared" si="17"/>
        <v/>
      </c>
      <c r="BE157" s="108" t="str">
        <f t="shared" si="18"/>
        <v>Apricot (Dwarf) | Moorpark</v>
      </c>
      <c r="BF157" s="115" t="str">
        <f t="shared" si="19"/>
        <v/>
      </c>
      <c r="BG157" s="113">
        <f t="shared" si="20"/>
        <v>52.95</v>
      </c>
      <c r="BH157" s="206">
        <f t="shared" si="21"/>
        <v>0</v>
      </c>
      <c r="BI157" s="113" t="str">
        <f t="shared" si="22"/>
        <v/>
      </c>
    </row>
    <row r="158" spans="2:61" ht="18.75" customHeight="1" x14ac:dyDescent="0.4">
      <c r="B158" s="1329" t="s">
        <v>1824</v>
      </c>
      <c r="C158" s="1330"/>
      <c r="D158" s="1329" t="s">
        <v>1824</v>
      </c>
      <c r="E158" s="1330"/>
      <c r="F158" s="1331" t="str">
        <f>'Fruit Trees, Citrus &amp; Berries'!BE149</f>
        <v/>
      </c>
      <c r="G158" s="1332"/>
      <c r="H158" s="1333" t="str">
        <f>'Fruit Trees, Citrus &amp; Berries'!BB149&amp;" | "&amp;'Fruit Trees, Citrus &amp; Berries'!BC149</f>
        <v>Apricot (Dwarf) | Storey's (Early Moorpark)</v>
      </c>
      <c r="I158" s="1334"/>
      <c r="J158" s="1334"/>
      <c r="K158" s="1334"/>
      <c r="L158" s="1334"/>
      <c r="M158" s="1334"/>
      <c r="N158" s="1334"/>
      <c r="O158" s="1334"/>
      <c r="P158" s="1334"/>
      <c r="Q158" s="1334"/>
      <c r="R158" s="1334"/>
      <c r="S158" s="1334"/>
      <c r="T158" s="1334"/>
      <c r="U158" s="1334"/>
      <c r="V158" s="1334"/>
      <c r="W158" s="1334"/>
      <c r="X158" s="1334"/>
      <c r="Y158" s="1334"/>
      <c r="Z158" s="1334"/>
      <c r="AA158" s="1334"/>
      <c r="AB158" s="1334"/>
      <c r="AC158" s="1334"/>
      <c r="AD158" s="1334"/>
      <c r="AE158" s="1334"/>
      <c r="AF158" s="1334"/>
      <c r="AG158" s="1334"/>
      <c r="AH158" s="1334"/>
      <c r="AI158" s="1334"/>
      <c r="AJ158" s="1334"/>
      <c r="AK158" s="1334"/>
      <c r="AL158" s="1335"/>
      <c r="AM158" s="1336">
        <f>'Fruit Trees, Citrus &amp; Berries'!BF149</f>
        <v>52.95</v>
      </c>
      <c r="AN158" s="1337"/>
      <c r="AO158" s="1338"/>
      <c r="AP158" s="1339">
        <f>'Fruit Trees, Citrus &amp; Berries'!BH149</f>
        <v>0</v>
      </c>
      <c r="AQ158" s="1340"/>
      <c r="AR158" s="1341"/>
      <c r="AS158" s="1336" t="str">
        <f t="shared" si="15"/>
        <v/>
      </c>
      <c r="AT158" s="1337"/>
      <c r="AU158" s="1337"/>
      <c r="AV158" s="1338"/>
      <c r="AW158" s="1342" t="str">
        <f>'Fruit Trees, Citrus &amp; Berries'!BA149</f>
        <v>JFFBR212</v>
      </c>
      <c r="AX158" s="1343"/>
      <c r="AY158" s="1344"/>
      <c r="BB158" s="108" t="str">
        <f t="shared" si="14"/>
        <v>*********</v>
      </c>
      <c r="BC158" s="108" t="str">
        <f t="shared" si="16"/>
        <v>JFFBR212</v>
      </c>
      <c r="BD158" s="108" t="str">
        <f t="shared" si="17"/>
        <v/>
      </c>
      <c r="BE158" s="108" t="str">
        <f t="shared" si="18"/>
        <v>Apricot (Dwarf) | Storey's (Early Moorpark)</v>
      </c>
      <c r="BF158" s="115" t="str">
        <f t="shared" si="19"/>
        <v/>
      </c>
      <c r="BG158" s="113">
        <f t="shared" si="20"/>
        <v>52.95</v>
      </c>
      <c r="BH158" s="206">
        <f t="shared" si="21"/>
        <v>0</v>
      </c>
      <c r="BI158" s="113" t="str">
        <f t="shared" si="22"/>
        <v/>
      </c>
    </row>
    <row r="159" spans="2:61" ht="18.75" customHeight="1" x14ac:dyDescent="0.4">
      <c r="B159" s="1329" t="s">
        <v>1824</v>
      </c>
      <c r="C159" s="1330"/>
      <c r="D159" s="1329" t="s">
        <v>1824</v>
      </c>
      <c r="E159" s="1330"/>
      <c r="F159" s="1331" t="str">
        <f>'Fruit Trees, Citrus &amp; Berries'!BE150</f>
        <v/>
      </c>
      <c r="G159" s="1332"/>
      <c r="H159" s="1333" t="str">
        <f>'Fruit Trees, Citrus &amp; Berries'!BB150&amp;" | "&amp;'Fruit Trees, Citrus &amp; Berries'!BC150</f>
        <v>Apricot (Dwarf) | Tilton</v>
      </c>
      <c r="I159" s="1334"/>
      <c r="J159" s="1334"/>
      <c r="K159" s="1334"/>
      <c r="L159" s="1334"/>
      <c r="M159" s="1334"/>
      <c r="N159" s="1334"/>
      <c r="O159" s="1334"/>
      <c r="P159" s="1334"/>
      <c r="Q159" s="1334"/>
      <c r="R159" s="1334"/>
      <c r="S159" s="1334"/>
      <c r="T159" s="1334"/>
      <c r="U159" s="1334"/>
      <c r="V159" s="1334"/>
      <c r="W159" s="1334"/>
      <c r="X159" s="1334"/>
      <c r="Y159" s="1334"/>
      <c r="Z159" s="1334"/>
      <c r="AA159" s="1334"/>
      <c r="AB159" s="1334"/>
      <c r="AC159" s="1334"/>
      <c r="AD159" s="1334"/>
      <c r="AE159" s="1334"/>
      <c r="AF159" s="1334"/>
      <c r="AG159" s="1334"/>
      <c r="AH159" s="1334"/>
      <c r="AI159" s="1334"/>
      <c r="AJ159" s="1334"/>
      <c r="AK159" s="1334"/>
      <c r="AL159" s="1335"/>
      <c r="AM159" s="1336">
        <f>'Fruit Trees, Citrus &amp; Berries'!BF150</f>
        <v>52.95</v>
      </c>
      <c r="AN159" s="1337"/>
      <c r="AO159" s="1338"/>
      <c r="AP159" s="1339">
        <f>'Fruit Trees, Citrus &amp; Berries'!BH150</f>
        <v>0</v>
      </c>
      <c r="AQ159" s="1340"/>
      <c r="AR159" s="1341"/>
      <c r="AS159" s="1336" t="str">
        <f t="shared" si="15"/>
        <v/>
      </c>
      <c r="AT159" s="1337"/>
      <c r="AU159" s="1337"/>
      <c r="AV159" s="1338"/>
      <c r="AW159" s="1342" t="str">
        <f>'Fruit Trees, Citrus &amp; Berries'!BA150</f>
        <v>JFFBR214</v>
      </c>
      <c r="AX159" s="1343"/>
      <c r="AY159" s="1344"/>
      <c r="BB159" s="108" t="str">
        <f t="shared" ref="BB159:BB222" si="23">$AR$4</f>
        <v>*********</v>
      </c>
      <c r="BC159" s="108" t="str">
        <f t="shared" si="16"/>
        <v>JFFBR214</v>
      </c>
      <c r="BD159" s="108" t="str">
        <f t="shared" si="17"/>
        <v/>
      </c>
      <c r="BE159" s="108" t="str">
        <f t="shared" si="18"/>
        <v>Apricot (Dwarf) | Tilton</v>
      </c>
      <c r="BF159" s="115" t="str">
        <f t="shared" si="19"/>
        <v/>
      </c>
      <c r="BG159" s="113">
        <f t="shared" si="20"/>
        <v>52.95</v>
      </c>
      <c r="BH159" s="206">
        <f t="shared" si="21"/>
        <v>0</v>
      </c>
      <c r="BI159" s="113" t="str">
        <f t="shared" si="22"/>
        <v/>
      </c>
    </row>
    <row r="160" spans="2:61" ht="18.75" customHeight="1" x14ac:dyDescent="0.4">
      <c r="B160" s="1329" t="s">
        <v>1824</v>
      </c>
      <c r="C160" s="1330"/>
      <c r="D160" s="1329" t="s">
        <v>1824</v>
      </c>
      <c r="E160" s="1330"/>
      <c r="F160" s="1331" t="str">
        <f>'Fruit Trees, Citrus &amp; Berries'!BE151</f>
        <v/>
      </c>
      <c r="G160" s="1332"/>
      <c r="H160" s="1333" t="str">
        <f>'Fruit Trees, Citrus &amp; Berries'!BB151&amp;" | "&amp;'Fruit Trees, Citrus &amp; Berries'!BC151</f>
        <v>Apricot (Dwarf) | Trevatt</v>
      </c>
      <c r="I160" s="1334"/>
      <c r="J160" s="1334"/>
      <c r="K160" s="1334"/>
      <c r="L160" s="1334"/>
      <c r="M160" s="1334"/>
      <c r="N160" s="1334"/>
      <c r="O160" s="1334"/>
      <c r="P160" s="1334"/>
      <c r="Q160" s="1334"/>
      <c r="R160" s="1334"/>
      <c r="S160" s="1334"/>
      <c r="T160" s="1334"/>
      <c r="U160" s="1334"/>
      <c r="V160" s="1334"/>
      <c r="W160" s="1334"/>
      <c r="X160" s="1334"/>
      <c r="Y160" s="1334"/>
      <c r="Z160" s="1334"/>
      <c r="AA160" s="1334"/>
      <c r="AB160" s="1334"/>
      <c r="AC160" s="1334"/>
      <c r="AD160" s="1334"/>
      <c r="AE160" s="1334"/>
      <c r="AF160" s="1334"/>
      <c r="AG160" s="1334"/>
      <c r="AH160" s="1334"/>
      <c r="AI160" s="1334"/>
      <c r="AJ160" s="1334"/>
      <c r="AK160" s="1334"/>
      <c r="AL160" s="1335"/>
      <c r="AM160" s="1336">
        <f>'Fruit Trees, Citrus &amp; Berries'!BF151</f>
        <v>52.95</v>
      </c>
      <c r="AN160" s="1337"/>
      <c r="AO160" s="1338"/>
      <c r="AP160" s="1339">
        <f>'Fruit Trees, Citrus &amp; Berries'!BH151</f>
        <v>0</v>
      </c>
      <c r="AQ160" s="1340"/>
      <c r="AR160" s="1341"/>
      <c r="AS160" s="1336" t="str">
        <f t="shared" ref="AS160:AS223" si="24">IF(OR(F160="",F160=0),"",(F160*AM160)-(F160*AM160*AP160))</f>
        <v/>
      </c>
      <c r="AT160" s="1337"/>
      <c r="AU160" s="1337"/>
      <c r="AV160" s="1338"/>
      <c r="AW160" s="1342" t="str">
        <f>'Fruit Trees, Citrus &amp; Berries'!BA151</f>
        <v>JFFBR216</v>
      </c>
      <c r="AX160" s="1343"/>
      <c r="AY160" s="1344"/>
      <c r="BB160" s="108" t="str">
        <f t="shared" si="23"/>
        <v>*********</v>
      </c>
      <c r="BC160" s="108" t="str">
        <f t="shared" ref="BC160:BC223" si="25">AW160</f>
        <v>JFFBR216</v>
      </c>
      <c r="BD160" s="108" t="str">
        <f t="shared" ref="BD160:BD223" si="26">F160</f>
        <v/>
      </c>
      <c r="BE160" s="108" t="str">
        <f t="shared" ref="BE160:BE223" si="27">H160</f>
        <v>Apricot (Dwarf) | Trevatt</v>
      </c>
      <c r="BF160" s="115" t="str">
        <f t="shared" ref="BF160:BF223" si="28">IF(OR(BD160="",BD160=0),"",$G$6)</f>
        <v/>
      </c>
      <c r="BG160" s="113">
        <f t="shared" ref="BG160:BG223" si="29">AM160</f>
        <v>52.95</v>
      </c>
      <c r="BH160" s="206">
        <f t="shared" ref="BH160:BH223" si="30">AP160</f>
        <v>0</v>
      </c>
      <c r="BI160" s="113" t="str">
        <f t="shared" ref="BI160:BI223" si="31">AS160</f>
        <v/>
      </c>
    </row>
    <row r="161" spans="2:61" ht="18.75" customHeight="1" x14ac:dyDescent="0.4">
      <c r="B161" s="1329" t="s">
        <v>1824</v>
      </c>
      <c r="C161" s="1330"/>
      <c r="D161" s="1329" t="s">
        <v>1824</v>
      </c>
      <c r="E161" s="1330"/>
      <c r="F161" s="1331" t="str">
        <f>'Fruit Trees, Citrus &amp; Berries'!BE152</f>
        <v/>
      </c>
      <c r="G161" s="1332"/>
      <c r="H161" s="1333" t="str">
        <f>'Fruit Trees, Citrus &amp; Berries'!BB152&amp;" | "&amp;'Fruit Trees, Citrus &amp; Berries'!BC152</f>
        <v xml:space="preserve"> | </v>
      </c>
      <c r="I161" s="1334"/>
      <c r="J161" s="1334"/>
      <c r="K161" s="1334"/>
      <c r="L161" s="1334"/>
      <c r="M161" s="1334"/>
      <c r="N161" s="1334"/>
      <c r="O161" s="1334"/>
      <c r="P161" s="1334"/>
      <c r="Q161" s="1334"/>
      <c r="R161" s="1334"/>
      <c r="S161" s="1334"/>
      <c r="T161" s="1334"/>
      <c r="U161" s="1334"/>
      <c r="V161" s="1334"/>
      <c r="W161" s="1334"/>
      <c r="X161" s="1334"/>
      <c r="Y161" s="1334"/>
      <c r="Z161" s="1334"/>
      <c r="AA161" s="1334"/>
      <c r="AB161" s="1334"/>
      <c r="AC161" s="1334"/>
      <c r="AD161" s="1334"/>
      <c r="AE161" s="1334"/>
      <c r="AF161" s="1334"/>
      <c r="AG161" s="1334"/>
      <c r="AH161" s="1334"/>
      <c r="AI161" s="1334"/>
      <c r="AJ161" s="1334"/>
      <c r="AK161" s="1334"/>
      <c r="AL161" s="1335"/>
      <c r="AM161" s="1336" t="str">
        <f>'Fruit Trees, Citrus &amp; Berries'!BF152</f>
        <v/>
      </c>
      <c r="AN161" s="1337"/>
      <c r="AO161" s="1338"/>
      <c r="AP161" s="1339" t="str">
        <f>'Fruit Trees, Citrus &amp; Berries'!BH152</f>
        <v/>
      </c>
      <c r="AQ161" s="1340"/>
      <c r="AR161" s="1341"/>
      <c r="AS161" s="1336" t="str">
        <f t="shared" si="24"/>
        <v/>
      </c>
      <c r="AT161" s="1337"/>
      <c r="AU161" s="1337"/>
      <c r="AV161" s="1338"/>
      <c r="AW161" s="1342" t="str">
        <f>'Fruit Trees, Citrus &amp; Berries'!BA152</f>
        <v/>
      </c>
      <c r="AX161" s="1343"/>
      <c r="AY161" s="1344"/>
      <c r="BB161" s="108" t="str">
        <f t="shared" si="23"/>
        <v>*********</v>
      </c>
      <c r="BC161" s="108" t="str">
        <f t="shared" si="25"/>
        <v/>
      </c>
      <c r="BD161" s="108" t="str">
        <f t="shared" si="26"/>
        <v/>
      </c>
      <c r="BE161" s="108" t="str">
        <f t="shared" si="27"/>
        <v xml:space="preserve"> | </v>
      </c>
      <c r="BF161" s="115" t="str">
        <f t="shared" si="28"/>
        <v/>
      </c>
      <c r="BG161" s="113" t="str">
        <f t="shared" si="29"/>
        <v/>
      </c>
      <c r="BH161" s="206" t="str">
        <f t="shared" si="30"/>
        <v/>
      </c>
      <c r="BI161" s="113" t="str">
        <f t="shared" si="31"/>
        <v/>
      </c>
    </row>
    <row r="162" spans="2:61" ht="18.75" customHeight="1" x14ac:dyDescent="0.4">
      <c r="B162" s="1329" t="s">
        <v>1824</v>
      </c>
      <c r="C162" s="1330"/>
      <c r="D162" s="1329" t="s">
        <v>1824</v>
      </c>
      <c r="E162" s="1330"/>
      <c r="F162" s="1331" t="str">
        <f>'Fruit Trees, Citrus &amp; Berries'!BE153</f>
        <v/>
      </c>
      <c r="G162" s="1332"/>
      <c r="H162" s="1333" t="str">
        <f>'Fruit Trees, Citrus &amp; Berries'!BB153&amp;" | "&amp;'Fruit Trees, Citrus &amp; Berries'!BC153</f>
        <v>Apricot (Double Graft) | Moorpark &amp; Trevatt</v>
      </c>
      <c r="I162" s="1334"/>
      <c r="J162" s="1334"/>
      <c r="K162" s="1334"/>
      <c r="L162" s="1334"/>
      <c r="M162" s="1334"/>
      <c r="N162" s="1334"/>
      <c r="O162" s="1334"/>
      <c r="P162" s="1334"/>
      <c r="Q162" s="1334"/>
      <c r="R162" s="1334"/>
      <c r="S162" s="1334"/>
      <c r="T162" s="1334"/>
      <c r="U162" s="1334"/>
      <c r="V162" s="1334"/>
      <c r="W162" s="1334"/>
      <c r="X162" s="1334"/>
      <c r="Y162" s="1334"/>
      <c r="Z162" s="1334"/>
      <c r="AA162" s="1334"/>
      <c r="AB162" s="1334"/>
      <c r="AC162" s="1334"/>
      <c r="AD162" s="1334"/>
      <c r="AE162" s="1334"/>
      <c r="AF162" s="1334"/>
      <c r="AG162" s="1334"/>
      <c r="AH162" s="1334"/>
      <c r="AI162" s="1334"/>
      <c r="AJ162" s="1334"/>
      <c r="AK162" s="1334"/>
      <c r="AL162" s="1335"/>
      <c r="AM162" s="1336" t="str">
        <f>'Fruit Trees, Citrus &amp; Berries'!BF153</f>
        <v/>
      </c>
      <c r="AN162" s="1337"/>
      <c r="AO162" s="1338"/>
      <c r="AP162" s="1339">
        <f>'Fruit Trees, Citrus &amp; Berries'!BH153</f>
        <v>0</v>
      </c>
      <c r="AQ162" s="1340"/>
      <c r="AR162" s="1341"/>
      <c r="AS162" s="1336" t="str">
        <f t="shared" si="24"/>
        <v/>
      </c>
      <c r="AT162" s="1337"/>
      <c r="AU162" s="1337"/>
      <c r="AV162" s="1338"/>
      <c r="AW162" s="1342" t="str">
        <f>'Fruit Trees, Citrus &amp; Berries'!BA153</f>
        <v>FNFBR224</v>
      </c>
      <c r="AX162" s="1343"/>
      <c r="AY162" s="1344"/>
      <c r="BB162" s="108" t="str">
        <f t="shared" si="23"/>
        <v>*********</v>
      </c>
      <c r="BC162" s="108" t="str">
        <f t="shared" si="25"/>
        <v>FNFBR224</v>
      </c>
      <c r="BD162" s="108" t="str">
        <f t="shared" si="26"/>
        <v/>
      </c>
      <c r="BE162" s="108" t="str">
        <f t="shared" si="27"/>
        <v>Apricot (Double Graft) | Moorpark &amp; Trevatt</v>
      </c>
      <c r="BF162" s="115" t="str">
        <f t="shared" si="28"/>
        <v/>
      </c>
      <c r="BG162" s="113" t="str">
        <f t="shared" si="29"/>
        <v/>
      </c>
      <c r="BH162" s="206">
        <f t="shared" si="30"/>
        <v>0</v>
      </c>
      <c r="BI162" s="113" t="str">
        <f t="shared" si="31"/>
        <v/>
      </c>
    </row>
    <row r="163" spans="2:61" ht="18.75" customHeight="1" x14ac:dyDescent="0.4">
      <c r="B163" s="1329" t="s">
        <v>1824</v>
      </c>
      <c r="C163" s="1330"/>
      <c r="D163" s="1329" t="s">
        <v>1824</v>
      </c>
      <c r="E163" s="1330"/>
      <c r="F163" s="1331" t="str">
        <f>'Fruit Trees, Citrus &amp; Berries'!BE154</f>
        <v/>
      </c>
      <c r="G163" s="1332"/>
      <c r="H163" s="1333" t="str">
        <f>'Fruit Trees, Citrus &amp; Berries'!BB154&amp;" | "&amp;'Fruit Trees, Citrus &amp; Berries'!BC154</f>
        <v xml:space="preserve"> | </v>
      </c>
      <c r="I163" s="1334"/>
      <c r="J163" s="1334"/>
      <c r="K163" s="1334"/>
      <c r="L163" s="1334"/>
      <c r="M163" s="1334"/>
      <c r="N163" s="1334"/>
      <c r="O163" s="1334"/>
      <c r="P163" s="1334"/>
      <c r="Q163" s="1334"/>
      <c r="R163" s="1334"/>
      <c r="S163" s="1334"/>
      <c r="T163" s="1334"/>
      <c r="U163" s="1334"/>
      <c r="V163" s="1334"/>
      <c r="W163" s="1334"/>
      <c r="X163" s="1334"/>
      <c r="Y163" s="1334"/>
      <c r="Z163" s="1334"/>
      <c r="AA163" s="1334"/>
      <c r="AB163" s="1334"/>
      <c r="AC163" s="1334"/>
      <c r="AD163" s="1334"/>
      <c r="AE163" s="1334"/>
      <c r="AF163" s="1334"/>
      <c r="AG163" s="1334"/>
      <c r="AH163" s="1334"/>
      <c r="AI163" s="1334"/>
      <c r="AJ163" s="1334"/>
      <c r="AK163" s="1334"/>
      <c r="AL163" s="1335"/>
      <c r="AM163" s="1336" t="str">
        <f>'Fruit Trees, Citrus &amp; Berries'!BF154</f>
        <v/>
      </c>
      <c r="AN163" s="1337"/>
      <c r="AO163" s="1338"/>
      <c r="AP163" s="1339" t="str">
        <f>'Fruit Trees, Citrus &amp; Berries'!BH154</f>
        <v/>
      </c>
      <c r="AQ163" s="1340"/>
      <c r="AR163" s="1341"/>
      <c r="AS163" s="1336" t="str">
        <f t="shared" si="24"/>
        <v/>
      </c>
      <c r="AT163" s="1337"/>
      <c r="AU163" s="1337"/>
      <c r="AV163" s="1338"/>
      <c r="AW163" s="1342" t="str">
        <f>'Fruit Trees, Citrus &amp; Berries'!BA154</f>
        <v/>
      </c>
      <c r="AX163" s="1343"/>
      <c r="AY163" s="1344"/>
      <c r="BB163" s="108" t="str">
        <f t="shared" si="23"/>
        <v>*********</v>
      </c>
      <c r="BC163" s="108" t="str">
        <f t="shared" si="25"/>
        <v/>
      </c>
      <c r="BD163" s="108" t="str">
        <f t="shared" si="26"/>
        <v/>
      </c>
      <c r="BE163" s="108" t="str">
        <f t="shared" si="27"/>
        <v xml:space="preserve"> | </v>
      </c>
      <c r="BF163" s="115" t="str">
        <f t="shared" si="28"/>
        <v/>
      </c>
      <c r="BG163" s="113" t="str">
        <f t="shared" si="29"/>
        <v/>
      </c>
      <c r="BH163" s="206" t="str">
        <f t="shared" si="30"/>
        <v/>
      </c>
      <c r="BI163" s="113" t="str">
        <f t="shared" si="31"/>
        <v/>
      </c>
    </row>
    <row r="164" spans="2:61" ht="18.75" customHeight="1" x14ac:dyDescent="0.4">
      <c r="B164" s="1329" t="s">
        <v>1824</v>
      </c>
      <c r="C164" s="1330"/>
      <c r="D164" s="1329" t="s">
        <v>1824</v>
      </c>
      <c r="E164" s="1330"/>
      <c r="F164" s="1331" t="str">
        <f>'Fruit Trees, Citrus &amp; Berries'!BE155</f>
        <v/>
      </c>
      <c r="G164" s="1332"/>
      <c r="H164" s="1333" t="str">
        <f>'Fruit Trees, Citrus &amp; Berries'!BB155&amp;" | "&amp;'Fruit Trees, Citrus &amp; Berries'!BC155</f>
        <v xml:space="preserve"> | </v>
      </c>
      <c r="I164" s="1334"/>
      <c r="J164" s="1334"/>
      <c r="K164" s="1334"/>
      <c r="L164" s="1334"/>
      <c r="M164" s="1334"/>
      <c r="N164" s="1334"/>
      <c r="O164" s="1334"/>
      <c r="P164" s="1334"/>
      <c r="Q164" s="1334"/>
      <c r="R164" s="1334"/>
      <c r="S164" s="1334"/>
      <c r="T164" s="1334"/>
      <c r="U164" s="1334"/>
      <c r="V164" s="1334"/>
      <c r="W164" s="1334"/>
      <c r="X164" s="1334"/>
      <c r="Y164" s="1334"/>
      <c r="Z164" s="1334"/>
      <c r="AA164" s="1334"/>
      <c r="AB164" s="1334"/>
      <c r="AC164" s="1334"/>
      <c r="AD164" s="1334"/>
      <c r="AE164" s="1334"/>
      <c r="AF164" s="1334"/>
      <c r="AG164" s="1334"/>
      <c r="AH164" s="1334"/>
      <c r="AI164" s="1334"/>
      <c r="AJ164" s="1334"/>
      <c r="AK164" s="1334"/>
      <c r="AL164" s="1335"/>
      <c r="AM164" s="1336" t="str">
        <f>'Fruit Trees, Citrus &amp; Berries'!BF155</f>
        <v/>
      </c>
      <c r="AN164" s="1337"/>
      <c r="AO164" s="1338"/>
      <c r="AP164" s="1339" t="str">
        <f>'Fruit Trees, Citrus &amp; Berries'!BH155</f>
        <v/>
      </c>
      <c r="AQ164" s="1340"/>
      <c r="AR164" s="1341"/>
      <c r="AS164" s="1336" t="str">
        <f t="shared" si="24"/>
        <v/>
      </c>
      <c r="AT164" s="1337"/>
      <c r="AU164" s="1337"/>
      <c r="AV164" s="1338"/>
      <c r="AW164" s="1342" t="str">
        <f>'Fruit Trees, Citrus &amp; Berries'!BA155</f>
        <v/>
      </c>
      <c r="AX164" s="1343"/>
      <c r="AY164" s="1344"/>
      <c r="BB164" s="108" t="str">
        <f t="shared" si="23"/>
        <v>*********</v>
      </c>
      <c r="BC164" s="108" t="str">
        <f t="shared" si="25"/>
        <v/>
      </c>
      <c r="BD164" s="108" t="str">
        <f t="shared" si="26"/>
        <v/>
      </c>
      <c r="BE164" s="108" t="str">
        <f t="shared" si="27"/>
        <v xml:space="preserve"> | </v>
      </c>
      <c r="BF164" s="115" t="str">
        <f t="shared" si="28"/>
        <v/>
      </c>
      <c r="BG164" s="113" t="str">
        <f t="shared" si="29"/>
        <v/>
      </c>
      <c r="BH164" s="206" t="str">
        <f t="shared" si="30"/>
        <v/>
      </c>
      <c r="BI164" s="113" t="str">
        <f t="shared" si="31"/>
        <v/>
      </c>
    </row>
    <row r="165" spans="2:61" ht="18.75" customHeight="1" x14ac:dyDescent="0.4">
      <c r="B165" s="1329" t="s">
        <v>1824</v>
      </c>
      <c r="C165" s="1330"/>
      <c r="D165" s="1329" t="s">
        <v>1824</v>
      </c>
      <c r="E165" s="1330"/>
      <c r="F165" s="1331" t="str">
        <f>'Fruit Trees, Citrus &amp; Berries'!BE156</f>
        <v/>
      </c>
      <c r="G165" s="1332"/>
      <c r="H165" s="1333" t="str">
        <f>'Fruit Trees, Citrus &amp; Berries'!BB156&amp;" | "&amp;'Fruit Trees, Citrus &amp; Berries'!BC156</f>
        <v xml:space="preserve"> | </v>
      </c>
      <c r="I165" s="1334"/>
      <c r="J165" s="1334"/>
      <c r="K165" s="1334"/>
      <c r="L165" s="1334"/>
      <c r="M165" s="1334"/>
      <c r="N165" s="1334"/>
      <c r="O165" s="1334"/>
      <c r="P165" s="1334"/>
      <c r="Q165" s="1334"/>
      <c r="R165" s="1334"/>
      <c r="S165" s="1334"/>
      <c r="T165" s="1334"/>
      <c r="U165" s="1334"/>
      <c r="V165" s="1334"/>
      <c r="W165" s="1334"/>
      <c r="X165" s="1334"/>
      <c r="Y165" s="1334"/>
      <c r="Z165" s="1334"/>
      <c r="AA165" s="1334"/>
      <c r="AB165" s="1334"/>
      <c r="AC165" s="1334"/>
      <c r="AD165" s="1334"/>
      <c r="AE165" s="1334"/>
      <c r="AF165" s="1334"/>
      <c r="AG165" s="1334"/>
      <c r="AH165" s="1334"/>
      <c r="AI165" s="1334"/>
      <c r="AJ165" s="1334"/>
      <c r="AK165" s="1334"/>
      <c r="AL165" s="1335"/>
      <c r="AM165" s="1336" t="str">
        <f>'Fruit Trees, Citrus &amp; Berries'!BF156</f>
        <v/>
      </c>
      <c r="AN165" s="1337"/>
      <c r="AO165" s="1338"/>
      <c r="AP165" s="1339" t="str">
        <f>'Fruit Trees, Citrus &amp; Berries'!BH156</f>
        <v/>
      </c>
      <c r="AQ165" s="1340"/>
      <c r="AR165" s="1341"/>
      <c r="AS165" s="1336" t="str">
        <f t="shared" si="24"/>
        <v/>
      </c>
      <c r="AT165" s="1337"/>
      <c r="AU165" s="1337"/>
      <c r="AV165" s="1338"/>
      <c r="AW165" s="1342" t="str">
        <f>'Fruit Trees, Citrus &amp; Berries'!BA156</f>
        <v/>
      </c>
      <c r="AX165" s="1343"/>
      <c r="AY165" s="1344"/>
      <c r="BB165" s="108" t="str">
        <f t="shared" si="23"/>
        <v>*********</v>
      </c>
      <c r="BC165" s="108" t="str">
        <f t="shared" si="25"/>
        <v/>
      </c>
      <c r="BD165" s="108" t="str">
        <f t="shared" si="26"/>
        <v/>
      </c>
      <c r="BE165" s="108" t="str">
        <f t="shared" si="27"/>
        <v xml:space="preserve"> | </v>
      </c>
      <c r="BF165" s="115" t="str">
        <f t="shared" si="28"/>
        <v/>
      </c>
      <c r="BG165" s="113" t="str">
        <f t="shared" si="29"/>
        <v/>
      </c>
      <c r="BH165" s="206" t="str">
        <f t="shared" si="30"/>
        <v/>
      </c>
      <c r="BI165" s="113" t="str">
        <f t="shared" si="31"/>
        <v/>
      </c>
    </row>
    <row r="166" spans="2:61" ht="18.75" customHeight="1" x14ac:dyDescent="0.4">
      <c r="B166" s="1329" t="s">
        <v>1824</v>
      </c>
      <c r="C166" s="1330"/>
      <c r="D166" s="1329" t="s">
        <v>1824</v>
      </c>
      <c r="E166" s="1330"/>
      <c r="F166" s="1331" t="str">
        <f>'Fruit Trees, Citrus &amp; Berries'!BE157</f>
        <v/>
      </c>
      <c r="G166" s="1332"/>
      <c r="H166" s="1333" t="str">
        <f>'Fruit Trees, Citrus &amp; Berries'!BB157&amp;" | "&amp;'Fruit Trees, Citrus &amp; Berries'!BC157</f>
        <v xml:space="preserve"> | </v>
      </c>
      <c r="I166" s="1334"/>
      <c r="J166" s="1334"/>
      <c r="K166" s="1334"/>
      <c r="L166" s="1334"/>
      <c r="M166" s="1334"/>
      <c r="N166" s="1334"/>
      <c r="O166" s="1334"/>
      <c r="P166" s="1334"/>
      <c r="Q166" s="1334"/>
      <c r="R166" s="1334"/>
      <c r="S166" s="1334"/>
      <c r="T166" s="1334"/>
      <c r="U166" s="1334"/>
      <c r="V166" s="1334"/>
      <c r="W166" s="1334"/>
      <c r="X166" s="1334"/>
      <c r="Y166" s="1334"/>
      <c r="Z166" s="1334"/>
      <c r="AA166" s="1334"/>
      <c r="AB166" s="1334"/>
      <c r="AC166" s="1334"/>
      <c r="AD166" s="1334"/>
      <c r="AE166" s="1334"/>
      <c r="AF166" s="1334"/>
      <c r="AG166" s="1334"/>
      <c r="AH166" s="1334"/>
      <c r="AI166" s="1334"/>
      <c r="AJ166" s="1334"/>
      <c r="AK166" s="1334"/>
      <c r="AL166" s="1335"/>
      <c r="AM166" s="1336" t="str">
        <f>'Fruit Trees, Citrus &amp; Berries'!BF157</f>
        <v/>
      </c>
      <c r="AN166" s="1337"/>
      <c r="AO166" s="1338"/>
      <c r="AP166" s="1339" t="str">
        <f>'Fruit Trees, Citrus &amp; Berries'!BH157</f>
        <v/>
      </c>
      <c r="AQ166" s="1340"/>
      <c r="AR166" s="1341"/>
      <c r="AS166" s="1336" t="str">
        <f t="shared" si="24"/>
        <v/>
      </c>
      <c r="AT166" s="1337"/>
      <c r="AU166" s="1337"/>
      <c r="AV166" s="1338"/>
      <c r="AW166" s="1342" t="str">
        <f>'Fruit Trees, Citrus &amp; Berries'!BA157</f>
        <v/>
      </c>
      <c r="AX166" s="1343"/>
      <c r="AY166" s="1344"/>
      <c r="BB166" s="108" t="str">
        <f t="shared" si="23"/>
        <v>*********</v>
      </c>
      <c r="BC166" s="108" t="str">
        <f t="shared" si="25"/>
        <v/>
      </c>
      <c r="BD166" s="108" t="str">
        <f t="shared" si="26"/>
        <v/>
      </c>
      <c r="BE166" s="108" t="str">
        <f t="shared" si="27"/>
        <v xml:space="preserve"> | </v>
      </c>
      <c r="BF166" s="115" t="str">
        <f t="shared" si="28"/>
        <v/>
      </c>
      <c r="BG166" s="113" t="str">
        <f t="shared" si="29"/>
        <v/>
      </c>
      <c r="BH166" s="206" t="str">
        <f t="shared" si="30"/>
        <v/>
      </c>
      <c r="BI166" s="113" t="str">
        <f t="shared" si="31"/>
        <v/>
      </c>
    </row>
    <row r="167" spans="2:61" ht="18.75" customHeight="1" x14ac:dyDescent="0.4">
      <c r="B167" s="1329" t="s">
        <v>1824</v>
      </c>
      <c r="C167" s="1330"/>
      <c r="D167" s="1329" t="s">
        <v>1824</v>
      </c>
      <c r="E167" s="1330"/>
      <c r="F167" s="1331" t="str">
        <f>'Fruit Trees, Citrus &amp; Berries'!BE158</f>
        <v/>
      </c>
      <c r="G167" s="1332"/>
      <c r="H167" s="1333" t="str">
        <f>'Fruit Trees, Citrus &amp; Berries'!BB158&amp;" | "&amp;'Fruit Trees, Citrus &amp; Berries'!BC158</f>
        <v xml:space="preserve"> | </v>
      </c>
      <c r="I167" s="1334"/>
      <c r="J167" s="1334"/>
      <c r="K167" s="1334"/>
      <c r="L167" s="1334"/>
      <c r="M167" s="1334"/>
      <c r="N167" s="1334"/>
      <c r="O167" s="1334"/>
      <c r="P167" s="1334"/>
      <c r="Q167" s="1334"/>
      <c r="R167" s="1334"/>
      <c r="S167" s="1334"/>
      <c r="T167" s="1334"/>
      <c r="U167" s="1334"/>
      <c r="V167" s="1334"/>
      <c r="W167" s="1334"/>
      <c r="X167" s="1334"/>
      <c r="Y167" s="1334"/>
      <c r="Z167" s="1334"/>
      <c r="AA167" s="1334"/>
      <c r="AB167" s="1334"/>
      <c r="AC167" s="1334"/>
      <c r="AD167" s="1334"/>
      <c r="AE167" s="1334"/>
      <c r="AF167" s="1334"/>
      <c r="AG167" s="1334"/>
      <c r="AH167" s="1334"/>
      <c r="AI167" s="1334"/>
      <c r="AJ167" s="1334"/>
      <c r="AK167" s="1334"/>
      <c r="AL167" s="1335"/>
      <c r="AM167" s="1336" t="str">
        <f>'Fruit Trees, Citrus &amp; Berries'!BF158</f>
        <v/>
      </c>
      <c r="AN167" s="1337"/>
      <c r="AO167" s="1338"/>
      <c r="AP167" s="1339" t="str">
        <f>'Fruit Trees, Citrus &amp; Berries'!BH158</f>
        <v/>
      </c>
      <c r="AQ167" s="1340"/>
      <c r="AR167" s="1341"/>
      <c r="AS167" s="1336" t="str">
        <f t="shared" si="24"/>
        <v/>
      </c>
      <c r="AT167" s="1337"/>
      <c r="AU167" s="1337"/>
      <c r="AV167" s="1338"/>
      <c r="AW167" s="1342" t="str">
        <f>'Fruit Trees, Citrus &amp; Berries'!BA158</f>
        <v/>
      </c>
      <c r="AX167" s="1343"/>
      <c r="AY167" s="1344"/>
      <c r="BB167" s="108" t="str">
        <f t="shared" si="23"/>
        <v>*********</v>
      </c>
      <c r="BC167" s="108" t="str">
        <f t="shared" si="25"/>
        <v/>
      </c>
      <c r="BD167" s="108" t="str">
        <f t="shared" si="26"/>
        <v/>
      </c>
      <c r="BE167" s="108" t="str">
        <f t="shared" si="27"/>
        <v xml:space="preserve"> | </v>
      </c>
      <c r="BF167" s="115" t="str">
        <f t="shared" si="28"/>
        <v/>
      </c>
      <c r="BG167" s="113" t="str">
        <f t="shared" si="29"/>
        <v/>
      </c>
      <c r="BH167" s="206" t="str">
        <f t="shared" si="30"/>
        <v/>
      </c>
      <c r="BI167" s="113" t="str">
        <f t="shared" si="31"/>
        <v/>
      </c>
    </row>
    <row r="168" spans="2:61" ht="18.75" customHeight="1" x14ac:dyDescent="0.4">
      <c r="B168" s="1329" t="s">
        <v>1824</v>
      </c>
      <c r="C168" s="1330"/>
      <c r="D168" s="1329" t="s">
        <v>1824</v>
      </c>
      <c r="E168" s="1330"/>
      <c r="F168" s="1331" t="str">
        <f>'Fruit Trees, Citrus &amp; Berries'!BE159</f>
        <v/>
      </c>
      <c r="G168" s="1332"/>
      <c r="H168" s="1333" t="str">
        <f>'Fruit Trees, Citrus &amp; Berries'!BB159&amp;" | "&amp;'Fruit Trees, Citrus &amp; Berries'!BC159</f>
        <v xml:space="preserve"> | </v>
      </c>
      <c r="I168" s="1334"/>
      <c r="J168" s="1334"/>
      <c r="K168" s="1334"/>
      <c r="L168" s="1334"/>
      <c r="M168" s="1334"/>
      <c r="N168" s="1334"/>
      <c r="O168" s="1334"/>
      <c r="P168" s="1334"/>
      <c r="Q168" s="1334"/>
      <c r="R168" s="1334"/>
      <c r="S168" s="1334"/>
      <c r="T168" s="1334"/>
      <c r="U168" s="1334"/>
      <c r="V168" s="1334"/>
      <c r="W168" s="1334"/>
      <c r="X168" s="1334"/>
      <c r="Y168" s="1334"/>
      <c r="Z168" s="1334"/>
      <c r="AA168" s="1334"/>
      <c r="AB168" s="1334"/>
      <c r="AC168" s="1334"/>
      <c r="AD168" s="1334"/>
      <c r="AE168" s="1334"/>
      <c r="AF168" s="1334"/>
      <c r="AG168" s="1334"/>
      <c r="AH168" s="1334"/>
      <c r="AI168" s="1334"/>
      <c r="AJ168" s="1334"/>
      <c r="AK168" s="1334"/>
      <c r="AL168" s="1335"/>
      <c r="AM168" s="1336" t="str">
        <f>'Fruit Trees, Citrus &amp; Berries'!BF159</f>
        <v/>
      </c>
      <c r="AN168" s="1337"/>
      <c r="AO168" s="1338"/>
      <c r="AP168" s="1339" t="str">
        <f>'Fruit Trees, Citrus &amp; Berries'!BH159</f>
        <v/>
      </c>
      <c r="AQ168" s="1340"/>
      <c r="AR168" s="1341"/>
      <c r="AS168" s="1336" t="str">
        <f t="shared" si="24"/>
        <v/>
      </c>
      <c r="AT168" s="1337"/>
      <c r="AU168" s="1337"/>
      <c r="AV168" s="1338"/>
      <c r="AW168" s="1342" t="str">
        <f>'Fruit Trees, Citrus &amp; Berries'!BA159</f>
        <v/>
      </c>
      <c r="AX168" s="1343"/>
      <c r="AY168" s="1344"/>
      <c r="BB168" s="108" t="str">
        <f t="shared" si="23"/>
        <v>*********</v>
      </c>
      <c r="BC168" s="108" t="str">
        <f t="shared" si="25"/>
        <v/>
      </c>
      <c r="BD168" s="108" t="str">
        <f t="shared" si="26"/>
        <v/>
      </c>
      <c r="BE168" s="108" t="str">
        <f t="shared" si="27"/>
        <v xml:space="preserve"> | </v>
      </c>
      <c r="BF168" s="115" t="str">
        <f t="shared" si="28"/>
        <v/>
      </c>
      <c r="BG168" s="113" t="str">
        <f t="shared" si="29"/>
        <v/>
      </c>
      <c r="BH168" s="206" t="str">
        <f t="shared" si="30"/>
        <v/>
      </c>
      <c r="BI168" s="113" t="str">
        <f t="shared" si="31"/>
        <v/>
      </c>
    </row>
    <row r="169" spans="2:61" ht="18.75" customHeight="1" x14ac:dyDescent="0.4">
      <c r="B169" s="1329" t="s">
        <v>1824</v>
      </c>
      <c r="C169" s="1330"/>
      <c r="D169" s="1329" t="s">
        <v>1824</v>
      </c>
      <c r="E169" s="1330"/>
      <c r="F169" s="1331" t="str">
        <f>'Fruit Trees, Citrus &amp; Berries'!BE160</f>
        <v/>
      </c>
      <c r="G169" s="1332"/>
      <c r="H169" s="1333" t="str">
        <f>'Fruit Trees, Citrus &amp; Berries'!BB160&amp;" | "&amp;'Fruit Trees, Citrus &amp; Berries'!BC160</f>
        <v>Cherry | Bing</v>
      </c>
      <c r="I169" s="1334"/>
      <c r="J169" s="1334"/>
      <c r="K169" s="1334"/>
      <c r="L169" s="1334"/>
      <c r="M169" s="1334"/>
      <c r="N169" s="1334"/>
      <c r="O169" s="1334"/>
      <c r="P169" s="1334"/>
      <c r="Q169" s="1334"/>
      <c r="R169" s="1334"/>
      <c r="S169" s="1334"/>
      <c r="T169" s="1334"/>
      <c r="U169" s="1334"/>
      <c r="V169" s="1334"/>
      <c r="W169" s="1334"/>
      <c r="X169" s="1334"/>
      <c r="Y169" s="1334"/>
      <c r="Z169" s="1334"/>
      <c r="AA169" s="1334"/>
      <c r="AB169" s="1334"/>
      <c r="AC169" s="1334"/>
      <c r="AD169" s="1334"/>
      <c r="AE169" s="1334"/>
      <c r="AF169" s="1334"/>
      <c r="AG169" s="1334"/>
      <c r="AH169" s="1334"/>
      <c r="AI169" s="1334"/>
      <c r="AJ169" s="1334"/>
      <c r="AK169" s="1334"/>
      <c r="AL169" s="1335"/>
      <c r="AM169" s="1336" t="str">
        <f>'Fruit Trees, Citrus &amp; Berries'!BF160</f>
        <v/>
      </c>
      <c r="AN169" s="1337"/>
      <c r="AO169" s="1338"/>
      <c r="AP169" s="1339">
        <f>'Fruit Trees, Citrus &amp; Berries'!BH160</f>
        <v>0</v>
      </c>
      <c r="AQ169" s="1340"/>
      <c r="AR169" s="1341"/>
      <c r="AS169" s="1336" t="str">
        <f t="shared" si="24"/>
        <v/>
      </c>
      <c r="AT169" s="1337"/>
      <c r="AU169" s="1337"/>
      <c r="AV169" s="1338"/>
      <c r="AW169" s="1342" t="str">
        <f>'Fruit Trees, Citrus &amp; Berries'!BA160</f>
        <v>HBFBR256</v>
      </c>
      <c r="AX169" s="1343"/>
      <c r="AY169" s="1344"/>
      <c r="BB169" s="108" t="str">
        <f t="shared" si="23"/>
        <v>*********</v>
      </c>
      <c r="BC169" s="108" t="str">
        <f t="shared" si="25"/>
        <v>HBFBR256</v>
      </c>
      <c r="BD169" s="108" t="str">
        <f t="shared" si="26"/>
        <v/>
      </c>
      <c r="BE169" s="108" t="str">
        <f t="shared" si="27"/>
        <v>Cherry | Bing</v>
      </c>
      <c r="BF169" s="115" t="str">
        <f t="shared" si="28"/>
        <v/>
      </c>
      <c r="BG169" s="113" t="str">
        <f t="shared" si="29"/>
        <v/>
      </c>
      <c r="BH169" s="206">
        <f t="shared" si="30"/>
        <v>0</v>
      </c>
      <c r="BI169" s="113" t="str">
        <f t="shared" si="31"/>
        <v/>
      </c>
    </row>
    <row r="170" spans="2:61" ht="18.75" customHeight="1" x14ac:dyDescent="0.4">
      <c r="B170" s="1329" t="s">
        <v>1824</v>
      </c>
      <c r="C170" s="1330"/>
      <c r="D170" s="1329" t="s">
        <v>1824</v>
      </c>
      <c r="E170" s="1330"/>
      <c r="F170" s="1331" t="str">
        <f>'Fruit Trees, Citrus &amp; Berries'!BE161</f>
        <v/>
      </c>
      <c r="G170" s="1332"/>
      <c r="H170" s="1333" t="str">
        <f>'Fruit Trees, Citrus &amp; Berries'!BB161&amp;" | "&amp;'Fruit Trees, Citrus &amp; Berries'!BC161</f>
        <v>Cherry | Blackboy</v>
      </c>
      <c r="I170" s="1334"/>
      <c r="J170" s="1334"/>
      <c r="K170" s="1334"/>
      <c r="L170" s="1334"/>
      <c r="M170" s="1334"/>
      <c r="N170" s="1334"/>
      <c r="O170" s="1334"/>
      <c r="P170" s="1334"/>
      <c r="Q170" s="1334"/>
      <c r="R170" s="1334"/>
      <c r="S170" s="1334"/>
      <c r="T170" s="1334"/>
      <c r="U170" s="1334"/>
      <c r="V170" s="1334"/>
      <c r="W170" s="1334"/>
      <c r="X170" s="1334"/>
      <c r="Y170" s="1334"/>
      <c r="Z170" s="1334"/>
      <c r="AA170" s="1334"/>
      <c r="AB170" s="1334"/>
      <c r="AC170" s="1334"/>
      <c r="AD170" s="1334"/>
      <c r="AE170" s="1334"/>
      <c r="AF170" s="1334"/>
      <c r="AG170" s="1334"/>
      <c r="AH170" s="1334"/>
      <c r="AI170" s="1334"/>
      <c r="AJ170" s="1334"/>
      <c r="AK170" s="1334"/>
      <c r="AL170" s="1335"/>
      <c r="AM170" s="1336" t="str">
        <f>'Fruit Trees, Citrus &amp; Berries'!BF161</f>
        <v/>
      </c>
      <c r="AN170" s="1337"/>
      <c r="AO170" s="1338"/>
      <c r="AP170" s="1339">
        <f>'Fruit Trees, Citrus &amp; Berries'!BH161</f>
        <v>0</v>
      </c>
      <c r="AQ170" s="1340"/>
      <c r="AR170" s="1341"/>
      <c r="AS170" s="1336" t="str">
        <f t="shared" si="24"/>
        <v/>
      </c>
      <c r="AT170" s="1337"/>
      <c r="AU170" s="1337"/>
      <c r="AV170" s="1338"/>
      <c r="AW170" s="1342" t="str">
        <f>'Fruit Trees, Citrus &amp; Berries'!BA161</f>
        <v>HBFBR259</v>
      </c>
      <c r="AX170" s="1343"/>
      <c r="AY170" s="1344"/>
      <c r="BB170" s="108" t="str">
        <f t="shared" si="23"/>
        <v>*********</v>
      </c>
      <c r="BC170" s="108" t="str">
        <f t="shared" si="25"/>
        <v>HBFBR259</v>
      </c>
      <c r="BD170" s="108" t="str">
        <f t="shared" si="26"/>
        <v/>
      </c>
      <c r="BE170" s="108" t="str">
        <f t="shared" si="27"/>
        <v>Cherry | Blackboy</v>
      </c>
      <c r="BF170" s="115" t="str">
        <f t="shared" si="28"/>
        <v/>
      </c>
      <c r="BG170" s="113" t="str">
        <f t="shared" si="29"/>
        <v/>
      </c>
      <c r="BH170" s="206">
        <f t="shared" si="30"/>
        <v>0</v>
      </c>
      <c r="BI170" s="113" t="str">
        <f t="shared" si="31"/>
        <v/>
      </c>
    </row>
    <row r="171" spans="2:61" ht="18.75" customHeight="1" x14ac:dyDescent="0.4">
      <c r="B171" s="1329" t="s">
        <v>1824</v>
      </c>
      <c r="C171" s="1330"/>
      <c r="D171" s="1329" t="s">
        <v>1824</v>
      </c>
      <c r="E171" s="1330"/>
      <c r="F171" s="1331" t="str">
        <f>'Fruit Trees, Citrus &amp; Berries'!BE162</f>
        <v/>
      </c>
      <c r="G171" s="1332"/>
      <c r="H171" s="1333" t="str">
        <f>'Fruit Trees, Citrus &amp; Berries'!BB162&amp;" | "&amp;'Fruit Trees, Citrus &amp; Berries'!BC162</f>
        <v>Cherry | Compact Stella</v>
      </c>
      <c r="I171" s="1334"/>
      <c r="J171" s="1334"/>
      <c r="K171" s="1334"/>
      <c r="L171" s="1334"/>
      <c r="M171" s="1334"/>
      <c r="N171" s="1334"/>
      <c r="O171" s="1334"/>
      <c r="P171" s="1334"/>
      <c r="Q171" s="1334"/>
      <c r="R171" s="1334"/>
      <c r="S171" s="1334"/>
      <c r="T171" s="1334"/>
      <c r="U171" s="1334"/>
      <c r="V171" s="1334"/>
      <c r="W171" s="1334"/>
      <c r="X171" s="1334"/>
      <c r="Y171" s="1334"/>
      <c r="Z171" s="1334"/>
      <c r="AA171" s="1334"/>
      <c r="AB171" s="1334"/>
      <c r="AC171" s="1334"/>
      <c r="AD171" s="1334"/>
      <c r="AE171" s="1334"/>
      <c r="AF171" s="1334"/>
      <c r="AG171" s="1334"/>
      <c r="AH171" s="1334"/>
      <c r="AI171" s="1334"/>
      <c r="AJ171" s="1334"/>
      <c r="AK171" s="1334"/>
      <c r="AL171" s="1335"/>
      <c r="AM171" s="1336" t="str">
        <f>'Fruit Trees, Citrus &amp; Berries'!BF162</f>
        <v/>
      </c>
      <c r="AN171" s="1337"/>
      <c r="AO171" s="1338"/>
      <c r="AP171" s="1339">
        <f>'Fruit Trees, Citrus &amp; Berries'!BH162</f>
        <v>0</v>
      </c>
      <c r="AQ171" s="1340"/>
      <c r="AR171" s="1341"/>
      <c r="AS171" s="1336" t="str">
        <f t="shared" si="24"/>
        <v/>
      </c>
      <c r="AT171" s="1337"/>
      <c r="AU171" s="1337"/>
      <c r="AV171" s="1338"/>
      <c r="AW171" s="1342" t="str">
        <f>'Fruit Trees, Citrus &amp; Berries'!BA162</f>
        <v>HBFBR262</v>
      </c>
      <c r="AX171" s="1343"/>
      <c r="AY171" s="1344"/>
      <c r="BB171" s="108" t="str">
        <f t="shared" si="23"/>
        <v>*********</v>
      </c>
      <c r="BC171" s="108" t="str">
        <f t="shared" si="25"/>
        <v>HBFBR262</v>
      </c>
      <c r="BD171" s="108" t="str">
        <f t="shared" si="26"/>
        <v/>
      </c>
      <c r="BE171" s="108" t="str">
        <f t="shared" si="27"/>
        <v>Cherry | Compact Stella</v>
      </c>
      <c r="BF171" s="115" t="str">
        <f t="shared" si="28"/>
        <v/>
      </c>
      <c r="BG171" s="113" t="str">
        <f t="shared" si="29"/>
        <v/>
      </c>
      <c r="BH171" s="206">
        <f t="shared" si="30"/>
        <v>0</v>
      </c>
      <c r="BI171" s="113" t="str">
        <f t="shared" si="31"/>
        <v/>
      </c>
    </row>
    <row r="172" spans="2:61" ht="18.75" customHeight="1" x14ac:dyDescent="0.4">
      <c r="B172" s="1329" t="s">
        <v>1824</v>
      </c>
      <c r="C172" s="1330"/>
      <c r="D172" s="1329" t="s">
        <v>1824</v>
      </c>
      <c r="E172" s="1330"/>
      <c r="F172" s="1331" t="str">
        <f>'Fruit Trees, Citrus &amp; Berries'!BE163</f>
        <v/>
      </c>
      <c r="G172" s="1332"/>
      <c r="H172" s="1333" t="str">
        <f>'Fruit Trees, Citrus &amp; Berries'!BB163&amp;" | "&amp;'Fruit Trees, Citrus &amp; Berries'!BC163</f>
        <v>Cherry | Kentish</v>
      </c>
      <c r="I172" s="1334"/>
      <c r="J172" s="1334"/>
      <c r="K172" s="1334"/>
      <c r="L172" s="1334"/>
      <c r="M172" s="1334"/>
      <c r="N172" s="1334"/>
      <c r="O172" s="1334"/>
      <c r="P172" s="1334"/>
      <c r="Q172" s="1334"/>
      <c r="R172" s="1334"/>
      <c r="S172" s="1334"/>
      <c r="T172" s="1334"/>
      <c r="U172" s="1334"/>
      <c r="V172" s="1334"/>
      <c r="W172" s="1334"/>
      <c r="X172" s="1334"/>
      <c r="Y172" s="1334"/>
      <c r="Z172" s="1334"/>
      <c r="AA172" s="1334"/>
      <c r="AB172" s="1334"/>
      <c r="AC172" s="1334"/>
      <c r="AD172" s="1334"/>
      <c r="AE172" s="1334"/>
      <c r="AF172" s="1334"/>
      <c r="AG172" s="1334"/>
      <c r="AH172" s="1334"/>
      <c r="AI172" s="1334"/>
      <c r="AJ172" s="1334"/>
      <c r="AK172" s="1334"/>
      <c r="AL172" s="1335"/>
      <c r="AM172" s="1336">
        <f>'Fruit Trees, Citrus &amp; Berries'!BF163</f>
        <v>42.95</v>
      </c>
      <c r="AN172" s="1337"/>
      <c r="AO172" s="1338"/>
      <c r="AP172" s="1339">
        <f>'Fruit Trees, Citrus &amp; Berries'!BH163</f>
        <v>0</v>
      </c>
      <c r="AQ172" s="1340"/>
      <c r="AR172" s="1341"/>
      <c r="AS172" s="1336" t="str">
        <f t="shared" si="24"/>
        <v/>
      </c>
      <c r="AT172" s="1337"/>
      <c r="AU172" s="1337"/>
      <c r="AV172" s="1338"/>
      <c r="AW172" s="1342" t="str">
        <f>'Fruit Trees, Citrus &amp; Berries'!BA163</f>
        <v>HBFBR268</v>
      </c>
      <c r="AX172" s="1343"/>
      <c r="AY172" s="1344"/>
      <c r="BB172" s="108" t="str">
        <f t="shared" si="23"/>
        <v>*********</v>
      </c>
      <c r="BC172" s="108" t="str">
        <f t="shared" si="25"/>
        <v>HBFBR268</v>
      </c>
      <c r="BD172" s="108" t="str">
        <f t="shared" si="26"/>
        <v/>
      </c>
      <c r="BE172" s="108" t="str">
        <f t="shared" si="27"/>
        <v>Cherry | Kentish</v>
      </c>
      <c r="BF172" s="115" t="str">
        <f t="shared" si="28"/>
        <v/>
      </c>
      <c r="BG172" s="113">
        <f t="shared" si="29"/>
        <v>42.95</v>
      </c>
      <c r="BH172" s="206">
        <f t="shared" si="30"/>
        <v>0</v>
      </c>
      <c r="BI172" s="113" t="str">
        <f t="shared" si="31"/>
        <v/>
      </c>
    </row>
    <row r="173" spans="2:61" ht="18.75" customHeight="1" x14ac:dyDescent="0.4">
      <c r="B173" s="1329" t="s">
        <v>1824</v>
      </c>
      <c r="C173" s="1330"/>
      <c r="D173" s="1329" t="s">
        <v>1824</v>
      </c>
      <c r="E173" s="1330"/>
      <c r="F173" s="1331" t="str">
        <f>'Fruit Trees, Citrus &amp; Berries'!BE164</f>
        <v/>
      </c>
      <c r="G173" s="1332"/>
      <c r="H173" s="1333" t="str">
        <f>'Fruit Trees, Citrus &amp; Berries'!BB164&amp;" | "&amp;'Fruit Trees, Citrus &amp; Berries'!BC164</f>
        <v>Cherry | Kentish (Extra Large*)</v>
      </c>
      <c r="I173" s="1334"/>
      <c r="J173" s="1334"/>
      <c r="K173" s="1334"/>
      <c r="L173" s="1334"/>
      <c r="M173" s="1334"/>
      <c r="N173" s="1334"/>
      <c r="O173" s="1334"/>
      <c r="P173" s="1334"/>
      <c r="Q173" s="1334"/>
      <c r="R173" s="1334"/>
      <c r="S173" s="1334"/>
      <c r="T173" s="1334"/>
      <c r="U173" s="1334"/>
      <c r="V173" s="1334"/>
      <c r="W173" s="1334"/>
      <c r="X173" s="1334"/>
      <c r="Y173" s="1334"/>
      <c r="Z173" s="1334"/>
      <c r="AA173" s="1334"/>
      <c r="AB173" s="1334"/>
      <c r="AC173" s="1334"/>
      <c r="AD173" s="1334"/>
      <c r="AE173" s="1334"/>
      <c r="AF173" s="1334"/>
      <c r="AG173" s="1334"/>
      <c r="AH173" s="1334"/>
      <c r="AI173" s="1334"/>
      <c r="AJ173" s="1334"/>
      <c r="AK173" s="1334"/>
      <c r="AL173" s="1335"/>
      <c r="AM173" s="1336">
        <f>'Fruit Trees, Citrus &amp; Berries'!BF164</f>
        <v>57.95</v>
      </c>
      <c r="AN173" s="1337"/>
      <c r="AO173" s="1338"/>
      <c r="AP173" s="1339">
        <f>'Fruit Trees, Citrus &amp; Berries'!BH164</f>
        <v>0</v>
      </c>
      <c r="AQ173" s="1340"/>
      <c r="AR173" s="1341"/>
      <c r="AS173" s="1336" t="str">
        <f t="shared" si="24"/>
        <v/>
      </c>
      <c r="AT173" s="1337"/>
      <c r="AU173" s="1337"/>
      <c r="AV173" s="1338"/>
      <c r="AW173" s="1342" t="str">
        <f>'Fruit Trees, Citrus &amp; Berries'!BA164</f>
        <v>GNFBR268</v>
      </c>
      <c r="AX173" s="1343"/>
      <c r="AY173" s="1344"/>
      <c r="BB173" s="108" t="str">
        <f t="shared" si="23"/>
        <v>*********</v>
      </c>
      <c r="BC173" s="108" t="str">
        <f t="shared" si="25"/>
        <v>GNFBR268</v>
      </c>
      <c r="BD173" s="108" t="str">
        <f t="shared" si="26"/>
        <v/>
      </c>
      <c r="BE173" s="108" t="str">
        <f t="shared" si="27"/>
        <v>Cherry | Kentish (Extra Large*)</v>
      </c>
      <c r="BF173" s="115" t="str">
        <f t="shared" si="28"/>
        <v/>
      </c>
      <c r="BG173" s="113">
        <f t="shared" si="29"/>
        <v>57.95</v>
      </c>
      <c r="BH173" s="206">
        <f t="shared" si="30"/>
        <v>0</v>
      </c>
      <c r="BI173" s="113" t="str">
        <f t="shared" si="31"/>
        <v/>
      </c>
    </row>
    <row r="174" spans="2:61" ht="18.75" customHeight="1" x14ac:dyDescent="0.4">
      <c r="B174" s="1329" t="s">
        <v>1824</v>
      </c>
      <c r="C174" s="1330"/>
      <c r="D174" s="1329" t="s">
        <v>1824</v>
      </c>
      <c r="E174" s="1330"/>
      <c r="F174" s="1331" t="str">
        <f>'Fruit Trees, Citrus &amp; Berries'!BE165</f>
        <v/>
      </c>
      <c r="G174" s="1332"/>
      <c r="H174" s="1333" t="str">
        <f>'Fruit Trees, Citrus &amp; Berries'!BB165&amp;" | "&amp;'Fruit Trees, Citrus &amp; Berries'!BC165</f>
        <v>Cherry | Lapins</v>
      </c>
      <c r="I174" s="1334"/>
      <c r="J174" s="1334"/>
      <c r="K174" s="1334"/>
      <c r="L174" s="1334"/>
      <c r="M174" s="1334"/>
      <c r="N174" s="1334"/>
      <c r="O174" s="1334"/>
      <c r="P174" s="1334"/>
      <c r="Q174" s="1334"/>
      <c r="R174" s="1334"/>
      <c r="S174" s="1334"/>
      <c r="T174" s="1334"/>
      <c r="U174" s="1334"/>
      <c r="V174" s="1334"/>
      <c r="W174" s="1334"/>
      <c r="X174" s="1334"/>
      <c r="Y174" s="1334"/>
      <c r="Z174" s="1334"/>
      <c r="AA174" s="1334"/>
      <c r="AB174" s="1334"/>
      <c r="AC174" s="1334"/>
      <c r="AD174" s="1334"/>
      <c r="AE174" s="1334"/>
      <c r="AF174" s="1334"/>
      <c r="AG174" s="1334"/>
      <c r="AH174" s="1334"/>
      <c r="AI174" s="1334"/>
      <c r="AJ174" s="1334"/>
      <c r="AK174" s="1334"/>
      <c r="AL174" s="1335"/>
      <c r="AM174" s="1336">
        <f>'Fruit Trees, Citrus &amp; Berries'!BF165</f>
        <v>42.95</v>
      </c>
      <c r="AN174" s="1337"/>
      <c r="AO174" s="1338"/>
      <c r="AP174" s="1339">
        <f>'Fruit Trees, Citrus &amp; Berries'!BH165</f>
        <v>0</v>
      </c>
      <c r="AQ174" s="1340"/>
      <c r="AR174" s="1341"/>
      <c r="AS174" s="1336" t="str">
        <f t="shared" si="24"/>
        <v/>
      </c>
      <c r="AT174" s="1337"/>
      <c r="AU174" s="1337"/>
      <c r="AV174" s="1338"/>
      <c r="AW174" s="1342" t="str">
        <f>'Fruit Trees, Citrus &amp; Berries'!BA165</f>
        <v>HBFBR271</v>
      </c>
      <c r="AX174" s="1343"/>
      <c r="AY174" s="1344"/>
      <c r="BB174" s="108" t="str">
        <f t="shared" si="23"/>
        <v>*********</v>
      </c>
      <c r="BC174" s="108" t="str">
        <f t="shared" si="25"/>
        <v>HBFBR271</v>
      </c>
      <c r="BD174" s="108" t="str">
        <f t="shared" si="26"/>
        <v/>
      </c>
      <c r="BE174" s="108" t="str">
        <f t="shared" si="27"/>
        <v>Cherry | Lapins</v>
      </c>
      <c r="BF174" s="115" t="str">
        <f t="shared" si="28"/>
        <v/>
      </c>
      <c r="BG174" s="113">
        <f t="shared" si="29"/>
        <v>42.95</v>
      </c>
      <c r="BH174" s="206">
        <f t="shared" si="30"/>
        <v>0</v>
      </c>
      <c r="BI174" s="113" t="str">
        <f t="shared" si="31"/>
        <v/>
      </c>
    </row>
    <row r="175" spans="2:61" ht="18.75" customHeight="1" x14ac:dyDescent="0.4">
      <c r="B175" s="1329" t="s">
        <v>1824</v>
      </c>
      <c r="C175" s="1330"/>
      <c r="D175" s="1329" t="s">
        <v>1824</v>
      </c>
      <c r="E175" s="1330"/>
      <c r="F175" s="1331" t="str">
        <f>'Fruit Trees, Citrus &amp; Berries'!BE166</f>
        <v/>
      </c>
      <c r="G175" s="1332"/>
      <c r="H175" s="1333" t="str">
        <f>'Fruit Trees, Citrus &amp; Berries'!BB166&amp;" | "&amp;'Fruit Trees, Citrus &amp; Berries'!BC166</f>
        <v>Cherry | Lapins</v>
      </c>
      <c r="I175" s="1334"/>
      <c r="J175" s="1334"/>
      <c r="K175" s="1334"/>
      <c r="L175" s="1334"/>
      <c r="M175" s="1334"/>
      <c r="N175" s="1334"/>
      <c r="O175" s="1334"/>
      <c r="P175" s="1334"/>
      <c r="Q175" s="1334"/>
      <c r="R175" s="1334"/>
      <c r="S175" s="1334"/>
      <c r="T175" s="1334"/>
      <c r="U175" s="1334"/>
      <c r="V175" s="1334"/>
      <c r="W175" s="1334"/>
      <c r="X175" s="1334"/>
      <c r="Y175" s="1334"/>
      <c r="Z175" s="1334"/>
      <c r="AA175" s="1334"/>
      <c r="AB175" s="1334"/>
      <c r="AC175" s="1334"/>
      <c r="AD175" s="1334"/>
      <c r="AE175" s="1334"/>
      <c r="AF175" s="1334"/>
      <c r="AG175" s="1334"/>
      <c r="AH175" s="1334"/>
      <c r="AI175" s="1334"/>
      <c r="AJ175" s="1334"/>
      <c r="AK175" s="1334"/>
      <c r="AL175" s="1335"/>
      <c r="AM175" s="1336">
        <f>'Fruit Trees, Citrus &amp; Berries'!BF166</f>
        <v>42.95</v>
      </c>
      <c r="AN175" s="1337"/>
      <c r="AO175" s="1338"/>
      <c r="AP175" s="1339">
        <f>'Fruit Trees, Citrus &amp; Berries'!BH166</f>
        <v>0</v>
      </c>
      <c r="AQ175" s="1340"/>
      <c r="AR175" s="1341"/>
      <c r="AS175" s="1336" t="str">
        <f t="shared" si="24"/>
        <v/>
      </c>
      <c r="AT175" s="1337"/>
      <c r="AU175" s="1337"/>
      <c r="AV175" s="1338"/>
      <c r="AW175" s="1342" t="str">
        <f>'Fruit Trees, Citrus &amp; Berries'!BA166</f>
        <v>FNFBR271</v>
      </c>
      <c r="AX175" s="1343"/>
      <c r="AY175" s="1344"/>
      <c r="BB175" s="108" t="str">
        <f t="shared" si="23"/>
        <v>*********</v>
      </c>
      <c r="BC175" s="108" t="str">
        <f t="shared" si="25"/>
        <v>FNFBR271</v>
      </c>
      <c r="BD175" s="108" t="str">
        <f t="shared" si="26"/>
        <v/>
      </c>
      <c r="BE175" s="108" t="str">
        <f t="shared" si="27"/>
        <v>Cherry | Lapins</v>
      </c>
      <c r="BF175" s="115" t="str">
        <f t="shared" si="28"/>
        <v/>
      </c>
      <c r="BG175" s="113">
        <f t="shared" si="29"/>
        <v>42.95</v>
      </c>
      <c r="BH175" s="206">
        <f t="shared" si="30"/>
        <v>0</v>
      </c>
      <c r="BI175" s="113" t="str">
        <f t="shared" si="31"/>
        <v/>
      </c>
    </row>
    <row r="176" spans="2:61" ht="18.75" customHeight="1" x14ac:dyDescent="0.4">
      <c r="B176" s="1329" t="s">
        <v>1824</v>
      </c>
      <c r="C176" s="1330"/>
      <c r="D176" s="1329" t="s">
        <v>1824</v>
      </c>
      <c r="E176" s="1330"/>
      <c r="F176" s="1331" t="str">
        <f>'Fruit Trees, Citrus &amp; Berries'!BE167</f>
        <v/>
      </c>
      <c r="G176" s="1332"/>
      <c r="H176" s="1333" t="str">
        <f>'Fruit Trees, Citrus &amp; Berries'!BB167&amp;" | "&amp;'Fruit Trees, Citrus &amp; Berries'!BC167</f>
        <v>Cherry | Lapins (Extra Large*)</v>
      </c>
      <c r="I176" s="1334"/>
      <c r="J176" s="1334"/>
      <c r="K176" s="1334"/>
      <c r="L176" s="1334"/>
      <c r="M176" s="1334"/>
      <c r="N176" s="1334"/>
      <c r="O176" s="1334"/>
      <c r="P176" s="1334"/>
      <c r="Q176" s="1334"/>
      <c r="R176" s="1334"/>
      <c r="S176" s="1334"/>
      <c r="T176" s="1334"/>
      <c r="U176" s="1334"/>
      <c r="V176" s="1334"/>
      <c r="W176" s="1334"/>
      <c r="X176" s="1334"/>
      <c r="Y176" s="1334"/>
      <c r="Z176" s="1334"/>
      <c r="AA176" s="1334"/>
      <c r="AB176" s="1334"/>
      <c r="AC176" s="1334"/>
      <c r="AD176" s="1334"/>
      <c r="AE176" s="1334"/>
      <c r="AF176" s="1334"/>
      <c r="AG176" s="1334"/>
      <c r="AH176" s="1334"/>
      <c r="AI176" s="1334"/>
      <c r="AJ176" s="1334"/>
      <c r="AK176" s="1334"/>
      <c r="AL176" s="1335"/>
      <c r="AM176" s="1336">
        <f>'Fruit Trees, Citrus &amp; Berries'!BF167</f>
        <v>52.95</v>
      </c>
      <c r="AN176" s="1337"/>
      <c r="AO176" s="1338"/>
      <c r="AP176" s="1339">
        <f>'Fruit Trees, Citrus &amp; Berries'!BH167</f>
        <v>0</v>
      </c>
      <c r="AQ176" s="1340"/>
      <c r="AR176" s="1341"/>
      <c r="AS176" s="1336" t="str">
        <f t="shared" si="24"/>
        <v/>
      </c>
      <c r="AT176" s="1337"/>
      <c r="AU176" s="1337"/>
      <c r="AV176" s="1338"/>
      <c r="AW176" s="1342" t="str">
        <f>'Fruit Trees, Citrus &amp; Berries'!BA167</f>
        <v>GNFBR271</v>
      </c>
      <c r="AX176" s="1343"/>
      <c r="AY176" s="1344"/>
      <c r="BB176" s="108" t="str">
        <f t="shared" si="23"/>
        <v>*********</v>
      </c>
      <c r="BC176" s="108" t="str">
        <f t="shared" si="25"/>
        <v>GNFBR271</v>
      </c>
      <c r="BD176" s="108" t="str">
        <f t="shared" si="26"/>
        <v/>
      </c>
      <c r="BE176" s="108" t="str">
        <f t="shared" si="27"/>
        <v>Cherry | Lapins (Extra Large*)</v>
      </c>
      <c r="BF176" s="115" t="str">
        <f t="shared" si="28"/>
        <v/>
      </c>
      <c r="BG176" s="113">
        <f t="shared" si="29"/>
        <v>52.95</v>
      </c>
      <c r="BH176" s="206">
        <f t="shared" si="30"/>
        <v>0</v>
      </c>
      <c r="BI176" s="113" t="str">
        <f t="shared" si="31"/>
        <v/>
      </c>
    </row>
    <row r="177" spans="2:61" ht="18.75" customHeight="1" x14ac:dyDescent="0.4">
      <c r="B177" s="1329" t="s">
        <v>1824</v>
      </c>
      <c r="C177" s="1330"/>
      <c r="D177" s="1329" t="s">
        <v>1824</v>
      </c>
      <c r="E177" s="1330"/>
      <c r="F177" s="1331" t="str">
        <f>'Fruit Trees, Citrus &amp; Berries'!BE168</f>
        <v/>
      </c>
      <c r="G177" s="1332"/>
      <c r="H177" s="1333" t="str">
        <f>'Fruit Trees, Citrus &amp; Berries'!BB168&amp;" | "&amp;'Fruit Trees, Citrus &amp; Berries'!BC168</f>
        <v>Cherry | Morello</v>
      </c>
      <c r="I177" s="1334"/>
      <c r="J177" s="1334"/>
      <c r="K177" s="1334"/>
      <c r="L177" s="1334"/>
      <c r="M177" s="1334"/>
      <c r="N177" s="1334"/>
      <c r="O177" s="1334"/>
      <c r="P177" s="1334"/>
      <c r="Q177" s="1334"/>
      <c r="R177" s="1334"/>
      <c r="S177" s="1334"/>
      <c r="T177" s="1334"/>
      <c r="U177" s="1334"/>
      <c r="V177" s="1334"/>
      <c r="W177" s="1334"/>
      <c r="X177" s="1334"/>
      <c r="Y177" s="1334"/>
      <c r="Z177" s="1334"/>
      <c r="AA177" s="1334"/>
      <c r="AB177" s="1334"/>
      <c r="AC177" s="1334"/>
      <c r="AD177" s="1334"/>
      <c r="AE177" s="1334"/>
      <c r="AF177" s="1334"/>
      <c r="AG177" s="1334"/>
      <c r="AH177" s="1334"/>
      <c r="AI177" s="1334"/>
      <c r="AJ177" s="1334"/>
      <c r="AK177" s="1334"/>
      <c r="AL177" s="1335"/>
      <c r="AM177" s="1336">
        <f>'Fruit Trees, Citrus &amp; Berries'!BF168</f>
        <v>47.95</v>
      </c>
      <c r="AN177" s="1337"/>
      <c r="AO177" s="1338"/>
      <c r="AP177" s="1339">
        <f>'Fruit Trees, Citrus &amp; Berries'!BH168</f>
        <v>0</v>
      </c>
      <c r="AQ177" s="1340"/>
      <c r="AR177" s="1341"/>
      <c r="AS177" s="1336" t="str">
        <f t="shared" si="24"/>
        <v/>
      </c>
      <c r="AT177" s="1337"/>
      <c r="AU177" s="1337"/>
      <c r="AV177" s="1338"/>
      <c r="AW177" s="1342" t="str">
        <f>'Fruit Trees, Citrus &amp; Berries'!BA168</f>
        <v>FNFBR273</v>
      </c>
      <c r="AX177" s="1343"/>
      <c r="AY177" s="1344"/>
      <c r="BB177" s="108" t="str">
        <f t="shared" si="23"/>
        <v>*********</v>
      </c>
      <c r="BC177" s="108" t="str">
        <f t="shared" si="25"/>
        <v>FNFBR273</v>
      </c>
      <c r="BD177" s="108" t="str">
        <f t="shared" si="26"/>
        <v/>
      </c>
      <c r="BE177" s="108" t="str">
        <f t="shared" si="27"/>
        <v>Cherry | Morello</v>
      </c>
      <c r="BF177" s="115" t="str">
        <f t="shared" si="28"/>
        <v/>
      </c>
      <c r="BG177" s="113">
        <f t="shared" si="29"/>
        <v>47.95</v>
      </c>
      <c r="BH177" s="206">
        <f t="shared" si="30"/>
        <v>0</v>
      </c>
      <c r="BI177" s="113" t="str">
        <f t="shared" si="31"/>
        <v/>
      </c>
    </row>
    <row r="178" spans="2:61" ht="18.75" customHeight="1" x14ac:dyDescent="0.4">
      <c r="B178" s="1329" t="s">
        <v>1824</v>
      </c>
      <c r="C178" s="1330"/>
      <c r="D178" s="1329" t="s">
        <v>1824</v>
      </c>
      <c r="E178" s="1330"/>
      <c r="F178" s="1331" t="str">
        <f>'Fruit Trees, Citrus &amp; Berries'!BE169</f>
        <v/>
      </c>
      <c r="G178" s="1332"/>
      <c r="H178" s="1333" t="str">
        <f>'Fruit Trees, Citrus &amp; Berries'!BB169&amp;" | "&amp;'Fruit Trees, Citrus &amp; Berries'!BC169</f>
        <v>Cherry | Morello</v>
      </c>
      <c r="I178" s="1334"/>
      <c r="J178" s="1334"/>
      <c r="K178" s="1334"/>
      <c r="L178" s="1334"/>
      <c r="M178" s="1334"/>
      <c r="N178" s="1334"/>
      <c r="O178" s="1334"/>
      <c r="P178" s="1334"/>
      <c r="Q178" s="1334"/>
      <c r="R178" s="1334"/>
      <c r="S178" s="1334"/>
      <c r="T178" s="1334"/>
      <c r="U178" s="1334"/>
      <c r="V178" s="1334"/>
      <c r="W178" s="1334"/>
      <c r="X178" s="1334"/>
      <c r="Y178" s="1334"/>
      <c r="Z178" s="1334"/>
      <c r="AA178" s="1334"/>
      <c r="AB178" s="1334"/>
      <c r="AC178" s="1334"/>
      <c r="AD178" s="1334"/>
      <c r="AE178" s="1334"/>
      <c r="AF178" s="1334"/>
      <c r="AG178" s="1334"/>
      <c r="AH178" s="1334"/>
      <c r="AI178" s="1334"/>
      <c r="AJ178" s="1334"/>
      <c r="AK178" s="1334"/>
      <c r="AL178" s="1335"/>
      <c r="AM178" s="1336">
        <f>'Fruit Trees, Citrus &amp; Berries'!BF169</f>
        <v>42.95</v>
      </c>
      <c r="AN178" s="1337"/>
      <c r="AO178" s="1338"/>
      <c r="AP178" s="1339">
        <f>'Fruit Trees, Citrus &amp; Berries'!BH169</f>
        <v>0</v>
      </c>
      <c r="AQ178" s="1340"/>
      <c r="AR178" s="1341"/>
      <c r="AS178" s="1336" t="str">
        <f t="shared" si="24"/>
        <v/>
      </c>
      <c r="AT178" s="1337"/>
      <c r="AU178" s="1337"/>
      <c r="AV178" s="1338"/>
      <c r="AW178" s="1342" t="str">
        <f>'Fruit Trees, Citrus &amp; Berries'!BA169</f>
        <v>JFFBR273</v>
      </c>
      <c r="AX178" s="1343"/>
      <c r="AY178" s="1344"/>
      <c r="BB178" s="108" t="str">
        <f t="shared" si="23"/>
        <v>*********</v>
      </c>
      <c r="BC178" s="108" t="str">
        <f t="shared" si="25"/>
        <v>JFFBR273</v>
      </c>
      <c r="BD178" s="108" t="str">
        <f t="shared" si="26"/>
        <v/>
      </c>
      <c r="BE178" s="108" t="str">
        <f t="shared" si="27"/>
        <v>Cherry | Morello</v>
      </c>
      <c r="BF178" s="115" t="str">
        <f t="shared" si="28"/>
        <v/>
      </c>
      <c r="BG178" s="113">
        <f t="shared" si="29"/>
        <v>42.95</v>
      </c>
      <c r="BH178" s="206">
        <f t="shared" si="30"/>
        <v>0</v>
      </c>
      <c r="BI178" s="113" t="str">
        <f t="shared" si="31"/>
        <v/>
      </c>
    </row>
    <row r="179" spans="2:61" ht="18.75" customHeight="1" x14ac:dyDescent="0.4">
      <c r="B179" s="1329" t="s">
        <v>1824</v>
      </c>
      <c r="C179" s="1330"/>
      <c r="D179" s="1329" t="s">
        <v>1824</v>
      </c>
      <c r="E179" s="1330"/>
      <c r="F179" s="1331" t="str">
        <f>'Fruit Trees, Citrus &amp; Berries'!BE170</f>
        <v/>
      </c>
      <c r="G179" s="1332"/>
      <c r="H179" s="1333" t="str">
        <f>'Fruit Trees, Citrus &amp; Berries'!BB170&amp;" | "&amp;'Fruit Trees, Citrus &amp; Berries'!BC170</f>
        <v>Cherry | Napoleon</v>
      </c>
      <c r="I179" s="1334"/>
      <c r="J179" s="1334"/>
      <c r="K179" s="1334"/>
      <c r="L179" s="1334"/>
      <c r="M179" s="1334"/>
      <c r="N179" s="1334"/>
      <c r="O179" s="1334"/>
      <c r="P179" s="1334"/>
      <c r="Q179" s="1334"/>
      <c r="R179" s="1334"/>
      <c r="S179" s="1334"/>
      <c r="T179" s="1334"/>
      <c r="U179" s="1334"/>
      <c r="V179" s="1334"/>
      <c r="W179" s="1334"/>
      <c r="X179" s="1334"/>
      <c r="Y179" s="1334"/>
      <c r="Z179" s="1334"/>
      <c r="AA179" s="1334"/>
      <c r="AB179" s="1334"/>
      <c r="AC179" s="1334"/>
      <c r="AD179" s="1334"/>
      <c r="AE179" s="1334"/>
      <c r="AF179" s="1334"/>
      <c r="AG179" s="1334"/>
      <c r="AH179" s="1334"/>
      <c r="AI179" s="1334"/>
      <c r="AJ179" s="1334"/>
      <c r="AK179" s="1334"/>
      <c r="AL179" s="1335"/>
      <c r="AM179" s="1336">
        <f>'Fruit Trees, Citrus &amp; Berries'!BF170</f>
        <v>42.95</v>
      </c>
      <c r="AN179" s="1337"/>
      <c r="AO179" s="1338"/>
      <c r="AP179" s="1339">
        <f>'Fruit Trees, Citrus &amp; Berries'!BH170</f>
        <v>0</v>
      </c>
      <c r="AQ179" s="1340"/>
      <c r="AR179" s="1341"/>
      <c r="AS179" s="1336" t="str">
        <f t="shared" si="24"/>
        <v/>
      </c>
      <c r="AT179" s="1337"/>
      <c r="AU179" s="1337"/>
      <c r="AV179" s="1338"/>
      <c r="AW179" s="1342" t="str">
        <f>'Fruit Trees, Citrus &amp; Berries'!BA170</f>
        <v>JFFBR280</v>
      </c>
      <c r="AX179" s="1343"/>
      <c r="AY179" s="1344"/>
      <c r="BB179" s="108" t="str">
        <f t="shared" si="23"/>
        <v>*********</v>
      </c>
      <c r="BC179" s="108" t="str">
        <f t="shared" si="25"/>
        <v>JFFBR280</v>
      </c>
      <c r="BD179" s="108" t="str">
        <f t="shared" si="26"/>
        <v/>
      </c>
      <c r="BE179" s="108" t="str">
        <f t="shared" si="27"/>
        <v>Cherry | Napoleon</v>
      </c>
      <c r="BF179" s="115" t="str">
        <f t="shared" si="28"/>
        <v/>
      </c>
      <c r="BG179" s="113">
        <f t="shared" si="29"/>
        <v>42.95</v>
      </c>
      <c r="BH179" s="206">
        <f t="shared" si="30"/>
        <v>0</v>
      </c>
      <c r="BI179" s="113" t="str">
        <f t="shared" si="31"/>
        <v/>
      </c>
    </row>
    <row r="180" spans="2:61" ht="18.75" customHeight="1" x14ac:dyDescent="0.4">
      <c r="B180" s="1329" t="s">
        <v>1824</v>
      </c>
      <c r="C180" s="1330"/>
      <c r="D180" s="1329" t="s">
        <v>1824</v>
      </c>
      <c r="E180" s="1330"/>
      <c r="F180" s="1331" t="str">
        <f>'Fruit Trees, Citrus &amp; Berries'!BE171</f>
        <v/>
      </c>
      <c r="G180" s="1332"/>
      <c r="H180" s="1333" t="str">
        <f>'Fruit Trees, Citrus &amp; Berries'!BB171&amp;" | "&amp;'Fruit Trees, Citrus &amp; Berries'!BC171</f>
        <v>Cherry | Napoleon</v>
      </c>
      <c r="I180" s="1334"/>
      <c r="J180" s="1334"/>
      <c r="K180" s="1334"/>
      <c r="L180" s="1334"/>
      <c r="M180" s="1334"/>
      <c r="N180" s="1334"/>
      <c r="O180" s="1334"/>
      <c r="P180" s="1334"/>
      <c r="Q180" s="1334"/>
      <c r="R180" s="1334"/>
      <c r="S180" s="1334"/>
      <c r="T180" s="1334"/>
      <c r="U180" s="1334"/>
      <c r="V180" s="1334"/>
      <c r="W180" s="1334"/>
      <c r="X180" s="1334"/>
      <c r="Y180" s="1334"/>
      <c r="Z180" s="1334"/>
      <c r="AA180" s="1334"/>
      <c r="AB180" s="1334"/>
      <c r="AC180" s="1334"/>
      <c r="AD180" s="1334"/>
      <c r="AE180" s="1334"/>
      <c r="AF180" s="1334"/>
      <c r="AG180" s="1334"/>
      <c r="AH180" s="1334"/>
      <c r="AI180" s="1334"/>
      <c r="AJ180" s="1334"/>
      <c r="AK180" s="1334"/>
      <c r="AL180" s="1335"/>
      <c r="AM180" s="1336">
        <f>'Fruit Trees, Citrus &amp; Berries'!BF171</f>
        <v>42.95</v>
      </c>
      <c r="AN180" s="1337"/>
      <c r="AO180" s="1338"/>
      <c r="AP180" s="1339">
        <f>'Fruit Trees, Citrus &amp; Berries'!BH171</f>
        <v>0</v>
      </c>
      <c r="AQ180" s="1340"/>
      <c r="AR180" s="1341"/>
      <c r="AS180" s="1336" t="str">
        <f t="shared" si="24"/>
        <v/>
      </c>
      <c r="AT180" s="1337"/>
      <c r="AU180" s="1337"/>
      <c r="AV180" s="1338"/>
      <c r="AW180" s="1342" t="str">
        <f>'Fruit Trees, Citrus &amp; Berries'!BA171</f>
        <v>HBFBR280</v>
      </c>
      <c r="AX180" s="1343"/>
      <c r="AY180" s="1344"/>
      <c r="BB180" s="108" t="str">
        <f t="shared" si="23"/>
        <v>*********</v>
      </c>
      <c r="BC180" s="108" t="str">
        <f t="shared" si="25"/>
        <v>HBFBR280</v>
      </c>
      <c r="BD180" s="108" t="str">
        <f t="shared" si="26"/>
        <v/>
      </c>
      <c r="BE180" s="108" t="str">
        <f t="shared" si="27"/>
        <v>Cherry | Napoleon</v>
      </c>
      <c r="BF180" s="115" t="str">
        <f t="shared" si="28"/>
        <v/>
      </c>
      <c r="BG180" s="113">
        <f t="shared" si="29"/>
        <v>42.95</v>
      </c>
      <c r="BH180" s="206">
        <f t="shared" si="30"/>
        <v>0</v>
      </c>
      <c r="BI180" s="113" t="str">
        <f t="shared" si="31"/>
        <v/>
      </c>
    </row>
    <row r="181" spans="2:61" ht="18.75" customHeight="1" x14ac:dyDescent="0.4">
      <c r="B181" s="1329" t="s">
        <v>1824</v>
      </c>
      <c r="C181" s="1330"/>
      <c r="D181" s="1329" t="s">
        <v>1824</v>
      </c>
      <c r="E181" s="1330"/>
      <c r="F181" s="1331" t="str">
        <f>'Fruit Trees, Citrus &amp; Berries'!BE172</f>
        <v/>
      </c>
      <c r="G181" s="1332"/>
      <c r="H181" s="1333" t="str">
        <f>'Fruit Trees, Citrus &amp; Berries'!BB172&amp;" | "&amp;'Fruit Trees, Citrus &amp; Berries'!BC172</f>
        <v>Cherry | Regina</v>
      </c>
      <c r="I181" s="1334"/>
      <c r="J181" s="1334"/>
      <c r="K181" s="1334"/>
      <c r="L181" s="1334"/>
      <c r="M181" s="1334"/>
      <c r="N181" s="1334"/>
      <c r="O181" s="1334"/>
      <c r="P181" s="1334"/>
      <c r="Q181" s="1334"/>
      <c r="R181" s="1334"/>
      <c r="S181" s="1334"/>
      <c r="T181" s="1334"/>
      <c r="U181" s="1334"/>
      <c r="V181" s="1334"/>
      <c r="W181" s="1334"/>
      <c r="X181" s="1334"/>
      <c r="Y181" s="1334"/>
      <c r="Z181" s="1334"/>
      <c r="AA181" s="1334"/>
      <c r="AB181" s="1334"/>
      <c r="AC181" s="1334"/>
      <c r="AD181" s="1334"/>
      <c r="AE181" s="1334"/>
      <c r="AF181" s="1334"/>
      <c r="AG181" s="1334"/>
      <c r="AH181" s="1334"/>
      <c r="AI181" s="1334"/>
      <c r="AJ181" s="1334"/>
      <c r="AK181" s="1334"/>
      <c r="AL181" s="1335"/>
      <c r="AM181" s="1336" t="str">
        <f>'Fruit Trees, Citrus &amp; Berries'!BF172</f>
        <v/>
      </c>
      <c r="AN181" s="1337"/>
      <c r="AO181" s="1338"/>
      <c r="AP181" s="1339">
        <f>'Fruit Trees, Citrus &amp; Berries'!BH172</f>
        <v>0</v>
      </c>
      <c r="AQ181" s="1340"/>
      <c r="AR181" s="1341"/>
      <c r="AS181" s="1336" t="str">
        <f t="shared" si="24"/>
        <v/>
      </c>
      <c r="AT181" s="1337"/>
      <c r="AU181" s="1337"/>
      <c r="AV181" s="1338"/>
      <c r="AW181" s="1342" t="str">
        <f>'Fruit Trees, Citrus &amp; Berries'!BA172</f>
        <v>TGFBR283</v>
      </c>
      <c r="AX181" s="1343"/>
      <c r="AY181" s="1344"/>
      <c r="BB181" s="108" t="str">
        <f t="shared" si="23"/>
        <v>*********</v>
      </c>
      <c r="BC181" s="108" t="str">
        <f t="shared" si="25"/>
        <v>TGFBR283</v>
      </c>
      <c r="BD181" s="108" t="str">
        <f t="shared" si="26"/>
        <v/>
      </c>
      <c r="BE181" s="108" t="str">
        <f t="shared" si="27"/>
        <v>Cherry | Regina</v>
      </c>
      <c r="BF181" s="115" t="str">
        <f t="shared" si="28"/>
        <v/>
      </c>
      <c r="BG181" s="113" t="str">
        <f t="shared" si="29"/>
        <v/>
      </c>
      <c r="BH181" s="206">
        <f t="shared" si="30"/>
        <v>0</v>
      </c>
      <c r="BI181" s="113" t="str">
        <f t="shared" si="31"/>
        <v/>
      </c>
    </row>
    <row r="182" spans="2:61" ht="18.75" customHeight="1" x14ac:dyDescent="0.4">
      <c r="B182" s="1329" t="s">
        <v>1824</v>
      </c>
      <c r="C182" s="1330"/>
      <c r="D182" s="1329" t="s">
        <v>1824</v>
      </c>
      <c r="E182" s="1330"/>
      <c r="F182" s="1331" t="str">
        <f>'Fruit Trees, Citrus &amp; Berries'!BE173</f>
        <v/>
      </c>
      <c r="G182" s="1332"/>
      <c r="H182" s="1333" t="str">
        <f>'Fruit Trees, Citrus &amp; Berries'!BB173&amp;" | "&amp;'Fruit Trees, Citrus &amp; Berries'!BC173</f>
        <v>Cherry | Royal Rainier</v>
      </c>
      <c r="I182" s="1334"/>
      <c r="J182" s="1334"/>
      <c r="K182" s="1334"/>
      <c r="L182" s="1334"/>
      <c r="M182" s="1334"/>
      <c r="N182" s="1334"/>
      <c r="O182" s="1334"/>
      <c r="P182" s="1334"/>
      <c r="Q182" s="1334"/>
      <c r="R182" s="1334"/>
      <c r="S182" s="1334"/>
      <c r="T182" s="1334"/>
      <c r="U182" s="1334"/>
      <c r="V182" s="1334"/>
      <c r="W182" s="1334"/>
      <c r="X182" s="1334"/>
      <c r="Y182" s="1334"/>
      <c r="Z182" s="1334"/>
      <c r="AA182" s="1334"/>
      <c r="AB182" s="1334"/>
      <c r="AC182" s="1334"/>
      <c r="AD182" s="1334"/>
      <c r="AE182" s="1334"/>
      <c r="AF182" s="1334"/>
      <c r="AG182" s="1334"/>
      <c r="AH182" s="1334"/>
      <c r="AI182" s="1334"/>
      <c r="AJ182" s="1334"/>
      <c r="AK182" s="1334"/>
      <c r="AL182" s="1335"/>
      <c r="AM182" s="1336">
        <f>'Fruit Trees, Citrus &amp; Berries'!BF173</f>
        <v>47.95</v>
      </c>
      <c r="AN182" s="1337"/>
      <c r="AO182" s="1338"/>
      <c r="AP182" s="1339">
        <f>'Fruit Trees, Citrus &amp; Berries'!BH173</f>
        <v>0</v>
      </c>
      <c r="AQ182" s="1340"/>
      <c r="AR182" s="1341"/>
      <c r="AS182" s="1336" t="str">
        <f t="shared" si="24"/>
        <v/>
      </c>
      <c r="AT182" s="1337"/>
      <c r="AU182" s="1337"/>
      <c r="AV182" s="1338"/>
      <c r="AW182" s="1342" t="str">
        <f>'Fruit Trees, Citrus &amp; Berries'!BA173</f>
        <v>FNFBR286</v>
      </c>
      <c r="AX182" s="1343"/>
      <c r="AY182" s="1344"/>
      <c r="BB182" s="108" t="str">
        <f t="shared" si="23"/>
        <v>*********</v>
      </c>
      <c r="BC182" s="108" t="str">
        <f t="shared" si="25"/>
        <v>FNFBR286</v>
      </c>
      <c r="BD182" s="108" t="str">
        <f t="shared" si="26"/>
        <v/>
      </c>
      <c r="BE182" s="108" t="str">
        <f t="shared" si="27"/>
        <v>Cherry | Royal Rainier</v>
      </c>
      <c r="BF182" s="115" t="str">
        <f t="shared" si="28"/>
        <v/>
      </c>
      <c r="BG182" s="113">
        <f t="shared" si="29"/>
        <v>47.95</v>
      </c>
      <c r="BH182" s="206">
        <f t="shared" si="30"/>
        <v>0</v>
      </c>
      <c r="BI182" s="113" t="str">
        <f t="shared" si="31"/>
        <v/>
      </c>
    </row>
    <row r="183" spans="2:61" ht="18.75" customHeight="1" x14ac:dyDescent="0.4">
      <c r="B183" s="1329" t="s">
        <v>1824</v>
      </c>
      <c r="C183" s="1330"/>
      <c r="D183" s="1329" t="s">
        <v>1824</v>
      </c>
      <c r="E183" s="1330"/>
      <c r="F183" s="1331" t="str">
        <f>'Fruit Trees, Citrus &amp; Berries'!BE174</f>
        <v/>
      </c>
      <c r="G183" s="1332"/>
      <c r="H183" s="1333" t="str">
        <f>'Fruit Trees, Citrus &amp; Berries'!BB174&amp;" | "&amp;'Fruit Trees, Citrus &amp; Berries'!BC174</f>
        <v>Cherry | Royal Rainier (Extra Large*)</v>
      </c>
      <c r="I183" s="1334"/>
      <c r="J183" s="1334"/>
      <c r="K183" s="1334"/>
      <c r="L183" s="1334"/>
      <c r="M183" s="1334"/>
      <c r="N183" s="1334"/>
      <c r="O183" s="1334"/>
      <c r="P183" s="1334"/>
      <c r="Q183" s="1334"/>
      <c r="R183" s="1334"/>
      <c r="S183" s="1334"/>
      <c r="T183" s="1334"/>
      <c r="U183" s="1334"/>
      <c r="V183" s="1334"/>
      <c r="W183" s="1334"/>
      <c r="X183" s="1334"/>
      <c r="Y183" s="1334"/>
      <c r="Z183" s="1334"/>
      <c r="AA183" s="1334"/>
      <c r="AB183" s="1334"/>
      <c r="AC183" s="1334"/>
      <c r="AD183" s="1334"/>
      <c r="AE183" s="1334"/>
      <c r="AF183" s="1334"/>
      <c r="AG183" s="1334"/>
      <c r="AH183" s="1334"/>
      <c r="AI183" s="1334"/>
      <c r="AJ183" s="1334"/>
      <c r="AK183" s="1334"/>
      <c r="AL183" s="1335"/>
      <c r="AM183" s="1336">
        <f>'Fruit Trees, Citrus &amp; Berries'!BF174</f>
        <v>59.95</v>
      </c>
      <c r="AN183" s="1337"/>
      <c r="AO183" s="1338"/>
      <c r="AP183" s="1339">
        <f>'Fruit Trees, Citrus &amp; Berries'!BH174</f>
        <v>0</v>
      </c>
      <c r="AQ183" s="1340"/>
      <c r="AR183" s="1341"/>
      <c r="AS183" s="1336" t="str">
        <f t="shared" si="24"/>
        <v/>
      </c>
      <c r="AT183" s="1337"/>
      <c r="AU183" s="1337"/>
      <c r="AV183" s="1338"/>
      <c r="AW183" s="1342" t="str">
        <f>'Fruit Trees, Citrus &amp; Berries'!BA174</f>
        <v>GNFBR286</v>
      </c>
      <c r="AX183" s="1343"/>
      <c r="AY183" s="1344"/>
      <c r="BB183" s="108" t="str">
        <f t="shared" si="23"/>
        <v>*********</v>
      </c>
      <c r="BC183" s="108" t="str">
        <f t="shared" si="25"/>
        <v>GNFBR286</v>
      </c>
      <c r="BD183" s="108" t="str">
        <f t="shared" si="26"/>
        <v/>
      </c>
      <c r="BE183" s="108" t="str">
        <f t="shared" si="27"/>
        <v>Cherry | Royal Rainier (Extra Large*)</v>
      </c>
      <c r="BF183" s="115" t="str">
        <f t="shared" si="28"/>
        <v/>
      </c>
      <c r="BG183" s="113">
        <f t="shared" si="29"/>
        <v>59.95</v>
      </c>
      <c r="BH183" s="206">
        <f t="shared" si="30"/>
        <v>0</v>
      </c>
      <c r="BI183" s="113" t="str">
        <f t="shared" si="31"/>
        <v/>
      </c>
    </row>
    <row r="184" spans="2:61" ht="18.75" customHeight="1" x14ac:dyDescent="0.4">
      <c r="B184" s="1329" t="s">
        <v>1824</v>
      </c>
      <c r="C184" s="1330"/>
      <c r="D184" s="1329" t="s">
        <v>1824</v>
      </c>
      <c r="E184" s="1330"/>
      <c r="F184" s="1331" t="str">
        <f>'Fruit Trees, Citrus &amp; Berries'!BE175</f>
        <v/>
      </c>
      <c r="G184" s="1332"/>
      <c r="H184" s="1333" t="str">
        <f>'Fruit Trees, Citrus &amp; Berries'!BB175&amp;" | "&amp;'Fruit Trees, Citrus &amp; Berries'!BC175</f>
        <v>Cherry | Simone</v>
      </c>
      <c r="I184" s="1334"/>
      <c r="J184" s="1334"/>
      <c r="K184" s="1334"/>
      <c r="L184" s="1334"/>
      <c r="M184" s="1334"/>
      <c r="N184" s="1334"/>
      <c r="O184" s="1334"/>
      <c r="P184" s="1334"/>
      <c r="Q184" s="1334"/>
      <c r="R184" s="1334"/>
      <c r="S184" s="1334"/>
      <c r="T184" s="1334"/>
      <c r="U184" s="1334"/>
      <c r="V184" s="1334"/>
      <c r="W184" s="1334"/>
      <c r="X184" s="1334"/>
      <c r="Y184" s="1334"/>
      <c r="Z184" s="1334"/>
      <c r="AA184" s="1334"/>
      <c r="AB184" s="1334"/>
      <c r="AC184" s="1334"/>
      <c r="AD184" s="1334"/>
      <c r="AE184" s="1334"/>
      <c r="AF184" s="1334"/>
      <c r="AG184" s="1334"/>
      <c r="AH184" s="1334"/>
      <c r="AI184" s="1334"/>
      <c r="AJ184" s="1334"/>
      <c r="AK184" s="1334"/>
      <c r="AL184" s="1335"/>
      <c r="AM184" s="1336">
        <f>'Fruit Trees, Citrus &amp; Berries'!BF175</f>
        <v>42.95</v>
      </c>
      <c r="AN184" s="1337"/>
      <c r="AO184" s="1338"/>
      <c r="AP184" s="1339">
        <f>'Fruit Trees, Citrus &amp; Berries'!BH175</f>
        <v>0</v>
      </c>
      <c r="AQ184" s="1340"/>
      <c r="AR184" s="1341"/>
      <c r="AS184" s="1336" t="str">
        <f t="shared" si="24"/>
        <v/>
      </c>
      <c r="AT184" s="1337"/>
      <c r="AU184" s="1337"/>
      <c r="AV184" s="1338"/>
      <c r="AW184" s="1342" t="str">
        <f>'Fruit Trees, Citrus &amp; Berries'!BA175</f>
        <v>HBFBR288</v>
      </c>
      <c r="AX184" s="1343"/>
      <c r="AY184" s="1344"/>
      <c r="BB184" s="108" t="str">
        <f t="shared" si="23"/>
        <v>*********</v>
      </c>
      <c r="BC184" s="108" t="str">
        <f t="shared" si="25"/>
        <v>HBFBR288</v>
      </c>
      <c r="BD184" s="108" t="str">
        <f t="shared" si="26"/>
        <v/>
      </c>
      <c r="BE184" s="108" t="str">
        <f t="shared" si="27"/>
        <v>Cherry | Simone</v>
      </c>
      <c r="BF184" s="115" t="str">
        <f t="shared" si="28"/>
        <v/>
      </c>
      <c r="BG184" s="113">
        <f t="shared" si="29"/>
        <v>42.95</v>
      </c>
      <c r="BH184" s="206">
        <f t="shared" si="30"/>
        <v>0</v>
      </c>
      <c r="BI184" s="113" t="str">
        <f t="shared" si="31"/>
        <v/>
      </c>
    </row>
    <row r="185" spans="2:61" ht="18.75" customHeight="1" x14ac:dyDescent="0.4">
      <c r="B185" s="1329" t="s">
        <v>1824</v>
      </c>
      <c r="C185" s="1330"/>
      <c r="D185" s="1329" t="s">
        <v>1824</v>
      </c>
      <c r="E185" s="1330"/>
      <c r="F185" s="1331" t="str">
        <f>'Fruit Trees, Citrus &amp; Berries'!BE176</f>
        <v/>
      </c>
      <c r="G185" s="1332"/>
      <c r="H185" s="1333" t="str">
        <f>'Fruit Trees, Citrus &amp; Berries'!BB176&amp;" | "&amp;'Fruit Trees, Citrus &amp; Berries'!BC176</f>
        <v>Cherry | Simone (Extra Large*)</v>
      </c>
      <c r="I185" s="1334"/>
      <c r="J185" s="1334"/>
      <c r="K185" s="1334"/>
      <c r="L185" s="1334"/>
      <c r="M185" s="1334"/>
      <c r="N185" s="1334"/>
      <c r="O185" s="1334"/>
      <c r="P185" s="1334"/>
      <c r="Q185" s="1334"/>
      <c r="R185" s="1334"/>
      <c r="S185" s="1334"/>
      <c r="T185" s="1334"/>
      <c r="U185" s="1334"/>
      <c r="V185" s="1334"/>
      <c r="W185" s="1334"/>
      <c r="X185" s="1334"/>
      <c r="Y185" s="1334"/>
      <c r="Z185" s="1334"/>
      <c r="AA185" s="1334"/>
      <c r="AB185" s="1334"/>
      <c r="AC185" s="1334"/>
      <c r="AD185" s="1334"/>
      <c r="AE185" s="1334"/>
      <c r="AF185" s="1334"/>
      <c r="AG185" s="1334"/>
      <c r="AH185" s="1334"/>
      <c r="AI185" s="1334"/>
      <c r="AJ185" s="1334"/>
      <c r="AK185" s="1334"/>
      <c r="AL185" s="1335"/>
      <c r="AM185" s="1336">
        <f>'Fruit Trees, Citrus &amp; Berries'!BF176</f>
        <v>57.95</v>
      </c>
      <c r="AN185" s="1337"/>
      <c r="AO185" s="1338"/>
      <c r="AP185" s="1339">
        <f>'Fruit Trees, Citrus &amp; Berries'!BH176</f>
        <v>0</v>
      </c>
      <c r="AQ185" s="1340"/>
      <c r="AR185" s="1341"/>
      <c r="AS185" s="1336" t="str">
        <f t="shared" si="24"/>
        <v/>
      </c>
      <c r="AT185" s="1337"/>
      <c r="AU185" s="1337"/>
      <c r="AV185" s="1338"/>
      <c r="AW185" s="1342" t="str">
        <f>'Fruit Trees, Citrus &amp; Berries'!BA176</f>
        <v>GNFBR288</v>
      </c>
      <c r="AX185" s="1343"/>
      <c r="AY185" s="1344"/>
      <c r="BB185" s="108" t="str">
        <f t="shared" si="23"/>
        <v>*********</v>
      </c>
      <c r="BC185" s="108" t="str">
        <f t="shared" si="25"/>
        <v>GNFBR288</v>
      </c>
      <c r="BD185" s="108" t="str">
        <f t="shared" si="26"/>
        <v/>
      </c>
      <c r="BE185" s="108" t="str">
        <f t="shared" si="27"/>
        <v>Cherry | Simone (Extra Large*)</v>
      </c>
      <c r="BF185" s="115" t="str">
        <f t="shared" si="28"/>
        <v/>
      </c>
      <c r="BG185" s="113">
        <f t="shared" si="29"/>
        <v>57.95</v>
      </c>
      <c r="BH185" s="206">
        <f t="shared" si="30"/>
        <v>0</v>
      </c>
      <c r="BI185" s="113" t="str">
        <f t="shared" si="31"/>
        <v/>
      </c>
    </row>
    <row r="186" spans="2:61" ht="18.75" customHeight="1" x14ac:dyDescent="0.4">
      <c r="B186" s="1329" t="s">
        <v>1824</v>
      </c>
      <c r="C186" s="1330"/>
      <c r="D186" s="1329" t="s">
        <v>1824</v>
      </c>
      <c r="E186" s="1330"/>
      <c r="F186" s="1331" t="str">
        <f>'Fruit Trees, Citrus &amp; Berries'!BE177</f>
        <v/>
      </c>
      <c r="G186" s="1332"/>
      <c r="H186" s="1333" t="str">
        <f>'Fruit Trees, Citrus &amp; Berries'!BB177&amp;" | "&amp;'Fruit Trees, Citrus &amp; Berries'!BC177</f>
        <v>Cherry | Sir Don</v>
      </c>
      <c r="I186" s="1334"/>
      <c r="J186" s="1334"/>
      <c r="K186" s="1334"/>
      <c r="L186" s="1334"/>
      <c r="M186" s="1334"/>
      <c r="N186" s="1334"/>
      <c r="O186" s="1334"/>
      <c r="P186" s="1334"/>
      <c r="Q186" s="1334"/>
      <c r="R186" s="1334"/>
      <c r="S186" s="1334"/>
      <c r="T186" s="1334"/>
      <c r="U186" s="1334"/>
      <c r="V186" s="1334"/>
      <c r="W186" s="1334"/>
      <c r="X186" s="1334"/>
      <c r="Y186" s="1334"/>
      <c r="Z186" s="1334"/>
      <c r="AA186" s="1334"/>
      <c r="AB186" s="1334"/>
      <c r="AC186" s="1334"/>
      <c r="AD186" s="1334"/>
      <c r="AE186" s="1334"/>
      <c r="AF186" s="1334"/>
      <c r="AG186" s="1334"/>
      <c r="AH186" s="1334"/>
      <c r="AI186" s="1334"/>
      <c r="AJ186" s="1334"/>
      <c r="AK186" s="1334"/>
      <c r="AL186" s="1335"/>
      <c r="AM186" s="1336">
        <f>'Fruit Trees, Citrus &amp; Berries'!BF177</f>
        <v>47.95</v>
      </c>
      <c r="AN186" s="1337"/>
      <c r="AO186" s="1338"/>
      <c r="AP186" s="1339">
        <f>'Fruit Trees, Citrus &amp; Berries'!BH177</f>
        <v>0</v>
      </c>
      <c r="AQ186" s="1340"/>
      <c r="AR186" s="1341"/>
      <c r="AS186" s="1336" t="str">
        <f t="shared" si="24"/>
        <v/>
      </c>
      <c r="AT186" s="1337"/>
      <c r="AU186" s="1337"/>
      <c r="AV186" s="1338"/>
      <c r="AW186" s="1342" t="str">
        <f>'Fruit Trees, Citrus &amp; Berries'!BA177</f>
        <v>JFFBR287</v>
      </c>
      <c r="AX186" s="1343"/>
      <c r="AY186" s="1344"/>
      <c r="BB186" s="108" t="str">
        <f t="shared" si="23"/>
        <v>*********</v>
      </c>
      <c r="BC186" s="108" t="str">
        <f t="shared" si="25"/>
        <v>JFFBR287</v>
      </c>
      <c r="BD186" s="108" t="str">
        <f t="shared" si="26"/>
        <v/>
      </c>
      <c r="BE186" s="108" t="str">
        <f t="shared" si="27"/>
        <v>Cherry | Sir Don</v>
      </c>
      <c r="BF186" s="115" t="str">
        <f t="shared" si="28"/>
        <v/>
      </c>
      <c r="BG186" s="113">
        <f t="shared" si="29"/>
        <v>47.95</v>
      </c>
      <c r="BH186" s="206">
        <f t="shared" si="30"/>
        <v>0</v>
      </c>
      <c r="BI186" s="113" t="str">
        <f t="shared" si="31"/>
        <v/>
      </c>
    </row>
    <row r="187" spans="2:61" ht="18.75" customHeight="1" x14ac:dyDescent="0.4">
      <c r="B187" s="1329" t="s">
        <v>1824</v>
      </c>
      <c r="C187" s="1330"/>
      <c r="D187" s="1329" t="s">
        <v>1824</v>
      </c>
      <c r="E187" s="1330"/>
      <c r="F187" s="1331" t="str">
        <f>'Fruit Trees, Citrus &amp; Berries'!BE178</f>
        <v/>
      </c>
      <c r="G187" s="1332"/>
      <c r="H187" s="1333" t="str">
        <f>'Fruit Trees, Citrus &amp; Berries'!BB178&amp;" | "&amp;'Fruit Trees, Citrus &amp; Berries'!BC178</f>
        <v>Cherry | Sir Don (Extra Large*)</v>
      </c>
      <c r="I187" s="1334"/>
      <c r="J187" s="1334"/>
      <c r="K187" s="1334"/>
      <c r="L187" s="1334"/>
      <c r="M187" s="1334"/>
      <c r="N187" s="1334"/>
      <c r="O187" s="1334"/>
      <c r="P187" s="1334"/>
      <c r="Q187" s="1334"/>
      <c r="R187" s="1334"/>
      <c r="S187" s="1334"/>
      <c r="T187" s="1334"/>
      <c r="U187" s="1334"/>
      <c r="V187" s="1334"/>
      <c r="W187" s="1334"/>
      <c r="X187" s="1334"/>
      <c r="Y187" s="1334"/>
      <c r="Z187" s="1334"/>
      <c r="AA187" s="1334"/>
      <c r="AB187" s="1334"/>
      <c r="AC187" s="1334"/>
      <c r="AD187" s="1334"/>
      <c r="AE187" s="1334"/>
      <c r="AF187" s="1334"/>
      <c r="AG187" s="1334"/>
      <c r="AH187" s="1334"/>
      <c r="AI187" s="1334"/>
      <c r="AJ187" s="1334"/>
      <c r="AK187" s="1334"/>
      <c r="AL187" s="1335"/>
      <c r="AM187" s="1336">
        <f>'Fruit Trees, Citrus &amp; Berries'!BF178</f>
        <v>57.95</v>
      </c>
      <c r="AN187" s="1337"/>
      <c r="AO187" s="1338"/>
      <c r="AP187" s="1339">
        <f>'Fruit Trees, Citrus &amp; Berries'!BH178</f>
        <v>0</v>
      </c>
      <c r="AQ187" s="1340"/>
      <c r="AR187" s="1341"/>
      <c r="AS187" s="1336" t="str">
        <f t="shared" si="24"/>
        <v/>
      </c>
      <c r="AT187" s="1337"/>
      <c r="AU187" s="1337"/>
      <c r="AV187" s="1338"/>
      <c r="AW187" s="1342" t="str">
        <f>'Fruit Trees, Citrus &amp; Berries'!BA178</f>
        <v>GNFBR287</v>
      </c>
      <c r="AX187" s="1343"/>
      <c r="AY187" s="1344"/>
      <c r="BB187" s="108" t="str">
        <f t="shared" si="23"/>
        <v>*********</v>
      </c>
      <c r="BC187" s="108" t="str">
        <f t="shared" si="25"/>
        <v>GNFBR287</v>
      </c>
      <c r="BD187" s="108" t="str">
        <f t="shared" si="26"/>
        <v/>
      </c>
      <c r="BE187" s="108" t="str">
        <f t="shared" si="27"/>
        <v>Cherry | Sir Don (Extra Large*)</v>
      </c>
      <c r="BF187" s="115" t="str">
        <f t="shared" si="28"/>
        <v/>
      </c>
      <c r="BG187" s="113">
        <f t="shared" si="29"/>
        <v>57.95</v>
      </c>
      <c r="BH187" s="206">
        <f t="shared" si="30"/>
        <v>0</v>
      </c>
      <c r="BI187" s="113" t="str">
        <f t="shared" si="31"/>
        <v/>
      </c>
    </row>
    <row r="188" spans="2:61" ht="18.75" customHeight="1" x14ac:dyDescent="0.4">
      <c r="B188" s="1329" t="s">
        <v>1824</v>
      </c>
      <c r="C188" s="1330"/>
      <c r="D188" s="1329" t="s">
        <v>1824</v>
      </c>
      <c r="E188" s="1330"/>
      <c r="F188" s="1331" t="str">
        <f>'Fruit Trees, Citrus &amp; Berries'!BE179</f>
        <v/>
      </c>
      <c r="G188" s="1332"/>
      <c r="H188" s="1333" t="str">
        <f>'Fruit Trees, Citrus &amp; Berries'!BB179&amp;" | "&amp;'Fruit Trees, Citrus &amp; Berries'!BC179</f>
        <v>Cherry | Starkrimson</v>
      </c>
      <c r="I188" s="1334"/>
      <c r="J188" s="1334"/>
      <c r="K188" s="1334"/>
      <c r="L188" s="1334"/>
      <c r="M188" s="1334"/>
      <c r="N188" s="1334"/>
      <c r="O188" s="1334"/>
      <c r="P188" s="1334"/>
      <c r="Q188" s="1334"/>
      <c r="R188" s="1334"/>
      <c r="S188" s="1334"/>
      <c r="T188" s="1334"/>
      <c r="U188" s="1334"/>
      <c r="V188" s="1334"/>
      <c r="W188" s="1334"/>
      <c r="X188" s="1334"/>
      <c r="Y188" s="1334"/>
      <c r="Z188" s="1334"/>
      <c r="AA188" s="1334"/>
      <c r="AB188" s="1334"/>
      <c r="AC188" s="1334"/>
      <c r="AD188" s="1334"/>
      <c r="AE188" s="1334"/>
      <c r="AF188" s="1334"/>
      <c r="AG188" s="1334"/>
      <c r="AH188" s="1334"/>
      <c r="AI188" s="1334"/>
      <c r="AJ188" s="1334"/>
      <c r="AK188" s="1334"/>
      <c r="AL188" s="1335"/>
      <c r="AM188" s="1336">
        <f>'Fruit Trees, Citrus &amp; Berries'!BF179</f>
        <v>47.95</v>
      </c>
      <c r="AN188" s="1337"/>
      <c r="AO188" s="1338"/>
      <c r="AP188" s="1339">
        <f>'Fruit Trees, Citrus &amp; Berries'!BH179</f>
        <v>0</v>
      </c>
      <c r="AQ188" s="1340"/>
      <c r="AR188" s="1341"/>
      <c r="AS188" s="1336" t="str">
        <f t="shared" si="24"/>
        <v/>
      </c>
      <c r="AT188" s="1337"/>
      <c r="AU188" s="1337"/>
      <c r="AV188" s="1338"/>
      <c r="AW188" s="1342" t="str">
        <f>'Fruit Trees, Citrus &amp; Berries'!BA179</f>
        <v>FNFBR289</v>
      </c>
      <c r="AX188" s="1343"/>
      <c r="AY188" s="1344"/>
      <c r="BB188" s="108" t="str">
        <f t="shared" si="23"/>
        <v>*********</v>
      </c>
      <c r="BC188" s="108" t="str">
        <f t="shared" si="25"/>
        <v>FNFBR289</v>
      </c>
      <c r="BD188" s="108" t="str">
        <f t="shared" si="26"/>
        <v/>
      </c>
      <c r="BE188" s="108" t="str">
        <f t="shared" si="27"/>
        <v>Cherry | Starkrimson</v>
      </c>
      <c r="BF188" s="115" t="str">
        <f t="shared" si="28"/>
        <v/>
      </c>
      <c r="BG188" s="113">
        <f t="shared" si="29"/>
        <v>47.95</v>
      </c>
      <c r="BH188" s="206">
        <f t="shared" si="30"/>
        <v>0</v>
      </c>
      <c r="BI188" s="113" t="str">
        <f t="shared" si="31"/>
        <v/>
      </c>
    </row>
    <row r="189" spans="2:61" ht="18.75" customHeight="1" x14ac:dyDescent="0.4">
      <c r="B189" s="1329" t="s">
        <v>1824</v>
      </c>
      <c r="C189" s="1330"/>
      <c r="D189" s="1329" t="s">
        <v>1824</v>
      </c>
      <c r="E189" s="1330"/>
      <c r="F189" s="1331" t="str">
        <f>'Fruit Trees, Citrus &amp; Berries'!BE180</f>
        <v/>
      </c>
      <c r="G189" s="1332"/>
      <c r="H189" s="1333" t="str">
        <f>'Fruit Trees, Citrus &amp; Berries'!BB180&amp;" | "&amp;'Fruit Trees, Citrus &amp; Berries'!BC180</f>
        <v>Cherry | Starkrimson (Extra Large*)</v>
      </c>
      <c r="I189" s="1334"/>
      <c r="J189" s="1334"/>
      <c r="K189" s="1334"/>
      <c r="L189" s="1334"/>
      <c r="M189" s="1334"/>
      <c r="N189" s="1334"/>
      <c r="O189" s="1334"/>
      <c r="P189" s="1334"/>
      <c r="Q189" s="1334"/>
      <c r="R189" s="1334"/>
      <c r="S189" s="1334"/>
      <c r="T189" s="1334"/>
      <c r="U189" s="1334"/>
      <c r="V189" s="1334"/>
      <c r="W189" s="1334"/>
      <c r="X189" s="1334"/>
      <c r="Y189" s="1334"/>
      <c r="Z189" s="1334"/>
      <c r="AA189" s="1334"/>
      <c r="AB189" s="1334"/>
      <c r="AC189" s="1334"/>
      <c r="AD189" s="1334"/>
      <c r="AE189" s="1334"/>
      <c r="AF189" s="1334"/>
      <c r="AG189" s="1334"/>
      <c r="AH189" s="1334"/>
      <c r="AI189" s="1334"/>
      <c r="AJ189" s="1334"/>
      <c r="AK189" s="1334"/>
      <c r="AL189" s="1335"/>
      <c r="AM189" s="1336">
        <f>'Fruit Trees, Citrus &amp; Berries'!BF180</f>
        <v>62.95</v>
      </c>
      <c r="AN189" s="1337"/>
      <c r="AO189" s="1338"/>
      <c r="AP189" s="1339">
        <f>'Fruit Trees, Citrus &amp; Berries'!BH180</f>
        <v>0</v>
      </c>
      <c r="AQ189" s="1340"/>
      <c r="AR189" s="1341"/>
      <c r="AS189" s="1336" t="str">
        <f t="shared" si="24"/>
        <v/>
      </c>
      <c r="AT189" s="1337"/>
      <c r="AU189" s="1337"/>
      <c r="AV189" s="1338"/>
      <c r="AW189" s="1342" t="str">
        <f>'Fruit Trees, Citrus &amp; Berries'!BA180</f>
        <v>GNFBR289</v>
      </c>
      <c r="AX189" s="1343"/>
      <c r="AY189" s="1344"/>
      <c r="BB189" s="108" t="str">
        <f t="shared" si="23"/>
        <v>*********</v>
      </c>
      <c r="BC189" s="108" t="str">
        <f t="shared" si="25"/>
        <v>GNFBR289</v>
      </c>
      <c r="BD189" s="108" t="str">
        <f t="shared" si="26"/>
        <v/>
      </c>
      <c r="BE189" s="108" t="str">
        <f t="shared" si="27"/>
        <v>Cherry | Starkrimson (Extra Large*)</v>
      </c>
      <c r="BF189" s="115" t="str">
        <f t="shared" si="28"/>
        <v/>
      </c>
      <c r="BG189" s="113">
        <f t="shared" si="29"/>
        <v>62.95</v>
      </c>
      <c r="BH189" s="206">
        <f t="shared" si="30"/>
        <v>0</v>
      </c>
      <c r="BI189" s="113" t="str">
        <f t="shared" si="31"/>
        <v/>
      </c>
    </row>
    <row r="190" spans="2:61" ht="18.75" customHeight="1" x14ac:dyDescent="0.4">
      <c r="B190" s="1329" t="s">
        <v>1824</v>
      </c>
      <c r="C190" s="1330"/>
      <c r="D190" s="1329" t="s">
        <v>1824</v>
      </c>
      <c r="E190" s="1330"/>
      <c r="F190" s="1331" t="str">
        <f>'Fruit Trees, Citrus &amp; Berries'!BE181</f>
        <v/>
      </c>
      <c r="G190" s="1332"/>
      <c r="H190" s="1333" t="str">
        <f>'Fruit Trees, Citrus &amp; Berries'!BB181&amp;" | "&amp;'Fruit Trees, Citrus &amp; Berries'!BC181</f>
        <v>Cherry | Stella</v>
      </c>
      <c r="I190" s="1334"/>
      <c r="J190" s="1334"/>
      <c r="K190" s="1334"/>
      <c r="L190" s="1334"/>
      <c r="M190" s="1334"/>
      <c r="N190" s="1334"/>
      <c r="O190" s="1334"/>
      <c r="P190" s="1334"/>
      <c r="Q190" s="1334"/>
      <c r="R190" s="1334"/>
      <c r="S190" s="1334"/>
      <c r="T190" s="1334"/>
      <c r="U190" s="1334"/>
      <c r="V190" s="1334"/>
      <c r="W190" s="1334"/>
      <c r="X190" s="1334"/>
      <c r="Y190" s="1334"/>
      <c r="Z190" s="1334"/>
      <c r="AA190" s="1334"/>
      <c r="AB190" s="1334"/>
      <c r="AC190" s="1334"/>
      <c r="AD190" s="1334"/>
      <c r="AE190" s="1334"/>
      <c r="AF190" s="1334"/>
      <c r="AG190" s="1334"/>
      <c r="AH190" s="1334"/>
      <c r="AI190" s="1334"/>
      <c r="AJ190" s="1334"/>
      <c r="AK190" s="1334"/>
      <c r="AL190" s="1335"/>
      <c r="AM190" s="1336">
        <f>'Fruit Trees, Citrus &amp; Berries'!BF181</f>
        <v>42.95</v>
      </c>
      <c r="AN190" s="1337"/>
      <c r="AO190" s="1338"/>
      <c r="AP190" s="1339">
        <f>'Fruit Trees, Citrus &amp; Berries'!BH181</f>
        <v>0</v>
      </c>
      <c r="AQ190" s="1340"/>
      <c r="AR190" s="1341"/>
      <c r="AS190" s="1336" t="str">
        <f t="shared" si="24"/>
        <v/>
      </c>
      <c r="AT190" s="1337"/>
      <c r="AU190" s="1337"/>
      <c r="AV190" s="1338"/>
      <c r="AW190" s="1342" t="str">
        <f>'Fruit Trees, Citrus &amp; Berries'!BA181</f>
        <v>FNFBR290</v>
      </c>
      <c r="AX190" s="1343"/>
      <c r="AY190" s="1344"/>
      <c r="BB190" s="108" t="str">
        <f t="shared" si="23"/>
        <v>*********</v>
      </c>
      <c r="BC190" s="108" t="str">
        <f t="shared" si="25"/>
        <v>FNFBR290</v>
      </c>
      <c r="BD190" s="108" t="str">
        <f t="shared" si="26"/>
        <v/>
      </c>
      <c r="BE190" s="108" t="str">
        <f t="shared" si="27"/>
        <v>Cherry | Stella</v>
      </c>
      <c r="BF190" s="115" t="str">
        <f t="shared" si="28"/>
        <v/>
      </c>
      <c r="BG190" s="113">
        <f t="shared" si="29"/>
        <v>42.95</v>
      </c>
      <c r="BH190" s="206">
        <f t="shared" si="30"/>
        <v>0</v>
      </c>
      <c r="BI190" s="113" t="str">
        <f t="shared" si="31"/>
        <v/>
      </c>
    </row>
    <row r="191" spans="2:61" ht="18.75" customHeight="1" x14ac:dyDescent="0.4">
      <c r="B191" s="1329" t="s">
        <v>1824</v>
      </c>
      <c r="C191" s="1330"/>
      <c r="D191" s="1329" t="s">
        <v>1824</v>
      </c>
      <c r="E191" s="1330"/>
      <c r="F191" s="1331" t="str">
        <f>'Fruit Trees, Citrus &amp; Berries'!BE182</f>
        <v/>
      </c>
      <c r="G191" s="1332"/>
      <c r="H191" s="1333" t="str">
        <f>'Fruit Trees, Citrus &amp; Berries'!BB182&amp;" | "&amp;'Fruit Trees, Citrus &amp; Berries'!BC182</f>
        <v>Cherry | Stella (Extra Large*)</v>
      </c>
      <c r="I191" s="1334"/>
      <c r="J191" s="1334"/>
      <c r="K191" s="1334"/>
      <c r="L191" s="1334"/>
      <c r="M191" s="1334"/>
      <c r="N191" s="1334"/>
      <c r="O191" s="1334"/>
      <c r="P191" s="1334"/>
      <c r="Q191" s="1334"/>
      <c r="R191" s="1334"/>
      <c r="S191" s="1334"/>
      <c r="T191" s="1334"/>
      <c r="U191" s="1334"/>
      <c r="V191" s="1334"/>
      <c r="W191" s="1334"/>
      <c r="X191" s="1334"/>
      <c r="Y191" s="1334"/>
      <c r="Z191" s="1334"/>
      <c r="AA191" s="1334"/>
      <c r="AB191" s="1334"/>
      <c r="AC191" s="1334"/>
      <c r="AD191" s="1334"/>
      <c r="AE191" s="1334"/>
      <c r="AF191" s="1334"/>
      <c r="AG191" s="1334"/>
      <c r="AH191" s="1334"/>
      <c r="AI191" s="1334"/>
      <c r="AJ191" s="1334"/>
      <c r="AK191" s="1334"/>
      <c r="AL191" s="1335"/>
      <c r="AM191" s="1336">
        <f>'Fruit Trees, Citrus &amp; Berries'!BF182</f>
        <v>52.95</v>
      </c>
      <c r="AN191" s="1337"/>
      <c r="AO191" s="1338"/>
      <c r="AP191" s="1339">
        <f>'Fruit Trees, Citrus &amp; Berries'!BH182</f>
        <v>0</v>
      </c>
      <c r="AQ191" s="1340"/>
      <c r="AR191" s="1341"/>
      <c r="AS191" s="1336" t="str">
        <f t="shared" si="24"/>
        <v/>
      </c>
      <c r="AT191" s="1337"/>
      <c r="AU191" s="1337"/>
      <c r="AV191" s="1338"/>
      <c r="AW191" s="1342" t="str">
        <f>'Fruit Trees, Citrus &amp; Berries'!BA182</f>
        <v>GNFBR290</v>
      </c>
      <c r="AX191" s="1343"/>
      <c r="AY191" s="1344"/>
      <c r="BB191" s="108" t="str">
        <f t="shared" si="23"/>
        <v>*********</v>
      </c>
      <c r="BC191" s="108" t="str">
        <f t="shared" si="25"/>
        <v>GNFBR290</v>
      </c>
      <c r="BD191" s="108" t="str">
        <f t="shared" si="26"/>
        <v/>
      </c>
      <c r="BE191" s="108" t="str">
        <f t="shared" si="27"/>
        <v>Cherry | Stella (Extra Large*)</v>
      </c>
      <c r="BF191" s="115" t="str">
        <f t="shared" si="28"/>
        <v/>
      </c>
      <c r="BG191" s="113">
        <f t="shared" si="29"/>
        <v>52.95</v>
      </c>
      <c r="BH191" s="206">
        <f t="shared" si="30"/>
        <v>0</v>
      </c>
      <c r="BI191" s="113" t="str">
        <f t="shared" si="31"/>
        <v/>
      </c>
    </row>
    <row r="192" spans="2:61" ht="18.75" customHeight="1" x14ac:dyDescent="0.4">
      <c r="B192" s="1329" t="s">
        <v>1824</v>
      </c>
      <c r="C192" s="1330"/>
      <c r="D192" s="1329" t="s">
        <v>1824</v>
      </c>
      <c r="E192" s="1330"/>
      <c r="F192" s="1331" t="str">
        <f>'Fruit Trees, Citrus &amp; Berries'!BE183</f>
        <v/>
      </c>
      <c r="G192" s="1332"/>
      <c r="H192" s="1333" t="str">
        <f>'Fruit Trees, Citrus &amp; Berries'!BB183&amp;" | "&amp;'Fruit Trees, Citrus &amp; Berries'!BC183</f>
        <v>Cherry | Stella</v>
      </c>
      <c r="I192" s="1334"/>
      <c r="J192" s="1334"/>
      <c r="K192" s="1334"/>
      <c r="L192" s="1334"/>
      <c r="M192" s="1334"/>
      <c r="N192" s="1334"/>
      <c r="O192" s="1334"/>
      <c r="P192" s="1334"/>
      <c r="Q192" s="1334"/>
      <c r="R192" s="1334"/>
      <c r="S192" s="1334"/>
      <c r="T192" s="1334"/>
      <c r="U192" s="1334"/>
      <c r="V192" s="1334"/>
      <c r="W192" s="1334"/>
      <c r="X192" s="1334"/>
      <c r="Y192" s="1334"/>
      <c r="Z192" s="1334"/>
      <c r="AA192" s="1334"/>
      <c r="AB192" s="1334"/>
      <c r="AC192" s="1334"/>
      <c r="AD192" s="1334"/>
      <c r="AE192" s="1334"/>
      <c r="AF192" s="1334"/>
      <c r="AG192" s="1334"/>
      <c r="AH192" s="1334"/>
      <c r="AI192" s="1334"/>
      <c r="AJ192" s="1334"/>
      <c r="AK192" s="1334"/>
      <c r="AL192" s="1335"/>
      <c r="AM192" s="1336">
        <f>'Fruit Trees, Citrus &amp; Berries'!BF183</f>
        <v>39.950000000000003</v>
      </c>
      <c r="AN192" s="1337"/>
      <c r="AO192" s="1338"/>
      <c r="AP192" s="1339">
        <f>'Fruit Trees, Citrus &amp; Berries'!BH183</f>
        <v>0</v>
      </c>
      <c r="AQ192" s="1340"/>
      <c r="AR192" s="1341"/>
      <c r="AS192" s="1336" t="str">
        <f t="shared" si="24"/>
        <v/>
      </c>
      <c r="AT192" s="1337"/>
      <c r="AU192" s="1337"/>
      <c r="AV192" s="1338"/>
      <c r="AW192" s="1342" t="str">
        <f>'Fruit Trees, Citrus &amp; Berries'!BA183</f>
        <v>JFFBR290</v>
      </c>
      <c r="AX192" s="1343"/>
      <c r="AY192" s="1344"/>
      <c r="BB192" s="108" t="str">
        <f t="shared" si="23"/>
        <v>*********</v>
      </c>
      <c r="BC192" s="108" t="str">
        <f t="shared" si="25"/>
        <v>JFFBR290</v>
      </c>
      <c r="BD192" s="108" t="str">
        <f t="shared" si="26"/>
        <v/>
      </c>
      <c r="BE192" s="108" t="str">
        <f t="shared" si="27"/>
        <v>Cherry | Stella</v>
      </c>
      <c r="BF192" s="115" t="str">
        <f t="shared" si="28"/>
        <v/>
      </c>
      <c r="BG192" s="113">
        <f t="shared" si="29"/>
        <v>39.950000000000003</v>
      </c>
      <c r="BH192" s="206">
        <f t="shared" si="30"/>
        <v>0</v>
      </c>
      <c r="BI192" s="113" t="str">
        <f t="shared" si="31"/>
        <v/>
      </c>
    </row>
    <row r="193" spans="2:61" ht="18.75" customHeight="1" x14ac:dyDescent="0.4">
      <c r="B193" s="1329" t="s">
        <v>1824</v>
      </c>
      <c r="C193" s="1330"/>
      <c r="D193" s="1329" t="s">
        <v>1824</v>
      </c>
      <c r="E193" s="1330"/>
      <c r="F193" s="1331" t="str">
        <f>'Fruit Trees, Citrus &amp; Berries'!BE184</f>
        <v/>
      </c>
      <c r="G193" s="1332"/>
      <c r="H193" s="1333" t="str">
        <f>'Fruit Trees, Citrus &amp; Berries'!BB184&amp;" | "&amp;'Fruit Trees, Citrus &amp; Berries'!BC184</f>
        <v>Cherry | Sunburst</v>
      </c>
      <c r="I193" s="1334"/>
      <c r="J193" s="1334"/>
      <c r="K193" s="1334"/>
      <c r="L193" s="1334"/>
      <c r="M193" s="1334"/>
      <c r="N193" s="1334"/>
      <c r="O193" s="1334"/>
      <c r="P193" s="1334"/>
      <c r="Q193" s="1334"/>
      <c r="R193" s="1334"/>
      <c r="S193" s="1334"/>
      <c r="T193" s="1334"/>
      <c r="U193" s="1334"/>
      <c r="V193" s="1334"/>
      <c r="W193" s="1334"/>
      <c r="X193" s="1334"/>
      <c r="Y193" s="1334"/>
      <c r="Z193" s="1334"/>
      <c r="AA193" s="1334"/>
      <c r="AB193" s="1334"/>
      <c r="AC193" s="1334"/>
      <c r="AD193" s="1334"/>
      <c r="AE193" s="1334"/>
      <c r="AF193" s="1334"/>
      <c r="AG193" s="1334"/>
      <c r="AH193" s="1334"/>
      <c r="AI193" s="1334"/>
      <c r="AJ193" s="1334"/>
      <c r="AK193" s="1334"/>
      <c r="AL193" s="1335"/>
      <c r="AM193" s="1336">
        <f>'Fruit Trees, Citrus &amp; Berries'!BF184</f>
        <v>42.95</v>
      </c>
      <c r="AN193" s="1337"/>
      <c r="AO193" s="1338"/>
      <c r="AP193" s="1339">
        <f>'Fruit Trees, Citrus &amp; Berries'!BH184</f>
        <v>0</v>
      </c>
      <c r="AQ193" s="1340"/>
      <c r="AR193" s="1341"/>
      <c r="AS193" s="1336" t="str">
        <f t="shared" si="24"/>
        <v/>
      </c>
      <c r="AT193" s="1337"/>
      <c r="AU193" s="1337"/>
      <c r="AV193" s="1338"/>
      <c r="AW193" s="1342" t="str">
        <f>'Fruit Trees, Citrus &amp; Berries'!BA184</f>
        <v>FNFBR292</v>
      </c>
      <c r="AX193" s="1343"/>
      <c r="AY193" s="1344"/>
      <c r="BB193" s="108" t="str">
        <f t="shared" si="23"/>
        <v>*********</v>
      </c>
      <c r="BC193" s="108" t="str">
        <f t="shared" si="25"/>
        <v>FNFBR292</v>
      </c>
      <c r="BD193" s="108" t="str">
        <f t="shared" si="26"/>
        <v/>
      </c>
      <c r="BE193" s="108" t="str">
        <f t="shared" si="27"/>
        <v>Cherry | Sunburst</v>
      </c>
      <c r="BF193" s="115" t="str">
        <f t="shared" si="28"/>
        <v/>
      </c>
      <c r="BG193" s="113">
        <f t="shared" si="29"/>
        <v>42.95</v>
      </c>
      <c r="BH193" s="206">
        <f t="shared" si="30"/>
        <v>0</v>
      </c>
      <c r="BI193" s="113" t="str">
        <f t="shared" si="31"/>
        <v/>
      </c>
    </row>
    <row r="194" spans="2:61" ht="18.75" customHeight="1" x14ac:dyDescent="0.4">
      <c r="B194" s="1329" t="s">
        <v>1824</v>
      </c>
      <c r="C194" s="1330"/>
      <c r="D194" s="1329" t="s">
        <v>1824</v>
      </c>
      <c r="E194" s="1330"/>
      <c r="F194" s="1331" t="str">
        <f>'Fruit Trees, Citrus &amp; Berries'!BE185</f>
        <v/>
      </c>
      <c r="G194" s="1332"/>
      <c r="H194" s="1333" t="str">
        <f>'Fruit Trees, Citrus &amp; Berries'!BB185&amp;" | "&amp;'Fruit Trees, Citrus &amp; Berries'!BC185</f>
        <v>Cherry | Sunburst</v>
      </c>
      <c r="I194" s="1334"/>
      <c r="J194" s="1334"/>
      <c r="K194" s="1334"/>
      <c r="L194" s="1334"/>
      <c r="M194" s="1334"/>
      <c r="N194" s="1334"/>
      <c r="O194" s="1334"/>
      <c r="P194" s="1334"/>
      <c r="Q194" s="1334"/>
      <c r="R194" s="1334"/>
      <c r="S194" s="1334"/>
      <c r="T194" s="1334"/>
      <c r="U194" s="1334"/>
      <c r="V194" s="1334"/>
      <c r="W194" s="1334"/>
      <c r="X194" s="1334"/>
      <c r="Y194" s="1334"/>
      <c r="Z194" s="1334"/>
      <c r="AA194" s="1334"/>
      <c r="AB194" s="1334"/>
      <c r="AC194" s="1334"/>
      <c r="AD194" s="1334"/>
      <c r="AE194" s="1334"/>
      <c r="AF194" s="1334"/>
      <c r="AG194" s="1334"/>
      <c r="AH194" s="1334"/>
      <c r="AI194" s="1334"/>
      <c r="AJ194" s="1334"/>
      <c r="AK194" s="1334"/>
      <c r="AL194" s="1335"/>
      <c r="AM194" s="1336">
        <f>'Fruit Trees, Citrus &amp; Berries'!BF185</f>
        <v>42.95</v>
      </c>
      <c r="AN194" s="1337"/>
      <c r="AO194" s="1338"/>
      <c r="AP194" s="1339">
        <f>'Fruit Trees, Citrus &amp; Berries'!BH185</f>
        <v>0</v>
      </c>
      <c r="AQ194" s="1340"/>
      <c r="AR194" s="1341"/>
      <c r="AS194" s="1336" t="str">
        <f t="shared" si="24"/>
        <v/>
      </c>
      <c r="AT194" s="1337"/>
      <c r="AU194" s="1337"/>
      <c r="AV194" s="1338"/>
      <c r="AW194" s="1342" t="str">
        <f>'Fruit Trees, Citrus &amp; Berries'!BA185</f>
        <v>JFFBR292</v>
      </c>
      <c r="AX194" s="1343"/>
      <c r="AY194" s="1344"/>
      <c r="BB194" s="108" t="str">
        <f t="shared" si="23"/>
        <v>*********</v>
      </c>
      <c r="BC194" s="108" t="str">
        <f t="shared" si="25"/>
        <v>JFFBR292</v>
      </c>
      <c r="BD194" s="108" t="str">
        <f t="shared" si="26"/>
        <v/>
      </c>
      <c r="BE194" s="108" t="str">
        <f t="shared" si="27"/>
        <v>Cherry | Sunburst</v>
      </c>
      <c r="BF194" s="115" t="str">
        <f t="shared" si="28"/>
        <v/>
      </c>
      <c r="BG194" s="113">
        <f t="shared" si="29"/>
        <v>42.95</v>
      </c>
      <c r="BH194" s="206">
        <f t="shared" si="30"/>
        <v>0</v>
      </c>
      <c r="BI194" s="113" t="str">
        <f t="shared" si="31"/>
        <v/>
      </c>
    </row>
    <row r="195" spans="2:61" ht="18.75" customHeight="1" x14ac:dyDescent="0.4">
      <c r="B195" s="1329" t="s">
        <v>1824</v>
      </c>
      <c r="C195" s="1330"/>
      <c r="D195" s="1329" t="s">
        <v>1824</v>
      </c>
      <c r="E195" s="1330"/>
      <c r="F195" s="1331" t="str">
        <f>'Fruit Trees, Citrus &amp; Berries'!BE186</f>
        <v/>
      </c>
      <c r="G195" s="1332"/>
      <c r="H195" s="1333" t="str">
        <f>'Fruit Trees, Citrus &amp; Berries'!BB186&amp;" | "&amp;'Fruit Trees, Citrus &amp; Berries'!BC186</f>
        <v>Cherry | Van</v>
      </c>
      <c r="I195" s="1334"/>
      <c r="J195" s="1334"/>
      <c r="K195" s="1334"/>
      <c r="L195" s="1334"/>
      <c r="M195" s="1334"/>
      <c r="N195" s="1334"/>
      <c r="O195" s="1334"/>
      <c r="P195" s="1334"/>
      <c r="Q195" s="1334"/>
      <c r="R195" s="1334"/>
      <c r="S195" s="1334"/>
      <c r="T195" s="1334"/>
      <c r="U195" s="1334"/>
      <c r="V195" s="1334"/>
      <c r="W195" s="1334"/>
      <c r="X195" s="1334"/>
      <c r="Y195" s="1334"/>
      <c r="Z195" s="1334"/>
      <c r="AA195" s="1334"/>
      <c r="AB195" s="1334"/>
      <c r="AC195" s="1334"/>
      <c r="AD195" s="1334"/>
      <c r="AE195" s="1334"/>
      <c r="AF195" s="1334"/>
      <c r="AG195" s="1334"/>
      <c r="AH195" s="1334"/>
      <c r="AI195" s="1334"/>
      <c r="AJ195" s="1334"/>
      <c r="AK195" s="1334"/>
      <c r="AL195" s="1335"/>
      <c r="AM195" s="1336" t="str">
        <f>'Fruit Trees, Citrus &amp; Berries'!BF186</f>
        <v/>
      </c>
      <c r="AN195" s="1337"/>
      <c r="AO195" s="1338"/>
      <c r="AP195" s="1339">
        <f>'Fruit Trees, Citrus &amp; Berries'!BH186</f>
        <v>0</v>
      </c>
      <c r="AQ195" s="1340"/>
      <c r="AR195" s="1341"/>
      <c r="AS195" s="1336" t="str">
        <f t="shared" si="24"/>
        <v/>
      </c>
      <c r="AT195" s="1337"/>
      <c r="AU195" s="1337"/>
      <c r="AV195" s="1338"/>
      <c r="AW195" s="1342" t="str">
        <f>'Fruit Trees, Citrus &amp; Berries'!BA186</f>
        <v>HBFBR295</v>
      </c>
      <c r="AX195" s="1343"/>
      <c r="AY195" s="1344"/>
      <c r="BB195" s="108" t="str">
        <f t="shared" si="23"/>
        <v>*********</v>
      </c>
      <c r="BC195" s="108" t="str">
        <f t="shared" si="25"/>
        <v>HBFBR295</v>
      </c>
      <c r="BD195" s="108" t="str">
        <f t="shared" si="26"/>
        <v/>
      </c>
      <c r="BE195" s="108" t="str">
        <f t="shared" si="27"/>
        <v>Cherry | Van</v>
      </c>
      <c r="BF195" s="115" t="str">
        <f t="shared" si="28"/>
        <v/>
      </c>
      <c r="BG195" s="113" t="str">
        <f t="shared" si="29"/>
        <v/>
      </c>
      <c r="BH195" s="206">
        <f t="shared" si="30"/>
        <v>0</v>
      </c>
      <c r="BI195" s="113" t="str">
        <f t="shared" si="31"/>
        <v/>
      </c>
    </row>
    <row r="196" spans="2:61" ht="18.75" customHeight="1" x14ac:dyDescent="0.4">
      <c r="B196" s="1329" t="s">
        <v>1824</v>
      </c>
      <c r="C196" s="1330"/>
      <c r="D196" s="1329" t="s">
        <v>1824</v>
      </c>
      <c r="E196" s="1330"/>
      <c r="F196" s="1331" t="str">
        <f>'Fruit Trees, Citrus &amp; Berries'!BE187</f>
        <v/>
      </c>
      <c r="G196" s="1332"/>
      <c r="H196" s="1333" t="str">
        <f>'Fruit Trees, Citrus &amp; Berries'!BB187&amp;" | "&amp;'Fruit Trees, Citrus &amp; Berries'!BC187</f>
        <v>Cherry | Van</v>
      </c>
      <c r="I196" s="1334"/>
      <c r="J196" s="1334"/>
      <c r="K196" s="1334"/>
      <c r="L196" s="1334"/>
      <c r="M196" s="1334"/>
      <c r="N196" s="1334"/>
      <c r="O196" s="1334"/>
      <c r="P196" s="1334"/>
      <c r="Q196" s="1334"/>
      <c r="R196" s="1334"/>
      <c r="S196" s="1334"/>
      <c r="T196" s="1334"/>
      <c r="U196" s="1334"/>
      <c r="V196" s="1334"/>
      <c r="W196" s="1334"/>
      <c r="X196" s="1334"/>
      <c r="Y196" s="1334"/>
      <c r="Z196" s="1334"/>
      <c r="AA196" s="1334"/>
      <c r="AB196" s="1334"/>
      <c r="AC196" s="1334"/>
      <c r="AD196" s="1334"/>
      <c r="AE196" s="1334"/>
      <c r="AF196" s="1334"/>
      <c r="AG196" s="1334"/>
      <c r="AH196" s="1334"/>
      <c r="AI196" s="1334"/>
      <c r="AJ196" s="1334"/>
      <c r="AK196" s="1334"/>
      <c r="AL196" s="1335"/>
      <c r="AM196" s="1336" t="str">
        <f>'Fruit Trees, Citrus &amp; Berries'!BF187</f>
        <v/>
      </c>
      <c r="AN196" s="1337"/>
      <c r="AO196" s="1338"/>
      <c r="AP196" s="1339">
        <f>'Fruit Trees, Citrus &amp; Berries'!BH187</f>
        <v>0</v>
      </c>
      <c r="AQ196" s="1340"/>
      <c r="AR196" s="1341"/>
      <c r="AS196" s="1336" t="str">
        <f t="shared" si="24"/>
        <v/>
      </c>
      <c r="AT196" s="1337"/>
      <c r="AU196" s="1337"/>
      <c r="AV196" s="1338"/>
      <c r="AW196" s="1342" t="str">
        <f>'Fruit Trees, Citrus &amp; Berries'!BA187</f>
        <v>TGFBR295</v>
      </c>
      <c r="AX196" s="1343"/>
      <c r="AY196" s="1344"/>
      <c r="BB196" s="108" t="str">
        <f t="shared" si="23"/>
        <v>*********</v>
      </c>
      <c r="BC196" s="108" t="str">
        <f t="shared" si="25"/>
        <v>TGFBR295</v>
      </c>
      <c r="BD196" s="108" t="str">
        <f t="shared" si="26"/>
        <v/>
      </c>
      <c r="BE196" s="108" t="str">
        <f t="shared" si="27"/>
        <v>Cherry | Van</v>
      </c>
      <c r="BF196" s="115" t="str">
        <f t="shared" si="28"/>
        <v/>
      </c>
      <c r="BG196" s="113" t="str">
        <f t="shared" si="29"/>
        <v/>
      </c>
      <c r="BH196" s="206">
        <f t="shared" si="30"/>
        <v>0</v>
      </c>
      <c r="BI196" s="113" t="str">
        <f t="shared" si="31"/>
        <v/>
      </c>
    </row>
    <row r="197" spans="2:61" ht="18.75" customHeight="1" x14ac:dyDescent="0.4">
      <c r="B197" s="1329" t="s">
        <v>1824</v>
      </c>
      <c r="C197" s="1330"/>
      <c r="D197" s="1329" t="s">
        <v>1824</v>
      </c>
      <c r="E197" s="1330"/>
      <c r="F197" s="1331" t="str">
        <f>'Fruit Trees, Citrus &amp; Berries'!BE188</f>
        <v/>
      </c>
      <c r="G197" s="1332"/>
      <c r="H197" s="1333" t="str">
        <f>'Fruit Trees, Citrus &amp; Berries'!BB188&amp;" | "&amp;'Fruit Trees, Citrus &amp; Berries'!BC188</f>
        <v xml:space="preserve"> | </v>
      </c>
      <c r="I197" s="1334"/>
      <c r="J197" s="1334"/>
      <c r="K197" s="1334"/>
      <c r="L197" s="1334"/>
      <c r="M197" s="1334"/>
      <c r="N197" s="1334"/>
      <c r="O197" s="1334"/>
      <c r="P197" s="1334"/>
      <c r="Q197" s="1334"/>
      <c r="R197" s="1334"/>
      <c r="S197" s="1334"/>
      <c r="T197" s="1334"/>
      <c r="U197" s="1334"/>
      <c r="V197" s="1334"/>
      <c r="W197" s="1334"/>
      <c r="X197" s="1334"/>
      <c r="Y197" s="1334"/>
      <c r="Z197" s="1334"/>
      <c r="AA197" s="1334"/>
      <c r="AB197" s="1334"/>
      <c r="AC197" s="1334"/>
      <c r="AD197" s="1334"/>
      <c r="AE197" s="1334"/>
      <c r="AF197" s="1334"/>
      <c r="AG197" s="1334"/>
      <c r="AH197" s="1334"/>
      <c r="AI197" s="1334"/>
      <c r="AJ197" s="1334"/>
      <c r="AK197" s="1334"/>
      <c r="AL197" s="1335"/>
      <c r="AM197" s="1336" t="str">
        <f>'Fruit Trees, Citrus &amp; Berries'!BF188</f>
        <v/>
      </c>
      <c r="AN197" s="1337"/>
      <c r="AO197" s="1338"/>
      <c r="AP197" s="1339" t="str">
        <f>'Fruit Trees, Citrus &amp; Berries'!BH188</f>
        <v/>
      </c>
      <c r="AQ197" s="1340"/>
      <c r="AR197" s="1341"/>
      <c r="AS197" s="1336" t="str">
        <f t="shared" si="24"/>
        <v/>
      </c>
      <c r="AT197" s="1337"/>
      <c r="AU197" s="1337"/>
      <c r="AV197" s="1338"/>
      <c r="AW197" s="1342" t="str">
        <f>'Fruit Trees, Citrus &amp; Berries'!BA188</f>
        <v/>
      </c>
      <c r="AX197" s="1343"/>
      <c r="AY197" s="1344"/>
      <c r="BB197" s="108" t="str">
        <f t="shared" si="23"/>
        <v>*********</v>
      </c>
      <c r="BC197" s="108" t="str">
        <f t="shared" si="25"/>
        <v/>
      </c>
      <c r="BD197" s="108" t="str">
        <f t="shared" si="26"/>
        <v/>
      </c>
      <c r="BE197" s="108" t="str">
        <f t="shared" si="27"/>
        <v xml:space="preserve"> | </v>
      </c>
      <c r="BF197" s="115" t="str">
        <f t="shared" si="28"/>
        <v/>
      </c>
      <c r="BG197" s="113" t="str">
        <f t="shared" si="29"/>
        <v/>
      </c>
      <c r="BH197" s="206" t="str">
        <f t="shared" si="30"/>
        <v/>
      </c>
      <c r="BI197" s="113" t="str">
        <f t="shared" si="31"/>
        <v/>
      </c>
    </row>
    <row r="198" spans="2:61" ht="18.75" customHeight="1" x14ac:dyDescent="0.4">
      <c r="B198" s="1329" t="s">
        <v>1824</v>
      </c>
      <c r="C198" s="1330"/>
      <c r="D198" s="1329" t="s">
        <v>1824</v>
      </c>
      <c r="E198" s="1330"/>
      <c r="F198" s="1331" t="str">
        <f>'Fruit Trees, Citrus &amp; Berries'!BE189</f>
        <v/>
      </c>
      <c r="G198" s="1332"/>
      <c r="H198" s="1333" t="str">
        <f>'Fruit Trees, Citrus &amp; Berries'!BB189&amp;" | "&amp;'Fruit Trees, Citrus &amp; Berries'!BC189</f>
        <v>Cherry (Dwarf) | Lapins</v>
      </c>
      <c r="I198" s="1334"/>
      <c r="J198" s="1334"/>
      <c r="K198" s="1334"/>
      <c r="L198" s="1334"/>
      <c r="M198" s="1334"/>
      <c r="N198" s="1334"/>
      <c r="O198" s="1334"/>
      <c r="P198" s="1334"/>
      <c r="Q198" s="1334"/>
      <c r="R198" s="1334"/>
      <c r="S198" s="1334"/>
      <c r="T198" s="1334"/>
      <c r="U198" s="1334"/>
      <c r="V198" s="1334"/>
      <c r="W198" s="1334"/>
      <c r="X198" s="1334"/>
      <c r="Y198" s="1334"/>
      <c r="Z198" s="1334"/>
      <c r="AA198" s="1334"/>
      <c r="AB198" s="1334"/>
      <c r="AC198" s="1334"/>
      <c r="AD198" s="1334"/>
      <c r="AE198" s="1334"/>
      <c r="AF198" s="1334"/>
      <c r="AG198" s="1334"/>
      <c r="AH198" s="1334"/>
      <c r="AI198" s="1334"/>
      <c r="AJ198" s="1334"/>
      <c r="AK198" s="1334"/>
      <c r="AL198" s="1335"/>
      <c r="AM198" s="1336">
        <f>'Fruit Trees, Citrus &amp; Berries'!BF189</f>
        <v>52.95</v>
      </c>
      <c r="AN198" s="1337"/>
      <c r="AO198" s="1338"/>
      <c r="AP198" s="1339">
        <f>'Fruit Trees, Citrus &amp; Berries'!BH189</f>
        <v>0</v>
      </c>
      <c r="AQ198" s="1340"/>
      <c r="AR198" s="1341"/>
      <c r="AS198" s="1336" t="str">
        <f t="shared" si="24"/>
        <v/>
      </c>
      <c r="AT198" s="1337"/>
      <c r="AU198" s="1337"/>
      <c r="AV198" s="1338"/>
      <c r="AW198" s="1342" t="str">
        <f>'Fruit Trees, Citrus &amp; Berries'!BA189</f>
        <v>JFFBR301</v>
      </c>
      <c r="AX198" s="1343"/>
      <c r="AY198" s="1344"/>
      <c r="BB198" s="108" t="str">
        <f t="shared" si="23"/>
        <v>*********</v>
      </c>
      <c r="BC198" s="108" t="str">
        <f t="shared" si="25"/>
        <v>JFFBR301</v>
      </c>
      <c r="BD198" s="108" t="str">
        <f t="shared" si="26"/>
        <v/>
      </c>
      <c r="BE198" s="108" t="str">
        <f t="shared" si="27"/>
        <v>Cherry (Dwarf) | Lapins</v>
      </c>
      <c r="BF198" s="115" t="str">
        <f t="shared" si="28"/>
        <v/>
      </c>
      <c r="BG198" s="113">
        <f t="shared" si="29"/>
        <v>52.95</v>
      </c>
      <c r="BH198" s="206">
        <f t="shared" si="30"/>
        <v>0</v>
      </c>
      <c r="BI198" s="113" t="str">
        <f t="shared" si="31"/>
        <v/>
      </c>
    </row>
    <row r="199" spans="2:61" ht="18.75" customHeight="1" x14ac:dyDescent="0.4">
      <c r="B199" s="1329" t="s">
        <v>1824</v>
      </c>
      <c r="C199" s="1330"/>
      <c r="D199" s="1329" t="s">
        <v>1824</v>
      </c>
      <c r="E199" s="1330"/>
      <c r="F199" s="1331" t="str">
        <f>'Fruit Trees, Citrus &amp; Berries'!BE190</f>
        <v/>
      </c>
      <c r="G199" s="1332"/>
      <c r="H199" s="1333" t="str">
        <f>'Fruit Trees, Citrus &amp; Berries'!BB190&amp;" | "&amp;'Fruit Trees, Citrus &amp; Berries'!BC190</f>
        <v>Cherry (Dwarf) | Sir Don</v>
      </c>
      <c r="I199" s="1334"/>
      <c r="J199" s="1334"/>
      <c r="K199" s="1334"/>
      <c r="L199" s="1334"/>
      <c r="M199" s="1334"/>
      <c r="N199" s="1334"/>
      <c r="O199" s="1334"/>
      <c r="P199" s="1334"/>
      <c r="Q199" s="1334"/>
      <c r="R199" s="1334"/>
      <c r="S199" s="1334"/>
      <c r="T199" s="1334"/>
      <c r="U199" s="1334"/>
      <c r="V199" s="1334"/>
      <c r="W199" s="1334"/>
      <c r="X199" s="1334"/>
      <c r="Y199" s="1334"/>
      <c r="Z199" s="1334"/>
      <c r="AA199" s="1334"/>
      <c r="AB199" s="1334"/>
      <c r="AC199" s="1334"/>
      <c r="AD199" s="1334"/>
      <c r="AE199" s="1334"/>
      <c r="AF199" s="1334"/>
      <c r="AG199" s="1334"/>
      <c r="AH199" s="1334"/>
      <c r="AI199" s="1334"/>
      <c r="AJ199" s="1334"/>
      <c r="AK199" s="1334"/>
      <c r="AL199" s="1335"/>
      <c r="AM199" s="1336" t="str">
        <f>'Fruit Trees, Citrus &amp; Berries'!BF190</f>
        <v/>
      </c>
      <c r="AN199" s="1337"/>
      <c r="AO199" s="1338"/>
      <c r="AP199" s="1339">
        <f>'Fruit Trees, Citrus &amp; Berries'!BH190</f>
        <v>0</v>
      </c>
      <c r="AQ199" s="1340"/>
      <c r="AR199" s="1341"/>
      <c r="AS199" s="1336" t="str">
        <f t="shared" si="24"/>
        <v/>
      </c>
      <c r="AT199" s="1337"/>
      <c r="AU199" s="1337"/>
      <c r="AV199" s="1338"/>
      <c r="AW199" s="1342" t="str">
        <f>'Fruit Trees, Citrus &amp; Berries'!BA190</f>
        <v>JFFBR304</v>
      </c>
      <c r="AX199" s="1343"/>
      <c r="AY199" s="1344"/>
      <c r="BB199" s="108" t="str">
        <f t="shared" si="23"/>
        <v>*********</v>
      </c>
      <c r="BC199" s="108" t="str">
        <f t="shared" si="25"/>
        <v>JFFBR304</v>
      </c>
      <c r="BD199" s="108" t="str">
        <f t="shared" si="26"/>
        <v/>
      </c>
      <c r="BE199" s="108" t="str">
        <f t="shared" si="27"/>
        <v>Cherry (Dwarf) | Sir Don</v>
      </c>
      <c r="BF199" s="115" t="str">
        <f t="shared" si="28"/>
        <v/>
      </c>
      <c r="BG199" s="113" t="str">
        <f t="shared" si="29"/>
        <v/>
      </c>
      <c r="BH199" s="206">
        <f t="shared" si="30"/>
        <v>0</v>
      </c>
      <c r="BI199" s="113" t="str">
        <f t="shared" si="31"/>
        <v/>
      </c>
    </row>
    <row r="200" spans="2:61" ht="18.75" customHeight="1" x14ac:dyDescent="0.4">
      <c r="B200" s="1329" t="s">
        <v>1824</v>
      </c>
      <c r="C200" s="1330"/>
      <c r="D200" s="1329" t="s">
        <v>1824</v>
      </c>
      <c r="E200" s="1330"/>
      <c r="F200" s="1331" t="str">
        <f>'Fruit Trees, Citrus &amp; Berries'!BE191</f>
        <v/>
      </c>
      <c r="G200" s="1332"/>
      <c r="H200" s="1333" t="str">
        <f>'Fruit Trees, Citrus &amp; Berries'!BB191&amp;" | "&amp;'Fruit Trees, Citrus &amp; Berries'!BC191</f>
        <v>Cherry (Dwarf) | Stella</v>
      </c>
      <c r="I200" s="1334"/>
      <c r="J200" s="1334"/>
      <c r="K200" s="1334"/>
      <c r="L200" s="1334"/>
      <c r="M200" s="1334"/>
      <c r="N200" s="1334"/>
      <c r="O200" s="1334"/>
      <c r="P200" s="1334"/>
      <c r="Q200" s="1334"/>
      <c r="R200" s="1334"/>
      <c r="S200" s="1334"/>
      <c r="T200" s="1334"/>
      <c r="U200" s="1334"/>
      <c r="V200" s="1334"/>
      <c r="W200" s="1334"/>
      <c r="X200" s="1334"/>
      <c r="Y200" s="1334"/>
      <c r="Z200" s="1334"/>
      <c r="AA200" s="1334"/>
      <c r="AB200" s="1334"/>
      <c r="AC200" s="1334"/>
      <c r="AD200" s="1334"/>
      <c r="AE200" s="1334"/>
      <c r="AF200" s="1334"/>
      <c r="AG200" s="1334"/>
      <c r="AH200" s="1334"/>
      <c r="AI200" s="1334"/>
      <c r="AJ200" s="1334"/>
      <c r="AK200" s="1334"/>
      <c r="AL200" s="1335"/>
      <c r="AM200" s="1336">
        <f>'Fruit Trees, Citrus &amp; Berries'!BF191</f>
        <v>52.95</v>
      </c>
      <c r="AN200" s="1337"/>
      <c r="AO200" s="1338"/>
      <c r="AP200" s="1339">
        <f>'Fruit Trees, Citrus &amp; Berries'!BH191</f>
        <v>0</v>
      </c>
      <c r="AQ200" s="1340"/>
      <c r="AR200" s="1341"/>
      <c r="AS200" s="1336" t="str">
        <f t="shared" si="24"/>
        <v/>
      </c>
      <c r="AT200" s="1337"/>
      <c r="AU200" s="1337"/>
      <c r="AV200" s="1338"/>
      <c r="AW200" s="1342" t="str">
        <f>'Fruit Trees, Citrus &amp; Berries'!BA191</f>
        <v>JFFBR308</v>
      </c>
      <c r="AX200" s="1343"/>
      <c r="AY200" s="1344"/>
      <c r="BB200" s="108" t="str">
        <f t="shared" si="23"/>
        <v>*********</v>
      </c>
      <c r="BC200" s="108" t="str">
        <f t="shared" si="25"/>
        <v>JFFBR308</v>
      </c>
      <c r="BD200" s="108" t="str">
        <f t="shared" si="26"/>
        <v/>
      </c>
      <c r="BE200" s="108" t="str">
        <f t="shared" si="27"/>
        <v>Cherry (Dwarf) | Stella</v>
      </c>
      <c r="BF200" s="115" t="str">
        <f t="shared" si="28"/>
        <v/>
      </c>
      <c r="BG200" s="113">
        <f t="shared" si="29"/>
        <v>52.95</v>
      </c>
      <c r="BH200" s="206">
        <f t="shared" si="30"/>
        <v>0</v>
      </c>
      <c r="BI200" s="113" t="str">
        <f t="shared" si="31"/>
        <v/>
      </c>
    </row>
    <row r="201" spans="2:61" ht="18.75" customHeight="1" x14ac:dyDescent="0.4">
      <c r="B201" s="1329" t="s">
        <v>1824</v>
      </c>
      <c r="C201" s="1330"/>
      <c r="D201" s="1329" t="s">
        <v>1824</v>
      </c>
      <c r="E201" s="1330"/>
      <c r="F201" s="1331" t="str">
        <f>'Fruit Trees, Citrus &amp; Berries'!BE192</f>
        <v/>
      </c>
      <c r="G201" s="1332"/>
      <c r="H201" s="1333" t="str">
        <f>'Fruit Trees, Citrus &amp; Berries'!BB192&amp;" | "&amp;'Fruit Trees, Citrus &amp; Berries'!BC192</f>
        <v xml:space="preserve"> | </v>
      </c>
      <c r="I201" s="1334"/>
      <c r="J201" s="1334"/>
      <c r="K201" s="1334"/>
      <c r="L201" s="1334"/>
      <c r="M201" s="1334"/>
      <c r="N201" s="1334"/>
      <c r="O201" s="1334"/>
      <c r="P201" s="1334"/>
      <c r="Q201" s="1334"/>
      <c r="R201" s="1334"/>
      <c r="S201" s="1334"/>
      <c r="T201" s="1334"/>
      <c r="U201" s="1334"/>
      <c r="V201" s="1334"/>
      <c r="W201" s="1334"/>
      <c r="X201" s="1334"/>
      <c r="Y201" s="1334"/>
      <c r="Z201" s="1334"/>
      <c r="AA201" s="1334"/>
      <c r="AB201" s="1334"/>
      <c r="AC201" s="1334"/>
      <c r="AD201" s="1334"/>
      <c r="AE201" s="1334"/>
      <c r="AF201" s="1334"/>
      <c r="AG201" s="1334"/>
      <c r="AH201" s="1334"/>
      <c r="AI201" s="1334"/>
      <c r="AJ201" s="1334"/>
      <c r="AK201" s="1334"/>
      <c r="AL201" s="1335"/>
      <c r="AM201" s="1336" t="str">
        <f>'Fruit Trees, Citrus &amp; Berries'!BF192</f>
        <v/>
      </c>
      <c r="AN201" s="1337"/>
      <c r="AO201" s="1338"/>
      <c r="AP201" s="1339" t="str">
        <f>'Fruit Trees, Citrus &amp; Berries'!BH192</f>
        <v/>
      </c>
      <c r="AQ201" s="1340"/>
      <c r="AR201" s="1341"/>
      <c r="AS201" s="1336" t="str">
        <f t="shared" si="24"/>
        <v/>
      </c>
      <c r="AT201" s="1337"/>
      <c r="AU201" s="1337"/>
      <c r="AV201" s="1338"/>
      <c r="AW201" s="1342" t="str">
        <f>'Fruit Trees, Citrus &amp; Berries'!BA192</f>
        <v/>
      </c>
      <c r="AX201" s="1343"/>
      <c r="AY201" s="1344"/>
      <c r="BB201" s="108" t="str">
        <f t="shared" si="23"/>
        <v>*********</v>
      </c>
      <c r="BC201" s="108" t="str">
        <f t="shared" si="25"/>
        <v/>
      </c>
      <c r="BD201" s="108" t="str">
        <f t="shared" si="26"/>
        <v/>
      </c>
      <c r="BE201" s="108" t="str">
        <f t="shared" si="27"/>
        <v xml:space="preserve"> | </v>
      </c>
      <c r="BF201" s="115" t="str">
        <f t="shared" si="28"/>
        <v/>
      </c>
      <c r="BG201" s="113" t="str">
        <f t="shared" si="29"/>
        <v/>
      </c>
      <c r="BH201" s="206" t="str">
        <f t="shared" si="30"/>
        <v/>
      </c>
      <c r="BI201" s="113" t="str">
        <f t="shared" si="31"/>
        <v/>
      </c>
    </row>
    <row r="202" spans="2:61" ht="18.75" customHeight="1" x14ac:dyDescent="0.4">
      <c r="B202" s="1329" t="s">
        <v>1824</v>
      </c>
      <c r="C202" s="1330"/>
      <c r="D202" s="1329" t="s">
        <v>1824</v>
      </c>
      <c r="E202" s="1330"/>
      <c r="F202" s="1331" t="str">
        <f>'Fruit Trees, Citrus &amp; Berries'!BE193</f>
        <v/>
      </c>
      <c r="G202" s="1332"/>
      <c r="H202" s="1333" t="str">
        <f>'Fruit Trees, Citrus &amp; Berries'!BB193&amp;" | "&amp;'Fruit Trees, Citrus &amp; Berries'!BC193</f>
        <v>Cherry (Miniature) | Trixzie Black Cherree</v>
      </c>
      <c r="I202" s="1334"/>
      <c r="J202" s="1334"/>
      <c r="K202" s="1334"/>
      <c r="L202" s="1334"/>
      <c r="M202" s="1334"/>
      <c r="N202" s="1334"/>
      <c r="O202" s="1334"/>
      <c r="P202" s="1334"/>
      <c r="Q202" s="1334"/>
      <c r="R202" s="1334"/>
      <c r="S202" s="1334"/>
      <c r="T202" s="1334"/>
      <c r="U202" s="1334"/>
      <c r="V202" s="1334"/>
      <c r="W202" s="1334"/>
      <c r="X202" s="1334"/>
      <c r="Y202" s="1334"/>
      <c r="Z202" s="1334"/>
      <c r="AA202" s="1334"/>
      <c r="AB202" s="1334"/>
      <c r="AC202" s="1334"/>
      <c r="AD202" s="1334"/>
      <c r="AE202" s="1334"/>
      <c r="AF202" s="1334"/>
      <c r="AG202" s="1334"/>
      <c r="AH202" s="1334"/>
      <c r="AI202" s="1334"/>
      <c r="AJ202" s="1334"/>
      <c r="AK202" s="1334"/>
      <c r="AL202" s="1335"/>
      <c r="AM202" s="1336">
        <f>'Fruit Trees, Citrus &amp; Berries'!BF193</f>
        <v>52.95</v>
      </c>
      <c r="AN202" s="1337"/>
      <c r="AO202" s="1338"/>
      <c r="AP202" s="1339">
        <f>'Fruit Trees, Citrus &amp; Berries'!BH193</f>
        <v>0</v>
      </c>
      <c r="AQ202" s="1340"/>
      <c r="AR202" s="1341"/>
      <c r="AS202" s="1336" t="str">
        <f t="shared" si="24"/>
        <v/>
      </c>
      <c r="AT202" s="1337"/>
      <c r="AU202" s="1337"/>
      <c r="AV202" s="1338"/>
      <c r="AW202" s="1342" t="str">
        <f>'Fruit Trees, Citrus &amp; Berries'!BA193</f>
        <v>FNFBR310</v>
      </c>
      <c r="AX202" s="1343"/>
      <c r="AY202" s="1344"/>
      <c r="BB202" s="108" t="str">
        <f t="shared" si="23"/>
        <v>*********</v>
      </c>
      <c r="BC202" s="108" t="str">
        <f t="shared" si="25"/>
        <v>FNFBR310</v>
      </c>
      <c r="BD202" s="108" t="str">
        <f t="shared" si="26"/>
        <v/>
      </c>
      <c r="BE202" s="108" t="str">
        <f t="shared" si="27"/>
        <v>Cherry (Miniature) | Trixzie Black Cherree</v>
      </c>
      <c r="BF202" s="115" t="str">
        <f t="shared" si="28"/>
        <v/>
      </c>
      <c r="BG202" s="113">
        <f t="shared" si="29"/>
        <v>52.95</v>
      </c>
      <c r="BH202" s="206">
        <f t="shared" si="30"/>
        <v>0</v>
      </c>
      <c r="BI202" s="113" t="str">
        <f t="shared" si="31"/>
        <v/>
      </c>
    </row>
    <row r="203" spans="2:61" ht="18.75" customHeight="1" x14ac:dyDescent="0.4">
      <c r="B203" s="1329" t="s">
        <v>1824</v>
      </c>
      <c r="C203" s="1330"/>
      <c r="D203" s="1329" t="s">
        <v>1824</v>
      </c>
      <c r="E203" s="1330"/>
      <c r="F203" s="1331" t="str">
        <f>'Fruit Trees, Citrus &amp; Berries'!BE194</f>
        <v/>
      </c>
      <c r="G203" s="1332"/>
      <c r="H203" s="1333" t="str">
        <f>'Fruit Trees, Citrus &amp; Berries'!BB194&amp;" | "&amp;'Fruit Trees, Citrus &amp; Berries'!BC194</f>
        <v>Cherry (Miniature) | Trixzie White Cherree</v>
      </c>
      <c r="I203" s="1334"/>
      <c r="J203" s="1334"/>
      <c r="K203" s="1334"/>
      <c r="L203" s="1334"/>
      <c r="M203" s="1334"/>
      <c r="N203" s="1334"/>
      <c r="O203" s="1334"/>
      <c r="P203" s="1334"/>
      <c r="Q203" s="1334"/>
      <c r="R203" s="1334"/>
      <c r="S203" s="1334"/>
      <c r="T203" s="1334"/>
      <c r="U203" s="1334"/>
      <c r="V203" s="1334"/>
      <c r="W203" s="1334"/>
      <c r="X203" s="1334"/>
      <c r="Y203" s="1334"/>
      <c r="Z203" s="1334"/>
      <c r="AA203" s="1334"/>
      <c r="AB203" s="1334"/>
      <c r="AC203" s="1334"/>
      <c r="AD203" s="1334"/>
      <c r="AE203" s="1334"/>
      <c r="AF203" s="1334"/>
      <c r="AG203" s="1334"/>
      <c r="AH203" s="1334"/>
      <c r="AI203" s="1334"/>
      <c r="AJ203" s="1334"/>
      <c r="AK203" s="1334"/>
      <c r="AL203" s="1335"/>
      <c r="AM203" s="1336">
        <f>'Fruit Trees, Citrus &amp; Berries'!BF194</f>
        <v>52.95</v>
      </c>
      <c r="AN203" s="1337"/>
      <c r="AO203" s="1338"/>
      <c r="AP203" s="1339">
        <f>'Fruit Trees, Citrus &amp; Berries'!BH194</f>
        <v>0</v>
      </c>
      <c r="AQ203" s="1340"/>
      <c r="AR203" s="1341"/>
      <c r="AS203" s="1336" t="str">
        <f t="shared" si="24"/>
        <v/>
      </c>
      <c r="AT203" s="1337"/>
      <c r="AU203" s="1337"/>
      <c r="AV203" s="1338"/>
      <c r="AW203" s="1342" t="str">
        <f>'Fruit Trees, Citrus &amp; Berries'!BA194</f>
        <v>FNFBR312</v>
      </c>
      <c r="AX203" s="1343"/>
      <c r="AY203" s="1344"/>
      <c r="BB203" s="108" t="str">
        <f t="shared" si="23"/>
        <v>*********</v>
      </c>
      <c r="BC203" s="108" t="str">
        <f t="shared" si="25"/>
        <v>FNFBR312</v>
      </c>
      <c r="BD203" s="108" t="str">
        <f t="shared" si="26"/>
        <v/>
      </c>
      <c r="BE203" s="108" t="str">
        <f t="shared" si="27"/>
        <v>Cherry (Miniature) | Trixzie White Cherree</v>
      </c>
      <c r="BF203" s="115" t="str">
        <f t="shared" si="28"/>
        <v/>
      </c>
      <c r="BG203" s="113">
        <f t="shared" si="29"/>
        <v>52.95</v>
      </c>
      <c r="BH203" s="206">
        <f t="shared" si="30"/>
        <v>0</v>
      </c>
      <c r="BI203" s="113" t="str">
        <f t="shared" si="31"/>
        <v/>
      </c>
    </row>
    <row r="204" spans="2:61" ht="18.75" customHeight="1" x14ac:dyDescent="0.4">
      <c r="B204" s="1329" t="s">
        <v>1824</v>
      </c>
      <c r="C204" s="1330"/>
      <c r="D204" s="1329" t="s">
        <v>1824</v>
      </c>
      <c r="E204" s="1330"/>
      <c r="F204" s="1331" t="str">
        <f>'Fruit Trees, Citrus &amp; Berries'!BE195</f>
        <v/>
      </c>
      <c r="G204" s="1332"/>
      <c r="H204" s="1333" t="str">
        <f>'Fruit Trees, Citrus &amp; Berries'!BB195&amp;" | "&amp;'Fruit Trees, Citrus &amp; Berries'!BC195</f>
        <v>Cherry (Miniature) | Trixzie Royal Crimson</v>
      </c>
      <c r="I204" s="1334"/>
      <c r="J204" s="1334"/>
      <c r="K204" s="1334"/>
      <c r="L204" s="1334"/>
      <c r="M204" s="1334"/>
      <c r="N204" s="1334"/>
      <c r="O204" s="1334"/>
      <c r="P204" s="1334"/>
      <c r="Q204" s="1334"/>
      <c r="R204" s="1334"/>
      <c r="S204" s="1334"/>
      <c r="T204" s="1334"/>
      <c r="U204" s="1334"/>
      <c r="V204" s="1334"/>
      <c r="W204" s="1334"/>
      <c r="X204" s="1334"/>
      <c r="Y204" s="1334"/>
      <c r="Z204" s="1334"/>
      <c r="AA204" s="1334"/>
      <c r="AB204" s="1334"/>
      <c r="AC204" s="1334"/>
      <c r="AD204" s="1334"/>
      <c r="AE204" s="1334"/>
      <c r="AF204" s="1334"/>
      <c r="AG204" s="1334"/>
      <c r="AH204" s="1334"/>
      <c r="AI204" s="1334"/>
      <c r="AJ204" s="1334"/>
      <c r="AK204" s="1334"/>
      <c r="AL204" s="1335"/>
      <c r="AM204" s="1336">
        <f>'Fruit Trees, Citrus &amp; Berries'!BF195</f>
        <v>52.95</v>
      </c>
      <c r="AN204" s="1337"/>
      <c r="AO204" s="1338"/>
      <c r="AP204" s="1339">
        <f>'Fruit Trees, Citrus &amp; Berries'!BH195</f>
        <v>0</v>
      </c>
      <c r="AQ204" s="1340"/>
      <c r="AR204" s="1341"/>
      <c r="AS204" s="1336" t="str">
        <f t="shared" si="24"/>
        <v/>
      </c>
      <c r="AT204" s="1337"/>
      <c r="AU204" s="1337"/>
      <c r="AV204" s="1338"/>
      <c r="AW204" s="1342" t="str">
        <f>'Fruit Trees, Citrus &amp; Berries'!BA195</f>
        <v>FNFBR314</v>
      </c>
      <c r="AX204" s="1343"/>
      <c r="AY204" s="1344"/>
      <c r="BB204" s="108" t="str">
        <f t="shared" si="23"/>
        <v>*********</v>
      </c>
      <c r="BC204" s="108" t="str">
        <f t="shared" si="25"/>
        <v>FNFBR314</v>
      </c>
      <c r="BD204" s="108" t="str">
        <f t="shared" si="26"/>
        <v/>
      </c>
      <c r="BE204" s="108" t="str">
        <f t="shared" si="27"/>
        <v>Cherry (Miniature) | Trixzie Royal Crimson</v>
      </c>
      <c r="BF204" s="115" t="str">
        <f t="shared" si="28"/>
        <v/>
      </c>
      <c r="BG204" s="113">
        <f t="shared" si="29"/>
        <v>52.95</v>
      </c>
      <c r="BH204" s="206">
        <f t="shared" si="30"/>
        <v>0</v>
      </c>
      <c r="BI204" s="113" t="str">
        <f t="shared" si="31"/>
        <v/>
      </c>
    </row>
    <row r="205" spans="2:61" ht="18.75" customHeight="1" x14ac:dyDescent="0.4">
      <c r="B205" s="1329" t="s">
        <v>1824</v>
      </c>
      <c r="C205" s="1330"/>
      <c r="D205" s="1329" t="s">
        <v>1824</v>
      </c>
      <c r="E205" s="1330"/>
      <c r="F205" s="1331" t="str">
        <f>'Fruit Trees, Citrus &amp; Berries'!BE196</f>
        <v/>
      </c>
      <c r="G205" s="1332"/>
      <c r="H205" s="1333" t="str">
        <f>'Fruit Trees, Citrus &amp; Berries'!BB196&amp;" | "&amp;'Fruit Trees, Citrus &amp; Berries'!BC196</f>
        <v xml:space="preserve"> | </v>
      </c>
      <c r="I205" s="1334"/>
      <c r="J205" s="1334"/>
      <c r="K205" s="1334"/>
      <c r="L205" s="1334"/>
      <c r="M205" s="1334"/>
      <c r="N205" s="1334"/>
      <c r="O205" s="1334"/>
      <c r="P205" s="1334"/>
      <c r="Q205" s="1334"/>
      <c r="R205" s="1334"/>
      <c r="S205" s="1334"/>
      <c r="T205" s="1334"/>
      <c r="U205" s="1334"/>
      <c r="V205" s="1334"/>
      <c r="W205" s="1334"/>
      <c r="X205" s="1334"/>
      <c r="Y205" s="1334"/>
      <c r="Z205" s="1334"/>
      <c r="AA205" s="1334"/>
      <c r="AB205" s="1334"/>
      <c r="AC205" s="1334"/>
      <c r="AD205" s="1334"/>
      <c r="AE205" s="1334"/>
      <c r="AF205" s="1334"/>
      <c r="AG205" s="1334"/>
      <c r="AH205" s="1334"/>
      <c r="AI205" s="1334"/>
      <c r="AJ205" s="1334"/>
      <c r="AK205" s="1334"/>
      <c r="AL205" s="1335"/>
      <c r="AM205" s="1336" t="str">
        <f>'Fruit Trees, Citrus &amp; Berries'!BF196</f>
        <v/>
      </c>
      <c r="AN205" s="1337"/>
      <c r="AO205" s="1338"/>
      <c r="AP205" s="1339" t="str">
        <f>'Fruit Trees, Citrus &amp; Berries'!BH196</f>
        <v/>
      </c>
      <c r="AQ205" s="1340"/>
      <c r="AR205" s="1341"/>
      <c r="AS205" s="1336" t="str">
        <f t="shared" si="24"/>
        <v/>
      </c>
      <c r="AT205" s="1337"/>
      <c r="AU205" s="1337"/>
      <c r="AV205" s="1338"/>
      <c r="AW205" s="1342" t="str">
        <f>'Fruit Trees, Citrus &amp; Berries'!BA196</f>
        <v/>
      </c>
      <c r="AX205" s="1343"/>
      <c r="AY205" s="1344"/>
      <c r="BB205" s="108" t="str">
        <f t="shared" si="23"/>
        <v>*********</v>
      </c>
      <c r="BC205" s="108" t="str">
        <f t="shared" si="25"/>
        <v/>
      </c>
      <c r="BD205" s="108" t="str">
        <f t="shared" si="26"/>
        <v/>
      </c>
      <c r="BE205" s="108" t="str">
        <f t="shared" si="27"/>
        <v xml:space="preserve"> | </v>
      </c>
      <c r="BF205" s="115" t="str">
        <f t="shared" si="28"/>
        <v/>
      </c>
      <c r="BG205" s="113" t="str">
        <f t="shared" si="29"/>
        <v/>
      </c>
      <c r="BH205" s="206" t="str">
        <f t="shared" si="30"/>
        <v/>
      </c>
      <c r="BI205" s="113" t="str">
        <f t="shared" si="31"/>
        <v/>
      </c>
    </row>
    <row r="206" spans="2:61" ht="18.75" customHeight="1" x14ac:dyDescent="0.4">
      <c r="B206" s="1329" t="s">
        <v>1824</v>
      </c>
      <c r="C206" s="1330"/>
      <c r="D206" s="1329" t="s">
        <v>1824</v>
      </c>
      <c r="E206" s="1330"/>
      <c r="F206" s="1331" t="str">
        <f>'Fruit Trees, Citrus &amp; Berries'!BE197</f>
        <v/>
      </c>
      <c r="G206" s="1332"/>
      <c r="H206" s="1333" t="str">
        <f>'Fruit Trees, Citrus &amp; Berries'!BB197&amp;" | "&amp;'Fruit Trees, Citrus &amp; Berries'!BC197</f>
        <v>Cherry (Double Graft) | Royal Rainier &amp; Stella (White/Black)</v>
      </c>
      <c r="I206" s="1334"/>
      <c r="J206" s="1334"/>
      <c r="K206" s="1334"/>
      <c r="L206" s="1334"/>
      <c r="M206" s="1334"/>
      <c r="N206" s="1334"/>
      <c r="O206" s="1334"/>
      <c r="P206" s="1334"/>
      <c r="Q206" s="1334"/>
      <c r="R206" s="1334"/>
      <c r="S206" s="1334"/>
      <c r="T206" s="1334"/>
      <c r="U206" s="1334"/>
      <c r="V206" s="1334"/>
      <c r="W206" s="1334"/>
      <c r="X206" s="1334"/>
      <c r="Y206" s="1334"/>
      <c r="Z206" s="1334"/>
      <c r="AA206" s="1334"/>
      <c r="AB206" s="1334"/>
      <c r="AC206" s="1334"/>
      <c r="AD206" s="1334"/>
      <c r="AE206" s="1334"/>
      <c r="AF206" s="1334"/>
      <c r="AG206" s="1334"/>
      <c r="AH206" s="1334"/>
      <c r="AI206" s="1334"/>
      <c r="AJ206" s="1334"/>
      <c r="AK206" s="1334"/>
      <c r="AL206" s="1335"/>
      <c r="AM206" s="1336">
        <f>'Fruit Trees, Citrus &amp; Berries'!BF197</f>
        <v>84.95</v>
      </c>
      <c r="AN206" s="1337"/>
      <c r="AO206" s="1338"/>
      <c r="AP206" s="1339">
        <f>'Fruit Trees, Citrus &amp; Berries'!BH197</f>
        <v>0</v>
      </c>
      <c r="AQ206" s="1340"/>
      <c r="AR206" s="1341"/>
      <c r="AS206" s="1336" t="str">
        <f t="shared" si="24"/>
        <v/>
      </c>
      <c r="AT206" s="1337"/>
      <c r="AU206" s="1337"/>
      <c r="AV206" s="1338"/>
      <c r="AW206" s="1342" t="str">
        <f>'Fruit Trees, Citrus &amp; Berries'!BA197</f>
        <v>FNFBR316</v>
      </c>
      <c r="AX206" s="1343"/>
      <c r="AY206" s="1344"/>
      <c r="BB206" s="108" t="str">
        <f t="shared" si="23"/>
        <v>*********</v>
      </c>
      <c r="BC206" s="108" t="str">
        <f t="shared" si="25"/>
        <v>FNFBR316</v>
      </c>
      <c r="BD206" s="108" t="str">
        <f t="shared" si="26"/>
        <v/>
      </c>
      <c r="BE206" s="108" t="str">
        <f t="shared" si="27"/>
        <v>Cherry (Double Graft) | Royal Rainier &amp; Stella (White/Black)</v>
      </c>
      <c r="BF206" s="115" t="str">
        <f t="shared" si="28"/>
        <v/>
      </c>
      <c r="BG206" s="113">
        <f t="shared" si="29"/>
        <v>84.95</v>
      </c>
      <c r="BH206" s="206">
        <f t="shared" si="30"/>
        <v>0</v>
      </c>
      <c r="BI206" s="113" t="str">
        <f t="shared" si="31"/>
        <v/>
      </c>
    </row>
    <row r="207" spans="2:61" ht="18.75" customHeight="1" x14ac:dyDescent="0.4">
      <c r="B207" s="1329" t="s">
        <v>1824</v>
      </c>
      <c r="C207" s="1330"/>
      <c r="D207" s="1329" t="s">
        <v>1824</v>
      </c>
      <c r="E207" s="1330"/>
      <c r="F207" s="1331" t="str">
        <f>'Fruit Trees, Citrus &amp; Berries'!BE198</f>
        <v/>
      </c>
      <c r="G207" s="1332"/>
      <c r="H207" s="1333" t="str">
        <f>'Fruit Trees, Citrus &amp; Berries'!BB198&amp;" | "&amp;'Fruit Trees, Citrus &amp; Berries'!BC198</f>
        <v xml:space="preserve"> | </v>
      </c>
      <c r="I207" s="1334"/>
      <c r="J207" s="1334"/>
      <c r="K207" s="1334"/>
      <c r="L207" s="1334"/>
      <c r="M207" s="1334"/>
      <c r="N207" s="1334"/>
      <c r="O207" s="1334"/>
      <c r="P207" s="1334"/>
      <c r="Q207" s="1334"/>
      <c r="R207" s="1334"/>
      <c r="S207" s="1334"/>
      <c r="T207" s="1334"/>
      <c r="U207" s="1334"/>
      <c r="V207" s="1334"/>
      <c r="W207" s="1334"/>
      <c r="X207" s="1334"/>
      <c r="Y207" s="1334"/>
      <c r="Z207" s="1334"/>
      <c r="AA207" s="1334"/>
      <c r="AB207" s="1334"/>
      <c r="AC207" s="1334"/>
      <c r="AD207" s="1334"/>
      <c r="AE207" s="1334"/>
      <c r="AF207" s="1334"/>
      <c r="AG207" s="1334"/>
      <c r="AH207" s="1334"/>
      <c r="AI207" s="1334"/>
      <c r="AJ207" s="1334"/>
      <c r="AK207" s="1334"/>
      <c r="AL207" s="1335"/>
      <c r="AM207" s="1336" t="str">
        <f>'Fruit Trees, Citrus &amp; Berries'!BF198</f>
        <v/>
      </c>
      <c r="AN207" s="1337"/>
      <c r="AO207" s="1338"/>
      <c r="AP207" s="1339" t="str">
        <f>'Fruit Trees, Citrus &amp; Berries'!BH198</f>
        <v/>
      </c>
      <c r="AQ207" s="1340"/>
      <c r="AR207" s="1341"/>
      <c r="AS207" s="1336" t="str">
        <f t="shared" si="24"/>
        <v/>
      </c>
      <c r="AT207" s="1337"/>
      <c r="AU207" s="1337"/>
      <c r="AV207" s="1338"/>
      <c r="AW207" s="1342" t="str">
        <f>'Fruit Trees, Citrus &amp; Berries'!BA198</f>
        <v/>
      </c>
      <c r="AX207" s="1343"/>
      <c r="AY207" s="1344"/>
      <c r="BB207" s="108" t="str">
        <f t="shared" si="23"/>
        <v>*********</v>
      </c>
      <c r="BC207" s="108" t="str">
        <f t="shared" si="25"/>
        <v/>
      </c>
      <c r="BD207" s="108" t="str">
        <f t="shared" si="26"/>
        <v/>
      </c>
      <c r="BE207" s="108" t="str">
        <f t="shared" si="27"/>
        <v xml:space="preserve"> | </v>
      </c>
      <c r="BF207" s="115" t="str">
        <f t="shared" si="28"/>
        <v/>
      </c>
      <c r="BG207" s="113" t="str">
        <f t="shared" si="29"/>
        <v/>
      </c>
      <c r="BH207" s="206" t="str">
        <f t="shared" si="30"/>
        <v/>
      </c>
      <c r="BI207" s="113" t="str">
        <f t="shared" si="31"/>
        <v/>
      </c>
    </row>
    <row r="208" spans="2:61" ht="18.75" customHeight="1" x14ac:dyDescent="0.4">
      <c r="B208" s="1329" t="s">
        <v>1824</v>
      </c>
      <c r="C208" s="1330"/>
      <c r="D208" s="1329" t="s">
        <v>1824</v>
      </c>
      <c r="E208" s="1330"/>
      <c r="F208" s="1331" t="str">
        <f>'Fruit Trees, Citrus &amp; Berries'!BE199</f>
        <v/>
      </c>
      <c r="G208" s="1332"/>
      <c r="H208" s="1333" t="str">
        <f>'Fruit Trees, Citrus &amp; Berries'!BB199&amp;" | "&amp;'Fruit Trees, Citrus &amp; Berries'!BC199</f>
        <v xml:space="preserve"> | </v>
      </c>
      <c r="I208" s="1334"/>
      <c r="J208" s="1334"/>
      <c r="K208" s="1334"/>
      <c r="L208" s="1334"/>
      <c r="M208" s="1334"/>
      <c r="N208" s="1334"/>
      <c r="O208" s="1334"/>
      <c r="P208" s="1334"/>
      <c r="Q208" s="1334"/>
      <c r="R208" s="1334"/>
      <c r="S208" s="1334"/>
      <c r="T208" s="1334"/>
      <c r="U208" s="1334"/>
      <c r="V208" s="1334"/>
      <c r="W208" s="1334"/>
      <c r="X208" s="1334"/>
      <c r="Y208" s="1334"/>
      <c r="Z208" s="1334"/>
      <c r="AA208" s="1334"/>
      <c r="AB208" s="1334"/>
      <c r="AC208" s="1334"/>
      <c r="AD208" s="1334"/>
      <c r="AE208" s="1334"/>
      <c r="AF208" s="1334"/>
      <c r="AG208" s="1334"/>
      <c r="AH208" s="1334"/>
      <c r="AI208" s="1334"/>
      <c r="AJ208" s="1334"/>
      <c r="AK208" s="1334"/>
      <c r="AL208" s="1335"/>
      <c r="AM208" s="1336" t="str">
        <f>'Fruit Trees, Citrus &amp; Berries'!BF199</f>
        <v/>
      </c>
      <c r="AN208" s="1337"/>
      <c r="AO208" s="1338"/>
      <c r="AP208" s="1339" t="str">
        <f>'Fruit Trees, Citrus &amp; Berries'!BH199</f>
        <v/>
      </c>
      <c r="AQ208" s="1340"/>
      <c r="AR208" s="1341"/>
      <c r="AS208" s="1336" t="str">
        <f t="shared" si="24"/>
        <v/>
      </c>
      <c r="AT208" s="1337"/>
      <c r="AU208" s="1337"/>
      <c r="AV208" s="1338"/>
      <c r="AW208" s="1342" t="str">
        <f>'Fruit Trees, Citrus &amp; Berries'!BA199</f>
        <v/>
      </c>
      <c r="AX208" s="1343"/>
      <c r="AY208" s="1344"/>
      <c r="BB208" s="108" t="str">
        <f t="shared" si="23"/>
        <v>*********</v>
      </c>
      <c r="BC208" s="108" t="str">
        <f t="shared" si="25"/>
        <v/>
      </c>
      <c r="BD208" s="108" t="str">
        <f t="shared" si="26"/>
        <v/>
      </c>
      <c r="BE208" s="108" t="str">
        <f t="shared" si="27"/>
        <v xml:space="preserve"> | </v>
      </c>
      <c r="BF208" s="115" t="str">
        <f t="shared" si="28"/>
        <v/>
      </c>
      <c r="BG208" s="113" t="str">
        <f t="shared" si="29"/>
        <v/>
      </c>
      <c r="BH208" s="206" t="str">
        <f t="shared" si="30"/>
        <v/>
      </c>
      <c r="BI208" s="113" t="str">
        <f t="shared" si="31"/>
        <v/>
      </c>
    </row>
    <row r="209" spans="2:61" ht="18.75" customHeight="1" x14ac:dyDescent="0.4">
      <c r="B209" s="1329" t="s">
        <v>1824</v>
      </c>
      <c r="C209" s="1330"/>
      <c r="D209" s="1329" t="s">
        <v>1824</v>
      </c>
      <c r="E209" s="1330"/>
      <c r="F209" s="1331" t="str">
        <f>'Fruit Trees, Citrus &amp; Berries'!BE200</f>
        <v/>
      </c>
      <c r="G209" s="1332"/>
      <c r="H209" s="1333" t="str">
        <f>'Fruit Trees, Citrus &amp; Berries'!BB200&amp;" | "&amp;'Fruit Trees, Citrus &amp; Berries'!BC200</f>
        <v>Chestnut | April Gold</v>
      </c>
      <c r="I209" s="1334"/>
      <c r="J209" s="1334"/>
      <c r="K209" s="1334"/>
      <c r="L209" s="1334"/>
      <c r="M209" s="1334"/>
      <c r="N209" s="1334"/>
      <c r="O209" s="1334"/>
      <c r="P209" s="1334"/>
      <c r="Q209" s="1334"/>
      <c r="R209" s="1334"/>
      <c r="S209" s="1334"/>
      <c r="T209" s="1334"/>
      <c r="U209" s="1334"/>
      <c r="V209" s="1334"/>
      <c r="W209" s="1334"/>
      <c r="X209" s="1334"/>
      <c r="Y209" s="1334"/>
      <c r="Z209" s="1334"/>
      <c r="AA209" s="1334"/>
      <c r="AB209" s="1334"/>
      <c r="AC209" s="1334"/>
      <c r="AD209" s="1334"/>
      <c r="AE209" s="1334"/>
      <c r="AF209" s="1334"/>
      <c r="AG209" s="1334"/>
      <c r="AH209" s="1334"/>
      <c r="AI209" s="1334"/>
      <c r="AJ209" s="1334"/>
      <c r="AK209" s="1334"/>
      <c r="AL209" s="1335"/>
      <c r="AM209" s="1336">
        <f>'Fruit Trees, Citrus &amp; Berries'!BF200</f>
        <v>67.95</v>
      </c>
      <c r="AN209" s="1337"/>
      <c r="AO209" s="1338"/>
      <c r="AP209" s="1339">
        <f>'Fruit Trees, Citrus &amp; Berries'!BH200</f>
        <v>0</v>
      </c>
      <c r="AQ209" s="1340"/>
      <c r="AR209" s="1341"/>
      <c r="AS209" s="1336" t="str">
        <f t="shared" si="24"/>
        <v/>
      </c>
      <c r="AT209" s="1337"/>
      <c r="AU209" s="1337"/>
      <c r="AV209" s="1338"/>
      <c r="AW209" s="1342" t="str">
        <f>'Fruit Trees, Citrus &amp; Berries'!BA200</f>
        <v>JFFBR325</v>
      </c>
      <c r="AX209" s="1343"/>
      <c r="AY209" s="1344"/>
      <c r="BB209" s="108" t="str">
        <f t="shared" si="23"/>
        <v>*********</v>
      </c>
      <c r="BC209" s="108" t="str">
        <f t="shared" si="25"/>
        <v>JFFBR325</v>
      </c>
      <c r="BD209" s="108" t="str">
        <f t="shared" si="26"/>
        <v/>
      </c>
      <c r="BE209" s="108" t="str">
        <f t="shared" si="27"/>
        <v>Chestnut | April Gold</v>
      </c>
      <c r="BF209" s="115" t="str">
        <f t="shared" si="28"/>
        <v/>
      </c>
      <c r="BG209" s="113">
        <f t="shared" si="29"/>
        <v>67.95</v>
      </c>
      <c r="BH209" s="206">
        <f t="shared" si="30"/>
        <v>0</v>
      </c>
      <c r="BI209" s="113" t="str">
        <f t="shared" si="31"/>
        <v/>
      </c>
    </row>
    <row r="210" spans="2:61" ht="18.75" customHeight="1" x14ac:dyDescent="0.4">
      <c r="B210" s="1329" t="s">
        <v>1824</v>
      </c>
      <c r="C210" s="1330"/>
      <c r="D210" s="1329" t="s">
        <v>1824</v>
      </c>
      <c r="E210" s="1330"/>
      <c r="F210" s="1331" t="str">
        <f>'Fruit Trees, Citrus &amp; Berries'!BE201</f>
        <v/>
      </c>
      <c r="G210" s="1332"/>
      <c r="H210" s="1333" t="str">
        <f>'Fruit Trees, Citrus &amp; Berries'!BB201&amp;" | "&amp;'Fruit Trees, Citrus &amp; Berries'!BC201</f>
        <v>Chestnut | April Gold</v>
      </c>
      <c r="I210" s="1334"/>
      <c r="J210" s="1334"/>
      <c r="K210" s="1334"/>
      <c r="L210" s="1334"/>
      <c r="M210" s="1334"/>
      <c r="N210" s="1334"/>
      <c r="O210" s="1334"/>
      <c r="P210" s="1334"/>
      <c r="Q210" s="1334"/>
      <c r="R210" s="1334"/>
      <c r="S210" s="1334"/>
      <c r="T210" s="1334"/>
      <c r="U210" s="1334"/>
      <c r="V210" s="1334"/>
      <c r="W210" s="1334"/>
      <c r="X210" s="1334"/>
      <c r="Y210" s="1334"/>
      <c r="Z210" s="1334"/>
      <c r="AA210" s="1334"/>
      <c r="AB210" s="1334"/>
      <c r="AC210" s="1334"/>
      <c r="AD210" s="1334"/>
      <c r="AE210" s="1334"/>
      <c r="AF210" s="1334"/>
      <c r="AG210" s="1334"/>
      <c r="AH210" s="1334"/>
      <c r="AI210" s="1334"/>
      <c r="AJ210" s="1334"/>
      <c r="AK210" s="1334"/>
      <c r="AL210" s="1335"/>
      <c r="AM210" s="1336" t="str">
        <f>'Fruit Trees, Citrus &amp; Berries'!BF201</f>
        <v/>
      </c>
      <c r="AN210" s="1337"/>
      <c r="AO210" s="1338"/>
      <c r="AP210" s="1339">
        <f>'Fruit Trees, Citrus &amp; Berries'!BH201</f>
        <v>0</v>
      </c>
      <c r="AQ210" s="1340"/>
      <c r="AR210" s="1341"/>
      <c r="AS210" s="1336" t="str">
        <f t="shared" si="24"/>
        <v/>
      </c>
      <c r="AT210" s="1337"/>
      <c r="AU210" s="1337"/>
      <c r="AV210" s="1338"/>
      <c r="AW210" s="1342" t="str">
        <f>'Fruit Trees, Citrus &amp; Berries'!BA201</f>
        <v>HBFBR325</v>
      </c>
      <c r="AX210" s="1343"/>
      <c r="AY210" s="1344"/>
      <c r="BB210" s="108" t="str">
        <f t="shared" si="23"/>
        <v>*********</v>
      </c>
      <c r="BC210" s="108" t="str">
        <f t="shared" si="25"/>
        <v>HBFBR325</v>
      </c>
      <c r="BD210" s="108" t="str">
        <f t="shared" si="26"/>
        <v/>
      </c>
      <c r="BE210" s="108" t="str">
        <f t="shared" si="27"/>
        <v>Chestnut | April Gold</v>
      </c>
      <c r="BF210" s="115" t="str">
        <f t="shared" si="28"/>
        <v/>
      </c>
      <c r="BG210" s="113" t="str">
        <f t="shared" si="29"/>
        <v/>
      </c>
      <c r="BH210" s="206">
        <f t="shared" si="30"/>
        <v>0</v>
      </c>
      <c r="BI210" s="113" t="str">
        <f t="shared" si="31"/>
        <v/>
      </c>
    </row>
    <row r="211" spans="2:61" ht="18.75" customHeight="1" x14ac:dyDescent="0.4">
      <c r="B211" s="1329" t="s">
        <v>1824</v>
      </c>
      <c r="C211" s="1330"/>
      <c r="D211" s="1329" t="s">
        <v>1824</v>
      </c>
      <c r="E211" s="1330"/>
      <c r="F211" s="1331" t="str">
        <f>'Fruit Trees, Citrus &amp; Berries'!BE202</f>
        <v/>
      </c>
      <c r="G211" s="1332"/>
      <c r="H211" s="1333" t="str">
        <f>'Fruit Trees, Citrus &amp; Berries'!BB202&amp;" | "&amp;'Fruit Trees, Citrus &amp; Berries'!BC202</f>
        <v>Chestnut | Emerald Gem</v>
      </c>
      <c r="I211" s="1334"/>
      <c r="J211" s="1334"/>
      <c r="K211" s="1334"/>
      <c r="L211" s="1334"/>
      <c r="M211" s="1334"/>
      <c r="N211" s="1334"/>
      <c r="O211" s="1334"/>
      <c r="P211" s="1334"/>
      <c r="Q211" s="1334"/>
      <c r="R211" s="1334"/>
      <c r="S211" s="1334"/>
      <c r="T211" s="1334"/>
      <c r="U211" s="1334"/>
      <c r="V211" s="1334"/>
      <c r="W211" s="1334"/>
      <c r="X211" s="1334"/>
      <c r="Y211" s="1334"/>
      <c r="Z211" s="1334"/>
      <c r="AA211" s="1334"/>
      <c r="AB211" s="1334"/>
      <c r="AC211" s="1334"/>
      <c r="AD211" s="1334"/>
      <c r="AE211" s="1334"/>
      <c r="AF211" s="1334"/>
      <c r="AG211" s="1334"/>
      <c r="AH211" s="1334"/>
      <c r="AI211" s="1334"/>
      <c r="AJ211" s="1334"/>
      <c r="AK211" s="1334"/>
      <c r="AL211" s="1335"/>
      <c r="AM211" s="1336">
        <f>'Fruit Trees, Citrus &amp; Berries'!BF202</f>
        <v>67.95</v>
      </c>
      <c r="AN211" s="1337"/>
      <c r="AO211" s="1338"/>
      <c r="AP211" s="1339">
        <f>'Fruit Trees, Citrus &amp; Berries'!BH202</f>
        <v>0</v>
      </c>
      <c r="AQ211" s="1340"/>
      <c r="AR211" s="1341"/>
      <c r="AS211" s="1336" t="str">
        <f t="shared" si="24"/>
        <v/>
      </c>
      <c r="AT211" s="1337"/>
      <c r="AU211" s="1337"/>
      <c r="AV211" s="1338"/>
      <c r="AW211" s="1342" t="str">
        <f>'Fruit Trees, Citrus &amp; Berries'!BA202</f>
        <v>JFFBR328</v>
      </c>
      <c r="AX211" s="1343"/>
      <c r="AY211" s="1344"/>
      <c r="BB211" s="108" t="str">
        <f t="shared" si="23"/>
        <v>*********</v>
      </c>
      <c r="BC211" s="108" t="str">
        <f t="shared" si="25"/>
        <v>JFFBR328</v>
      </c>
      <c r="BD211" s="108" t="str">
        <f t="shared" si="26"/>
        <v/>
      </c>
      <c r="BE211" s="108" t="str">
        <f t="shared" si="27"/>
        <v>Chestnut | Emerald Gem</v>
      </c>
      <c r="BF211" s="115" t="str">
        <f t="shared" si="28"/>
        <v/>
      </c>
      <c r="BG211" s="113">
        <f t="shared" si="29"/>
        <v>67.95</v>
      </c>
      <c r="BH211" s="206">
        <f t="shared" si="30"/>
        <v>0</v>
      </c>
      <c r="BI211" s="113" t="str">
        <f t="shared" si="31"/>
        <v/>
      </c>
    </row>
    <row r="212" spans="2:61" ht="18.75" customHeight="1" x14ac:dyDescent="0.4">
      <c r="B212" s="1329" t="s">
        <v>1824</v>
      </c>
      <c r="C212" s="1330"/>
      <c r="D212" s="1329" t="s">
        <v>1824</v>
      </c>
      <c r="E212" s="1330"/>
      <c r="F212" s="1331" t="str">
        <f>'Fruit Trees, Citrus &amp; Berries'!BE203</f>
        <v/>
      </c>
      <c r="G212" s="1332"/>
      <c r="H212" s="1333" t="str">
        <f>'Fruit Trees, Citrus &amp; Berries'!BB203&amp;" | "&amp;'Fruit Trees, Citrus &amp; Berries'!BC203</f>
        <v>Chestnut | Flemings Prolific</v>
      </c>
      <c r="I212" s="1334"/>
      <c r="J212" s="1334"/>
      <c r="K212" s="1334"/>
      <c r="L212" s="1334"/>
      <c r="M212" s="1334"/>
      <c r="N212" s="1334"/>
      <c r="O212" s="1334"/>
      <c r="P212" s="1334"/>
      <c r="Q212" s="1334"/>
      <c r="R212" s="1334"/>
      <c r="S212" s="1334"/>
      <c r="T212" s="1334"/>
      <c r="U212" s="1334"/>
      <c r="V212" s="1334"/>
      <c r="W212" s="1334"/>
      <c r="X212" s="1334"/>
      <c r="Y212" s="1334"/>
      <c r="Z212" s="1334"/>
      <c r="AA212" s="1334"/>
      <c r="AB212" s="1334"/>
      <c r="AC212" s="1334"/>
      <c r="AD212" s="1334"/>
      <c r="AE212" s="1334"/>
      <c r="AF212" s="1334"/>
      <c r="AG212" s="1334"/>
      <c r="AH212" s="1334"/>
      <c r="AI212" s="1334"/>
      <c r="AJ212" s="1334"/>
      <c r="AK212" s="1334"/>
      <c r="AL212" s="1335"/>
      <c r="AM212" s="1336">
        <f>'Fruit Trees, Citrus &amp; Berries'!BF203</f>
        <v>74.95</v>
      </c>
      <c r="AN212" s="1337"/>
      <c r="AO212" s="1338"/>
      <c r="AP212" s="1339">
        <f>'Fruit Trees, Citrus &amp; Berries'!BH203</f>
        <v>0</v>
      </c>
      <c r="AQ212" s="1340"/>
      <c r="AR212" s="1341"/>
      <c r="AS212" s="1336" t="str">
        <f t="shared" si="24"/>
        <v/>
      </c>
      <c r="AT212" s="1337"/>
      <c r="AU212" s="1337"/>
      <c r="AV212" s="1338"/>
      <c r="AW212" s="1342" t="str">
        <f>'Fruit Trees, Citrus &amp; Berries'!BA203</f>
        <v>FNFBR331</v>
      </c>
      <c r="AX212" s="1343"/>
      <c r="AY212" s="1344"/>
      <c r="BB212" s="108" t="str">
        <f t="shared" si="23"/>
        <v>*********</v>
      </c>
      <c r="BC212" s="108" t="str">
        <f t="shared" si="25"/>
        <v>FNFBR331</v>
      </c>
      <c r="BD212" s="108" t="str">
        <f t="shared" si="26"/>
        <v/>
      </c>
      <c r="BE212" s="108" t="str">
        <f t="shared" si="27"/>
        <v>Chestnut | Flemings Prolific</v>
      </c>
      <c r="BF212" s="115" t="str">
        <f t="shared" si="28"/>
        <v/>
      </c>
      <c r="BG212" s="113">
        <f t="shared" si="29"/>
        <v>74.95</v>
      </c>
      <c r="BH212" s="206">
        <f t="shared" si="30"/>
        <v>0</v>
      </c>
      <c r="BI212" s="113" t="str">
        <f t="shared" si="31"/>
        <v/>
      </c>
    </row>
    <row r="213" spans="2:61" ht="18.75" customHeight="1" x14ac:dyDescent="0.4">
      <c r="B213" s="1329" t="s">
        <v>1824</v>
      </c>
      <c r="C213" s="1330"/>
      <c r="D213" s="1329" t="s">
        <v>1824</v>
      </c>
      <c r="E213" s="1330"/>
      <c r="F213" s="1331" t="str">
        <f>'Fruit Trees, Citrus &amp; Berries'!BE204</f>
        <v/>
      </c>
      <c r="G213" s="1332"/>
      <c r="H213" s="1333" t="str">
        <f>'Fruit Trees, Citrus &amp; Berries'!BB204&amp;" | "&amp;'Fruit Trees, Citrus &amp; Berries'!BC204</f>
        <v>Chestnut | Flemings Special</v>
      </c>
      <c r="I213" s="1334"/>
      <c r="J213" s="1334"/>
      <c r="K213" s="1334"/>
      <c r="L213" s="1334"/>
      <c r="M213" s="1334"/>
      <c r="N213" s="1334"/>
      <c r="O213" s="1334"/>
      <c r="P213" s="1334"/>
      <c r="Q213" s="1334"/>
      <c r="R213" s="1334"/>
      <c r="S213" s="1334"/>
      <c r="T213" s="1334"/>
      <c r="U213" s="1334"/>
      <c r="V213" s="1334"/>
      <c r="W213" s="1334"/>
      <c r="X213" s="1334"/>
      <c r="Y213" s="1334"/>
      <c r="Z213" s="1334"/>
      <c r="AA213" s="1334"/>
      <c r="AB213" s="1334"/>
      <c r="AC213" s="1334"/>
      <c r="AD213" s="1334"/>
      <c r="AE213" s="1334"/>
      <c r="AF213" s="1334"/>
      <c r="AG213" s="1334"/>
      <c r="AH213" s="1334"/>
      <c r="AI213" s="1334"/>
      <c r="AJ213" s="1334"/>
      <c r="AK213" s="1334"/>
      <c r="AL213" s="1335"/>
      <c r="AM213" s="1336">
        <f>'Fruit Trees, Citrus &amp; Berries'!BF204</f>
        <v>74.95</v>
      </c>
      <c r="AN213" s="1337"/>
      <c r="AO213" s="1338"/>
      <c r="AP213" s="1339">
        <f>'Fruit Trees, Citrus &amp; Berries'!BH204</f>
        <v>0</v>
      </c>
      <c r="AQ213" s="1340"/>
      <c r="AR213" s="1341"/>
      <c r="AS213" s="1336" t="str">
        <f t="shared" si="24"/>
        <v/>
      </c>
      <c r="AT213" s="1337"/>
      <c r="AU213" s="1337"/>
      <c r="AV213" s="1338"/>
      <c r="AW213" s="1342" t="str">
        <f>'Fruit Trees, Citrus &amp; Berries'!BA204</f>
        <v>FNFBR332</v>
      </c>
      <c r="AX213" s="1343"/>
      <c r="AY213" s="1344"/>
      <c r="BB213" s="108" t="str">
        <f t="shared" si="23"/>
        <v>*********</v>
      </c>
      <c r="BC213" s="108" t="str">
        <f t="shared" si="25"/>
        <v>FNFBR332</v>
      </c>
      <c r="BD213" s="108" t="str">
        <f t="shared" si="26"/>
        <v/>
      </c>
      <c r="BE213" s="108" t="str">
        <f t="shared" si="27"/>
        <v>Chestnut | Flemings Special</v>
      </c>
      <c r="BF213" s="115" t="str">
        <f t="shared" si="28"/>
        <v/>
      </c>
      <c r="BG213" s="113">
        <f t="shared" si="29"/>
        <v>74.95</v>
      </c>
      <c r="BH213" s="206">
        <f t="shared" si="30"/>
        <v>0</v>
      </c>
      <c r="BI213" s="113" t="str">
        <f t="shared" si="31"/>
        <v/>
      </c>
    </row>
    <row r="214" spans="2:61" ht="18.75" customHeight="1" x14ac:dyDescent="0.4">
      <c r="B214" s="1329" t="s">
        <v>1824</v>
      </c>
      <c r="C214" s="1330"/>
      <c r="D214" s="1329" t="s">
        <v>1824</v>
      </c>
      <c r="E214" s="1330"/>
      <c r="F214" s="1331" t="str">
        <f>'Fruit Trees, Citrus &amp; Berries'!BE205</f>
        <v/>
      </c>
      <c r="G214" s="1332"/>
      <c r="H214" s="1333" t="str">
        <f>'Fruit Trees, Citrus &amp; Berries'!BB205&amp;" | "&amp;'Fruit Trees, Citrus &amp; Berries'!BC205</f>
        <v>Chestnut | George Sands</v>
      </c>
      <c r="I214" s="1334"/>
      <c r="J214" s="1334"/>
      <c r="K214" s="1334"/>
      <c r="L214" s="1334"/>
      <c r="M214" s="1334"/>
      <c r="N214" s="1334"/>
      <c r="O214" s="1334"/>
      <c r="P214" s="1334"/>
      <c r="Q214" s="1334"/>
      <c r="R214" s="1334"/>
      <c r="S214" s="1334"/>
      <c r="T214" s="1334"/>
      <c r="U214" s="1334"/>
      <c r="V214" s="1334"/>
      <c r="W214" s="1334"/>
      <c r="X214" s="1334"/>
      <c r="Y214" s="1334"/>
      <c r="Z214" s="1334"/>
      <c r="AA214" s="1334"/>
      <c r="AB214" s="1334"/>
      <c r="AC214" s="1334"/>
      <c r="AD214" s="1334"/>
      <c r="AE214" s="1334"/>
      <c r="AF214" s="1334"/>
      <c r="AG214" s="1334"/>
      <c r="AH214" s="1334"/>
      <c r="AI214" s="1334"/>
      <c r="AJ214" s="1334"/>
      <c r="AK214" s="1334"/>
      <c r="AL214" s="1335"/>
      <c r="AM214" s="1336" t="str">
        <f>'Fruit Trees, Citrus &amp; Berries'!BF205</f>
        <v/>
      </c>
      <c r="AN214" s="1337"/>
      <c r="AO214" s="1338"/>
      <c r="AP214" s="1339">
        <f>'Fruit Trees, Citrus &amp; Berries'!BH205</f>
        <v>0</v>
      </c>
      <c r="AQ214" s="1340"/>
      <c r="AR214" s="1341"/>
      <c r="AS214" s="1336" t="str">
        <f t="shared" si="24"/>
        <v/>
      </c>
      <c r="AT214" s="1337"/>
      <c r="AU214" s="1337"/>
      <c r="AV214" s="1338"/>
      <c r="AW214" s="1342" t="str">
        <f>'Fruit Trees, Citrus &amp; Berries'!BA205</f>
        <v>HBFBR333</v>
      </c>
      <c r="AX214" s="1343"/>
      <c r="AY214" s="1344"/>
      <c r="BB214" s="108" t="str">
        <f t="shared" si="23"/>
        <v>*********</v>
      </c>
      <c r="BC214" s="108" t="str">
        <f t="shared" si="25"/>
        <v>HBFBR333</v>
      </c>
      <c r="BD214" s="108" t="str">
        <f t="shared" si="26"/>
        <v/>
      </c>
      <c r="BE214" s="108" t="str">
        <f t="shared" si="27"/>
        <v>Chestnut | George Sands</v>
      </c>
      <c r="BF214" s="115" t="str">
        <f t="shared" si="28"/>
        <v/>
      </c>
      <c r="BG214" s="113" t="str">
        <f t="shared" si="29"/>
        <v/>
      </c>
      <c r="BH214" s="206">
        <f t="shared" si="30"/>
        <v>0</v>
      </c>
      <c r="BI214" s="113" t="str">
        <f t="shared" si="31"/>
        <v/>
      </c>
    </row>
    <row r="215" spans="2:61" ht="18.75" customHeight="1" x14ac:dyDescent="0.4">
      <c r="B215" s="1329" t="s">
        <v>1824</v>
      </c>
      <c r="C215" s="1330"/>
      <c r="D215" s="1329" t="s">
        <v>1824</v>
      </c>
      <c r="E215" s="1330"/>
      <c r="F215" s="1331" t="str">
        <f>'Fruit Trees, Citrus &amp; Berries'!BE206</f>
        <v/>
      </c>
      <c r="G215" s="1332"/>
      <c r="H215" s="1333" t="str">
        <f>'Fruit Trees, Citrus &amp; Berries'!BB206&amp;" | "&amp;'Fruit Trees, Citrus &amp; Berries'!BC206</f>
        <v>Chestnut | Marone</v>
      </c>
      <c r="I215" s="1334"/>
      <c r="J215" s="1334"/>
      <c r="K215" s="1334"/>
      <c r="L215" s="1334"/>
      <c r="M215" s="1334"/>
      <c r="N215" s="1334"/>
      <c r="O215" s="1334"/>
      <c r="P215" s="1334"/>
      <c r="Q215" s="1334"/>
      <c r="R215" s="1334"/>
      <c r="S215" s="1334"/>
      <c r="T215" s="1334"/>
      <c r="U215" s="1334"/>
      <c r="V215" s="1334"/>
      <c r="W215" s="1334"/>
      <c r="X215" s="1334"/>
      <c r="Y215" s="1334"/>
      <c r="Z215" s="1334"/>
      <c r="AA215" s="1334"/>
      <c r="AB215" s="1334"/>
      <c r="AC215" s="1334"/>
      <c r="AD215" s="1334"/>
      <c r="AE215" s="1334"/>
      <c r="AF215" s="1334"/>
      <c r="AG215" s="1334"/>
      <c r="AH215" s="1334"/>
      <c r="AI215" s="1334"/>
      <c r="AJ215" s="1334"/>
      <c r="AK215" s="1334"/>
      <c r="AL215" s="1335"/>
      <c r="AM215" s="1336">
        <f>'Fruit Trees, Citrus &amp; Berries'!BF206</f>
        <v>67.95</v>
      </c>
      <c r="AN215" s="1337"/>
      <c r="AO215" s="1338"/>
      <c r="AP215" s="1339">
        <f>'Fruit Trees, Citrus &amp; Berries'!BH206</f>
        <v>0</v>
      </c>
      <c r="AQ215" s="1340"/>
      <c r="AR215" s="1341"/>
      <c r="AS215" s="1336" t="str">
        <f t="shared" si="24"/>
        <v/>
      </c>
      <c r="AT215" s="1337"/>
      <c r="AU215" s="1337"/>
      <c r="AV215" s="1338"/>
      <c r="AW215" s="1342" t="str">
        <f>'Fruit Trees, Citrus &amp; Berries'!BA206</f>
        <v>JFFBR334</v>
      </c>
      <c r="AX215" s="1343"/>
      <c r="AY215" s="1344"/>
      <c r="BB215" s="108" t="str">
        <f t="shared" si="23"/>
        <v>*********</v>
      </c>
      <c r="BC215" s="108" t="str">
        <f t="shared" si="25"/>
        <v>JFFBR334</v>
      </c>
      <c r="BD215" s="108" t="str">
        <f t="shared" si="26"/>
        <v/>
      </c>
      <c r="BE215" s="108" t="str">
        <f t="shared" si="27"/>
        <v>Chestnut | Marone</v>
      </c>
      <c r="BF215" s="115" t="str">
        <f t="shared" si="28"/>
        <v/>
      </c>
      <c r="BG215" s="113">
        <f t="shared" si="29"/>
        <v>67.95</v>
      </c>
      <c r="BH215" s="206">
        <f t="shared" si="30"/>
        <v>0</v>
      </c>
      <c r="BI215" s="113" t="str">
        <f t="shared" si="31"/>
        <v/>
      </c>
    </row>
    <row r="216" spans="2:61" ht="18.75" customHeight="1" x14ac:dyDescent="0.4">
      <c r="B216" s="1329" t="s">
        <v>1824</v>
      </c>
      <c r="C216" s="1330"/>
      <c r="D216" s="1329" t="s">
        <v>1824</v>
      </c>
      <c r="E216" s="1330"/>
      <c r="F216" s="1331" t="str">
        <f>'Fruit Trees, Citrus &amp; Berries'!BE207</f>
        <v/>
      </c>
      <c r="G216" s="1332"/>
      <c r="H216" s="1333" t="str">
        <f>'Fruit Trees, Citrus &amp; Berries'!BB207&amp;" | "&amp;'Fruit Trees, Citrus &amp; Berries'!BC207</f>
        <v>Chestnut | Wandiligong Wonder</v>
      </c>
      <c r="I216" s="1334"/>
      <c r="J216" s="1334"/>
      <c r="K216" s="1334"/>
      <c r="L216" s="1334"/>
      <c r="M216" s="1334"/>
      <c r="N216" s="1334"/>
      <c r="O216" s="1334"/>
      <c r="P216" s="1334"/>
      <c r="Q216" s="1334"/>
      <c r="R216" s="1334"/>
      <c r="S216" s="1334"/>
      <c r="T216" s="1334"/>
      <c r="U216" s="1334"/>
      <c r="V216" s="1334"/>
      <c r="W216" s="1334"/>
      <c r="X216" s="1334"/>
      <c r="Y216" s="1334"/>
      <c r="Z216" s="1334"/>
      <c r="AA216" s="1334"/>
      <c r="AB216" s="1334"/>
      <c r="AC216" s="1334"/>
      <c r="AD216" s="1334"/>
      <c r="AE216" s="1334"/>
      <c r="AF216" s="1334"/>
      <c r="AG216" s="1334"/>
      <c r="AH216" s="1334"/>
      <c r="AI216" s="1334"/>
      <c r="AJ216" s="1334"/>
      <c r="AK216" s="1334"/>
      <c r="AL216" s="1335"/>
      <c r="AM216" s="1336">
        <f>'Fruit Trees, Citrus &amp; Berries'!BF207</f>
        <v>67.95</v>
      </c>
      <c r="AN216" s="1337"/>
      <c r="AO216" s="1338"/>
      <c r="AP216" s="1339">
        <f>'Fruit Trees, Citrus &amp; Berries'!BH207</f>
        <v>0</v>
      </c>
      <c r="AQ216" s="1340"/>
      <c r="AR216" s="1341"/>
      <c r="AS216" s="1336" t="str">
        <f t="shared" si="24"/>
        <v/>
      </c>
      <c r="AT216" s="1337"/>
      <c r="AU216" s="1337"/>
      <c r="AV216" s="1338"/>
      <c r="AW216" s="1342" t="str">
        <f>'Fruit Trees, Citrus &amp; Berries'!BA207</f>
        <v>JFFBR337</v>
      </c>
      <c r="AX216" s="1343"/>
      <c r="AY216" s="1344"/>
      <c r="BB216" s="108" t="str">
        <f t="shared" si="23"/>
        <v>*********</v>
      </c>
      <c r="BC216" s="108" t="str">
        <f t="shared" si="25"/>
        <v>JFFBR337</v>
      </c>
      <c r="BD216" s="108" t="str">
        <f t="shared" si="26"/>
        <v/>
      </c>
      <c r="BE216" s="108" t="str">
        <f t="shared" si="27"/>
        <v>Chestnut | Wandiligong Wonder</v>
      </c>
      <c r="BF216" s="115" t="str">
        <f t="shared" si="28"/>
        <v/>
      </c>
      <c r="BG216" s="113">
        <f t="shared" si="29"/>
        <v>67.95</v>
      </c>
      <c r="BH216" s="206">
        <f t="shared" si="30"/>
        <v>0</v>
      </c>
      <c r="BI216" s="113" t="str">
        <f t="shared" si="31"/>
        <v/>
      </c>
    </row>
    <row r="217" spans="2:61" ht="18.75" customHeight="1" x14ac:dyDescent="0.4">
      <c r="B217" s="1329" t="s">
        <v>1824</v>
      </c>
      <c r="C217" s="1330"/>
      <c r="D217" s="1329" t="s">
        <v>1824</v>
      </c>
      <c r="E217" s="1330"/>
      <c r="F217" s="1331" t="str">
        <f>'Fruit Trees, Citrus &amp; Berries'!BE208</f>
        <v/>
      </c>
      <c r="G217" s="1332"/>
      <c r="H217" s="1333" t="str">
        <f>'Fruit Trees, Citrus &amp; Berries'!BB208&amp;" | "&amp;'Fruit Trees, Citrus &amp; Berries'!BC208</f>
        <v xml:space="preserve"> | </v>
      </c>
      <c r="I217" s="1334"/>
      <c r="J217" s="1334"/>
      <c r="K217" s="1334"/>
      <c r="L217" s="1334"/>
      <c r="M217" s="1334"/>
      <c r="N217" s="1334"/>
      <c r="O217" s="1334"/>
      <c r="P217" s="1334"/>
      <c r="Q217" s="1334"/>
      <c r="R217" s="1334"/>
      <c r="S217" s="1334"/>
      <c r="T217" s="1334"/>
      <c r="U217" s="1334"/>
      <c r="V217" s="1334"/>
      <c r="W217" s="1334"/>
      <c r="X217" s="1334"/>
      <c r="Y217" s="1334"/>
      <c r="Z217" s="1334"/>
      <c r="AA217" s="1334"/>
      <c r="AB217" s="1334"/>
      <c r="AC217" s="1334"/>
      <c r="AD217" s="1334"/>
      <c r="AE217" s="1334"/>
      <c r="AF217" s="1334"/>
      <c r="AG217" s="1334"/>
      <c r="AH217" s="1334"/>
      <c r="AI217" s="1334"/>
      <c r="AJ217" s="1334"/>
      <c r="AK217" s="1334"/>
      <c r="AL217" s="1335"/>
      <c r="AM217" s="1336" t="str">
        <f>'Fruit Trees, Citrus &amp; Berries'!BF208</f>
        <v/>
      </c>
      <c r="AN217" s="1337"/>
      <c r="AO217" s="1338"/>
      <c r="AP217" s="1339" t="str">
        <f>'Fruit Trees, Citrus &amp; Berries'!BH208</f>
        <v/>
      </c>
      <c r="AQ217" s="1340"/>
      <c r="AR217" s="1341"/>
      <c r="AS217" s="1336" t="str">
        <f t="shared" si="24"/>
        <v/>
      </c>
      <c r="AT217" s="1337"/>
      <c r="AU217" s="1337"/>
      <c r="AV217" s="1338"/>
      <c r="AW217" s="1342" t="str">
        <f>'Fruit Trees, Citrus &amp; Berries'!BA208</f>
        <v/>
      </c>
      <c r="AX217" s="1343"/>
      <c r="AY217" s="1344"/>
      <c r="BB217" s="108" t="str">
        <f t="shared" si="23"/>
        <v>*********</v>
      </c>
      <c r="BC217" s="108" t="str">
        <f t="shared" si="25"/>
        <v/>
      </c>
      <c r="BD217" s="108" t="str">
        <f t="shared" si="26"/>
        <v/>
      </c>
      <c r="BE217" s="108" t="str">
        <f t="shared" si="27"/>
        <v xml:space="preserve"> | </v>
      </c>
      <c r="BF217" s="115" t="str">
        <f t="shared" si="28"/>
        <v/>
      </c>
      <c r="BG217" s="113" t="str">
        <f t="shared" si="29"/>
        <v/>
      </c>
      <c r="BH217" s="206" t="str">
        <f t="shared" si="30"/>
        <v/>
      </c>
      <c r="BI217" s="113" t="str">
        <f t="shared" si="31"/>
        <v/>
      </c>
    </row>
    <row r="218" spans="2:61" ht="18.75" customHeight="1" x14ac:dyDescent="0.4">
      <c r="B218" s="1329" t="s">
        <v>1824</v>
      </c>
      <c r="C218" s="1330"/>
      <c r="D218" s="1329" t="s">
        <v>1824</v>
      </c>
      <c r="E218" s="1330"/>
      <c r="F218" s="1331" t="str">
        <f>'Fruit Trees, Citrus &amp; Berries'!BE209</f>
        <v/>
      </c>
      <c r="G218" s="1332"/>
      <c r="H218" s="1333" t="str">
        <f>'Fruit Trees, Citrus &amp; Berries'!BB209&amp;" | "&amp;'Fruit Trees, Citrus &amp; Berries'!BC209</f>
        <v xml:space="preserve"> | </v>
      </c>
      <c r="I218" s="1334"/>
      <c r="J218" s="1334"/>
      <c r="K218" s="1334"/>
      <c r="L218" s="1334"/>
      <c r="M218" s="1334"/>
      <c r="N218" s="1334"/>
      <c r="O218" s="1334"/>
      <c r="P218" s="1334"/>
      <c r="Q218" s="1334"/>
      <c r="R218" s="1334"/>
      <c r="S218" s="1334"/>
      <c r="T218" s="1334"/>
      <c r="U218" s="1334"/>
      <c r="V218" s="1334"/>
      <c r="W218" s="1334"/>
      <c r="X218" s="1334"/>
      <c r="Y218" s="1334"/>
      <c r="Z218" s="1334"/>
      <c r="AA218" s="1334"/>
      <c r="AB218" s="1334"/>
      <c r="AC218" s="1334"/>
      <c r="AD218" s="1334"/>
      <c r="AE218" s="1334"/>
      <c r="AF218" s="1334"/>
      <c r="AG218" s="1334"/>
      <c r="AH218" s="1334"/>
      <c r="AI218" s="1334"/>
      <c r="AJ218" s="1334"/>
      <c r="AK218" s="1334"/>
      <c r="AL218" s="1335"/>
      <c r="AM218" s="1336" t="str">
        <f>'Fruit Trees, Citrus &amp; Berries'!BF209</f>
        <v/>
      </c>
      <c r="AN218" s="1337"/>
      <c r="AO218" s="1338"/>
      <c r="AP218" s="1339" t="str">
        <f>'Fruit Trees, Citrus &amp; Berries'!BH209</f>
        <v/>
      </c>
      <c r="AQ218" s="1340"/>
      <c r="AR218" s="1341"/>
      <c r="AS218" s="1336" t="str">
        <f t="shared" si="24"/>
        <v/>
      </c>
      <c r="AT218" s="1337"/>
      <c r="AU218" s="1337"/>
      <c r="AV218" s="1338"/>
      <c r="AW218" s="1342" t="str">
        <f>'Fruit Trees, Citrus &amp; Berries'!BA209</f>
        <v/>
      </c>
      <c r="AX218" s="1343"/>
      <c r="AY218" s="1344"/>
      <c r="BB218" s="108" t="str">
        <f t="shared" si="23"/>
        <v>*********</v>
      </c>
      <c r="BC218" s="108" t="str">
        <f t="shared" si="25"/>
        <v/>
      </c>
      <c r="BD218" s="108" t="str">
        <f t="shared" si="26"/>
        <v/>
      </c>
      <c r="BE218" s="108" t="str">
        <f t="shared" si="27"/>
        <v xml:space="preserve"> | </v>
      </c>
      <c r="BF218" s="115" t="str">
        <f t="shared" si="28"/>
        <v/>
      </c>
      <c r="BG218" s="113" t="str">
        <f t="shared" si="29"/>
        <v/>
      </c>
      <c r="BH218" s="206" t="str">
        <f t="shared" si="30"/>
        <v/>
      </c>
      <c r="BI218" s="113" t="str">
        <f t="shared" si="31"/>
        <v/>
      </c>
    </row>
    <row r="219" spans="2:61" ht="18.75" customHeight="1" x14ac:dyDescent="0.4">
      <c r="B219" s="1329" t="s">
        <v>1824</v>
      </c>
      <c r="C219" s="1330"/>
      <c r="D219" s="1329" t="s">
        <v>1824</v>
      </c>
      <c r="E219" s="1330"/>
      <c r="F219" s="1331" t="str">
        <f>'Fruit Trees, Citrus &amp; Berries'!BE210</f>
        <v/>
      </c>
      <c r="G219" s="1332"/>
      <c r="H219" s="1333" t="str">
        <f>'Fruit Trees, Citrus &amp; Berries'!BB210&amp;" | "&amp;'Fruit Trees, Citrus &amp; Berries'!BC210</f>
        <v xml:space="preserve"> | </v>
      </c>
      <c r="I219" s="1334"/>
      <c r="J219" s="1334"/>
      <c r="K219" s="1334"/>
      <c r="L219" s="1334"/>
      <c r="M219" s="1334"/>
      <c r="N219" s="1334"/>
      <c r="O219" s="1334"/>
      <c r="P219" s="1334"/>
      <c r="Q219" s="1334"/>
      <c r="R219" s="1334"/>
      <c r="S219" s="1334"/>
      <c r="T219" s="1334"/>
      <c r="U219" s="1334"/>
      <c r="V219" s="1334"/>
      <c r="W219" s="1334"/>
      <c r="X219" s="1334"/>
      <c r="Y219" s="1334"/>
      <c r="Z219" s="1334"/>
      <c r="AA219" s="1334"/>
      <c r="AB219" s="1334"/>
      <c r="AC219" s="1334"/>
      <c r="AD219" s="1334"/>
      <c r="AE219" s="1334"/>
      <c r="AF219" s="1334"/>
      <c r="AG219" s="1334"/>
      <c r="AH219" s="1334"/>
      <c r="AI219" s="1334"/>
      <c r="AJ219" s="1334"/>
      <c r="AK219" s="1334"/>
      <c r="AL219" s="1335"/>
      <c r="AM219" s="1336" t="str">
        <f>'Fruit Trees, Citrus &amp; Berries'!BF210</f>
        <v/>
      </c>
      <c r="AN219" s="1337"/>
      <c r="AO219" s="1338"/>
      <c r="AP219" s="1339" t="str">
        <f>'Fruit Trees, Citrus &amp; Berries'!BH210</f>
        <v/>
      </c>
      <c r="AQ219" s="1340"/>
      <c r="AR219" s="1341"/>
      <c r="AS219" s="1336" t="str">
        <f t="shared" si="24"/>
        <v/>
      </c>
      <c r="AT219" s="1337"/>
      <c r="AU219" s="1337"/>
      <c r="AV219" s="1338"/>
      <c r="AW219" s="1342" t="str">
        <f>'Fruit Trees, Citrus &amp; Berries'!BA210</f>
        <v/>
      </c>
      <c r="AX219" s="1343"/>
      <c r="AY219" s="1344"/>
      <c r="BB219" s="108" t="str">
        <f t="shared" si="23"/>
        <v>*********</v>
      </c>
      <c r="BC219" s="108" t="str">
        <f t="shared" si="25"/>
        <v/>
      </c>
      <c r="BD219" s="108" t="str">
        <f t="shared" si="26"/>
        <v/>
      </c>
      <c r="BE219" s="108" t="str">
        <f t="shared" si="27"/>
        <v xml:space="preserve"> | </v>
      </c>
      <c r="BF219" s="115" t="str">
        <f t="shared" si="28"/>
        <v/>
      </c>
      <c r="BG219" s="113" t="str">
        <f t="shared" si="29"/>
        <v/>
      </c>
      <c r="BH219" s="206" t="str">
        <f t="shared" si="30"/>
        <v/>
      </c>
      <c r="BI219" s="113" t="str">
        <f t="shared" si="31"/>
        <v/>
      </c>
    </row>
    <row r="220" spans="2:61" ht="18.75" customHeight="1" x14ac:dyDescent="0.4">
      <c r="B220" s="1329" t="s">
        <v>1824</v>
      </c>
      <c r="C220" s="1330"/>
      <c r="D220" s="1329" t="s">
        <v>1824</v>
      </c>
      <c r="E220" s="1330"/>
      <c r="F220" s="1331" t="str">
        <f>'Fruit Trees, Citrus &amp; Berries'!BE211</f>
        <v/>
      </c>
      <c r="G220" s="1332"/>
      <c r="H220" s="1333" t="str">
        <f>'Fruit Trees, Citrus &amp; Berries'!BB211&amp;" | "&amp;'Fruit Trees, Citrus &amp; Berries'!BC211</f>
        <v xml:space="preserve"> | </v>
      </c>
      <c r="I220" s="1334"/>
      <c r="J220" s="1334"/>
      <c r="K220" s="1334"/>
      <c r="L220" s="1334"/>
      <c r="M220" s="1334"/>
      <c r="N220" s="1334"/>
      <c r="O220" s="1334"/>
      <c r="P220" s="1334"/>
      <c r="Q220" s="1334"/>
      <c r="R220" s="1334"/>
      <c r="S220" s="1334"/>
      <c r="T220" s="1334"/>
      <c r="U220" s="1334"/>
      <c r="V220" s="1334"/>
      <c r="W220" s="1334"/>
      <c r="X220" s="1334"/>
      <c r="Y220" s="1334"/>
      <c r="Z220" s="1334"/>
      <c r="AA220" s="1334"/>
      <c r="AB220" s="1334"/>
      <c r="AC220" s="1334"/>
      <c r="AD220" s="1334"/>
      <c r="AE220" s="1334"/>
      <c r="AF220" s="1334"/>
      <c r="AG220" s="1334"/>
      <c r="AH220" s="1334"/>
      <c r="AI220" s="1334"/>
      <c r="AJ220" s="1334"/>
      <c r="AK220" s="1334"/>
      <c r="AL220" s="1335"/>
      <c r="AM220" s="1336" t="str">
        <f>'Fruit Trees, Citrus &amp; Berries'!BF211</f>
        <v/>
      </c>
      <c r="AN220" s="1337"/>
      <c r="AO220" s="1338"/>
      <c r="AP220" s="1339" t="str">
        <f>'Fruit Trees, Citrus &amp; Berries'!BH211</f>
        <v/>
      </c>
      <c r="AQ220" s="1340"/>
      <c r="AR220" s="1341"/>
      <c r="AS220" s="1336" t="str">
        <f t="shared" si="24"/>
        <v/>
      </c>
      <c r="AT220" s="1337"/>
      <c r="AU220" s="1337"/>
      <c r="AV220" s="1338"/>
      <c r="AW220" s="1342" t="str">
        <f>'Fruit Trees, Citrus &amp; Berries'!BA211</f>
        <v/>
      </c>
      <c r="AX220" s="1343"/>
      <c r="AY220" s="1344"/>
      <c r="BB220" s="108" t="str">
        <f t="shared" si="23"/>
        <v>*********</v>
      </c>
      <c r="BC220" s="108" t="str">
        <f t="shared" si="25"/>
        <v/>
      </c>
      <c r="BD220" s="108" t="str">
        <f t="shared" si="26"/>
        <v/>
      </c>
      <c r="BE220" s="108" t="str">
        <f t="shared" si="27"/>
        <v xml:space="preserve"> | </v>
      </c>
      <c r="BF220" s="115" t="str">
        <f t="shared" si="28"/>
        <v/>
      </c>
      <c r="BG220" s="113" t="str">
        <f t="shared" si="29"/>
        <v/>
      </c>
      <c r="BH220" s="206" t="str">
        <f t="shared" si="30"/>
        <v/>
      </c>
      <c r="BI220" s="113" t="str">
        <f t="shared" si="31"/>
        <v/>
      </c>
    </row>
    <row r="221" spans="2:61" ht="18.75" customHeight="1" x14ac:dyDescent="0.4">
      <c r="B221" s="1329" t="s">
        <v>1824</v>
      </c>
      <c r="C221" s="1330"/>
      <c r="D221" s="1329" t="s">
        <v>1824</v>
      </c>
      <c r="E221" s="1330"/>
      <c r="F221" s="1331" t="str">
        <f>'Fruit Trees, Citrus &amp; Berries'!BE212</f>
        <v/>
      </c>
      <c r="G221" s="1332"/>
      <c r="H221" s="1333" t="str">
        <f>'Fruit Trees, Citrus &amp; Berries'!BB212&amp;" | "&amp;'Fruit Trees, Citrus &amp; Berries'!BC212</f>
        <v>Currant | Black 2L Pot</v>
      </c>
      <c r="I221" s="1334"/>
      <c r="J221" s="1334"/>
      <c r="K221" s="1334"/>
      <c r="L221" s="1334"/>
      <c r="M221" s="1334"/>
      <c r="N221" s="1334"/>
      <c r="O221" s="1334"/>
      <c r="P221" s="1334"/>
      <c r="Q221" s="1334"/>
      <c r="R221" s="1334"/>
      <c r="S221" s="1334"/>
      <c r="T221" s="1334"/>
      <c r="U221" s="1334"/>
      <c r="V221" s="1334"/>
      <c r="W221" s="1334"/>
      <c r="X221" s="1334"/>
      <c r="Y221" s="1334"/>
      <c r="Z221" s="1334"/>
      <c r="AA221" s="1334"/>
      <c r="AB221" s="1334"/>
      <c r="AC221" s="1334"/>
      <c r="AD221" s="1334"/>
      <c r="AE221" s="1334"/>
      <c r="AF221" s="1334"/>
      <c r="AG221" s="1334"/>
      <c r="AH221" s="1334"/>
      <c r="AI221" s="1334"/>
      <c r="AJ221" s="1334"/>
      <c r="AK221" s="1334"/>
      <c r="AL221" s="1335"/>
      <c r="AM221" s="1336">
        <f>'Fruit Trees, Citrus &amp; Berries'!BF212</f>
        <v>19.95</v>
      </c>
      <c r="AN221" s="1337"/>
      <c r="AO221" s="1338"/>
      <c r="AP221" s="1339">
        <f>'Fruit Trees, Citrus &amp; Berries'!BH212</f>
        <v>0</v>
      </c>
      <c r="AQ221" s="1340"/>
      <c r="AR221" s="1341"/>
      <c r="AS221" s="1336" t="str">
        <f t="shared" si="24"/>
        <v/>
      </c>
      <c r="AT221" s="1337"/>
      <c r="AU221" s="1337"/>
      <c r="AV221" s="1338"/>
      <c r="AW221" s="1342" t="str">
        <f>'Fruit Trees, Citrus &amp; Berries'!BA212</f>
        <v>TOFBR352</v>
      </c>
      <c r="AX221" s="1343"/>
      <c r="AY221" s="1344"/>
      <c r="BB221" s="108" t="str">
        <f t="shared" si="23"/>
        <v>*********</v>
      </c>
      <c r="BC221" s="108" t="str">
        <f t="shared" si="25"/>
        <v>TOFBR352</v>
      </c>
      <c r="BD221" s="108" t="str">
        <f t="shared" si="26"/>
        <v/>
      </c>
      <c r="BE221" s="108" t="str">
        <f t="shared" si="27"/>
        <v>Currant | Black 2L Pot</v>
      </c>
      <c r="BF221" s="115" t="str">
        <f t="shared" si="28"/>
        <v/>
      </c>
      <c r="BG221" s="113">
        <f t="shared" si="29"/>
        <v>19.95</v>
      </c>
      <c r="BH221" s="206">
        <f t="shared" si="30"/>
        <v>0</v>
      </c>
      <c r="BI221" s="113" t="str">
        <f t="shared" si="31"/>
        <v/>
      </c>
    </row>
    <row r="222" spans="2:61" ht="18.75" customHeight="1" x14ac:dyDescent="0.4">
      <c r="B222" s="1329" t="s">
        <v>1824</v>
      </c>
      <c r="C222" s="1330"/>
      <c r="D222" s="1329" t="s">
        <v>1824</v>
      </c>
      <c r="E222" s="1330"/>
      <c r="F222" s="1331" t="str">
        <f>'Fruit Trees, Citrus &amp; Berries'!BE213</f>
        <v/>
      </c>
      <c r="G222" s="1332"/>
      <c r="H222" s="1333" t="str">
        <f>'Fruit Trees, Citrus &amp; Berries'!BB213&amp;" | "&amp;'Fruit Trees, Citrus &amp; Berries'!BC213</f>
        <v>Currant | Black</v>
      </c>
      <c r="I222" s="1334"/>
      <c r="J222" s="1334"/>
      <c r="K222" s="1334"/>
      <c r="L222" s="1334"/>
      <c r="M222" s="1334"/>
      <c r="N222" s="1334"/>
      <c r="O222" s="1334"/>
      <c r="P222" s="1334"/>
      <c r="Q222" s="1334"/>
      <c r="R222" s="1334"/>
      <c r="S222" s="1334"/>
      <c r="T222" s="1334"/>
      <c r="U222" s="1334"/>
      <c r="V222" s="1334"/>
      <c r="W222" s="1334"/>
      <c r="X222" s="1334"/>
      <c r="Y222" s="1334"/>
      <c r="Z222" s="1334"/>
      <c r="AA222" s="1334"/>
      <c r="AB222" s="1334"/>
      <c r="AC222" s="1334"/>
      <c r="AD222" s="1334"/>
      <c r="AE222" s="1334"/>
      <c r="AF222" s="1334"/>
      <c r="AG222" s="1334"/>
      <c r="AH222" s="1334"/>
      <c r="AI222" s="1334"/>
      <c r="AJ222" s="1334"/>
      <c r="AK222" s="1334"/>
      <c r="AL222" s="1335"/>
      <c r="AM222" s="1336" t="str">
        <f>'Fruit Trees, Citrus &amp; Berries'!BF213</f>
        <v/>
      </c>
      <c r="AN222" s="1337"/>
      <c r="AO222" s="1338"/>
      <c r="AP222" s="1339">
        <f>'Fruit Trees, Citrus &amp; Berries'!BH213</f>
        <v>0</v>
      </c>
      <c r="AQ222" s="1340"/>
      <c r="AR222" s="1341"/>
      <c r="AS222" s="1336" t="str">
        <f t="shared" si="24"/>
        <v/>
      </c>
      <c r="AT222" s="1337"/>
      <c r="AU222" s="1337"/>
      <c r="AV222" s="1338"/>
      <c r="AW222" s="1342" t="str">
        <f>'Fruit Trees, Citrus &amp; Berries'!BA213</f>
        <v>HBFBR352</v>
      </c>
      <c r="AX222" s="1343"/>
      <c r="AY222" s="1344"/>
      <c r="BB222" s="108" t="str">
        <f t="shared" si="23"/>
        <v>*********</v>
      </c>
      <c r="BC222" s="108" t="str">
        <f t="shared" si="25"/>
        <v>HBFBR352</v>
      </c>
      <c r="BD222" s="108" t="str">
        <f t="shared" si="26"/>
        <v/>
      </c>
      <c r="BE222" s="108" t="str">
        <f t="shared" si="27"/>
        <v>Currant | Black</v>
      </c>
      <c r="BF222" s="115" t="str">
        <f t="shared" si="28"/>
        <v/>
      </c>
      <c r="BG222" s="113" t="str">
        <f t="shared" si="29"/>
        <v/>
      </c>
      <c r="BH222" s="206">
        <f t="shared" si="30"/>
        <v>0</v>
      </c>
      <c r="BI222" s="113" t="str">
        <f t="shared" si="31"/>
        <v/>
      </c>
    </row>
    <row r="223" spans="2:61" ht="18.75" customHeight="1" x14ac:dyDescent="0.4">
      <c r="B223" s="1329" t="s">
        <v>1824</v>
      </c>
      <c r="C223" s="1330"/>
      <c r="D223" s="1329" t="s">
        <v>1824</v>
      </c>
      <c r="E223" s="1330"/>
      <c r="F223" s="1331" t="str">
        <f>'Fruit Trees, Citrus &amp; Berries'!BE214</f>
        <v/>
      </c>
      <c r="G223" s="1332"/>
      <c r="H223" s="1333" t="str">
        <f>'Fruit Trees, Citrus &amp; Berries'!BB214&amp;" | "&amp;'Fruit Trees, Citrus &amp; Berries'!BC214</f>
        <v>Currant | Red</v>
      </c>
      <c r="I223" s="1334"/>
      <c r="J223" s="1334"/>
      <c r="K223" s="1334"/>
      <c r="L223" s="1334"/>
      <c r="M223" s="1334"/>
      <c r="N223" s="1334"/>
      <c r="O223" s="1334"/>
      <c r="P223" s="1334"/>
      <c r="Q223" s="1334"/>
      <c r="R223" s="1334"/>
      <c r="S223" s="1334"/>
      <c r="T223" s="1334"/>
      <c r="U223" s="1334"/>
      <c r="V223" s="1334"/>
      <c r="W223" s="1334"/>
      <c r="X223" s="1334"/>
      <c r="Y223" s="1334"/>
      <c r="Z223" s="1334"/>
      <c r="AA223" s="1334"/>
      <c r="AB223" s="1334"/>
      <c r="AC223" s="1334"/>
      <c r="AD223" s="1334"/>
      <c r="AE223" s="1334"/>
      <c r="AF223" s="1334"/>
      <c r="AG223" s="1334"/>
      <c r="AH223" s="1334"/>
      <c r="AI223" s="1334"/>
      <c r="AJ223" s="1334"/>
      <c r="AK223" s="1334"/>
      <c r="AL223" s="1335"/>
      <c r="AM223" s="1336" t="str">
        <f>'Fruit Trees, Citrus &amp; Berries'!BF214</f>
        <v/>
      </c>
      <c r="AN223" s="1337"/>
      <c r="AO223" s="1338"/>
      <c r="AP223" s="1339">
        <f>'Fruit Trees, Citrus &amp; Berries'!BH214</f>
        <v>0</v>
      </c>
      <c r="AQ223" s="1340"/>
      <c r="AR223" s="1341"/>
      <c r="AS223" s="1336" t="str">
        <f t="shared" si="24"/>
        <v/>
      </c>
      <c r="AT223" s="1337"/>
      <c r="AU223" s="1337"/>
      <c r="AV223" s="1338"/>
      <c r="AW223" s="1342" t="str">
        <f>'Fruit Trees, Citrus &amp; Berries'!BA214</f>
        <v>FNFBR355</v>
      </c>
      <c r="AX223" s="1343"/>
      <c r="AY223" s="1344"/>
      <c r="BB223" s="108" t="str">
        <f t="shared" ref="BB223:BB286" si="32">$AR$4</f>
        <v>*********</v>
      </c>
      <c r="BC223" s="108" t="str">
        <f t="shared" si="25"/>
        <v>FNFBR355</v>
      </c>
      <c r="BD223" s="108" t="str">
        <f t="shared" si="26"/>
        <v/>
      </c>
      <c r="BE223" s="108" t="str">
        <f t="shared" si="27"/>
        <v>Currant | Red</v>
      </c>
      <c r="BF223" s="115" t="str">
        <f t="shared" si="28"/>
        <v/>
      </c>
      <c r="BG223" s="113" t="str">
        <f t="shared" si="29"/>
        <v/>
      </c>
      <c r="BH223" s="206">
        <f t="shared" si="30"/>
        <v>0</v>
      </c>
      <c r="BI223" s="113" t="str">
        <f t="shared" si="31"/>
        <v/>
      </c>
    </row>
    <row r="224" spans="2:61" ht="18.75" customHeight="1" x14ac:dyDescent="0.4">
      <c r="B224" s="1329" t="s">
        <v>1824</v>
      </c>
      <c r="C224" s="1330"/>
      <c r="D224" s="1329" t="s">
        <v>1824</v>
      </c>
      <c r="E224" s="1330"/>
      <c r="F224" s="1331" t="str">
        <f>'Fruit Trees, Citrus &amp; Berries'!BE215</f>
        <v/>
      </c>
      <c r="G224" s="1332"/>
      <c r="H224" s="1333" t="str">
        <f>'Fruit Trees, Citrus &amp; Berries'!BB215&amp;" | "&amp;'Fruit Trees, Citrus &amp; Berries'!BC215</f>
        <v>Currant | Red 2L Pot</v>
      </c>
      <c r="I224" s="1334"/>
      <c r="J224" s="1334"/>
      <c r="K224" s="1334"/>
      <c r="L224" s="1334"/>
      <c r="M224" s="1334"/>
      <c r="N224" s="1334"/>
      <c r="O224" s="1334"/>
      <c r="P224" s="1334"/>
      <c r="Q224" s="1334"/>
      <c r="R224" s="1334"/>
      <c r="S224" s="1334"/>
      <c r="T224" s="1334"/>
      <c r="U224" s="1334"/>
      <c r="V224" s="1334"/>
      <c r="W224" s="1334"/>
      <c r="X224" s="1334"/>
      <c r="Y224" s="1334"/>
      <c r="Z224" s="1334"/>
      <c r="AA224" s="1334"/>
      <c r="AB224" s="1334"/>
      <c r="AC224" s="1334"/>
      <c r="AD224" s="1334"/>
      <c r="AE224" s="1334"/>
      <c r="AF224" s="1334"/>
      <c r="AG224" s="1334"/>
      <c r="AH224" s="1334"/>
      <c r="AI224" s="1334"/>
      <c r="AJ224" s="1334"/>
      <c r="AK224" s="1334"/>
      <c r="AL224" s="1335"/>
      <c r="AM224" s="1336">
        <f>'Fruit Trees, Citrus &amp; Berries'!BF215</f>
        <v>19.95</v>
      </c>
      <c r="AN224" s="1337"/>
      <c r="AO224" s="1338"/>
      <c r="AP224" s="1339">
        <f>'Fruit Trees, Citrus &amp; Berries'!BH215</f>
        <v>0</v>
      </c>
      <c r="AQ224" s="1340"/>
      <c r="AR224" s="1341"/>
      <c r="AS224" s="1336" t="str">
        <f t="shared" ref="AS224:AS287" si="33">IF(OR(F224="",F224=0),"",(F224*AM224)-(F224*AM224*AP224))</f>
        <v/>
      </c>
      <c r="AT224" s="1337"/>
      <c r="AU224" s="1337"/>
      <c r="AV224" s="1338"/>
      <c r="AW224" s="1342" t="str">
        <f>'Fruit Trees, Citrus &amp; Berries'!BA215</f>
        <v>TOFBR355</v>
      </c>
      <c r="AX224" s="1343"/>
      <c r="AY224" s="1344"/>
      <c r="BB224" s="108" t="str">
        <f t="shared" si="32"/>
        <v>*********</v>
      </c>
      <c r="BC224" s="108" t="str">
        <f t="shared" ref="BC224:BC287" si="34">AW224</f>
        <v>TOFBR355</v>
      </c>
      <c r="BD224" s="108" t="str">
        <f t="shared" ref="BD224:BD287" si="35">F224</f>
        <v/>
      </c>
      <c r="BE224" s="108" t="str">
        <f t="shared" ref="BE224:BE287" si="36">H224</f>
        <v>Currant | Red 2L Pot</v>
      </c>
      <c r="BF224" s="115" t="str">
        <f t="shared" ref="BF224:BF287" si="37">IF(OR(BD224="",BD224=0),"",$G$6)</f>
        <v/>
      </c>
      <c r="BG224" s="113">
        <f t="shared" ref="BG224:BG287" si="38">AM224</f>
        <v>19.95</v>
      </c>
      <c r="BH224" s="206">
        <f t="shared" ref="BH224:BH287" si="39">AP224</f>
        <v>0</v>
      </c>
      <c r="BI224" s="113" t="str">
        <f t="shared" ref="BI224:BI287" si="40">AS224</f>
        <v/>
      </c>
    </row>
    <row r="225" spans="2:61" ht="18.75" customHeight="1" x14ac:dyDescent="0.4">
      <c r="B225" s="1329" t="s">
        <v>1824</v>
      </c>
      <c r="C225" s="1330"/>
      <c r="D225" s="1329" t="s">
        <v>1824</v>
      </c>
      <c r="E225" s="1330"/>
      <c r="F225" s="1331" t="str">
        <f>'Fruit Trees, Citrus &amp; Berries'!BE216</f>
        <v/>
      </c>
      <c r="G225" s="1332"/>
      <c r="H225" s="1333" t="str">
        <f>'Fruit Trees, Citrus &amp; Berries'!BB216&amp;" | "&amp;'Fruit Trees, Citrus &amp; Berries'!BC216</f>
        <v>Currant | Red</v>
      </c>
      <c r="I225" s="1334"/>
      <c r="J225" s="1334"/>
      <c r="K225" s="1334"/>
      <c r="L225" s="1334"/>
      <c r="M225" s="1334"/>
      <c r="N225" s="1334"/>
      <c r="O225" s="1334"/>
      <c r="P225" s="1334"/>
      <c r="Q225" s="1334"/>
      <c r="R225" s="1334"/>
      <c r="S225" s="1334"/>
      <c r="T225" s="1334"/>
      <c r="U225" s="1334"/>
      <c r="V225" s="1334"/>
      <c r="W225" s="1334"/>
      <c r="X225" s="1334"/>
      <c r="Y225" s="1334"/>
      <c r="Z225" s="1334"/>
      <c r="AA225" s="1334"/>
      <c r="AB225" s="1334"/>
      <c r="AC225" s="1334"/>
      <c r="AD225" s="1334"/>
      <c r="AE225" s="1334"/>
      <c r="AF225" s="1334"/>
      <c r="AG225" s="1334"/>
      <c r="AH225" s="1334"/>
      <c r="AI225" s="1334"/>
      <c r="AJ225" s="1334"/>
      <c r="AK225" s="1334"/>
      <c r="AL225" s="1335"/>
      <c r="AM225" s="1336" t="str">
        <f>'Fruit Trees, Citrus &amp; Berries'!BF216</f>
        <v/>
      </c>
      <c r="AN225" s="1337"/>
      <c r="AO225" s="1338"/>
      <c r="AP225" s="1339">
        <f>'Fruit Trees, Citrus &amp; Berries'!BH216</f>
        <v>0</v>
      </c>
      <c r="AQ225" s="1340"/>
      <c r="AR225" s="1341"/>
      <c r="AS225" s="1336" t="str">
        <f t="shared" si="33"/>
        <v/>
      </c>
      <c r="AT225" s="1337"/>
      <c r="AU225" s="1337"/>
      <c r="AV225" s="1338"/>
      <c r="AW225" s="1342" t="str">
        <f>'Fruit Trees, Citrus &amp; Berries'!BA216</f>
        <v>JFFBR355</v>
      </c>
      <c r="AX225" s="1343"/>
      <c r="AY225" s="1344"/>
      <c r="BB225" s="108" t="str">
        <f t="shared" si="32"/>
        <v>*********</v>
      </c>
      <c r="BC225" s="108" t="str">
        <f t="shared" si="34"/>
        <v>JFFBR355</v>
      </c>
      <c r="BD225" s="108" t="str">
        <f t="shared" si="35"/>
        <v/>
      </c>
      <c r="BE225" s="108" t="str">
        <f t="shared" si="36"/>
        <v>Currant | Red</v>
      </c>
      <c r="BF225" s="115" t="str">
        <f t="shared" si="37"/>
        <v/>
      </c>
      <c r="BG225" s="113" t="str">
        <f t="shared" si="38"/>
        <v/>
      </c>
      <c r="BH225" s="206">
        <f t="shared" si="39"/>
        <v>0</v>
      </c>
      <c r="BI225" s="113" t="str">
        <f t="shared" si="40"/>
        <v/>
      </c>
    </row>
    <row r="226" spans="2:61" ht="18.75" customHeight="1" x14ac:dyDescent="0.4">
      <c r="B226" s="1329" t="s">
        <v>1824</v>
      </c>
      <c r="C226" s="1330"/>
      <c r="D226" s="1329" t="s">
        <v>1824</v>
      </c>
      <c r="E226" s="1330"/>
      <c r="F226" s="1331" t="str">
        <f>'Fruit Trees, Citrus &amp; Berries'!BE217</f>
        <v/>
      </c>
      <c r="G226" s="1332"/>
      <c r="H226" s="1333" t="str">
        <f>'Fruit Trees, Citrus &amp; Berries'!BB217&amp;" | "&amp;'Fruit Trees, Citrus &amp; Berries'!BC217</f>
        <v>Currant | White 2L Pot</v>
      </c>
      <c r="I226" s="1334"/>
      <c r="J226" s="1334"/>
      <c r="K226" s="1334"/>
      <c r="L226" s="1334"/>
      <c r="M226" s="1334"/>
      <c r="N226" s="1334"/>
      <c r="O226" s="1334"/>
      <c r="P226" s="1334"/>
      <c r="Q226" s="1334"/>
      <c r="R226" s="1334"/>
      <c r="S226" s="1334"/>
      <c r="T226" s="1334"/>
      <c r="U226" s="1334"/>
      <c r="V226" s="1334"/>
      <c r="W226" s="1334"/>
      <c r="X226" s="1334"/>
      <c r="Y226" s="1334"/>
      <c r="Z226" s="1334"/>
      <c r="AA226" s="1334"/>
      <c r="AB226" s="1334"/>
      <c r="AC226" s="1334"/>
      <c r="AD226" s="1334"/>
      <c r="AE226" s="1334"/>
      <c r="AF226" s="1334"/>
      <c r="AG226" s="1334"/>
      <c r="AH226" s="1334"/>
      <c r="AI226" s="1334"/>
      <c r="AJ226" s="1334"/>
      <c r="AK226" s="1334"/>
      <c r="AL226" s="1335"/>
      <c r="AM226" s="1336">
        <f>'Fruit Trees, Citrus &amp; Berries'!BF217</f>
        <v>19.95</v>
      </c>
      <c r="AN226" s="1337"/>
      <c r="AO226" s="1338"/>
      <c r="AP226" s="1339">
        <f>'Fruit Trees, Citrus &amp; Berries'!BH217</f>
        <v>0</v>
      </c>
      <c r="AQ226" s="1340"/>
      <c r="AR226" s="1341"/>
      <c r="AS226" s="1336" t="str">
        <f t="shared" si="33"/>
        <v/>
      </c>
      <c r="AT226" s="1337"/>
      <c r="AU226" s="1337"/>
      <c r="AV226" s="1338"/>
      <c r="AW226" s="1342" t="str">
        <f>'Fruit Trees, Citrus &amp; Berries'!BA217</f>
        <v>TOFBR358</v>
      </c>
      <c r="AX226" s="1343"/>
      <c r="AY226" s="1344"/>
      <c r="BB226" s="108" t="str">
        <f t="shared" si="32"/>
        <v>*********</v>
      </c>
      <c r="BC226" s="108" t="str">
        <f t="shared" si="34"/>
        <v>TOFBR358</v>
      </c>
      <c r="BD226" s="108" t="str">
        <f t="shared" si="35"/>
        <v/>
      </c>
      <c r="BE226" s="108" t="str">
        <f t="shared" si="36"/>
        <v>Currant | White 2L Pot</v>
      </c>
      <c r="BF226" s="115" t="str">
        <f t="shared" si="37"/>
        <v/>
      </c>
      <c r="BG226" s="113">
        <f t="shared" si="38"/>
        <v>19.95</v>
      </c>
      <c r="BH226" s="206">
        <f t="shared" si="39"/>
        <v>0</v>
      </c>
      <c r="BI226" s="113" t="str">
        <f t="shared" si="40"/>
        <v/>
      </c>
    </row>
    <row r="227" spans="2:61" ht="18.75" customHeight="1" x14ac:dyDescent="0.4">
      <c r="B227" s="1329" t="s">
        <v>1824</v>
      </c>
      <c r="C227" s="1330"/>
      <c r="D227" s="1329" t="s">
        <v>1824</v>
      </c>
      <c r="E227" s="1330"/>
      <c r="F227" s="1331" t="str">
        <f>'Fruit Trees, Citrus &amp; Berries'!BE218</f>
        <v/>
      </c>
      <c r="G227" s="1332"/>
      <c r="H227" s="1333" t="str">
        <f>'Fruit Trees, Citrus &amp; Berries'!BB218&amp;" | "&amp;'Fruit Trees, Citrus &amp; Berries'!BC218</f>
        <v xml:space="preserve"> | </v>
      </c>
      <c r="I227" s="1334"/>
      <c r="J227" s="1334"/>
      <c r="K227" s="1334"/>
      <c r="L227" s="1334"/>
      <c r="M227" s="1334"/>
      <c r="N227" s="1334"/>
      <c r="O227" s="1334"/>
      <c r="P227" s="1334"/>
      <c r="Q227" s="1334"/>
      <c r="R227" s="1334"/>
      <c r="S227" s="1334"/>
      <c r="T227" s="1334"/>
      <c r="U227" s="1334"/>
      <c r="V227" s="1334"/>
      <c r="W227" s="1334"/>
      <c r="X227" s="1334"/>
      <c r="Y227" s="1334"/>
      <c r="Z227" s="1334"/>
      <c r="AA227" s="1334"/>
      <c r="AB227" s="1334"/>
      <c r="AC227" s="1334"/>
      <c r="AD227" s="1334"/>
      <c r="AE227" s="1334"/>
      <c r="AF227" s="1334"/>
      <c r="AG227" s="1334"/>
      <c r="AH227" s="1334"/>
      <c r="AI227" s="1334"/>
      <c r="AJ227" s="1334"/>
      <c r="AK227" s="1334"/>
      <c r="AL227" s="1335"/>
      <c r="AM227" s="1336" t="str">
        <f>'Fruit Trees, Citrus &amp; Berries'!BF218</f>
        <v/>
      </c>
      <c r="AN227" s="1337"/>
      <c r="AO227" s="1338"/>
      <c r="AP227" s="1339" t="str">
        <f>'Fruit Trees, Citrus &amp; Berries'!BH218</f>
        <v/>
      </c>
      <c r="AQ227" s="1340"/>
      <c r="AR227" s="1341"/>
      <c r="AS227" s="1336" t="str">
        <f t="shared" si="33"/>
        <v/>
      </c>
      <c r="AT227" s="1337"/>
      <c r="AU227" s="1337"/>
      <c r="AV227" s="1338"/>
      <c r="AW227" s="1342" t="str">
        <f>'Fruit Trees, Citrus &amp; Berries'!BA218</f>
        <v/>
      </c>
      <c r="AX227" s="1343"/>
      <c r="AY227" s="1344"/>
      <c r="BB227" s="108" t="str">
        <f t="shared" si="32"/>
        <v>*********</v>
      </c>
      <c r="BC227" s="108" t="str">
        <f t="shared" si="34"/>
        <v/>
      </c>
      <c r="BD227" s="108" t="str">
        <f t="shared" si="35"/>
        <v/>
      </c>
      <c r="BE227" s="108" t="str">
        <f t="shared" si="36"/>
        <v xml:space="preserve"> | </v>
      </c>
      <c r="BF227" s="115" t="str">
        <f t="shared" si="37"/>
        <v/>
      </c>
      <c r="BG227" s="113" t="str">
        <f t="shared" si="38"/>
        <v/>
      </c>
      <c r="BH227" s="206" t="str">
        <f t="shared" si="39"/>
        <v/>
      </c>
      <c r="BI227" s="113" t="str">
        <f t="shared" si="40"/>
        <v/>
      </c>
    </row>
    <row r="228" spans="2:61" ht="18.75" customHeight="1" x14ac:dyDescent="0.4">
      <c r="B228" s="1329" t="s">
        <v>1824</v>
      </c>
      <c r="C228" s="1330"/>
      <c r="D228" s="1329" t="s">
        <v>1824</v>
      </c>
      <c r="E228" s="1330"/>
      <c r="F228" s="1331" t="str">
        <f>'Fruit Trees, Citrus &amp; Berries'!BE219</f>
        <v/>
      </c>
      <c r="G228" s="1332"/>
      <c r="H228" s="1333" t="str">
        <f>'Fruit Trees, Citrus &amp; Berries'!BB219&amp;" | "&amp;'Fruit Trees, Citrus &amp; Berries'!BC219</f>
        <v xml:space="preserve"> | </v>
      </c>
      <c r="I228" s="1334"/>
      <c r="J228" s="1334"/>
      <c r="K228" s="1334"/>
      <c r="L228" s="1334"/>
      <c r="M228" s="1334"/>
      <c r="N228" s="1334"/>
      <c r="O228" s="1334"/>
      <c r="P228" s="1334"/>
      <c r="Q228" s="1334"/>
      <c r="R228" s="1334"/>
      <c r="S228" s="1334"/>
      <c r="T228" s="1334"/>
      <c r="U228" s="1334"/>
      <c r="V228" s="1334"/>
      <c r="W228" s="1334"/>
      <c r="X228" s="1334"/>
      <c r="Y228" s="1334"/>
      <c r="Z228" s="1334"/>
      <c r="AA228" s="1334"/>
      <c r="AB228" s="1334"/>
      <c r="AC228" s="1334"/>
      <c r="AD228" s="1334"/>
      <c r="AE228" s="1334"/>
      <c r="AF228" s="1334"/>
      <c r="AG228" s="1334"/>
      <c r="AH228" s="1334"/>
      <c r="AI228" s="1334"/>
      <c r="AJ228" s="1334"/>
      <c r="AK228" s="1334"/>
      <c r="AL228" s="1335"/>
      <c r="AM228" s="1336" t="str">
        <f>'Fruit Trees, Citrus &amp; Berries'!BF219</f>
        <v/>
      </c>
      <c r="AN228" s="1337"/>
      <c r="AO228" s="1338"/>
      <c r="AP228" s="1339" t="str">
        <f>'Fruit Trees, Citrus &amp; Berries'!BH219</f>
        <v/>
      </c>
      <c r="AQ228" s="1340"/>
      <c r="AR228" s="1341"/>
      <c r="AS228" s="1336" t="str">
        <f t="shared" si="33"/>
        <v/>
      </c>
      <c r="AT228" s="1337"/>
      <c r="AU228" s="1337"/>
      <c r="AV228" s="1338"/>
      <c r="AW228" s="1342" t="str">
        <f>'Fruit Trees, Citrus &amp; Berries'!BA219</f>
        <v/>
      </c>
      <c r="AX228" s="1343"/>
      <c r="AY228" s="1344"/>
      <c r="BB228" s="108" t="str">
        <f t="shared" si="32"/>
        <v>*********</v>
      </c>
      <c r="BC228" s="108" t="str">
        <f t="shared" si="34"/>
        <v/>
      </c>
      <c r="BD228" s="108" t="str">
        <f t="shared" si="35"/>
        <v/>
      </c>
      <c r="BE228" s="108" t="str">
        <f t="shared" si="36"/>
        <v xml:space="preserve"> | </v>
      </c>
      <c r="BF228" s="115" t="str">
        <f t="shared" si="37"/>
        <v/>
      </c>
      <c r="BG228" s="113" t="str">
        <f t="shared" si="38"/>
        <v/>
      </c>
      <c r="BH228" s="206" t="str">
        <f t="shared" si="39"/>
        <v/>
      </c>
      <c r="BI228" s="113" t="str">
        <f t="shared" si="40"/>
        <v/>
      </c>
    </row>
    <row r="229" spans="2:61" ht="18.75" customHeight="1" x14ac:dyDescent="0.4">
      <c r="B229" s="1329" t="s">
        <v>1824</v>
      </c>
      <c r="C229" s="1330"/>
      <c r="D229" s="1329" t="s">
        <v>1824</v>
      </c>
      <c r="E229" s="1330"/>
      <c r="F229" s="1331" t="str">
        <f>'Fruit Trees, Citrus &amp; Berries'!BE220</f>
        <v/>
      </c>
      <c r="G229" s="1332"/>
      <c r="H229" s="1333" t="str">
        <f>'Fruit Trees, Citrus &amp; Berries'!BB220&amp;" | "&amp;'Fruit Trees, Citrus &amp; Berries'!BC220</f>
        <v>Elderberry | Elderberry</v>
      </c>
      <c r="I229" s="1334"/>
      <c r="J229" s="1334"/>
      <c r="K229" s="1334"/>
      <c r="L229" s="1334"/>
      <c r="M229" s="1334"/>
      <c r="N229" s="1334"/>
      <c r="O229" s="1334"/>
      <c r="P229" s="1334"/>
      <c r="Q229" s="1334"/>
      <c r="R229" s="1334"/>
      <c r="S229" s="1334"/>
      <c r="T229" s="1334"/>
      <c r="U229" s="1334"/>
      <c r="V229" s="1334"/>
      <c r="W229" s="1334"/>
      <c r="X229" s="1334"/>
      <c r="Y229" s="1334"/>
      <c r="Z229" s="1334"/>
      <c r="AA229" s="1334"/>
      <c r="AB229" s="1334"/>
      <c r="AC229" s="1334"/>
      <c r="AD229" s="1334"/>
      <c r="AE229" s="1334"/>
      <c r="AF229" s="1334"/>
      <c r="AG229" s="1334"/>
      <c r="AH229" s="1334"/>
      <c r="AI229" s="1334"/>
      <c r="AJ229" s="1334"/>
      <c r="AK229" s="1334"/>
      <c r="AL229" s="1335"/>
      <c r="AM229" s="1336" t="str">
        <f>'Fruit Trees, Citrus &amp; Berries'!BF220</f>
        <v/>
      </c>
      <c r="AN229" s="1337"/>
      <c r="AO229" s="1338"/>
      <c r="AP229" s="1339">
        <f>'Fruit Trees, Citrus &amp; Berries'!BH220</f>
        <v>0</v>
      </c>
      <c r="AQ229" s="1340"/>
      <c r="AR229" s="1341"/>
      <c r="AS229" s="1336" t="str">
        <f t="shared" si="33"/>
        <v/>
      </c>
      <c r="AT229" s="1337"/>
      <c r="AU229" s="1337"/>
      <c r="AV229" s="1338"/>
      <c r="AW229" s="1342" t="str">
        <f>'Fruit Trees, Citrus &amp; Berries'!BA220</f>
        <v>FNFBR365</v>
      </c>
      <c r="AX229" s="1343"/>
      <c r="AY229" s="1344"/>
      <c r="BB229" s="108" t="str">
        <f t="shared" si="32"/>
        <v>*********</v>
      </c>
      <c r="BC229" s="108" t="str">
        <f t="shared" si="34"/>
        <v>FNFBR365</v>
      </c>
      <c r="BD229" s="108" t="str">
        <f t="shared" si="35"/>
        <v/>
      </c>
      <c r="BE229" s="108" t="str">
        <f t="shared" si="36"/>
        <v>Elderberry | Elderberry</v>
      </c>
      <c r="BF229" s="115" t="str">
        <f t="shared" si="37"/>
        <v/>
      </c>
      <c r="BG229" s="113" t="str">
        <f t="shared" si="38"/>
        <v/>
      </c>
      <c r="BH229" s="206">
        <f t="shared" si="39"/>
        <v>0</v>
      </c>
      <c r="BI229" s="113" t="str">
        <f t="shared" si="40"/>
        <v/>
      </c>
    </row>
    <row r="230" spans="2:61" ht="18.75" customHeight="1" x14ac:dyDescent="0.4">
      <c r="B230" s="1329" t="s">
        <v>1824</v>
      </c>
      <c r="C230" s="1330"/>
      <c r="D230" s="1329" t="s">
        <v>1824</v>
      </c>
      <c r="E230" s="1330"/>
      <c r="F230" s="1331" t="str">
        <f>'Fruit Trees, Citrus &amp; Berries'!BE221</f>
        <v/>
      </c>
      <c r="G230" s="1332"/>
      <c r="H230" s="1333" t="str">
        <f>'Fruit Trees, Citrus &amp; Berries'!BB221&amp;" | "&amp;'Fruit Trees, Citrus &amp; Berries'!BC221</f>
        <v xml:space="preserve"> | </v>
      </c>
      <c r="I230" s="1334"/>
      <c r="J230" s="1334"/>
      <c r="K230" s="1334"/>
      <c r="L230" s="1334"/>
      <c r="M230" s="1334"/>
      <c r="N230" s="1334"/>
      <c r="O230" s="1334"/>
      <c r="P230" s="1334"/>
      <c r="Q230" s="1334"/>
      <c r="R230" s="1334"/>
      <c r="S230" s="1334"/>
      <c r="T230" s="1334"/>
      <c r="U230" s="1334"/>
      <c r="V230" s="1334"/>
      <c r="W230" s="1334"/>
      <c r="X230" s="1334"/>
      <c r="Y230" s="1334"/>
      <c r="Z230" s="1334"/>
      <c r="AA230" s="1334"/>
      <c r="AB230" s="1334"/>
      <c r="AC230" s="1334"/>
      <c r="AD230" s="1334"/>
      <c r="AE230" s="1334"/>
      <c r="AF230" s="1334"/>
      <c r="AG230" s="1334"/>
      <c r="AH230" s="1334"/>
      <c r="AI230" s="1334"/>
      <c r="AJ230" s="1334"/>
      <c r="AK230" s="1334"/>
      <c r="AL230" s="1335"/>
      <c r="AM230" s="1336" t="str">
        <f>'Fruit Trees, Citrus &amp; Berries'!BF221</f>
        <v/>
      </c>
      <c r="AN230" s="1337"/>
      <c r="AO230" s="1338"/>
      <c r="AP230" s="1339" t="str">
        <f>'Fruit Trees, Citrus &amp; Berries'!BH221</f>
        <v/>
      </c>
      <c r="AQ230" s="1340"/>
      <c r="AR230" s="1341"/>
      <c r="AS230" s="1336" t="str">
        <f t="shared" si="33"/>
        <v/>
      </c>
      <c r="AT230" s="1337"/>
      <c r="AU230" s="1337"/>
      <c r="AV230" s="1338"/>
      <c r="AW230" s="1342" t="str">
        <f>'Fruit Trees, Citrus &amp; Berries'!BA221</f>
        <v/>
      </c>
      <c r="AX230" s="1343"/>
      <c r="AY230" s="1344"/>
      <c r="BB230" s="108" t="str">
        <f t="shared" si="32"/>
        <v>*********</v>
      </c>
      <c r="BC230" s="108" t="str">
        <f t="shared" si="34"/>
        <v/>
      </c>
      <c r="BD230" s="108" t="str">
        <f t="shared" si="35"/>
        <v/>
      </c>
      <c r="BE230" s="108" t="str">
        <f t="shared" si="36"/>
        <v xml:space="preserve"> | </v>
      </c>
      <c r="BF230" s="115" t="str">
        <f t="shared" si="37"/>
        <v/>
      </c>
      <c r="BG230" s="113" t="str">
        <f t="shared" si="38"/>
        <v/>
      </c>
      <c r="BH230" s="206" t="str">
        <f t="shared" si="39"/>
        <v/>
      </c>
      <c r="BI230" s="113" t="str">
        <f t="shared" si="40"/>
        <v/>
      </c>
    </row>
    <row r="231" spans="2:61" ht="18.75" customHeight="1" x14ac:dyDescent="0.4">
      <c r="B231" s="1329" t="s">
        <v>1824</v>
      </c>
      <c r="C231" s="1330"/>
      <c r="D231" s="1329" t="s">
        <v>1824</v>
      </c>
      <c r="E231" s="1330"/>
      <c r="F231" s="1331" t="str">
        <f>'Fruit Trees, Citrus &amp; Berries'!BE222</f>
        <v/>
      </c>
      <c r="G231" s="1332"/>
      <c r="H231" s="1333" t="str">
        <f>'Fruit Trees, Citrus &amp; Berries'!BB222&amp;" | "&amp;'Fruit Trees, Citrus &amp; Berries'!BC222</f>
        <v xml:space="preserve"> | </v>
      </c>
      <c r="I231" s="1334"/>
      <c r="J231" s="1334"/>
      <c r="K231" s="1334"/>
      <c r="L231" s="1334"/>
      <c r="M231" s="1334"/>
      <c r="N231" s="1334"/>
      <c r="O231" s="1334"/>
      <c r="P231" s="1334"/>
      <c r="Q231" s="1334"/>
      <c r="R231" s="1334"/>
      <c r="S231" s="1334"/>
      <c r="T231" s="1334"/>
      <c r="U231" s="1334"/>
      <c r="V231" s="1334"/>
      <c r="W231" s="1334"/>
      <c r="X231" s="1334"/>
      <c r="Y231" s="1334"/>
      <c r="Z231" s="1334"/>
      <c r="AA231" s="1334"/>
      <c r="AB231" s="1334"/>
      <c r="AC231" s="1334"/>
      <c r="AD231" s="1334"/>
      <c r="AE231" s="1334"/>
      <c r="AF231" s="1334"/>
      <c r="AG231" s="1334"/>
      <c r="AH231" s="1334"/>
      <c r="AI231" s="1334"/>
      <c r="AJ231" s="1334"/>
      <c r="AK231" s="1334"/>
      <c r="AL231" s="1335"/>
      <c r="AM231" s="1336" t="str">
        <f>'Fruit Trees, Citrus &amp; Berries'!BF222</f>
        <v/>
      </c>
      <c r="AN231" s="1337"/>
      <c r="AO231" s="1338"/>
      <c r="AP231" s="1339" t="str">
        <f>'Fruit Trees, Citrus &amp; Berries'!BH222</f>
        <v/>
      </c>
      <c r="AQ231" s="1340"/>
      <c r="AR231" s="1341"/>
      <c r="AS231" s="1336" t="str">
        <f t="shared" si="33"/>
        <v/>
      </c>
      <c r="AT231" s="1337"/>
      <c r="AU231" s="1337"/>
      <c r="AV231" s="1338"/>
      <c r="AW231" s="1342" t="str">
        <f>'Fruit Trees, Citrus &amp; Berries'!BA222</f>
        <v/>
      </c>
      <c r="AX231" s="1343"/>
      <c r="AY231" s="1344"/>
      <c r="BB231" s="108" t="str">
        <f t="shared" si="32"/>
        <v>*********</v>
      </c>
      <c r="BC231" s="108" t="str">
        <f t="shared" si="34"/>
        <v/>
      </c>
      <c r="BD231" s="108" t="str">
        <f t="shared" si="35"/>
        <v/>
      </c>
      <c r="BE231" s="108" t="str">
        <f t="shared" si="36"/>
        <v xml:space="preserve"> | </v>
      </c>
      <c r="BF231" s="115" t="str">
        <f t="shared" si="37"/>
        <v/>
      </c>
      <c r="BG231" s="113" t="str">
        <f t="shared" si="38"/>
        <v/>
      </c>
      <c r="BH231" s="206" t="str">
        <f t="shared" si="39"/>
        <v/>
      </c>
      <c r="BI231" s="113" t="str">
        <f t="shared" si="40"/>
        <v/>
      </c>
    </row>
    <row r="232" spans="2:61" ht="18.75" customHeight="1" x14ac:dyDescent="0.4">
      <c r="B232" s="1329" t="s">
        <v>1824</v>
      </c>
      <c r="C232" s="1330"/>
      <c r="D232" s="1329" t="s">
        <v>1824</v>
      </c>
      <c r="E232" s="1330"/>
      <c r="F232" s="1331" t="str">
        <f>'Fruit Trees, Citrus &amp; Berries'!BE223</f>
        <v/>
      </c>
      <c r="G232" s="1332"/>
      <c r="H232" s="1333" t="str">
        <f>'Fruit Trees, Citrus &amp; Berries'!BB223&amp;" | "&amp;'Fruit Trees, Citrus &amp; Berries'!BC223</f>
        <v xml:space="preserve"> | </v>
      </c>
      <c r="I232" s="1334"/>
      <c r="J232" s="1334"/>
      <c r="K232" s="1334"/>
      <c r="L232" s="1334"/>
      <c r="M232" s="1334"/>
      <c r="N232" s="1334"/>
      <c r="O232" s="1334"/>
      <c r="P232" s="1334"/>
      <c r="Q232" s="1334"/>
      <c r="R232" s="1334"/>
      <c r="S232" s="1334"/>
      <c r="T232" s="1334"/>
      <c r="U232" s="1334"/>
      <c r="V232" s="1334"/>
      <c r="W232" s="1334"/>
      <c r="X232" s="1334"/>
      <c r="Y232" s="1334"/>
      <c r="Z232" s="1334"/>
      <c r="AA232" s="1334"/>
      <c r="AB232" s="1334"/>
      <c r="AC232" s="1334"/>
      <c r="AD232" s="1334"/>
      <c r="AE232" s="1334"/>
      <c r="AF232" s="1334"/>
      <c r="AG232" s="1334"/>
      <c r="AH232" s="1334"/>
      <c r="AI232" s="1334"/>
      <c r="AJ232" s="1334"/>
      <c r="AK232" s="1334"/>
      <c r="AL232" s="1335"/>
      <c r="AM232" s="1336" t="str">
        <f>'Fruit Trees, Citrus &amp; Berries'!BF223</f>
        <v/>
      </c>
      <c r="AN232" s="1337"/>
      <c r="AO232" s="1338"/>
      <c r="AP232" s="1339" t="str">
        <f>'Fruit Trees, Citrus &amp; Berries'!BH223</f>
        <v/>
      </c>
      <c r="AQ232" s="1340"/>
      <c r="AR232" s="1341"/>
      <c r="AS232" s="1336" t="str">
        <f t="shared" si="33"/>
        <v/>
      </c>
      <c r="AT232" s="1337"/>
      <c r="AU232" s="1337"/>
      <c r="AV232" s="1338"/>
      <c r="AW232" s="1342" t="str">
        <f>'Fruit Trees, Citrus &amp; Berries'!BA223</f>
        <v/>
      </c>
      <c r="AX232" s="1343"/>
      <c r="AY232" s="1344"/>
      <c r="BB232" s="108" t="str">
        <f t="shared" si="32"/>
        <v>*********</v>
      </c>
      <c r="BC232" s="108" t="str">
        <f t="shared" si="34"/>
        <v/>
      </c>
      <c r="BD232" s="108" t="str">
        <f t="shared" si="35"/>
        <v/>
      </c>
      <c r="BE232" s="108" t="str">
        <f t="shared" si="36"/>
        <v xml:space="preserve"> | </v>
      </c>
      <c r="BF232" s="115" t="str">
        <f t="shared" si="37"/>
        <v/>
      </c>
      <c r="BG232" s="113" t="str">
        <f t="shared" si="38"/>
        <v/>
      </c>
      <c r="BH232" s="206" t="str">
        <f t="shared" si="39"/>
        <v/>
      </c>
      <c r="BI232" s="113" t="str">
        <f t="shared" si="40"/>
        <v/>
      </c>
    </row>
    <row r="233" spans="2:61" ht="18.75" customHeight="1" x14ac:dyDescent="0.4">
      <c r="B233" s="1329" t="s">
        <v>1824</v>
      </c>
      <c r="C233" s="1330"/>
      <c r="D233" s="1329" t="s">
        <v>1824</v>
      </c>
      <c r="E233" s="1330"/>
      <c r="F233" s="1331" t="str">
        <f>'Fruit Trees, Citrus &amp; Berries'!BE224</f>
        <v/>
      </c>
      <c r="G233" s="1332"/>
      <c r="H233" s="1333" t="str">
        <f>'Fruit Trees, Citrus &amp; Berries'!BB224&amp;" | "&amp;'Fruit Trees, Citrus &amp; Berries'!BC224</f>
        <v xml:space="preserve"> | </v>
      </c>
      <c r="I233" s="1334"/>
      <c r="J233" s="1334"/>
      <c r="K233" s="1334"/>
      <c r="L233" s="1334"/>
      <c r="M233" s="1334"/>
      <c r="N233" s="1334"/>
      <c r="O233" s="1334"/>
      <c r="P233" s="1334"/>
      <c r="Q233" s="1334"/>
      <c r="R233" s="1334"/>
      <c r="S233" s="1334"/>
      <c r="T233" s="1334"/>
      <c r="U233" s="1334"/>
      <c r="V233" s="1334"/>
      <c r="W233" s="1334"/>
      <c r="X233" s="1334"/>
      <c r="Y233" s="1334"/>
      <c r="Z233" s="1334"/>
      <c r="AA233" s="1334"/>
      <c r="AB233" s="1334"/>
      <c r="AC233" s="1334"/>
      <c r="AD233" s="1334"/>
      <c r="AE233" s="1334"/>
      <c r="AF233" s="1334"/>
      <c r="AG233" s="1334"/>
      <c r="AH233" s="1334"/>
      <c r="AI233" s="1334"/>
      <c r="AJ233" s="1334"/>
      <c r="AK233" s="1334"/>
      <c r="AL233" s="1335"/>
      <c r="AM233" s="1336" t="str">
        <f>'Fruit Trees, Citrus &amp; Berries'!BF224</f>
        <v/>
      </c>
      <c r="AN233" s="1337"/>
      <c r="AO233" s="1338"/>
      <c r="AP233" s="1339" t="str">
        <f>'Fruit Trees, Citrus &amp; Berries'!BH224</f>
        <v/>
      </c>
      <c r="AQ233" s="1340"/>
      <c r="AR233" s="1341"/>
      <c r="AS233" s="1336" t="str">
        <f t="shared" si="33"/>
        <v/>
      </c>
      <c r="AT233" s="1337"/>
      <c r="AU233" s="1337"/>
      <c r="AV233" s="1338"/>
      <c r="AW233" s="1342" t="str">
        <f>'Fruit Trees, Citrus &amp; Berries'!BA224</f>
        <v/>
      </c>
      <c r="AX233" s="1343"/>
      <c r="AY233" s="1344"/>
      <c r="BB233" s="108" t="str">
        <f t="shared" si="32"/>
        <v>*********</v>
      </c>
      <c r="BC233" s="108" t="str">
        <f t="shared" si="34"/>
        <v/>
      </c>
      <c r="BD233" s="108" t="str">
        <f t="shared" si="35"/>
        <v/>
      </c>
      <c r="BE233" s="108" t="str">
        <f t="shared" si="36"/>
        <v xml:space="preserve"> | </v>
      </c>
      <c r="BF233" s="115" t="str">
        <f t="shared" si="37"/>
        <v/>
      </c>
      <c r="BG233" s="113" t="str">
        <f t="shared" si="38"/>
        <v/>
      </c>
      <c r="BH233" s="206" t="str">
        <f t="shared" si="39"/>
        <v/>
      </c>
      <c r="BI233" s="113" t="str">
        <f t="shared" si="40"/>
        <v/>
      </c>
    </row>
    <row r="234" spans="2:61" ht="18.75" customHeight="1" x14ac:dyDescent="0.4">
      <c r="B234" s="1329" t="s">
        <v>1824</v>
      </c>
      <c r="C234" s="1330"/>
      <c r="D234" s="1329" t="s">
        <v>1824</v>
      </c>
      <c r="E234" s="1330"/>
      <c r="F234" s="1331" t="str">
        <f>'Fruit Trees, Citrus &amp; Berries'!BE225</f>
        <v/>
      </c>
      <c r="G234" s="1332"/>
      <c r="H234" s="1333" t="str">
        <f>'Fruit Trees, Citrus &amp; Berries'!BB225&amp;" | "&amp;'Fruit Trees, Citrus &amp; Berries'!BC225</f>
        <v>Fig | Adam | 20cm pot</v>
      </c>
      <c r="I234" s="1334"/>
      <c r="J234" s="1334"/>
      <c r="K234" s="1334"/>
      <c r="L234" s="1334"/>
      <c r="M234" s="1334"/>
      <c r="N234" s="1334"/>
      <c r="O234" s="1334"/>
      <c r="P234" s="1334"/>
      <c r="Q234" s="1334"/>
      <c r="R234" s="1334"/>
      <c r="S234" s="1334"/>
      <c r="T234" s="1334"/>
      <c r="U234" s="1334"/>
      <c r="V234" s="1334"/>
      <c r="W234" s="1334"/>
      <c r="X234" s="1334"/>
      <c r="Y234" s="1334"/>
      <c r="Z234" s="1334"/>
      <c r="AA234" s="1334"/>
      <c r="AB234" s="1334"/>
      <c r="AC234" s="1334"/>
      <c r="AD234" s="1334"/>
      <c r="AE234" s="1334"/>
      <c r="AF234" s="1334"/>
      <c r="AG234" s="1334"/>
      <c r="AH234" s="1334"/>
      <c r="AI234" s="1334"/>
      <c r="AJ234" s="1334"/>
      <c r="AK234" s="1334"/>
      <c r="AL234" s="1335"/>
      <c r="AM234" s="1336" t="str">
        <f>'Fruit Trees, Citrus &amp; Berries'!BF225</f>
        <v/>
      </c>
      <c r="AN234" s="1337"/>
      <c r="AO234" s="1338"/>
      <c r="AP234" s="1339">
        <f>'Fruit Trees, Citrus &amp; Berries'!BH225</f>
        <v>0</v>
      </c>
      <c r="AQ234" s="1340"/>
      <c r="AR234" s="1341"/>
      <c r="AS234" s="1336" t="str">
        <f t="shared" si="33"/>
        <v/>
      </c>
      <c r="AT234" s="1337"/>
      <c r="AU234" s="1337"/>
      <c r="AV234" s="1338"/>
      <c r="AW234" s="1342" t="str">
        <f>'Fruit Trees, Citrus &amp; Berries'!BA225</f>
        <v>FNFBR370</v>
      </c>
      <c r="AX234" s="1343"/>
      <c r="AY234" s="1344"/>
      <c r="BB234" s="108" t="str">
        <f t="shared" si="32"/>
        <v>*********</v>
      </c>
      <c r="BC234" s="108" t="str">
        <f t="shared" si="34"/>
        <v>FNFBR370</v>
      </c>
      <c r="BD234" s="108" t="str">
        <f t="shared" si="35"/>
        <v/>
      </c>
      <c r="BE234" s="108" t="str">
        <f t="shared" si="36"/>
        <v>Fig | Adam | 20cm pot</v>
      </c>
      <c r="BF234" s="115" t="str">
        <f t="shared" si="37"/>
        <v/>
      </c>
      <c r="BG234" s="113" t="str">
        <f t="shared" si="38"/>
        <v/>
      </c>
      <c r="BH234" s="206">
        <f t="shared" si="39"/>
        <v>0</v>
      </c>
      <c r="BI234" s="113" t="str">
        <f t="shared" si="40"/>
        <v/>
      </c>
    </row>
    <row r="235" spans="2:61" ht="18.75" customHeight="1" x14ac:dyDescent="0.4">
      <c r="B235" s="1329" t="s">
        <v>1824</v>
      </c>
      <c r="C235" s="1330"/>
      <c r="D235" s="1329" t="s">
        <v>1824</v>
      </c>
      <c r="E235" s="1330"/>
      <c r="F235" s="1331" t="str">
        <f>'Fruit Trees, Citrus &amp; Berries'!BE226</f>
        <v/>
      </c>
      <c r="G235" s="1332"/>
      <c r="H235" s="1333" t="str">
        <f>'Fruit Trees, Citrus &amp; Berries'!BB226&amp;" | "&amp;'Fruit Trees, Citrus &amp; Berries'!BC226</f>
        <v>Fig | Black Genoa | Bare root or Potted</v>
      </c>
      <c r="I235" s="1334"/>
      <c r="J235" s="1334"/>
      <c r="K235" s="1334"/>
      <c r="L235" s="1334"/>
      <c r="M235" s="1334"/>
      <c r="N235" s="1334"/>
      <c r="O235" s="1334"/>
      <c r="P235" s="1334"/>
      <c r="Q235" s="1334"/>
      <c r="R235" s="1334"/>
      <c r="S235" s="1334"/>
      <c r="T235" s="1334"/>
      <c r="U235" s="1334"/>
      <c r="V235" s="1334"/>
      <c r="W235" s="1334"/>
      <c r="X235" s="1334"/>
      <c r="Y235" s="1334"/>
      <c r="Z235" s="1334"/>
      <c r="AA235" s="1334"/>
      <c r="AB235" s="1334"/>
      <c r="AC235" s="1334"/>
      <c r="AD235" s="1334"/>
      <c r="AE235" s="1334"/>
      <c r="AF235" s="1334"/>
      <c r="AG235" s="1334"/>
      <c r="AH235" s="1334"/>
      <c r="AI235" s="1334"/>
      <c r="AJ235" s="1334"/>
      <c r="AK235" s="1334"/>
      <c r="AL235" s="1335"/>
      <c r="AM235" s="1336">
        <f>'Fruit Trees, Citrus &amp; Berries'!BF226</f>
        <v>42.95</v>
      </c>
      <c r="AN235" s="1337"/>
      <c r="AO235" s="1338"/>
      <c r="AP235" s="1339">
        <f>'Fruit Trees, Citrus &amp; Berries'!BH226</f>
        <v>0</v>
      </c>
      <c r="AQ235" s="1340"/>
      <c r="AR235" s="1341"/>
      <c r="AS235" s="1336" t="str">
        <f t="shared" si="33"/>
        <v/>
      </c>
      <c r="AT235" s="1337"/>
      <c r="AU235" s="1337"/>
      <c r="AV235" s="1338"/>
      <c r="AW235" s="1342" t="str">
        <f>'Fruit Trees, Citrus &amp; Berries'!BA226</f>
        <v>FNFBR373</v>
      </c>
      <c r="AX235" s="1343"/>
      <c r="AY235" s="1344"/>
      <c r="BB235" s="108" t="str">
        <f t="shared" si="32"/>
        <v>*********</v>
      </c>
      <c r="BC235" s="108" t="str">
        <f t="shared" si="34"/>
        <v>FNFBR373</v>
      </c>
      <c r="BD235" s="108" t="str">
        <f t="shared" si="35"/>
        <v/>
      </c>
      <c r="BE235" s="108" t="str">
        <f t="shared" si="36"/>
        <v>Fig | Black Genoa | Bare root or Potted</v>
      </c>
      <c r="BF235" s="115" t="str">
        <f t="shared" si="37"/>
        <v/>
      </c>
      <c r="BG235" s="113">
        <f t="shared" si="38"/>
        <v>42.95</v>
      </c>
      <c r="BH235" s="206">
        <f t="shared" si="39"/>
        <v>0</v>
      </c>
      <c r="BI235" s="113" t="str">
        <f t="shared" si="40"/>
        <v/>
      </c>
    </row>
    <row r="236" spans="2:61" ht="18.75" customHeight="1" x14ac:dyDescent="0.4">
      <c r="B236" s="1329" t="s">
        <v>1824</v>
      </c>
      <c r="C236" s="1330"/>
      <c r="D236" s="1329" t="s">
        <v>1824</v>
      </c>
      <c r="E236" s="1330"/>
      <c r="F236" s="1331" t="str">
        <f>'Fruit Trees, Citrus &amp; Berries'!BE227</f>
        <v/>
      </c>
      <c r="G236" s="1332"/>
      <c r="H236" s="1333" t="str">
        <f>'Fruit Trees, Citrus &amp; Berries'!BB227&amp;" | "&amp;'Fruit Trees, Citrus &amp; Berries'!BC227</f>
        <v xml:space="preserve">Fig | Black Genoa | </v>
      </c>
      <c r="I236" s="1334"/>
      <c r="J236" s="1334"/>
      <c r="K236" s="1334"/>
      <c r="L236" s="1334"/>
      <c r="M236" s="1334"/>
      <c r="N236" s="1334"/>
      <c r="O236" s="1334"/>
      <c r="P236" s="1334"/>
      <c r="Q236" s="1334"/>
      <c r="R236" s="1334"/>
      <c r="S236" s="1334"/>
      <c r="T236" s="1334"/>
      <c r="U236" s="1334"/>
      <c r="V236" s="1334"/>
      <c r="W236" s="1334"/>
      <c r="X236" s="1334"/>
      <c r="Y236" s="1334"/>
      <c r="Z236" s="1334"/>
      <c r="AA236" s="1334"/>
      <c r="AB236" s="1334"/>
      <c r="AC236" s="1334"/>
      <c r="AD236" s="1334"/>
      <c r="AE236" s="1334"/>
      <c r="AF236" s="1334"/>
      <c r="AG236" s="1334"/>
      <c r="AH236" s="1334"/>
      <c r="AI236" s="1334"/>
      <c r="AJ236" s="1334"/>
      <c r="AK236" s="1334"/>
      <c r="AL236" s="1335"/>
      <c r="AM236" s="1336">
        <f>'Fruit Trees, Citrus &amp; Berries'!BF227</f>
        <v>42.95</v>
      </c>
      <c r="AN236" s="1337"/>
      <c r="AO236" s="1338"/>
      <c r="AP236" s="1339">
        <f>'Fruit Trees, Citrus &amp; Berries'!BH227</f>
        <v>0</v>
      </c>
      <c r="AQ236" s="1340"/>
      <c r="AR236" s="1341"/>
      <c r="AS236" s="1336" t="str">
        <f t="shared" si="33"/>
        <v/>
      </c>
      <c r="AT236" s="1337"/>
      <c r="AU236" s="1337"/>
      <c r="AV236" s="1338"/>
      <c r="AW236" s="1342" t="str">
        <f>'Fruit Trees, Citrus &amp; Berries'!BA227</f>
        <v>MVPFT573</v>
      </c>
      <c r="AX236" s="1343"/>
      <c r="AY236" s="1344"/>
      <c r="BB236" s="108" t="str">
        <f t="shared" si="32"/>
        <v>*********</v>
      </c>
      <c r="BC236" s="108" t="str">
        <f t="shared" si="34"/>
        <v>MVPFT573</v>
      </c>
      <c r="BD236" s="108" t="str">
        <f t="shared" si="35"/>
        <v/>
      </c>
      <c r="BE236" s="108" t="str">
        <f t="shared" si="36"/>
        <v xml:space="preserve">Fig | Black Genoa | </v>
      </c>
      <c r="BF236" s="115" t="str">
        <f t="shared" si="37"/>
        <v/>
      </c>
      <c r="BG236" s="113">
        <f t="shared" si="38"/>
        <v>42.95</v>
      </c>
      <c r="BH236" s="206">
        <f t="shared" si="39"/>
        <v>0</v>
      </c>
      <c r="BI236" s="113" t="str">
        <f t="shared" si="40"/>
        <v/>
      </c>
    </row>
    <row r="237" spans="2:61" ht="18.75" customHeight="1" x14ac:dyDescent="0.4">
      <c r="B237" s="1329" t="s">
        <v>1824</v>
      </c>
      <c r="C237" s="1330"/>
      <c r="D237" s="1329" t="s">
        <v>1824</v>
      </c>
      <c r="E237" s="1330"/>
      <c r="F237" s="1331" t="str">
        <f>'Fruit Trees, Citrus &amp; Berries'!BE228</f>
        <v/>
      </c>
      <c r="G237" s="1332"/>
      <c r="H237" s="1333" t="str">
        <f>'Fruit Trees, Citrus &amp; Berries'!BB228&amp;" | "&amp;'Fruit Trees, Citrus &amp; Berries'!BC228</f>
        <v xml:space="preserve">Fig | Black Genoa | </v>
      </c>
      <c r="I237" s="1334"/>
      <c r="J237" s="1334"/>
      <c r="K237" s="1334"/>
      <c r="L237" s="1334"/>
      <c r="M237" s="1334"/>
      <c r="N237" s="1334"/>
      <c r="O237" s="1334"/>
      <c r="P237" s="1334"/>
      <c r="Q237" s="1334"/>
      <c r="R237" s="1334"/>
      <c r="S237" s="1334"/>
      <c r="T237" s="1334"/>
      <c r="U237" s="1334"/>
      <c r="V237" s="1334"/>
      <c r="W237" s="1334"/>
      <c r="X237" s="1334"/>
      <c r="Y237" s="1334"/>
      <c r="Z237" s="1334"/>
      <c r="AA237" s="1334"/>
      <c r="AB237" s="1334"/>
      <c r="AC237" s="1334"/>
      <c r="AD237" s="1334"/>
      <c r="AE237" s="1334"/>
      <c r="AF237" s="1334"/>
      <c r="AG237" s="1334"/>
      <c r="AH237" s="1334"/>
      <c r="AI237" s="1334"/>
      <c r="AJ237" s="1334"/>
      <c r="AK237" s="1334"/>
      <c r="AL237" s="1335"/>
      <c r="AM237" s="1336" t="str">
        <f>'Fruit Trees, Citrus &amp; Berries'!BF228</f>
        <v/>
      </c>
      <c r="AN237" s="1337"/>
      <c r="AO237" s="1338"/>
      <c r="AP237" s="1339">
        <f>'Fruit Trees, Citrus &amp; Berries'!BH228</f>
        <v>0</v>
      </c>
      <c r="AQ237" s="1340"/>
      <c r="AR237" s="1341"/>
      <c r="AS237" s="1336" t="str">
        <f t="shared" si="33"/>
        <v/>
      </c>
      <c r="AT237" s="1337"/>
      <c r="AU237" s="1337"/>
      <c r="AV237" s="1338"/>
      <c r="AW237" s="1342" t="str">
        <f>'Fruit Trees, Citrus &amp; Berries'!BA228</f>
        <v>MVPFT574</v>
      </c>
      <c r="AX237" s="1343"/>
      <c r="AY237" s="1344"/>
      <c r="BB237" s="108" t="str">
        <f t="shared" si="32"/>
        <v>*********</v>
      </c>
      <c r="BC237" s="108" t="str">
        <f t="shared" si="34"/>
        <v>MVPFT574</v>
      </c>
      <c r="BD237" s="108" t="str">
        <f t="shared" si="35"/>
        <v/>
      </c>
      <c r="BE237" s="108" t="str">
        <f t="shared" si="36"/>
        <v xml:space="preserve">Fig | Black Genoa | </v>
      </c>
      <c r="BF237" s="115" t="str">
        <f t="shared" si="37"/>
        <v/>
      </c>
      <c r="BG237" s="113" t="str">
        <f t="shared" si="38"/>
        <v/>
      </c>
      <c r="BH237" s="206">
        <f t="shared" si="39"/>
        <v>0</v>
      </c>
      <c r="BI237" s="113" t="str">
        <f t="shared" si="40"/>
        <v/>
      </c>
    </row>
    <row r="238" spans="2:61" ht="18.75" customHeight="1" x14ac:dyDescent="0.4">
      <c r="B238" s="1329" t="s">
        <v>1824</v>
      </c>
      <c r="C238" s="1330"/>
      <c r="D238" s="1329" t="s">
        <v>1824</v>
      </c>
      <c r="E238" s="1330"/>
      <c r="F238" s="1331" t="str">
        <f>'Fruit Trees, Citrus &amp; Berries'!BE229</f>
        <v/>
      </c>
      <c r="G238" s="1332"/>
      <c r="H238" s="1333" t="str">
        <f>'Fruit Trees, Citrus &amp; Berries'!BB229&amp;" | "&amp;'Fruit Trees, Citrus &amp; Berries'!BC229</f>
        <v>Fig | Brown Turkey | Bare root or Potted</v>
      </c>
      <c r="I238" s="1334"/>
      <c r="J238" s="1334"/>
      <c r="K238" s="1334"/>
      <c r="L238" s="1334"/>
      <c r="M238" s="1334"/>
      <c r="N238" s="1334"/>
      <c r="O238" s="1334"/>
      <c r="P238" s="1334"/>
      <c r="Q238" s="1334"/>
      <c r="R238" s="1334"/>
      <c r="S238" s="1334"/>
      <c r="T238" s="1334"/>
      <c r="U238" s="1334"/>
      <c r="V238" s="1334"/>
      <c r="W238" s="1334"/>
      <c r="X238" s="1334"/>
      <c r="Y238" s="1334"/>
      <c r="Z238" s="1334"/>
      <c r="AA238" s="1334"/>
      <c r="AB238" s="1334"/>
      <c r="AC238" s="1334"/>
      <c r="AD238" s="1334"/>
      <c r="AE238" s="1334"/>
      <c r="AF238" s="1334"/>
      <c r="AG238" s="1334"/>
      <c r="AH238" s="1334"/>
      <c r="AI238" s="1334"/>
      <c r="AJ238" s="1334"/>
      <c r="AK238" s="1334"/>
      <c r="AL238" s="1335"/>
      <c r="AM238" s="1336">
        <f>'Fruit Trees, Citrus &amp; Berries'!BF229</f>
        <v>42.95</v>
      </c>
      <c r="AN238" s="1337"/>
      <c r="AO238" s="1338"/>
      <c r="AP238" s="1339">
        <f>'Fruit Trees, Citrus &amp; Berries'!BH229</f>
        <v>0</v>
      </c>
      <c r="AQ238" s="1340"/>
      <c r="AR238" s="1341"/>
      <c r="AS238" s="1336" t="str">
        <f t="shared" si="33"/>
        <v/>
      </c>
      <c r="AT238" s="1337"/>
      <c r="AU238" s="1337"/>
      <c r="AV238" s="1338"/>
      <c r="AW238" s="1342" t="str">
        <f>'Fruit Trees, Citrus &amp; Berries'!BA229</f>
        <v>FNFBR376</v>
      </c>
      <c r="AX238" s="1343"/>
      <c r="AY238" s="1344"/>
      <c r="BB238" s="108" t="str">
        <f t="shared" si="32"/>
        <v>*********</v>
      </c>
      <c r="BC238" s="108" t="str">
        <f t="shared" si="34"/>
        <v>FNFBR376</v>
      </c>
      <c r="BD238" s="108" t="str">
        <f t="shared" si="35"/>
        <v/>
      </c>
      <c r="BE238" s="108" t="str">
        <f t="shared" si="36"/>
        <v>Fig | Brown Turkey | Bare root or Potted</v>
      </c>
      <c r="BF238" s="115" t="str">
        <f t="shared" si="37"/>
        <v/>
      </c>
      <c r="BG238" s="113">
        <f t="shared" si="38"/>
        <v>42.95</v>
      </c>
      <c r="BH238" s="206">
        <f t="shared" si="39"/>
        <v>0</v>
      </c>
      <c r="BI238" s="113" t="str">
        <f t="shared" si="40"/>
        <v/>
      </c>
    </row>
    <row r="239" spans="2:61" ht="18.75" customHeight="1" x14ac:dyDescent="0.4">
      <c r="B239" s="1329" t="s">
        <v>1824</v>
      </c>
      <c r="C239" s="1330"/>
      <c r="D239" s="1329" t="s">
        <v>1824</v>
      </c>
      <c r="E239" s="1330"/>
      <c r="F239" s="1331" t="str">
        <f>'Fruit Trees, Citrus &amp; Berries'!BE230</f>
        <v/>
      </c>
      <c r="G239" s="1332"/>
      <c r="H239" s="1333" t="str">
        <f>'Fruit Trees, Citrus &amp; Berries'!BB230&amp;" | "&amp;'Fruit Trees, Citrus &amp; Berries'!BC230</f>
        <v xml:space="preserve">Fig | Brown Turkey | </v>
      </c>
      <c r="I239" s="1334"/>
      <c r="J239" s="1334"/>
      <c r="K239" s="1334"/>
      <c r="L239" s="1334"/>
      <c r="M239" s="1334"/>
      <c r="N239" s="1334"/>
      <c r="O239" s="1334"/>
      <c r="P239" s="1334"/>
      <c r="Q239" s="1334"/>
      <c r="R239" s="1334"/>
      <c r="S239" s="1334"/>
      <c r="T239" s="1334"/>
      <c r="U239" s="1334"/>
      <c r="V239" s="1334"/>
      <c r="W239" s="1334"/>
      <c r="X239" s="1334"/>
      <c r="Y239" s="1334"/>
      <c r="Z239" s="1334"/>
      <c r="AA239" s="1334"/>
      <c r="AB239" s="1334"/>
      <c r="AC239" s="1334"/>
      <c r="AD239" s="1334"/>
      <c r="AE239" s="1334"/>
      <c r="AF239" s="1334"/>
      <c r="AG239" s="1334"/>
      <c r="AH239" s="1334"/>
      <c r="AI239" s="1334"/>
      <c r="AJ239" s="1334"/>
      <c r="AK239" s="1334"/>
      <c r="AL239" s="1335"/>
      <c r="AM239" s="1336">
        <f>'Fruit Trees, Citrus &amp; Berries'!BF230</f>
        <v>42.95</v>
      </c>
      <c r="AN239" s="1337"/>
      <c r="AO239" s="1338"/>
      <c r="AP239" s="1339">
        <f>'Fruit Trees, Citrus &amp; Berries'!BH230</f>
        <v>0</v>
      </c>
      <c r="AQ239" s="1340"/>
      <c r="AR239" s="1341"/>
      <c r="AS239" s="1336" t="str">
        <f t="shared" si="33"/>
        <v/>
      </c>
      <c r="AT239" s="1337"/>
      <c r="AU239" s="1337"/>
      <c r="AV239" s="1338"/>
      <c r="AW239" s="1342" t="str">
        <f>'Fruit Trees, Citrus &amp; Berries'!BA230</f>
        <v>MVPFT476</v>
      </c>
      <c r="AX239" s="1343"/>
      <c r="AY239" s="1344"/>
      <c r="BB239" s="108" t="str">
        <f t="shared" si="32"/>
        <v>*********</v>
      </c>
      <c r="BC239" s="108" t="str">
        <f t="shared" si="34"/>
        <v>MVPFT476</v>
      </c>
      <c r="BD239" s="108" t="str">
        <f t="shared" si="35"/>
        <v/>
      </c>
      <c r="BE239" s="108" t="str">
        <f t="shared" si="36"/>
        <v xml:space="preserve">Fig | Brown Turkey | </v>
      </c>
      <c r="BF239" s="115" t="str">
        <f t="shared" si="37"/>
        <v/>
      </c>
      <c r="BG239" s="113">
        <f t="shared" si="38"/>
        <v>42.95</v>
      </c>
      <c r="BH239" s="206">
        <f t="shared" si="39"/>
        <v>0</v>
      </c>
      <c r="BI239" s="113" t="str">
        <f t="shared" si="40"/>
        <v/>
      </c>
    </row>
    <row r="240" spans="2:61" ht="18.75" customHeight="1" x14ac:dyDescent="0.4">
      <c r="B240" s="1329" t="s">
        <v>1824</v>
      </c>
      <c r="C240" s="1330"/>
      <c r="D240" s="1329" t="s">
        <v>1824</v>
      </c>
      <c r="E240" s="1330"/>
      <c r="F240" s="1331" t="str">
        <f>'Fruit Trees, Citrus &amp; Berries'!BE231</f>
        <v/>
      </c>
      <c r="G240" s="1332"/>
      <c r="H240" s="1333" t="str">
        <f>'Fruit Trees, Citrus &amp; Berries'!BB231&amp;" | "&amp;'Fruit Trees, Citrus &amp; Berries'!BC231</f>
        <v xml:space="preserve">Fig | Brown Turkey | </v>
      </c>
      <c r="I240" s="1334"/>
      <c r="J240" s="1334"/>
      <c r="K240" s="1334"/>
      <c r="L240" s="1334"/>
      <c r="M240" s="1334"/>
      <c r="N240" s="1334"/>
      <c r="O240" s="1334"/>
      <c r="P240" s="1334"/>
      <c r="Q240" s="1334"/>
      <c r="R240" s="1334"/>
      <c r="S240" s="1334"/>
      <c r="T240" s="1334"/>
      <c r="U240" s="1334"/>
      <c r="V240" s="1334"/>
      <c r="W240" s="1334"/>
      <c r="X240" s="1334"/>
      <c r="Y240" s="1334"/>
      <c r="Z240" s="1334"/>
      <c r="AA240" s="1334"/>
      <c r="AB240" s="1334"/>
      <c r="AC240" s="1334"/>
      <c r="AD240" s="1334"/>
      <c r="AE240" s="1334"/>
      <c r="AF240" s="1334"/>
      <c r="AG240" s="1334"/>
      <c r="AH240" s="1334"/>
      <c r="AI240" s="1334"/>
      <c r="AJ240" s="1334"/>
      <c r="AK240" s="1334"/>
      <c r="AL240" s="1335"/>
      <c r="AM240" s="1336" t="str">
        <f>'Fruit Trees, Citrus &amp; Berries'!BF231</f>
        <v/>
      </c>
      <c r="AN240" s="1337"/>
      <c r="AO240" s="1338"/>
      <c r="AP240" s="1339">
        <f>'Fruit Trees, Citrus &amp; Berries'!BH231</f>
        <v>0</v>
      </c>
      <c r="AQ240" s="1340"/>
      <c r="AR240" s="1341"/>
      <c r="AS240" s="1336" t="str">
        <f t="shared" si="33"/>
        <v/>
      </c>
      <c r="AT240" s="1337"/>
      <c r="AU240" s="1337"/>
      <c r="AV240" s="1338"/>
      <c r="AW240" s="1342" t="str">
        <f>'Fruit Trees, Citrus &amp; Berries'!BA231</f>
        <v>MVPFT377</v>
      </c>
      <c r="AX240" s="1343"/>
      <c r="AY240" s="1344"/>
      <c r="BB240" s="108" t="str">
        <f t="shared" si="32"/>
        <v>*********</v>
      </c>
      <c r="BC240" s="108" t="str">
        <f t="shared" si="34"/>
        <v>MVPFT377</v>
      </c>
      <c r="BD240" s="108" t="str">
        <f t="shared" si="35"/>
        <v/>
      </c>
      <c r="BE240" s="108" t="str">
        <f t="shared" si="36"/>
        <v xml:space="preserve">Fig | Brown Turkey | </v>
      </c>
      <c r="BF240" s="115" t="str">
        <f t="shared" si="37"/>
        <v/>
      </c>
      <c r="BG240" s="113" t="str">
        <f t="shared" si="38"/>
        <v/>
      </c>
      <c r="BH240" s="206">
        <f t="shared" si="39"/>
        <v>0</v>
      </c>
      <c r="BI240" s="113" t="str">
        <f t="shared" si="40"/>
        <v/>
      </c>
    </row>
    <row r="241" spans="2:61" ht="18.75" customHeight="1" x14ac:dyDescent="0.4">
      <c r="B241" s="1329" t="s">
        <v>1824</v>
      </c>
      <c r="C241" s="1330"/>
      <c r="D241" s="1329" t="s">
        <v>1824</v>
      </c>
      <c r="E241" s="1330"/>
      <c r="F241" s="1331" t="str">
        <f>'Fruit Trees, Citrus &amp; Berries'!BE232</f>
        <v/>
      </c>
      <c r="G241" s="1332"/>
      <c r="H241" s="1333" t="str">
        <f>'Fruit Trees, Citrus &amp; Berries'!BB232&amp;" | "&amp;'Fruit Trees, Citrus &amp; Berries'!BC232</f>
        <v>Fig | Preston Prolific | Bare root or Potted</v>
      </c>
      <c r="I241" s="1334"/>
      <c r="J241" s="1334"/>
      <c r="K241" s="1334"/>
      <c r="L241" s="1334"/>
      <c r="M241" s="1334"/>
      <c r="N241" s="1334"/>
      <c r="O241" s="1334"/>
      <c r="P241" s="1334"/>
      <c r="Q241" s="1334"/>
      <c r="R241" s="1334"/>
      <c r="S241" s="1334"/>
      <c r="T241" s="1334"/>
      <c r="U241" s="1334"/>
      <c r="V241" s="1334"/>
      <c r="W241" s="1334"/>
      <c r="X241" s="1334"/>
      <c r="Y241" s="1334"/>
      <c r="Z241" s="1334"/>
      <c r="AA241" s="1334"/>
      <c r="AB241" s="1334"/>
      <c r="AC241" s="1334"/>
      <c r="AD241" s="1334"/>
      <c r="AE241" s="1334"/>
      <c r="AF241" s="1334"/>
      <c r="AG241" s="1334"/>
      <c r="AH241" s="1334"/>
      <c r="AI241" s="1334"/>
      <c r="AJ241" s="1334"/>
      <c r="AK241" s="1334"/>
      <c r="AL241" s="1335"/>
      <c r="AM241" s="1336">
        <f>'Fruit Trees, Citrus &amp; Berries'!BF232</f>
        <v>42.95</v>
      </c>
      <c r="AN241" s="1337"/>
      <c r="AO241" s="1338"/>
      <c r="AP241" s="1339">
        <f>'Fruit Trees, Citrus &amp; Berries'!BH232</f>
        <v>0</v>
      </c>
      <c r="AQ241" s="1340"/>
      <c r="AR241" s="1341"/>
      <c r="AS241" s="1336" t="str">
        <f t="shared" si="33"/>
        <v/>
      </c>
      <c r="AT241" s="1337"/>
      <c r="AU241" s="1337"/>
      <c r="AV241" s="1338"/>
      <c r="AW241" s="1342" t="str">
        <f>'Fruit Trees, Citrus &amp; Berries'!BA232</f>
        <v>FNFBR379</v>
      </c>
      <c r="AX241" s="1343"/>
      <c r="AY241" s="1344"/>
      <c r="BB241" s="108" t="str">
        <f t="shared" si="32"/>
        <v>*********</v>
      </c>
      <c r="BC241" s="108" t="str">
        <f t="shared" si="34"/>
        <v>FNFBR379</v>
      </c>
      <c r="BD241" s="108" t="str">
        <f t="shared" si="35"/>
        <v/>
      </c>
      <c r="BE241" s="108" t="str">
        <f t="shared" si="36"/>
        <v>Fig | Preston Prolific | Bare root or Potted</v>
      </c>
      <c r="BF241" s="115" t="str">
        <f t="shared" si="37"/>
        <v/>
      </c>
      <c r="BG241" s="113">
        <f t="shared" si="38"/>
        <v>42.95</v>
      </c>
      <c r="BH241" s="206">
        <f t="shared" si="39"/>
        <v>0</v>
      </c>
      <c r="BI241" s="113" t="str">
        <f t="shared" si="40"/>
        <v/>
      </c>
    </row>
    <row r="242" spans="2:61" ht="18.75" customHeight="1" x14ac:dyDescent="0.4">
      <c r="B242" s="1329" t="s">
        <v>1824</v>
      </c>
      <c r="C242" s="1330"/>
      <c r="D242" s="1329" t="s">
        <v>1824</v>
      </c>
      <c r="E242" s="1330"/>
      <c r="F242" s="1331" t="str">
        <f>'Fruit Trees, Citrus &amp; Berries'!BE233</f>
        <v/>
      </c>
      <c r="G242" s="1332"/>
      <c r="H242" s="1333" t="str">
        <f>'Fruit Trees, Citrus &amp; Berries'!BB233&amp;" | "&amp;'Fruit Trees, Citrus &amp; Berries'!BC233</f>
        <v xml:space="preserve">Fig | Preston Prolific | </v>
      </c>
      <c r="I242" s="1334"/>
      <c r="J242" s="1334"/>
      <c r="K242" s="1334"/>
      <c r="L242" s="1334"/>
      <c r="M242" s="1334"/>
      <c r="N242" s="1334"/>
      <c r="O242" s="1334"/>
      <c r="P242" s="1334"/>
      <c r="Q242" s="1334"/>
      <c r="R242" s="1334"/>
      <c r="S242" s="1334"/>
      <c r="T242" s="1334"/>
      <c r="U242" s="1334"/>
      <c r="V242" s="1334"/>
      <c r="W242" s="1334"/>
      <c r="X242" s="1334"/>
      <c r="Y242" s="1334"/>
      <c r="Z242" s="1334"/>
      <c r="AA242" s="1334"/>
      <c r="AB242" s="1334"/>
      <c r="AC242" s="1334"/>
      <c r="AD242" s="1334"/>
      <c r="AE242" s="1334"/>
      <c r="AF242" s="1334"/>
      <c r="AG242" s="1334"/>
      <c r="AH242" s="1334"/>
      <c r="AI242" s="1334"/>
      <c r="AJ242" s="1334"/>
      <c r="AK242" s="1334"/>
      <c r="AL242" s="1335"/>
      <c r="AM242" s="1336">
        <f>'Fruit Trees, Citrus &amp; Berries'!BF233</f>
        <v>42.95</v>
      </c>
      <c r="AN242" s="1337"/>
      <c r="AO242" s="1338"/>
      <c r="AP242" s="1339">
        <f>'Fruit Trees, Citrus &amp; Berries'!BH233</f>
        <v>0</v>
      </c>
      <c r="AQ242" s="1340"/>
      <c r="AR242" s="1341"/>
      <c r="AS242" s="1336" t="str">
        <f t="shared" si="33"/>
        <v/>
      </c>
      <c r="AT242" s="1337"/>
      <c r="AU242" s="1337"/>
      <c r="AV242" s="1338"/>
      <c r="AW242" s="1342" t="str">
        <f>'Fruit Trees, Citrus &amp; Berries'!BA233</f>
        <v>MVPFT479</v>
      </c>
      <c r="AX242" s="1343"/>
      <c r="AY242" s="1344"/>
      <c r="BB242" s="108" t="str">
        <f t="shared" si="32"/>
        <v>*********</v>
      </c>
      <c r="BC242" s="108" t="str">
        <f t="shared" si="34"/>
        <v>MVPFT479</v>
      </c>
      <c r="BD242" s="108" t="str">
        <f t="shared" si="35"/>
        <v/>
      </c>
      <c r="BE242" s="108" t="str">
        <f t="shared" si="36"/>
        <v xml:space="preserve">Fig | Preston Prolific | </v>
      </c>
      <c r="BF242" s="115" t="str">
        <f t="shared" si="37"/>
        <v/>
      </c>
      <c r="BG242" s="113">
        <f t="shared" si="38"/>
        <v>42.95</v>
      </c>
      <c r="BH242" s="206">
        <f t="shared" si="39"/>
        <v>0</v>
      </c>
      <c r="BI242" s="113" t="str">
        <f t="shared" si="40"/>
        <v/>
      </c>
    </row>
    <row r="243" spans="2:61" ht="18.75" customHeight="1" x14ac:dyDescent="0.4">
      <c r="B243" s="1329" t="s">
        <v>1824</v>
      </c>
      <c r="C243" s="1330"/>
      <c r="D243" s="1329" t="s">
        <v>1824</v>
      </c>
      <c r="E243" s="1330"/>
      <c r="F243" s="1331" t="str">
        <f>'Fruit Trees, Citrus &amp; Berries'!BE234</f>
        <v/>
      </c>
      <c r="G243" s="1332"/>
      <c r="H243" s="1333" t="str">
        <f>'Fruit Trees, Citrus &amp; Berries'!BB234&amp;" | "&amp;'Fruit Trees, Citrus &amp; Berries'!BC234</f>
        <v>Fig | White Adriatic | Bare root or Potted</v>
      </c>
      <c r="I243" s="1334"/>
      <c r="J243" s="1334"/>
      <c r="K243" s="1334"/>
      <c r="L243" s="1334"/>
      <c r="M243" s="1334"/>
      <c r="N243" s="1334"/>
      <c r="O243" s="1334"/>
      <c r="P243" s="1334"/>
      <c r="Q243" s="1334"/>
      <c r="R243" s="1334"/>
      <c r="S243" s="1334"/>
      <c r="T243" s="1334"/>
      <c r="U243" s="1334"/>
      <c r="V243" s="1334"/>
      <c r="W243" s="1334"/>
      <c r="X243" s="1334"/>
      <c r="Y243" s="1334"/>
      <c r="Z243" s="1334"/>
      <c r="AA243" s="1334"/>
      <c r="AB243" s="1334"/>
      <c r="AC243" s="1334"/>
      <c r="AD243" s="1334"/>
      <c r="AE243" s="1334"/>
      <c r="AF243" s="1334"/>
      <c r="AG243" s="1334"/>
      <c r="AH243" s="1334"/>
      <c r="AI243" s="1334"/>
      <c r="AJ243" s="1334"/>
      <c r="AK243" s="1334"/>
      <c r="AL243" s="1335"/>
      <c r="AM243" s="1336">
        <f>'Fruit Trees, Citrus &amp; Berries'!BF234</f>
        <v>42.95</v>
      </c>
      <c r="AN243" s="1337"/>
      <c r="AO243" s="1338"/>
      <c r="AP243" s="1339">
        <f>'Fruit Trees, Citrus &amp; Berries'!BH234</f>
        <v>0</v>
      </c>
      <c r="AQ243" s="1340"/>
      <c r="AR243" s="1341"/>
      <c r="AS243" s="1336" t="str">
        <f t="shared" si="33"/>
        <v/>
      </c>
      <c r="AT243" s="1337"/>
      <c r="AU243" s="1337"/>
      <c r="AV243" s="1338"/>
      <c r="AW243" s="1342" t="str">
        <f>'Fruit Trees, Citrus &amp; Berries'!BA234</f>
        <v>FNFBR382</v>
      </c>
      <c r="AX243" s="1343"/>
      <c r="AY243" s="1344"/>
      <c r="BB243" s="108" t="str">
        <f t="shared" si="32"/>
        <v>*********</v>
      </c>
      <c r="BC243" s="108" t="str">
        <f t="shared" si="34"/>
        <v>FNFBR382</v>
      </c>
      <c r="BD243" s="108" t="str">
        <f t="shared" si="35"/>
        <v/>
      </c>
      <c r="BE243" s="108" t="str">
        <f t="shared" si="36"/>
        <v>Fig | White Adriatic | Bare root or Potted</v>
      </c>
      <c r="BF243" s="115" t="str">
        <f t="shared" si="37"/>
        <v/>
      </c>
      <c r="BG243" s="113">
        <f t="shared" si="38"/>
        <v>42.95</v>
      </c>
      <c r="BH243" s="206">
        <f t="shared" si="39"/>
        <v>0</v>
      </c>
      <c r="BI243" s="113" t="str">
        <f t="shared" si="40"/>
        <v/>
      </c>
    </row>
    <row r="244" spans="2:61" ht="18.75" customHeight="1" x14ac:dyDescent="0.4">
      <c r="B244" s="1329" t="s">
        <v>1824</v>
      </c>
      <c r="C244" s="1330"/>
      <c r="D244" s="1329" t="s">
        <v>1824</v>
      </c>
      <c r="E244" s="1330"/>
      <c r="F244" s="1331" t="str">
        <f>'Fruit Trees, Citrus &amp; Berries'!BE235</f>
        <v/>
      </c>
      <c r="G244" s="1332"/>
      <c r="H244" s="1333" t="str">
        <f>'Fruit Trees, Citrus &amp; Berries'!BB235&amp;" | "&amp;'Fruit Trees, Citrus &amp; Berries'!BC235</f>
        <v xml:space="preserve">Fig | White Adriatic | </v>
      </c>
      <c r="I244" s="1334"/>
      <c r="J244" s="1334"/>
      <c r="K244" s="1334"/>
      <c r="L244" s="1334"/>
      <c r="M244" s="1334"/>
      <c r="N244" s="1334"/>
      <c r="O244" s="1334"/>
      <c r="P244" s="1334"/>
      <c r="Q244" s="1334"/>
      <c r="R244" s="1334"/>
      <c r="S244" s="1334"/>
      <c r="T244" s="1334"/>
      <c r="U244" s="1334"/>
      <c r="V244" s="1334"/>
      <c r="W244" s="1334"/>
      <c r="X244" s="1334"/>
      <c r="Y244" s="1334"/>
      <c r="Z244" s="1334"/>
      <c r="AA244" s="1334"/>
      <c r="AB244" s="1334"/>
      <c r="AC244" s="1334"/>
      <c r="AD244" s="1334"/>
      <c r="AE244" s="1334"/>
      <c r="AF244" s="1334"/>
      <c r="AG244" s="1334"/>
      <c r="AH244" s="1334"/>
      <c r="AI244" s="1334"/>
      <c r="AJ244" s="1334"/>
      <c r="AK244" s="1334"/>
      <c r="AL244" s="1335"/>
      <c r="AM244" s="1336">
        <f>'Fruit Trees, Citrus &amp; Berries'!BF235</f>
        <v>42.95</v>
      </c>
      <c r="AN244" s="1337"/>
      <c r="AO244" s="1338"/>
      <c r="AP244" s="1339">
        <f>'Fruit Trees, Citrus &amp; Berries'!BH235</f>
        <v>0</v>
      </c>
      <c r="AQ244" s="1340"/>
      <c r="AR244" s="1341"/>
      <c r="AS244" s="1336" t="str">
        <f t="shared" si="33"/>
        <v/>
      </c>
      <c r="AT244" s="1337"/>
      <c r="AU244" s="1337"/>
      <c r="AV244" s="1338"/>
      <c r="AW244" s="1342" t="str">
        <f>'Fruit Trees, Citrus &amp; Berries'!BA235</f>
        <v>MVPFT382</v>
      </c>
      <c r="AX244" s="1343"/>
      <c r="AY244" s="1344"/>
      <c r="BB244" s="108" t="str">
        <f t="shared" si="32"/>
        <v>*********</v>
      </c>
      <c r="BC244" s="108" t="str">
        <f t="shared" si="34"/>
        <v>MVPFT382</v>
      </c>
      <c r="BD244" s="108" t="str">
        <f t="shared" si="35"/>
        <v/>
      </c>
      <c r="BE244" s="108" t="str">
        <f t="shared" si="36"/>
        <v xml:space="preserve">Fig | White Adriatic | </v>
      </c>
      <c r="BF244" s="115" t="str">
        <f t="shared" si="37"/>
        <v/>
      </c>
      <c r="BG244" s="113">
        <f t="shared" si="38"/>
        <v>42.95</v>
      </c>
      <c r="BH244" s="206">
        <f t="shared" si="39"/>
        <v>0</v>
      </c>
      <c r="BI244" s="113" t="str">
        <f t="shared" si="40"/>
        <v/>
      </c>
    </row>
    <row r="245" spans="2:61" ht="18.75" customHeight="1" x14ac:dyDescent="0.4">
      <c r="B245" s="1329" t="s">
        <v>1824</v>
      </c>
      <c r="C245" s="1330"/>
      <c r="D245" s="1329" t="s">
        <v>1824</v>
      </c>
      <c r="E245" s="1330"/>
      <c r="F245" s="1331" t="str">
        <f>'Fruit Trees, Citrus &amp; Berries'!BE236</f>
        <v/>
      </c>
      <c r="G245" s="1332"/>
      <c r="H245" s="1333" t="str">
        <f>'Fruit Trees, Citrus &amp; Berries'!BB236&amp;" | "&amp;'Fruit Trees, Citrus &amp; Berries'!BC236</f>
        <v xml:space="preserve">Fig | White Genoa | </v>
      </c>
      <c r="I245" s="1334"/>
      <c r="J245" s="1334"/>
      <c r="K245" s="1334"/>
      <c r="L245" s="1334"/>
      <c r="M245" s="1334"/>
      <c r="N245" s="1334"/>
      <c r="O245" s="1334"/>
      <c r="P245" s="1334"/>
      <c r="Q245" s="1334"/>
      <c r="R245" s="1334"/>
      <c r="S245" s="1334"/>
      <c r="T245" s="1334"/>
      <c r="U245" s="1334"/>
      <c r="V245" s="1334"/>
      <c r="W245" s="1334"/>
      <c r="X245" s="1334"/>
      <c r="Y245" s="1334"/>
      <c r="Z245" s="1334"/>
      <c r="AA245" s="1334"/>
      <c r="AB245" s="1334"/>
      <c r="AC245" s="1334"/>
      <c r="AD245" s="1334"/>
      <c r="AE245" s="1334"/>
      <c r="AF245" s="1334"/>
      <c r="AG245" s="1334"/>
      <c r="AH245" s="1334"/>
      <c r="AI245" s="1334"/>
      <c r="AJ245" s="1334"/>
      <c r="AK245" s="1334"/>
      <c r="AL245" s="1335"/>
      <c r="AM245" s="1336" t="str">
        <f>'Fruit Trees, Citrus &amp; Berries'!BF236</f>
        <v/>
      </c>
      <c r="AN245" s="1337"/>
      <c r="AO245" s="1338"/>
      <c r="AP245" s="1339">
        <f>'Fruit Trees, Citrus &amp; Berries'!BH236</f>
        <v>0</v>
      </c>
      <c r="AQ245" s="1340"/>
      <c r="AR245" s="1341"/>
      <c r="AS245" s="1336" t="str">
        <f t="shared" si="33"/>
        <v/>
      </c>
      <c r="AT245" s="1337"/>
      <c r="AU245" s="1337"/>
      <c r="AV245" s="1338"/>
      <c r="AW245" s="1342" t="str">
        <f>'Fruit Trees, Citrus &amp; Berries'!BA236</f>
        <v>JFFBR385</v>
      </c>
      <c r="AX245" s="1343"/>
      <c r="AY245" s="1344"/>
      <c r="BB245" s="108" t="str">
        <f t="shared" si="32"/>
        <v>*********</v>
      </c>
      <c r="BC245" s="108" t="str">
        <f t="shared" si="34"/>
        <v>JFFBR385</v>
      </c>
      <c r="BD245" s="108" t="str">
        <f t="shared" si="35"/>
        <v/>
      </c>
      <c r="BE245" s="108" t="str">
        <f t="shared" si="36"/>
        <v xml:space="preserve">Fig | White Genoa | </v>
      </c>
      <c r="BF245" s="115" t="str">
        <f t="shared" si="37"/>
        <v/>
      </c>
      <c r="BG245" s="113" t="str">
        <f t="shared" si="38"/>
        <v/>
      </c>
      <c r="BH245" s="206">
        <f t="shared" si="39"/>
        <v>0</v>
      </c>
      <c r="BI245" s="113" t="str">
        <f t="shared" si="40"/>
        <v/>
      </c>
    </row>
    <row r="246" spans="2:61" ht="18.75" customHeight="1" x14ac:dyDescent="0.4">
      <c r="B246" s="1329" t="s">
        <v>1824</v>
      </c>
      <c r="C246" s="1330"/>
      <c r="D246" s="1329" t="s">
        <v>1824</v>
      </c>
      <c r="E246" s="1330"/>
      <c r="F246" s="1331" t="str">
        <f>'Fruit Trees, Citrus &amp; Berries'!BE237</f>
        <v/>
      </c>
      <c r="G246" s="1332"/>
      <c r="H246" s="1333" t="str">
        <f>'Fruit Trees, Citrus &amp; Berries'!BB237&amp;" | "&amp;'Fruit Trees, Citrus &amp; Berries'!BC237</f>
        <v>Fig | White Genoa | Bare root or Potted</v>
      </c>
      <c r="I246" s="1334"/>
      <c r="J246" s="1334"/>
      <c r="K246" s="1334"/>
      <c r="L246" s="1334"/>
      <c r="M246" s="1334"/>
      <c r="N246" s="1334"/>
      <c r="O246" s="1334"/>
      <c r="P246" s="1334"/>
      <c r="Q246" s="1334"/>
      <c r="R246" s="1334"/>
      <c r="S246" s="1334"/>
      <c r="T246" s="1334"/>
      <c r="U246" s="1334"/>
      <c r="V246" s="1334"/>
      <c r="W246" s="1334"/>
      <c r="X246" s="1334"/>
      <c r="Y246" s="1334"/>
      <c r="Z246" s="1334"/>
      <c r="AA246" s="1334"/>
      <c r="AB246" s="1334"/>
      <c r="AC246" s="1334"/>
      <c r="AD246" s="1334"/>
      <c r="AE246" s="1334"/>
      <c r="AF246" s="1334"/>
      <c r="AG246" s="1334"/>
      <c r="AH246" s="1334"/>
      <c r="AI246" s="1334"/>
      <c r="AJ246" s="1334"/>
      <c r="AK246" s="1334"/>
      <c r="AL246" s="1335"/>
      <c r="AM246" s="1336">
        <f>'Fruit Trees, Citrus &amp; Berries'!BF237</f>
        <v>42.95</v>
      </c>
      <c r="AN246" s="1337"/>
      <c r="AO246" s="1338"/>
      <c r="AP246" s="1339">
        <f>'Fruit Trees, Citrus &amp; Berries'!BH237</f>
        <v>0</v>
      </c>
      <c r="AQ246" s="1340"/>
      <c r="AR246" s="1341"/>
      <c r="AS246" s="1336" t="str">
        <f t="shared" si="33"/>
        <v/>
      </c>
      <c r="AT246" s="1337"/>
      <c r="AU246" s="1337"/>
      <c r="AV246" s="1338"/>
      <c r="AW246" s="1342" t="str">
        <f>'Fruit Trees, Citrus &amp; Berries'!BA237</f>
        <v>FNFBR385</v>
      </c>
      <c r="AX246" s="1343"/>
      <c r="AY246" s="1344"/>
      <c r="BB246" s="108" t="str">
        <f t="shared" si="32"/>
        <v>*********</v>
      </c>
      <c r="BC246" s="108" t="str">
        <f t="shared" si="34"/>
        <v>FNFBR385</v>
      </c>
      <c r="BD246" s="108" t="str">
        <f t="shared" si="35"/>
        <v/>
      </c>
      <c r="BE246" s="108" t="str">
        <f t="shared" si="36"/>
        <v>Fig | White Genoa | Bare root or Potted</v>
      </c>
      <c r="BF246" s="115" t="str">
        <f t="shared" si="37"/>
        <v/>
      </c>
      <c r="BG246" s="113">
        <f t="shared" si="38"/>
        <v>42.95</v>
      </c>
      <c r="BH246" s="206">
        <f t="shared" si="39"/>
        <v>0</v>
      </c>
      <c r="BI246" s="113" t="str">
        <f t="shared" si="40"/>
        <v/>
      </c>
    </row>
    <row r="247" spans="2:61" ht="18.75" customHeight="1" x14ac:dyDescent="0.4">
      <c r="B247" s="1329" t="s">
        <v>1824</v>
      </c>
      <c r="C247" s="1330"/>
      <c r="D247" s="1329" t="s">
        <v>1824</v>
      </c>
      <c r="E247" s="1330"/>
      <c r="F247" s="1331" t="str">
        <f>'Fruit Trees, Citrus &amp; Berries'!BE238</f>
        <v/>
      </c>
      <c r="G247" s="1332"/>
      <c r="H247" s="1333" t="str">
        <f>'Fruit Trees, Citrus &amp; Berries'!BB238&amp;" | "&amp;'Fruit Trees, Citrus &amp; Berries'!BC238</f>
        <v>Fig | White Genoa | 20cm pot</v>
      </c>
      <c r="I247" s="1334"/>
      <c r="J247" s="1334"/>
      <c r="K247" s="1334"/>
      <c r="L247" s="1334"/>
      <c r="M247" s="1334"/>
      <c r="N247" s="1334"/>
      <c r="O247" s="1334"/>
      <c r="P247" s="1334"/>
      <c r="Q247" s="1334"/>
      <c r="R247" s="1334"/>
      <c r="S247" s="1334"/>
      <c r="T247" s="1334"/>
      <c r="U247" s="1334"/>
      <c r="V247" s="1334"/>
      <c r="W247" s="1334"/>
      <c r="X247" s="1334"/>
      <c r="Y247" s="1334"/>
      <c r="Z247" s="1334"/>
      <c r="AA247" s="1334"/>
      <c r="AB247" s="1334"/>
      <c r="AC247" s="1334"/>
      <c r="AD247" s="1334"/>
      <c r="AE247" s="1334"/>
      <c r="AF247" s="1334"/>
      <c r="AG247" s="1334"/>
      <c r="AH247" s="1334"/>
      <c r="AI247" s="1334"/>
      <c r="AJ247" s="1334"/>
      <c r="AK247" s="1334"/>
      <c r="AL247" s="1335"/>
      <c r="AM247" s="1336">
        <f>'Fruit Trees, Citrus &amp; Berries'!BF238</f>
        <v>42.95</v>
      </c>
      <c r="AN247" s="1337"/>
      <c r="AO247" s="1338"/>
      <c r="AP247" s="1339">
        <f>'Fruit Trees, Citrus &amp; Berries'!BH238</f>
        <v>0</v>
      </c>
      <c r="AQ247" s="1340"/>
      <c r="AR247" s="1341"/>
      <c r="AS247" s="1336" t="str">
        <f t="shared" si="33"/>
        <v/>
      </c>
      <c r="AT247" s="1337"/>
      <c r="AU247" s="1337"/>
      <c r="AV247" s="1338"/>
      <c r="AW247" s="1342" t="str">
        <f>'Fruit Trees, Citrus &amp; Berries'!BA238</f>
        <v>MVPFT485</v>
      </c>
      <c r="AX247" s="1343"/>
      <c r="AY247" s="1344"/>
      <c r="BB247" s="108" t="str">
        <f t="shared" si="32"/>
        <v>*********</v>
      </c>
      <c r="BC247" s="108" t="str">
        <f t="shared" si="34"/>
        <v>MVPFT485</v>
      </c>
      <c r="BD247" s="108" t="str">
        <f t="shared" si="35"/>
        <v/>
      </c>
      <c r="BE247" s="108" t="str">
        <f t="shared" si="36"/>
        <v>Fig | White Genoa | 20cm pot</v>
      </c>
      <c r="BF247" s="115" t="str">
        <f t="shared" si="37"/>
        <v/>
      </c>
      <c r="BG247" s="113">
        <f t="shared" si="38"/>
        <v>42.95</v>
      </c>
      <c r="BH247" s="206">
        <f t="shared" si="39"/>
        <v>0</v>
      </c>
      <c r="BI247" s="113" t="str">
        <f t="shared" si="40"/>
        <v/>
      </c>
    </row>
    <row r="248" spans="2:61" ht="18.75" customHeight="1" x14ac:dyDescent="0.4">
      <c r="B248" s="1329" t="s">
        <v>1824</v>
      </c>
      <c r="C248" s="1330"/>
      <c r="D248" s="1329" t="s">
        <v>1824</v>
      </c>
      <c r="E248" s="1330"/>
      <c r="F248" s="1331" t="str">
        <f>'Fruit Trees, Citrus &amp; Berries'!BE239</f>
        <v/>
      </c>
      <c r="G248" s="1332"/>
      <c r="H248" s="1333" t="str">
        <f>'Fruit Trees, Citrus &amp; Berries'!BB239&amp;" | "&amp;'Fruit Trees, Citrus &amp; Berries'!BC239</f>
        <v>Fig | White Genoa | 25cm pot</v>
      </c>
      <c r="I248" s="1334"/>
      <c r="J248" s="1334"/>
      <c r="K248" s="1334"/>
      <c r="L248" s="1334"/>
      <c r="M248" s="1334"/>
      <c r="N248" s="1334"/>
      <c r="O248" s="1334"/>
      <c r="P248" s="1334"/>
      <c r="Q248" s="1334"/>
      <c r="R248" s="1334"/>
      <c r="S248" s="1334"/>
      <c r="T248" s="1334"/>
      <c r="U248" s="1334"/>
      <c r="V248" s="1334"/>
      <c r="W248" s="1334"/>
      <c r="X248" s="1334"/>
      <c r="Y248" s="1334"/>
      <c r="Z248" s="1334"/>
      <c r="AA248" s="1334"/>
      <c r="AB248" s="1334"/>
      <c r="AC248" s="1334"/>
      <c r="AD248" s="1334"/>
      <c r="AE248" s="1334"/>
      <c r="AF248" s="1334"/>
      <c r="AG248" s="1334"/>
      <c r="AH248" s="1334"/>
      <c r="AI248" s="1334"/>
      <c r="AJ248" s="1334"/>
      <c r="AK248" s="1334"/>
      <c r="AL248" s="1335"/>
      <c r="AM248" s="1336" t="str">
        <f>'Fruit Trees, Citrus &amp; Berries'!BF239</f>
        <v/>
      </c>
      <c r="AN248" s="1337"/>
      <c r="AO248" s="1338"/>
      <c r="AP248" s="1339">
        <f>'Fruit Trees, Citrus &amp; Berries'!BH239</f>
        <v>0</v>
      </c>
      <c r="AQ248" s="1340"/>
      <c r="AR248" s="1341"/>
      <c r="AS248" s="1336" t="str">
        <f t="shared" si="33"/>
        <v/>
      </c>
      <c r="AT248" s="1337"/>
      <c r="AU248" s="1337"/>
      <c r="AV248" s="1338"/>
      <c r="AW248" s="1342" t="str">
        <f>'Fruit Trees, Citrus &amp; Berries'!BA239</f>
        <v>MVPFT386</v>
      </c>
      <c r="AX248" s="1343"/>
      <c r="AY248" s="1344"/>
      <c r="BB248" s="108" t="str">
        <f t="shared" si="32"/>
        <v>*********</v>
      </c>
      <c r="BC248" s="108" t="str">
        <f t="shared" si="34"/>
        <v>MVPFT386</v>
      </c>
      <c r="BD248" s="108" t="str">
        <f t="shared" si="35"/>
        <v/>
      </c>
      <c r="BE248" s="108" t="str">
        <f t="shared" si="36"/>
        <v>Fig | White Genoa | 25cm pot</v>
      </c>
      <c r="BF248" s="115" t="str">
        <f t="shared" si="37"/>
        <v/>
      </c>
      <c r="BG248" s="113" t="str">
        <f t="shared" si="38"/>
        <v/>
      </c>
      <c r="BH248" s="206">
        <f t="shared" si="39"/>
        <v>0</v>
      </c>
      <c r="BI248" s="113" t="str">
        <f t="shared" si="40"/>
        <v/>
      </c>
    </row>
    <row r="249" spans="2:61" ht="18.75" customHeight="1" x14ac:dyDescent="0.4">
      <c r="B249" s="1329" t="s">
        <v>1824</v>
      </c>
      <c r="C249" s="1330"/>
      <c r="D249" s="1329" t="s">
        <v>1824</v>
      </c>
      <c r="E249" s="1330"/>
      <c r="F249" s="1331" t="str">
        <f>'Fruit Trees, Citrus &amp; Berries'!BE240</f>
        <v/>
      </c>
      <c r="G249" s="1332"/>
      <c r="H249" s="1333" t="str">
        <f>'Fruit Trees, Citrus &amp; Berries'!BB240&amp;" | "&amp;'Fruit Trees, Citrus &amp; Berries'!BC240</f>
        <v xml:space="preserve"> | </v>
      </c>
      <c r="I249" s="1334"/>
      <c r="J249" s="1334"/>
      <c r="K249" s="1334"/>
      <c r="L249" s="1334"/>
      <c r="M249" s="1334"/>
      <c r="N249" s="1334"/>
      <c r="O249" s="1334"/>
      <c r="P249" s="1334"/>
      <c r="Q249" s="1334"/>
      <c r="R249" s="1334"/>
      <c r="S249" s="1334"/>
      <c r="T249" s="1334"/>
      <c r="U249" s="1334"/>
      <c r="V249" s="1334"/>
      <c r="W249" s="1334"/>
      <c r="X249" s="1334"/>
      <c r="Y249" s="1334"/>
      <c r="Z249" s="1334"/>
      <c r="AA249" s="1334"/>
      <c r="AB249" s="1334"/>
      <c r="AC249" s="1334"/>
      <c r="AD249" s="1334"/>
      <c r="AE249" s="1334"/>
      <c r="AF249" s="1334"/>
      <c r="AG249" s="1334"/>
      <c r="AH249" s="1334"/>
      <c r="AI249" s="1334"/>
      <c r="AJ249" s="1334"/>
      <c r="AK249" s="1334"/>
      <c r="AL249" s="1335"/>
      <c r="AM249" s="1336" t="str">
        <f>'Fruit Trees, Citrus &amp; Berries'!BF240</f>
        <v/>
      </c>
      <c r="AN249" s="1337"/>
      <c r="AO249" s="1338"/>
      <c r="AP249" s="1339" t="str">
        <f>'Fruit Trees, Citrus &amp; Berries'!BH240</f>
        <v/>
      </c>
      <c r="AQ249" s="1340"/>
      <c r="AR249" s="1341"/>
      <c r="AS249" s="1336" t="str">
        <f t="shared" si="33"/>
        <v/>
      </c>
      <c r="AT249" s="1337"/>
      <c r="AU249" s="1337"/>
      <c r="AV249" s="1338"/>
      <c r="AW249" s="1342" t="str">
        <f>'Fruit Trees, Citrus &amp; Berries'!BA240</f>
        <v/>
      </c>
      <c r="AX249" s="1343"/>
      <c r="AY249" s="1344"/>
      <c r="BB249" s="108" t="str">
        <f t="shared" si="32"/>
        <v>*********</v>
      </c>
      <c r="BC249" s="108" t="str">
        <f t="shared" si="34"/>
        <v/>
      </c>
      <c r="BD249" s="108" t="str">
        <f t="shared" si="35"/>
        <v/>
      </c>
      <c r="BE249" s="108" t="str">
        <f t="shared" si="36"/>
        <v xml:space="preserve"> | </v>
      </c>
      <c r="BF249" s="115" t="str">
        <f t="shared" si="37"/>
        <v/>
      </c>
      <c r="BG249" s="113" t="str">
        <f t="shared" si="38"/>
        <v/>
      </c>
      <c r="BH249" s="206" t="str">
        <f t="shared" si="39"/>
        <v/>
      </c>
      <c r="BI249" s="113" t="str">
        <f t="shared" si="40"/>
        <v/>
      </c>
    </row>
    <row r="250" spans="2:61" ht="18.75" customHeight="1" x14ac:dyDescent="0.4">
      <c r="B250" s="1329" t="s">
        <v>1824</v>
      </c>
      <c r="C250" s="1330"/>
      <c r="D250" s="1329" t="s">
        <v>1824</v>
      </c>
      <c r="E250" s="1330"/>
      <c r="F250" s="1331" t="str">
        <f>'Fruit Trees, Citrus &amp; Berries'!BE241</f>
        <v/>
      </c>
      <c r="G250" s="1332"/>
      <c r="H250" s="1333" t="str">
        <f>'Fruit Trees, Citrus &amp; Berries'!BB241&amp;" | "&amp;'Fruit Trees, Citrus &amp; Berries'!BC241</f>
        <v xml:space="preserve"> | </v>
      </c>
      <c r="I250" s="1334"/>
      <c r="J250" s="1334"/>
      <c r="K250" s="1334"/>
      <c r="L250" s="1334"/>
      <c r="M250" s="1334"/>
      <c r="N250" s="1334"/>
      <c r="O250" s="1334"/>
      <c r="P250" s="1334"/>
      <c r="Q250" s="1334"/>
      <c r="R250" s="1334"/>
      <c r="S250" s="1334"/>
      <c r="T250" s="1334"/>
      <c r="U250" s="1334"/>
      <c r="V250" s="1334"/>
      <c r="W250" s="1334"/>
      <c r="X250" s="1334"/>
      <c r="Y250" s="1334"/>
      <c r="Z250" s="1334"/>
      <c r="AA250" s="1334"/>
      <c r="AB250" s="1334"/>
      <c r="AC250" s="1334"/>
      <c r="AD250" s="1334"/>
      <c r="AE250" s="1334"/>
      <c r="AF250" s="1334"/>
      <c r="AG250" s="1334"/>
      <c r="AH250" s="1334"/>
      <c r="AI250" s="1334"/>
      <c r="AJ250" s="1334"/>
      <c r="AK250" s="1334"/>
      <c r="AL250" s="1335"/>
      <c r="AM250" s="1336" t="str">
        <f>'Fruit Trees, Citrus &amp; Berries'!BF241</f>
        <v/>
      </c>
      <c r="AN250" s="1337"/>
      <c r="AO250" s="1338"/>
      <c r="AP250" s="1339" t="str">
        <f>'Fruit Trees, Citrus &amp; Berries'!BH241</f>
        <v/>
      </c>
      <c r="AQ250" s="1340"/>
      <c r="AR250" s="1341"/>
      <c r="AS250" s="1336" t="str">
        <f t="shared" si="33"/>
        <v/>
      </c>
      <c r="AT250" s="1337"/>
      <c r="AU250" s="1337"/>
      <c r="AV250" s="1338"/>
      <c r="AW250" s="1342" t="str">
        <f>'Fruit Trees, Citrus &amp; Berries'!BA241</f>
        <v/>
      </c>
      <c r="AX250" s="1343"/>
      <c r="AY250" s="1344"/>
      <c r="BB250" s="108" t="str">
        <f t="shared" si="32"/>
        <v>*********</v>
      </c>
      <c r="BC250" s="108" t="str">
        <f t="shared" si="34"/>
        <v/>
      </c>
      <c r="BD250" s="108" t="str">
        <f t="shared" si="35"/>
        <v/>
      </c>
      <c r="BE250" s="108" t="str">
        <f t="shared" si="36"/>
        <v xml:space="preserve"> | </v>
      </c>
      <c r="BF250" s="115" t="str">
        <f t="shared" si="37"/>
        <v/>
      </c>
      <c r="BG250" s="113" t="str">
        <f t="shared" si="38"/>
        <v/>
      </c>
      <c r="BH250" s="206" t="str">
        <f t="shared" si="39"/>
        <v/>
      </c>
      <c r="BI250" s="113" t="str">
        <f t="shared" si="40"/>
        <v/>
      </c>
    </row>
    <row r="251" spans="2:61" ht="18.75" customHeight="1" x14ac:dyDescent="0.4">
      <c r="B251" s="1329" t="s">
        <v>1824</v>
      </c>
      <c r="C251" s="1330"/>
      <c r="D251" s="1329" t="s">
        <v>1824</v>
      </c>
      <c r="E251" s="1330"/>
      <c r="F251" s="1331" t="str">
        <f>'Fruit Trees, Citrus &amp; Berries'!BE242</f>
        <v/>
      </c>
      <c r="G251" s="1332"/>
      <c r="H251" s="1333" t="str">
        <f>'Fruit Trees, Citrus &amp; Berries'!BB242&amp;" | "&amp;'Fruit Trees, Citrus &amp; Berries'!BC242</f>
        <v xml:space="preserve"> | </v>
      </c>
      <c r="I251" s="1334"/>
      <c r="J251" s="1334"/>
      <c r="K251" s="1334"/>
      <c r="L251" s="1334"/>
      <c r="M251" s="1334"/>
      <c r="N251" s="1334"/>
      <c r="O251" s="1334"/>
      <c r="P251" s="1334"/>
      <c r="Q251" s="1334"/>
      <c r="R251" s="1334"/>
      <c r="S251" s="1334"/>
      <c r="T251" s="1334"/>
      <c r="U251" s="1334"/>
      <c r="V251" s="1334"/>
      <c r="W251" s="1334"/>
      <c r="X251" s="1334"/>
      <c r="Y251" s="1334"/>
      <c r="Z251" s="1334"/>
      <c r="AA251" s="1334"/>
      <c r="AB251" s="1334"/>
      <c r="AC251" s="1334"/>
      <c r="AD251" s="1334"/>
      <c r="AE251" s="1334"/>
      <c r="AF251" s="1334"/>
      <c r="AG251" s="1334"/>
      <c r="AH251" s="1334"/>
      <c r="AI251" s="1334"/>
      <c r="AJ251" s="1334"/>
      <c r="AK251" s="1334"/>
      <c r="AL251" s="1335"/>
      <c r="AM251" s="1336" t="str">
        <f>'Fruit Trees, Citrus &amp; Berries'!BF242</f>
        <v/>
      </c>
      <c r="AN251" s="1337"/>
      <c r="AO251" s="1338"/>
      <c r="AP251" s="1339" t="str">
        <f>'Fruit Trees, Citrus &amp; Berries'!BH242</f>
        <v/>
      </c>
      <c r="AQ251" s="1340"/>
      <c r="AR251" s="1341"/>
      <c r="AS251" s="1336" t="str">
        <f t="shared" si="33"/>
        <v/>
      </c>
      <c r="AT251" s="1337"/>
      <c r="AU251" s="1337"/>
      <c r="AV251" s="1338"/>
      <c r="AW251" s="1342" t="str">
        <f>'Fruit Trees, Citrus &amp; Berries'!BA242</f>
        <v/>
      </c>
      <c r="AX251" s="1343"/>
      <c r="AY251" s="1344"/>
      <c r="BB251" s="108" t="str">
        <f t="shared" si="32"/>
        <v>*********</v>
      </c>
      <c r="BC251" s="108" t="str">
        <f t="shared" si="34"/>
        <v/>
      </c>
      <c r="BD251" s="108" t="str">
        <f t="shared" si="35"/>
        <v/>
      </c>
      <c r="BE251" s="108" t="str">
        <f t="shared" si="36"/>
        <v xml:space="preserve"> | </v>
      </c>
      <c r="BF251" s="115" t="str">
        <f t="shared" si="37"/>
        <v/>
      </c>
      <c r="BG251" s="113" t="str">
        <f t="shared" si="38"/>
        <v/>
      </c>
      <c r="BH251" s="206" t="str">
        <f t="shared" si="39"/>
        <v/>
      </c>
      <c r="BI251" s="113" t="str">
        <f t="shared" si="40"/>
        <v/>
      </c>
    </row>
    <row r="252" spans="2:61" ht="18.75" customHeight="1" x14ac:dyDescent="0.4">
      <c r="B252" s="1329" t="s">
        <v>1824</v>
      </c>
      <c r="C252" s="1330"/>
      <c r="D252" s="1329" t="s">
        <v>1824</v>
      </c>
      <c r="E252" s="1330"/>
      <c r="F252" s="1331" t="str">
        <f>'Fruit Trees, Citrus &amp; Berries'!BE243</f>
        <v/>
      </c>
      <c r="G252" s="1332"/>
      <c r="H252" s="1333" t="str">
        <f>'Fruit Trees, Citrus &amp; Berries'!BB243&amp;" | "&amp;'Fruit Trees, Citrus &amp; Berries'!BC243</f>
        <v xml:space="preserve"> | </v>
      </c>
      <c r="I252" s="1334"/>
      <c r="J252" s="1334"/>
      <c r="K252" s="1334"/>
      <c r="L252" s="1334"/>
      <c r="M252" s="1334"/>
      <c r="N252" s="1334"/>
      <c r="O252" s="1334"/>
      <c r="P252" s="1334"/>
      <c r="Q252" s="1334"/>
      <c r="R252" s="1334"/>
      <c r="S252" s="1334"/>
      <c r="T252" s="1334"/>
      <c r="U252" s="1334"/>
      <c r="V252" s="1334"/>
      <c r="W252" s="1334"/>
      <c r="X252" s="1334"/>
      <c r="Y252" s="1334"/>
      <c r="Z252" s="1334"/>
      <c r="AA252" s="1334"/>
      <c r="AB252" s="1334"/>
      <c r="AC252" s="1334"/>
      <c r="AD252" s="1334"/>
      <c r="AE252" s="1334"/>
      <c r="AF252" s="1334"/>
      <c r="AG252" s="1334"/>
      <c r="AH252" s="1334"/>
      <c r="AI252" s="1334"/>
      <c r="AJ252" s="1334"/>
      <c r="AK252" s="1334"/>
      <c r="AL252" s="1335"/>
      <c r="AM252" s="1336" t="str">
        <f>'Fruit Trees, Citrus &amp; Berries'!BF243</f>
        <v/>
      </c>
      <c r="AN252" s="1337"/>
      <c r="AO252" s="1338"/>
      <c r="AP252" s="1339" t="str">
        <f>'Fruit Trees, Citrus &amp; Berries'!BH243</f>
        <v/>
      </c>
      <c r="AQ252" s="1340"/>
      <c r="AR252" s="1341"/>
      <c r="AS252" s="1336" t="str">
        <f t="shared" si="33"/>
        <v/>
      </c>
      <c r="AT252" s="1337"/>
      <c r="AU252" s="1337"/>
      <c r="AV252" s="1338"/>
      <c r="AW252" s="1342" t="str">
        <f>'Fruit Trees, Citrus &amp; Berries'!BA243</f>
        <v/>
      </c>
      <c r="AX252" s="1343"/>
      <c r="AY252" s="1344"/>
      <c r="BB252" s="108" t="str">
        <f t="shared" si="32"/>
        <v>*********</v>
      </c>
      <c r="BC252" s="108" t="str">
        <f t="shared" si="34"/>
        <v/>
      </c>
      <c r="BD252" s="108" t="str">
        <f t="shared" si="35"/>
        <v/>
      </c>
      <c r="BE252" s="108" t="str">
        <f t="shared" si="36"/>
        <v xml:space="preserve"> | </v>
      </c>
      <c r="BF252" s="115" t="str">
        <f t="shared" si="37"/>
        <v/>
      </c>
      <c r="BG252" s="113" t="str">
        <f t="shared" si="38"/>
        <v/>
      </c>
      <c r="BH252" s="206" t="str">
        <f t="shared" si="39"/>
        <v/>
      </c>
      <c r="BI252" s="113" t="str">
        <f t="shared" si="40"/>
        <v/>
      </c>
    </row>
    <row r="253" spans="2:61" ht="18.75" customHeight="1" x14ac:dyDescent="0.4">
      <c r="B253" s="1329" t="s">
        <v>1824</v>
      </c>
      <c r="C253" s="1330"/>
      <c r="D253" s="1329" t="s">
        <v>1824</v>
      </c>
      <c r="E253" s="1330"/>
      <c r="F253" s="1331" t="str">
        <f>'Fruit Trees, Citrus &amp; Berries'!BE244</f>
        <v/>
      </c>
      <c r="G253" s="1332"/>
      <c r="H253" s="1333" t="str">
        <f>'Fruit Trees, Citrus &amp; Berries'!BB244&amp;" | "&amp;'Fruit Trees, Citrus &amp; Berries'!BC244</f>
        <v>Hazelnut | American White</v>
      </c>
      <c r="I253" s="1334"/>
      <c r="J253" s="1334"/>
      <c r="K253" s="1334"/>
      <c r="L253" s="1334"/>
      <c r="M253" s="1334"/>
      <c r="N253" s="1334"/>
      <c r="O253" s="1334"/>
      <c r="P253" s="1334"/>
      <c r="Q253" s="1334"/>
      <c r="R253" s="1334"/>
      <c r="S253" s="1334"/>
      <c r="T253" s="1334"/>
      <c r="U253" s="1334"/>
      <c r="V253" s="1334"/>
      <c r="W253" s="1334"/>
      <c r="X253" s="1334"/>
      <c r="Y253" s="1334"/>
      <c r="Z253" s="1334"/>
      <c r="AA253" s="1334"/>
      <c r="AB253" s="1334"/>
      <c r="AC253" s="1334"/>
      <c r="AD253" s="1334"/>
      <c r="AE253" s="1334"/>
      <c r="AF253" s="1334"/>
      <c r="AG253" s="1334"/>
      <c r="AH253" s="1334"/>
      <c r="AI253" s="1334"/>
      <c r="AJ253" s="1334"/>
      <c r="AK253" s="1334"/>
      <c r="AL253" s="1335"/>
      <c r="AM253" s="1336">
        <f>'Fruit Trees, Citrus &amp; Berries'!BF244</f>
        <v>42.95</v>
      </c>
      <c r="AN253" s="1337"/>
      <c r="AO253" s="1338"/>
      <c r="AP253" s="1339">
        <f>'Fruit Trees, Citrus &amp; Berries'!BH244</f>
        <v>0</v>
      </c>
      <c r="AQ253" s="1340"/>
      <c r="AR253" s="1341"/>
      <c r="AS253" s="1336" t="str">
        <f t="shared" si="33"/>
        <v/>
      </c>
      <c r="AT253" s="1337"/>
      <c r="AU253" s="1337"/>
      <c r="AV253" s="1338"/>
      <c r="AW253" s="1342" t="str">
        <f>'Fruit Trees, Citrus &amp; Berries'!BA244</f>
        <v>HBFBR400</v>
      </c>
      <c r="AX253" s="1343"/>
      <c r="AY253" s="1344"/>
      <c r="BB253" s="108" t="str">
        <f t="shared" si="32"/>
        <v>*********</v>
      </c>
      <c r="BC253" s="108" t="str">
        <f t="shared" si="34"/>
        <v>HBFBR400</v>
      </c>
      <c r="BD253" s="108" t="str">
        <f t="shared" si="35"/>
        <v/>
      </c>
      <c r="BE253" s="108" t="str">
        <f t="shared" si="36"/>
        <v>Hazelnut | American White</v>
      </c>
      <c r="BF253" s="115" t="str">
        <f t="shared" si="37"/>
        <v/>
      </c>
      <c r="BG253" s="113">
        <f t="shared" si="38"/>
        <v>42.95</v>
      </c>
      <c r="BH253" s="206">
        <f t="shared" si="39"/>
        <v>0</v>
      </c>
      <c r="BI253" s="113" t="str">
        <f t="shared" si="40"/>
        <v/>
      </c>
    </row>
    <row r="254" spans="2:61" ht="18.75" customHeight="1" x14ac:dyDescent="0.4">
      <c r="B254" s="1329" t="s">
        <v>1824</v>
      </c>
      <c r="C254" s="1330"/>
      <c r="D254" s="1329" t="s">
        <v>1824</v>
      </c>
      <c r="E254" s="1330"/>
      <c r="F254" s="1331" t="str">
        <f>'Fruit Trees, Citrus &amp; Berries'!BE245</f>
        <v/>
      </c>
      <c r="G254" s="1332"/>
      <c r="H254" s="1333" t="str">
        <f>'Fruit Trees, Citrus &amp; Berries'!BB245&amp;" | "&amp;'Fruit Trees, Citrus &amp; Berries'!BC245</f>
        <v>Hazelnut | American White</v>
      </c>
      <c r="I254" s="1334"/>
      <c r="J254" s="1334"/>
      <c r="K254" s="1334"/>
      <c r="L254" s="1334"/>
      <c r="M254" s="1334"/>
      <c r="N254" s="1334"/>
      <c r="O254" s="1334"/>
      <c r="P254" s="1334"/>
      <c r="Q254" s="1334"/>
      <c r="R254" s="1334"/>
      <c r="S254" s="1334"/>
      <c r="T254" s="1334"/>
      <c r="U254" s="1334"/>
      <c r="V254" s="1334"/>
      <c r="W254" s="1334"/>
      <c r="X254" s="1334"/>
      <c r="Y254" s="1334"/>
      <c r="Z254" s="1334"/>
      <c r="AA254" s="1334"/>
      <c r="AB254" s="1334"/>
      <c r="AC254" s="1334"/>
      <c r="AD254" s="1334"/>
      <c r="AE254" s="1334"/>
      <c r="AF254" s="1334"/>
      <c r="AG254" s="1334"/>
      <c r="AH254" s="1334"/>
      <c r="AI254" s="1334"/>
      <c r="AJ254" s="1334"/>
      <c r="AK254" s="1334"/>
      <c r="AL254" s="1335"/>
      <c r="AM254" s="1336">
        <f>'Fruit Trees, Citrus &amp; Berries'!BF245</f>
        <v>42.95</v>
      </c>
      <c r="AN254" s="1337"/>
      <c r="AO254" s="1338"/>
      <c r="AP254" s="1339">
        <f>'Fruit Trees, Citrus &amp; Berries'!BH245</f>
        <v>0</v>
      </c>
      <c r="AQ254" s="1340"/>
      <c r="AR254" s="1341"/>
      <c r="AS254" s="1336" t="str">
        <f t="shared" si="33"/>
        <v/>
      </c>
      <c r="AT254" s="1337"/>
      <c r="AU254" s="1337"/>
      <c r="AV254" s="1338"/>
      <c r="AW254" s="1342" t="str">
        <f>'Fruit Trees, Citrus &amp; Berries'!BA245</f>
        <v>FNFBR400</v>
      </c>
      <c r="AX254" s="1343"/>
      <c r="AY254" s="1344"/>
      <c r="BB254" s="108" t="str">
        <f t="shared" si="32"/>
        <v>*********</v>
      </c>
      <c r="BC254" s="108" t="str">
        <f t="shared" si="34"/>
        <v>FNFBR400</v>
      </c>
      <c r="BD254" s="108" t="str">
        <f t="shared" si="35"/>
        <v/>
      </c>
      <c r="BE254" s="108" t="str">
        <f t="shared" si="36"/>
        <v>Hazelnut | American White</v>
      </c>
      <c r="BF254" s="115" t="str">
        <f t="shared" si="37"/>
        <v/>
      </c>
      <c r="BG254" s="113">
        <f t="shared" si="38"/>
        <v>42.95</v>
      </c>
      <c r="BH254" s="206">
        <f t="shared" si="39"/>
        <v>0</v>
      </c>
      <c r="BI254" s="113" t="str">
        <f t="shared" si="40"/>
        <v/>
      </c>
    </row>
    <row r="255" spans="2:61" ht="18.75" customHeight="1" x14ac:dyDescent="0.4">
      <c r="B255" s="1329" t="s">
        <v>1824</v>
      </c>
      <c r="C255" s="1330"/>
      <c r="D255" s="1329" t="s">
        <v>1824</v>
      </c>
      <c r="E255" s="1330"/>
      <c r="F255" s="1331" t="str">
        <f>'Fruit Trees, Citrus &amp; Berries'!BE246</f>
        <v/>
      </c>
      <c r="G255" s="1332"/>
      <c r="H255" s="1333" t="str">
        <f>'Fruit Trees, Citrus &amp; Berries'!BB246&amp;" | "&amp;'Fruit Trees, Citrus &amp; Berries'!BC246</f>
        <v>Hazelnut | Barcelona</v>
      </c>
      <c r="I255" s="1334"/>
      <c r="J255" s="1334"/>
      <c r="K255" s="1334"/>
      <c r="L255" s="1334"/>
      <c r="M255" s="1334"/>
      <c r="N255" s="1334"/>
      <c r="O255" s="1334"/>
      <c r="P255" s="1334"/>
      <c r="Q255" s="1334"/>
      <c r="R255" s="1334"/>
      <c r="S255" s="1334"/>
      <c r="T255" s="1334"/>
      <c r="U255" s="1334"/>
      <c r="V255" s="1334"/>
      <c r="W255" s="1334"/>
      <c r="X255" s="1334"/>
      <c r="Y255" s="1334"/>
      <c r="Z255" s="1334"/>
      <c r="AA255" s="1334"/>
      <c r="AB255" s="1334"/>
      <c r="AC255" s="1334"/>
      <c r="AD255" s="1334"/>
      <c r="AE255" s="1334"/>
      <c r="AF255" s="1334"/>
      <c r="AG255" s="1334"/>
      <c r="AH255" s="1334"/>
      <c r="AI255" s="1334"/>
      <c r="AJ255" s="1334"/>
      <c r="AK255" s="1334"/>
      <c r="AL255" s="1335"/>
      <c r="AM255" s="1336">
        <f>'Fruit Trees, Citrus &amp; Berries'!BF246</f>
        <v>42.95</v>
      </c>
      <c r="AN255" s="1337"/>
      <c r="AO255" s="1338"/>
      <c r="AP255" s="1339">
        <f>'Fruit Trees, Citrus &amp; Berries'!BH246</f>
        <v>0</v>
      </c>
      <c r="AQ255" s="1340"/>
      <c r="AR255" s="1341"/>
      <c r="AS255" s="1336" t="str">
        <f t="shared" si="33"/>
        <v/>
      </c>
      <c r="AT255" s="1337"/>
      <c r="AU255" s="1337"/>
      <c r="AV255" s="1338"/>
      <c r="AW255" s="1342" t="str">
        <f>'Fruit Trees, Citrus &amp; Berries'!BA246</f>
        <v>HBFBR403</v>
      </c>
      <c r="AX255" s="1343"/>
      <c r="AY255" s="1344"/>
      <c r="BB255" s="108" t="str">
        <f t="shared" si="32"/>
        <v>*********</v>
      </c>
      <c r="BC255" s="108" t="str">
        <f t="shared" si="34"/>
        <v>HBFBR403</v>
      </c>
      <c r="BD255" s="108" t="str">
        <f t="shared" si="35"/>
        <v/>
      </c>
      <c r="BE255" s="108" t="str">
        <f t="shared" si="36"/>
        <v>Hazelnut | Barcelona</v>
      </c>
      <c r="BF255" s="115" t="str">
        <f t="shared" si="37"/>
        <v/>
      </c>
      <c r="BG255" s="113">
        <f t="shared" si="38"/>
        <v>42.95</v>
      </c>
      <c r="BH255" s="206">
        <f t="shared" si="39"/>
        <v>0</v>
      </c>
      <c r="BI255" s="113" t="str">
        <f t="shared" si="40"/>
        <v/>
      </c>
    </row>
    <row r="256" spans="2:61" ht="18.75" customHeight="1" x14ac:dyDescent="0.4">
      <c r="B256" s="1329" t="s">
        <v>1824</v>
      </c>
      <c r="C256" s="1330"/>
      <c r="D256" s="1329" t="s">
        <v>1824</v>
      </c>
      <c r="E256" s="1330"/>
      <c r="F256" s="1331" t="str">
        <f>'Fruit Trees, Citrus &amp; Berries'!BE247</f>
        <v/>
      </c>
      <c r="G256" s="1332"/>
      <c r="H256" s="1333" t="str">
        <f>'Fruit Trees, Citrus &amp; Berries'!BB247&amp;" | "&amp;'Fruit Trees, Citrus &amp; Berries'!BC247</f>
        <v>Hazelnut | Barcelona</v>
      </c>
      <c r="I256" s="1334"/>
      <c r="J256" s="1334"/>
      <c r="K256" s="1334"/>
      <c r="L256" s="1334"/>
      <c r="M256" s="1334"/>
      <c r="N256" s="1334"/>
      <c r="O256" s="1334"/>
      <c r="P256" s="1334"/>
      <c r="Q256" s="1334"/>
      <c r="R256" s="1334"/>
      <c r="S256" s="1334"/>
      <c r="T256" s="1334"/>
      <c r="U256" s="1334"/>
      <c r="V256" s="1334"/>
      <c r="W256" s="1334"/>
      <c r="X256" s="1334"/>
      <c r="Y256" s="1334"/>
      <c r="Z256" s="1334"/>
      <c r="AA256" s="1334"/>
      <c r="AB256" s="1334"/>
      <c r="AC256" s="1334"/>
      <c r="AD256" s="1334"/>
      <c r="AE256" s="1334"/>
      <c r="AF256" s="1334"/>
      <c r="AG256" s="1334"/>
      <c r="AH256" s="1334"/>
      <c r="AI256" s="1334"/>
      <c r="AJ256" s="1334"/>
      <c r="AK256" s="1334"/>
      <c r="AL256" s="1335"/>
      <c r="AM256" s="1336">
        <f>'Fruit Trees, Citrus &amp; Berries'!BF247</f>
        <v>42.95</v>
      </c>
      <c r="AN256" s="1337"/>
      <c r="AO256" s="1338"/>
      <c r="AP256" s="1339">
        <f>'Fruit Trees, Citrus &amp; Berries'!BH247</f>
        <v>0</v>
      </c>
      <c r="AQ256" s="1340"/>
      <c r="AR256" s="1341"/>
      <c r="AS256" s="1336" t="str">
        <f t="shared" si="33"/>
        <v/>
      </c>
      <c r="AT256" s="1337"/>
      <c r="AU256" s="1337"/>
      <c r="AV256" s="1338"/>
      <c r="AW256" s="1342" t="str">
        <f>'Fruit Trees, Citrus &amp; Berries'!BA247</f>
        <v>JFFBR403</v>
      </c>
      <c r="AX256" s="1343"/>
      <c r="AY256" s="1344"/>
      <c r="BB256" s="108" t="str">
        <f t="shared" si="32"/>
        <v>*********</v>
      </c>
      <c r="BC256" s="108" t="str">
        <f t="shared" si="34"/>
        <v>JFFBR403</v>
      </c>
      <c r="BD256" s="108" t="str">
        <f t="shared" si="35"/>
        <v/>
      </c>
      <c r="BE256" s="108" t="str">
        <f t="shared" si="36"/>
        <v>Hazelnut | Barcelona</v>
      </c>
      <c r="BF256" s="115" t="str">
        <f t="shared" si="37"/>
        <v/>
      </c>
      <c r="BG256" s="113">
        <f t="shared" si="38"/>
        <v>42.95</v>
      </c>
      <c r="BH256" s="206">
        <f t="shared" si="39"/>
        <v>0</v>
      </c>
      <c r="BI256" s="113" t="str">
        <f t="shared" si="40"/>
        <v/>
      </c>
    </row>
    <row r="257" spans="2:61" ht="18.75" customHeight="1" x14ac:dyDescent="0.4">
      <c r="B257" s="1329" t="s">
        <v>1824</v>
      </c>
      <c r="C257" s="1330"/>
      <c r="D257" s="1329" t="s">
        <v>1824</v>
      </c>
      <c r="E257" s="1330"/>
      <c r="F257" s="1331" t="str">
        <f>'Fruit Trees, Citrus &amp; Berries'!BE248</f>
        <v/>
      </c>
      <c r="G257" s="1332"/>
      <c r="H257" s="1333" t="str">
        <f>'Fruit Trees, Citrus &amp; Berries'!BB248&amp;" | "&amp;'Fruit Trees, Citrus &amp; Berries'!BC248</f>
        <v>Hazelnut | TB Cosford</v>
      </c>
      <c r="I257" s="1334"/>
      <c r="J257" s="1334"/>
      <c r="K257" s="1334"/>
      <c r="L257" s="1334"/>
      <c r="M257" s="1334"/>
      <c r="N257" s="1334"/>
      <c r="O257" s="1334"/>
      <c r="P257" s="1334"/>
      <c r="Q257" s="1334"/>
      <c r="R257" s="1334"/>
      <c r="S257" s="1334"/>
      <c r="T257" s="1334"/>
      <c r="U257" s="1334"/>
      <c r="V257" s="1334"/>
      <c r="W257" s="1334"/>
      <c r="X257" s="1334"/>
      <c r="Y257" s="1334"/>
      <c r="Z257" s="1334"/>
      <c r="AA257" s="1334"/>
      <c r="AB257" s="1334"/>
      <c r="AC257" s="1334"/>
      <c r="AD257" s="1334"/>
      <c r="AE257" s="1334"/>
      <c r="AF257" s="1334"/>
      <c r="AG257" s="1334"/>
      <c r="AH257" s="1334"/>
      <c r="AI257" s="1334"/>
      <c r="AJ257" s="1334"/>
      <c r="AK257" s="1334"/>
      <c r="AL257" s="1335"/>
      <c r="AM257" s="1336">
        <f>'Fruit Trees, Citrus &amp; Berries'!BF248</f>
        <v>42.95</v>
      </c>
      <c r="AN257" s="1337"/>
      <c r="AO257" s="1338"/>
      <c r="AP257" s="1339">
        <f>'Fruit Trees, Citrus &amp; Berries'!BH248</f>
        <v>0</v>
      </c>
      <c r="AQ257" s="1340"/>
      <c r="AR257" s="1341"/>
      <c r="AS257" s="1336" t="str">
        <f t="shared" si="33"/>
        <v/>
      </c>
      <c r="AT257" s="1337"/>
      <c r="AU257" s="1337"/>
      <c r="AV257" s="1338"/>
      <c r="AW257" s="1342" t="str">
        <f>'Fruit Trees, Citrus &amp; Berries'!BA248</f>
        <v>HBFBR409</v>
      </c>
      <c r="AX257" s="1343"/>
      <c r="AY257" s="1344"/>
      <c r="BB257" s="108" t="str">
        <f t="shared" si="32"/>
        <v>*********</v>
      </c>
      <c r="BC257" s="108" t="str">
        <f t="shared" si="34"/>
        <v>HBFBR409</v>
      </c>
      <c r="BD257" s="108" t="str">
        <f t="shared" si="35"/>
        <v/>
      </c>
      <c r="BE257" s="108" t="str">
        <f t="shared" si="36"/>
        <v>Hazelnut | TB Cosford</v>
      </c>
      <c r="BF257" s="115" t="str">
        <f t="shared" si="37"/>
        <v/>
      </c>
      <c r="BG257" s="113">
        <f t="shared" si="38"/>
        <v>42.95</v>
      </c>
      <c r="BH257" s="206">
        <f t="shared" si="39"/>
        <v>0</v>
      </c>
      <c r="BI257" s="113" t="str">
        <f t="shared" si="40"/>
        <v/>
      </c>
    </row>
    <row r="258" spans="2:61" ht="18.75" customHeight="1" x14ac:dyDescent="0.4">
      <c r="B258" s="1329" t="s">
        <v>1824</v>
      </c>
      <c r="C258" s="1330"/>
      <c r="D258" s="1329" t="s">
        <v>1824</v>
      </c>
      <c r="E258" s="1330"/>
      <c r="F258" s="1331" t="str">
        <f>'Fruit Trees, Citrus &amp; Berries'!BE249</f>
        <v/>
      </c>
      <c r="G258" s="1332"/>
      <c r="H258" s="1333" t="str">
        <f>'Fruit Trees, Citrus &amp; Berries'!BB249&amp;" | "&amp;'Fruit Trees, Citrus &amp; Berries'!BC249</f>
        <v>Hazelnut | TB Cosford</v>
      </c>
      <c r="I258" s="1334"/>
      <c r="J258" s="1334"/>
      <c r="K258" s="1334"/>
      <c r="L258" s="1334"/>
      <c r="M258" s="1334"/>
      <c r="N258" s="1334"/>
      <c r="O258" s="1334"/>
      <c r="P258" s="1334"/>
      <c r="Q258" s="1334"/>
      <c r="R258" s="1334"/>
      <c r="S258" s="1334"/>
      <c r="T258" s="1334"/>
      <c r="U258" s="1334"/>
      <c r="V258" s="1334"/>
      <c r="W258" s="1334"/>
      <c r="X258" s="1334"/>
      <c r="Y258" s="1334"/>
      <c r="Z258" s="1334"/>
      <c r="AA258" s="1334"/>
      <c r="AB258" s="1334"/>
      <c r="AC258" s="1334"/>
      <c r="AD258" s="1334"/>
      <c r="AE258" s="1334"/>
      <c r="AF258" s="1334"/>
      <c r="AG258" s="1334"/>
      <c r="AH258" s="1334"/>
      <c r="AI258" s="1334"/>
      <c r="AJ258" s="1334"/>
      <c r="AK258" s="1334"/>
      <c r="AL258" s="1335"/>
      <c r="AM258" s="1336">
        <f>'Fruit Trees, Citrus &amp; Berries'!BF249</f>
        <v>42.95</v>
      </c>
      <c r="AN258" s="1337"/>
      <c r="AO258" s="1338"/>
      <c r="AP258" s="1339">
        <f>'Fruit Trees, Citrus &amp; Berries'!BH249</f>
        <v>0</v>
      </c>
      <c r="AQ258" s="1340"/>
      <c r="AR258" s="1341"/>
      <c r="AS258" s="1336" t="str">
        <f t="shared" si="33"/>
        <v/>
      </c>
      <c r="AT258" s="1337"/>
      <c r="AU258" s="1337"/>
      <c r="AV258" s="1338"/>
      <c r="AW258" s="1342" t="str">
        <f>'Fruit Trees, Citrus &amp; Berries'!BA249</f>
        <v>FNFBR409</v>
      </c>
      <c r="AX258" s="1343"/>
      <c r="AY258" s="1344"/>
      <c r="BB258" s="108" t="str">
        <f t="shared" si="32"/>
        <v>*********</v>
      </c>
      <c r="BC258" s="108" t="str">
        <f t="shared" si="34"/>
        <v>FNFBR409</v>
      </c>
      <c r="BD258" s="108" t="str">
        <f t="shared" si="35"/>
        <v/>
      </c>
      <c r="BE258" s="108" t="str">
        <f t="shared" si="36"/>
        <v>Hazelnut | TB Cosford</v>
      </c>
      <c r="BF258" s="115" t="str">
        <f t="shared" si="37"/>
        <v/>
      </c>
      <c r="BG258" s="113">
        <f t="shared" si="38"/>
        <v>42.95</v>
      </c>
      <c r="BH258" s="206">
        <f t="shared" si="39"/>
        <v>0</v>
      </c>
      <c r="BI258" s="113" t="str">
        <f t="shared" si="40"/>
        <v/>
      </c>
    </row>
    <row r="259" spans="2:61" ht="18.75" customHeight="1" x14ac:dyDescent="0.4">
      <c r="B259" s="1329" t="s">
        <v>1824</v>
      </c>
      <c r="C259" s="1330"/>
      <c r="D259" s="1329" t="s">
        <v>1824</v>
      </c>
      <c r="E259" s="1330"/>
      <c r="F259" s="1331" t="str">
        <f>'Fruit Trees, Citrus &amp; Berries'!BE250</f>
        <v/>
      </c>
      <c r="G259" s="1332"/>
      <c r="H259" s="1333" t="str">
        <f>'Fruit Trees, Citrus &amp; Berries'!BB250&amp;" | "&amp;'Fruit Trees, Citrus &amp; Berries'!BC250</f>
        <v>Hazelnut | Halls Giant</v>
      </c>
      <c r="I259" s="1334"/>
      <c r="J259" s="1334"/>
      <c r="K259" s="1334"/>
      <c r="L259" s="1334"/>
      <c r="M259" s="1334"/>
      <c r="N259" s="1334"/>
      <c r="O259" s="1334"/>
      <c r="P259" s="1334"/>
      <c r="Q259" s="1334"/>
      <c r="R259" s="1334"/>
      <c r="S259" s="1334"/>
      <c r="T259" s="1334"/>
      <c r="U259" s="1334"/>
      <c r="V259" s="1334"/>
      <c r="W259" s="1334"/>
      <c r="X259" s="1334"/>
      <c r="Y259" s="1334"/>
      <c r="Z259" s="1334"/>
      <c r="AA259" s="1334"/>
      <c r="AB259" s="1334"/>
      <c r="AC259" s="1334"/>
      <c r="AD259" s="1334"/>
      <c r="AE259" s="1334"/>
      <c r="AF259" s="1334"/>
      <c r="AG259" s="1334"/>
      <c r="AH259" s="1334"/>
      <c r="AI259" s="1334"/>
      <c r="AJ259" s="1334"/>
      <c r="AK259" s="1334"/>
      <c r="AL259" s="1335"/>
      <c r="AM259" s="1336">
        <f>'Fruit Trees, Citrus &amp; Berries'!BF250</f>
        <v>42.95</v>
      </c>
      <c r="AN259" s="1337"/>
      <c r="AO259" s="1338"/>
      <c r="AP259" s="1339">
        <f>'Fruit Trees, Citrus &amp; Berries'!BH250</f>
        <v>0</v>
      </c>
      <c r="AQ259" s="1340"/>
      <c r="AR259" s="1341"/>
      <c r="AS259" s="1336" t="str">
        <f t="shared" si="33"/>
        <v/>
      </c>
      <c r="AT259" s="1337"/>
      <c r="AU259" s="1337"/>
      <c r="AV259" s="1338"/>
      <c r="AW259" s="1342" t="str">
        <f>'Fruit Trees, Citrus &amp; Berries'!BA250</f>
        <v>JFFBR406</v>
      </c>
      <c r="AX259" s="1343"/>
      <c r="AY259" s="1344"/>
      <c r="BB259" s="108" t="str">
        <f t="shared" si="32"/>
        <v>*********</v>
      </c>
      <c r="BC259" s="108" t="str">
        <f t="shared" si="34"/>
        <v>JFFBR406</v>
      </c>
      <c r="BD259" s="108" t="str">
        <f t="shared" si="35"/>
        <v/>
      </c>
      <c r="BE259" s="108" t="str">
        <f t="shared" si="36"/>
        <v>Hazelnut | Halls Giant</v>
      </c>
      <c r="BF259" s="115" t="str">
        <f t="shared" si="37"/>
        <v/>
      </c>
      <c r="BG259" s="113">
        <f t="shared" si="38"/>
        <v>42.95</v>
      </c>
      <c r="BH259" s="206">
        <f t="shared" si="39"/>
        <v>0</v>
      </c>
      <c r="BI259" s="113" t="str">
        <f t="shared" si="40"/>
        <v/>
      </c>
    </row>
    <row r="260" spans="2:61" ht="18.75" customHeight="1" x14ac:dyDescent="0.4">
      <c r="B260" s="1329" t="s">
        <v>1824</v>
      </c>
      <c r="C260" s="1330"/>
      <c r="D260" s="1329" t="s">
        <v>1824</v>
      </c>
      <c r="E260" s="1330"/>
      <c r="F260" s="1331" t="str">
        <f>'Fruit Trees, Citrus &amp; Berries'!BE251</f>
        <v/>
      </c>
      <c r="G260" s="1332"/>
      <c r="H260" s="1333" t="str">
        <f>'Fruit Trees, Citrus &amp; Berries'!BB251&amp;" | "&amp;'Fruit Trees, Citrus &amp; Berries'!BC251</f>
        <v>Hazelnut | Lambert</v>
      </c>
      <c r="I260" s="1334"/>
      <c r="J260" s="1334"/>
      <c r="K260" s="1334"/>
      <c r="L260" s="1334"/>
      <c r="M260" s="1334"/>
      <c r="N260" s="1334"/>
      <c r="O260" s="1334"/>
      <c r="P260" s="1334"/>
      <c r="Q260" s="1334"/>
      <c r="R260" s="1334"/>
      <c r="S260" s="1334"/>
      <c r="T260" s="1334"/>
      <c r="U260" s="1334"/>
      <c r="V260" s="1334"/>
      <c r="W260" s="1334"/>
      <c r="X260" s="1334"/>
      <c r="Y260" s="1334"/>
      <c r="Z260" s="1334"/>
      <c r="AA260" s="1334"/>
      <c r="AB260" s="1334"/>
      <c r="AC260" s="1334"/>
      <c r="AD260" s="1334"/>
      <c r="AE260" s="1334"/>
      <c r="AF260" s="1334"/>
      <c r="AG260" s="1334"/>
      <c r="AH260" s="1334"/>
      <c r="AI260" s="1334"/>
      <c r="AJ260" s="1334"/>
      <c r="AK260" s="1334"/>
      <c r="AL260" s="1335"/>
      <c r="AM260" s="1336">
        <f>'Fruit Trees, Citrus &amp; Berries'!BF251</f>
        <v>42.95</v>
      </c>
      <c r="AN260" s="1337"/>
      <c r="AO260" s="1338"/>
      <c r="AP260" s="1339">
        <f>'Fruit Trees, Citrus &amp; Berries'!BH251</f>
        <v>0</v>
      </c>
      <c r="AQ260" s="1340"/>
      <c r="AR260" s="1341"/>
      <c r="AS260" s="1336" t="str">
        <f t="shared" si="33"/>
        <v/>
      </c>
      <c r="AT260" s="1337"/>
      <c r="AU260" s="1337"/>
      <c r="AV260" s="1338"/>
      <c r="AW260" s="1342" t="str">
        <f>'Fruit Trees, Citrus &amp; Berries'!BA251</f>
        <v>FNFBR407</v>
      </c>
      <c r="AX260" s="1343"/>
      <c r="AY260" s="1344"/>
      <c r="BB260" s="108" t="str">
        <f t="shared" si="32"/>
        <v>*********</v>
      </c>
      <c r="BC260" s="108" t="str">
        <f t="shared" si="34"/>
        <v>FNFBR407</v>
      </c>
      <c r="BD260" s="108" t="str">
        <f t="shared" si="35"/>
        <v/>
      </c>
      <c r="BE260" s="108" t="str">
        <f t="shared" si="36"/>
        <v>Hazelnut | Lambert</v>
      </c>
      <c r="BF260" s="115" t="str">
        <f t="shared" si="37"/>
        <v/>
      </c>
      <c r="BG260" s="113">
        <f t="shared" si="38"/>
        <v>42.95</v>
      </c>
      <c r="BH260" s="206">
        <f t="shared" si="39"/>
        <v>0</v>
      </c>
      <c r="BI260" s="113" t="str">
        <f t="shared" si="40"/>
        <v/>
      </c>
    </row>
    <row r="261" spans="2:61" ht="18.75" customHeight="1" x14ac:dyDescent="0.4">
      <c r="B261" s="1329" t="s">
        <v>1824</v>
      </c>
      <c r="C261" s="1330"/>
      <c r="D261" s="1329" t="s">
        <v>1824</v>
      </c>
      <c r="E261" s="1330"/>
      <c r="F261" s="1331" t="str">
        <f>'Fruit Trees, Citrus &amp; Berries'!BE252</f>
        <v/>
      </c>
      <c r="G261" s="1332"/>
      <c r="H261" s="1333" t="str">
        <f>'Fruit Trees, Citrus &amp; Berries'!BB252&amp;" | "&amp;'Fruit Trees, Citrus &amp; Berries'!BC252</f>
        <v>Hazelnut | Lewis</v>
      </c>
      <c r="I261" s="1334"/>
      <c r="J261" s="1334"/>
      <c r="K261" s="1334"/>
      <c r="L261" s="1334"/>
      <c r="M261" s="1334"/>
      <c r="N261" s="1334"/>
      <c r="O261" s="1334"/>
      <c r="P261" s="1334"/>
      <c r="Q261" s="1334"/>
      <c r="R261" s="1334"/>
      <c r="S261" s="1334"/>
      <c r="T261" s="1334"/>
      <c r="U261" s="1334"/>
      <c r="V261" s="1334"/>
      <c r="W261" s="1334"/>
      <c r="X261" s="1334"/>
      <c r="Y261" s="1334"/>
      <c r="Z261" s="1334"/>
      <c r="AA261" s="1334"/>
      <c r="AB261" s="1334"/>
      <c r="AC261" s="1334"/>
      <c r="AD261" s="1334"/>
      <c r="AE261" s="1334"/>
      <c r="AF261" s="1334"/>
      <c r="AG261" s="1334"/>
      <c r="AH261" s="1334"/>
      <c r="AI261" s="1334"/>
      <c r="AJ261" s="1334"/>
      <c r="AK261" s="1334"/>
      <c r="AL261" s="1335"/>
      <c r="AM261" s="1336">
        <f>'Fruit Trees, Citrus &amp; Berries'!BF252</f>
        <v>36.950000000000003</v>
      </c>
      <c r="AN261" s="1337"/>
      <c r="AO261" s="1338"/>
      <c r="AP261" s="1339">
        <f>'Fruit Trees, Citrus &amp; Berries'!BH252</f>
        <v>0</v>
      </c>
      <c r="AQ261" s="1340"/>
      <c r="AR261" s="1341"/>
      <c r="AS261" s="1336" t="str">
        <f t="shared" si="33"/>
        <v/>
      </c>
      <c r="AT261" s="1337"/>
      <c r="AU261" s="1337"/>
      <c r="AV261" s="1338"/>
      <c r="AW261" s="1342" t="str">
        <f>'Fruit Trees, Citrus &amp; Berries'!BA252</f>
        <v>HBFBR412</v>
      </c>
      <c r="AX261" s="1343"/>
      <c r="AY261" s="1344"/>
      <c r="BB261" s="108" t="str">
        <f t="shared" si="32"/>
        <v>*********</v>
      </c>
      <c r="BC261" s="108" t="str">
        <f t="shared" si="34"/>
        <v>HBFBR412</v>
      </c>
      <c r="BD261" s="108" t="str">
        <f t="shared" si="35"/>
        <v/>
      </c>
      <c r="BE261" s="108" t="str">
        <f t="shared" si="36"/>
        <v>Hazelnut | Lewis</v>
      </c>
      <c r="BF261" s="115" t="str">
        <f t="shared" si="37"/>
        <v/>
      </c>
      <c r="BG261" s="113">
        <f t="shared" si="38"/>
        <v>36.950000000000003</v>
      </c>
      <c r="BH261" s="206">
        <f t="shared" si="39"/>
        <v>0</v>
      </c>
      <c r="BI261" s="113" t="str">
        <f t="shared" si="40"/>
        <v/>
      </c>
    </row>
    <row r="262" spans="2:61" ht="18.75" customHeight="1" x14ac:dyDescent="0.4">
      <c r="B262" s="1329" t="s">
        <v>1824</v>
      </c>
      <c r="C262" s="1330"/>
      <c r="D262" s="1329" t="s">
        <v>1824</v>
      </c>
      <c r="E262" s="1330"/>
      <c r="F262" s="1331" t="str">
        <f>'Fruit Trees, Citrus &amp; Berries'!BE253</f>
        <v/>
      </c>
      <c r="G262" s="1332"/>
      <c r="H262" s="1333" t="str">
        <f>'Fruit Trees, Citrus &amp; Berries'!BB253&amp;" | "&amp;'Fruit Trees, Citrus &amp; Berries'!BC253</f>
        <v>Hazelnut | Red Aveline</v>
      </c>
      <c r="I262" s="1334"/>
      <c r="J262" s="1334"/>
      <c r="K262" s="1334"/>
      <c r="L262" s="1334"/>
      <c r="M262" s="1334"/>
      <c r="N262" s="1334"/>
      <c r="O262" s="1334"/>
      <c r="P262" s="1334"/>
      <c r="Q262" s="1334"/>
      <c r="R262" s="1334"/>
      <c r="S262" s="1334"/>
      <c r="T262" s="1334"/>
      <c r="U262" s="1334"/>
      <c r="V262" s="1334"/>
      <c r="W262" s="1334"/>
      <c r="X262" s="1334"/>
      <c r="Y262" s="1334"/>
      <c r="Z262" s="1334"/>
      <c r="AA262" s="1334"/>
      <c r="AB262" s="1334"/>
      <c r="AC262" s="1334"/>
      <c r="AD262" s="1334"/>
      <c r="AE262" s="1334"/>
      <c r="AF262" s="1334"/>
      <c r="AG262" s="1334"/>
      <c r="AH262" s="1334"/>
      <c r="AI262" s="1334"/>
      <c r="AJ262" s="1334"/>
      <c r="AK262" s="1334"/>
      <c r="AL262" s="1335"/>
      <c r="AM262" s="1336">
        <f>'Fruit Trees, Citrus &amp; Berries'!BF253</f>
        <v>42.95</v>
      </c>
      <c r="AN262" s="1337"/>
      <c r="AO262" s="1338"/>
      <c r="AP262" s="1339">
        <f>'Fruit Trees, Citrus &amp; Berries'!BH253</f>
        <v>0</v>
      </c>
      <c r="AQ262" s="1340"/>
      <c r="AR262" s="1341"/>
      <c r="AS262" s="1336" t="str">
        <f t="shared" si="33"/>
        <v/>
      </c>
      <c r="AT262" s="1337"/>
      <c r="AU262" s="1337"/>
      <c r="AV262" s="1338"/>
      <c r="AW262" s="1342" t="str">
        <f>'Fruit Trees, Citrus &amp; Berries'!BA253</f>
        <v>FNFBR412</v>
      </c>
      <c r="AX262" s="1343"/>
      <c r="AY262" s="1344"/>
      <c r="BB262" s="108" t="str">
        <f t="shared" si="32"/>
        <v>*********</v>
      </c>
      <c r="BC262" s="108" t="str">
        <f t="shared" si="34"/>
        <v>FNFBR412</v>
      </c>
      <c r="BD262" s="108" t="str">
        <f t="shared" si="35"/>
        <v/>
      </c>
      <c r="BE262" s="108" t="str">
        <f t="shared" si="36"/>
        <v>Hazelnut | Red Aveline</v>
      </c>
      <c r="BF262" s="115" t="str">
        <f t="shared" si="37"/>
        <v/>
      </c>
      <c r="BG262" s="113">
        <f t="shared" si="38"/>
        <v>42.95</v>
      </c>
      <c r="BH262" s="206">
        <f t="shared" si="39"/>
        <v>0</v>
      </c>
      <c r="BI262" s="113" t="str">
        <f t="shared" si="40"/>
        <v/>
      </c>
    </row>
    <row r="263" spans="2:61" ht="18.75" customHeight="1" x14ac:dyDescent="0.4">
      <c r="B263" s="1329" t="s">
        <v>1824</v>
      </c>
      <c r="C263" s="1330"/>
      <c r="D263" s="1329" t="s">
        <v>1824</v>
      </c>
      <c r="E263" s="1330"/>
      <c r="F263" s="1331" t="str">
        <f>'Fruit Trees, Citrus &amp; Berries'!BE254</f>
        <v/>
      </c>
      <c r="G263" s="1332"/>
      <c r="H263" s="1333" t="str">
        <f>'Fruit Trees, Citrus &amp; Berries'!BB254&amp;" | "&amp;'Fruit Trees, Citrus &amp; Berries'!BC254</f>
        <v>Hazelnut | Tonda di Giffoni</v>
      </c>
      <c r="I263" s="1334"/>
      <c r="J263" s="1334"/>
      <c r="K263" s="1334"/>
      <c r="L263" s="1334"/>
      <c r="M263" s="1334"/>
      <c r="N263" s="1334"/>
      <c r="O263" s="1334"/>
      <c r="P263" s="1334"/>
      <c r="Q263" s="1334"/>
      <c r="R263" s="1334"/>
      <c r="S263" s="1334"/>
      <c r="T263" s="1334"/>
      <c r="U263" s="1334"/>
      <c r="V263" s="1334"/>
      <c r="W263" s="1334"/>
      <c r="X263" s="1334"/>
      <c r="Y263" s="1334"/>
      <c r="Z263" s="1334"/>
      <c r="AA263" s="1334"/>
      <c r="AB263" s="1334"/>
      <c r="AC263" s="1334"/>
      <c r="AD263" s="1334"/>
      <c r="AE263" s="1334"/>
      <c r="AF263" s="1334"/>
      <c r="AG263" s="1334"/>
      <c r="AH263" s="1334"/>
      <c r="AI263" s="1334"/>
      <c r="AJ263" s="1334"/>
      <c r="AK263" s="1334"/>
      <c r="AL263" s="1335"/>
      <c r="AM263" s="1336">
        <f>'Fruit Trees, Citrus &amp; Berries'!BF254</f>
        <v>42.95</v>
      </c>
      <c r="AN263" s="1337"/>
      <c r="AO263" s="1338"/>
      <c r="AP263" s="1339">
        <f>'Fruit Trees, Citrus &amp; Berries'!BH254</f>
        <v>0</v>
      </c>
      <c r="AQ263" s="1340"/>
      <c r="AR263" s="1341"/>
      <c r="AS263" s="1336" t="str">
        <f t="shared" si="33"/>
        <v/>
      </c>
      <c r="AT263" s="1337"/>
      <c r="AU263" s="1337"/>
      <c r="AV263" s="1338"/>
      <c r="AW263" s="1342" t="str">
        <f>'Fruit Trees, Citrus &amp; Berries'!BA254</f>
        <v>HBFBR415</v>
      </c>
      <c r="AX263" s="1343"/>
      <c r="AY263" s="1344"/>
      <c r="BB263" s="108" t="str">
        <f t="shared" si="32"/>
        <v>*********</v>
      </c>
      <c r="BC263" s="108" t="str">
        <f t="shared" si="34"/>
        <v>HBFBR415</v>
      </c>
      <c r="BD263" s="108" t="str">
        <f t="shared" si="35"/>
        <v/>
      </c>
      <c r="BE263" s="108" t="str">
        <f t="shared" si="36"/>
        <v>Hazelnut | Tonda di Giffoni</v>
      </c>
      <c r="BF263" s="115" t="str">
        <f t="shared" si="37"/>
        <v/>
      </c>
      <c r="BG263" s="113">
        <f t="shared" si="38"/>
        <v>42.95</v>
      </c>
      <c r="BH263" s="206">
        <f t="shared" si="39"/>
        <v>0</v>
      </c>
      <c r="BI263" s="113" t="str">
        <f t="shared" si="40"/>
        <v/>
      </c>
    </row>
    <row r="264" spans="2:61" ht="18.75" customHeight="1" x14ac:dyDescent="0.4">
      <c r="B264" s="1329" t="s">
        <v>1824</v>
      </c>
      <c r="C264" s="1330"/>
      <c r="D264" s="1329" t="s">
        <v>1824</v>
      </c>
      <c r="E264" s="1330"/>
      <c r="F264" s="1331" t="str">
        <f>'Fruit Trees, Citrus &amp; Berries'!BE255</f>
        <v/>
      </c>
      <c r="G264" s="1332"/>
      <c r="H264" s="1333" t="str">
        <f>'Fruit Trees, Citrus &amp; Berries'!BB255&amp;" | "&amp;'Fruit Trees, Citrus &amp; Berries'!BC255</f>
        <v>Hazelnut | Wanliss Pride</v>
      </c>
      <c r="I264" s="1334"/>
      <c r="J264" s="1334"/>
      <c r="K264" s="1334"/>
      <c r="L264" s="1334"/>
      <c r="M264" s="1334"/>
      <c r="N264" s="1334"/>
      <c r="O264" s="1334"/>
      <c r="P264" s="1334"/>
      <c r="Q264" s="1334"/>
      <c r="R264" s="1334"/>
      <c r="S264" s="1334"/>
      <c r="T264" s="1334"/>
      <c r="U264" s="1334"/>
      <c r="V264" s="1334"/>
      <c r="W264" s="1334"/>
      <c r="X264" s="1334"/>
      <c r="Y264" s="1334"/>
      <c r="Z264" s="1334"/>
      <c r="AA264" s="1334"/>
      <c r="AB264" s="1334"/>
      <c r="AC264" s="1334"/>
      <c r="AD264" s="1334"/>
      <c r="AE264" s="1334"/>
      <c r="AF264" s="1334"/>
      <c r="AG264" s="1334"/>
      <c r="AH264" s="1334"/>
      <c r="AI264" s="1334"/>
      <c r="AJ264" s="1334"/>
      <c r="AK264" s="1334"/>
      <c r="AL264" s="1335"/>
      <c r="AM264" s="1336">
        <f>'Fruit Trees, Citrus &amp; Berries'!BF255</f>
        <v>42.95</v>
      </c>
      <c r="AN264" s="1337"/>
      <c r="AO264" s="1338"/>
      <c r="AP264" s="1339">
        <f>'Fruit Trees, Citrus &amp; Berries'!BH255</f>
        <v>0</v>
      </c>
      <c r="AQ264" s="1340"/>
      <c r="AR264" s="1341"/>
      <c r="AS264" s="1336" t="str">
        <f t="shared" si="33"/>
        <v/>
      </c>
      <c r="AT264" s="1337"/>
      <c r="AU264" s="1337"/>
      <c r="AV264" s="1338"/>
      <c r="AW264" s="1342" t="str">
        <f>'Fruit Trees, Citrus &amp; Berries'!BA255</f>
        <v>JFFBR418</v>
      </c>
      <c r="AX264" s="1343"/>
      <c r="AY264" s="1344"/>
      <c r="BB264" s="108" t="str">
        <f t="shared" si="32"/>
        <v>*********</v>
      </c>
      <c r="BC264" s="108" t="str">
        <f t="shared" si="34"/>
        <v>JFFBR418</v>
      </c>
      <c r="BD264" s="108" t="str">
        <f t="shared" si="35"/>
        <v/>
      </c>
      <c r="BE264" s="108" t="str">
        <f t="shared" si="36"/>
        <v>Hazelnut | Wanliss Pride</v>
      </c>
      <c r="BF264" s="115" t="str">
        <f t="shared" si="37"/>
        <v/>
      </c>
      <c r="BG264" s="113">
        <f t="shared" si="38"/>
        <v>42.95</v>
      </c>
      <c r="BH264" s="206">
        <f t="shared" si="39"/>
        <v>0</v>
      </c>
      <c r="BI264" s="113" t="str">
        <f t="shared" si="40"/>
        <v/>
      </c>
    </row>
    <row r="265" spans="2:61" ht="18.75" customHeight="1" x14ac:dyDescent="0.4">
      <c r="B265" s="1329" t="s">
        <v>1824</v>
      </c>
      <c r="C265" s="1330"/>
      <c r="D265" s="1329" t="s">
        <v>1824</v>
      </c>
      <c r="E265" s="1330"/>
      <c r="F265" s="1331" t="str">
        <f>'Fruit Trees, Citrus &amp; Berries'!BE256</f>
        <v/>
      </c>
      <c r="G265" s="1332"/>
      <c r="H265" s="1333" t="str">
        <f>'Fruit Trees, Citrus &amp; Berries'!BB256&amp;" | "&amp;'Fruit Trees, Citrus &amp; Berries'!BC256</f>
        <v xml:space="preserve"> | </v>
      </c>
      <c r="I265" s="1334"/>
      <c r="J265" s="1334"/>
      <c r="K265" s="1334"/>
      <c r="L265" s="1334"/>
      <c r="M265" s="1334"/>
      <c r="N265" s="1334"/>
      <c r="O265" s="1334"/>
      <c r="P265" s="1334"/>
      <c r="Q265" s="1334"/>
      <c r="R265" s="1334"/>
      <c r="S265" s="1334"/>
      <c r="T265" s="1334"/>
      <c r="U265" s="1334"/>
      <c r="V265" s="1334"/>
      <c r="W265" s="1334"/>
      <c r="X265" s="1334"/>
      <c r="Y265" s="1334"/>
      <c r="Z265" s="1334"/>
      <c r="AA265" s="1334"/>
      <c r="AB265" s="1334"/>
      <c r="AC265" s="1334"/>
      <c r="AD265" s="1334"/>
      <c r="AE265" s="1334"/>
      <c r="AF265" s="1334"/>
      <c r="AG265" s="1334"/>
      <c r="AH265" s="1334"/>
      <c r="AI265" s="1334"/>
      <c r="AJ265" s="1334"/>
      <c r="AK265" s="1334"/>
      <c r="AL265" s="1335"/>
      <c r="AM265" s="1336" t="str">
        <f>'Fruit Trees, Citrus &amp; Berries'!BF256</f>
        <v/>
      </c>
      <c r="AN265" s="1337"/>
      <c r="AO265" s="1338"/>
      <c r="AP265" s="1339" t="str">
        <f>'Fruit Trees, Citrus &amp; Berries'!BH256</f>
        <v/>
      </c>
      <c r="AQ265" s="1340"/>
      <c r="AR265" s="1341"/>
      <c r="AS265" s="1336" t="str">
        <f t="shared" si="33"/>
        <v/>
      </c>
      <c r="AT265" s="1337"/>
      <c r="AU265" s="1337"/>
      <c r="AV265" s="1338"/>
      <c r="AW265" s="1342" t="str">
        <f>'Fruit Trees, Citrus &amp; Berries'!BA256</f>
        <v/>
      </c>
      <c r="AX265" s="1343"/>
      <c r="AY265" s="1344"/>
      <c r="BB265" s="108" t="str">
        <f t="shared" si="32"/>
        <v>*********</v>
      </c>
      <c r="BC265" s="108" t="str">
        <f t="shared" si="34"/>
        <v/>
      </c>
      <c r="BD265" s="108" t="str">
        <f t="shared" si="35"/>
        <v/>
      </c>
      <c r="BE265" s="108" t="str">
        <f t="shared" si="36"/>
        <v xml:space="preserve"> | </v>
      </c>
      <c r="BF265" s="115" t="str">
        <f t="shared" si="37"/>
        <v/>
      </c>
      <c r="BG265" s="113" t="str">
        <f t="shared" si="38"/>
        <v/>
      </c>
      <c r="BH265" s="206" t="str">
        <f t="shared" si="39"/>
        <v/>
      </c>
      <c r="BI265" s="113" t="str">
        <f t="shared" si="40"/>
        <v/>
      </c>
    </row>
    <row r="266" spans="2:61" ht="18.75" customHeight="1" x14ac:dyDescent="0.4">
      <c r="B266" s="1329" t="s">
        <v>1824</v>
      </c>
      <c r="C266" s="1330"/>
      <c r="D266" s="1329" t="s">
        <v>1824</v>
      </c>
      <c r="E266" s="1330"/>
      <c r="F266" s="1331" t="str">
        <f>'Fruit Trees, Citrus &amp; Berries'!BE257</f>
        <v/>
      </c>
      <c r="G266" s="1332"/>
      <c r="H266" s="1333" t="str">
        <f>'Fruit Trees, Citrus &amp; Berries'!BB257&amp;" | "&amp;'Fruit Trees, Citrus &amp; Berries'!BC257</f>
        <v xml:space="preserve"> | </v>
      </c>
      <c r="I266" s="1334"/>
      <c r="J266" s="1334"/>
      <c r="K266" s="1334"/>
      <c r="L266" s="1334"/>
      <c r="M266" s="1334"/>
      <c r="N266" s="1334"/>
      <c r="O266" s="1334"/>
      <c r="P266" s="1334"/>
      <c r="Q266" s="1334"/>
      <c r="R266" s="1334"/>
      <c r="S266" s="1334"/>
      <c r="T266" s="1334"/>
      <c r="U266" s="1334"/>
      <c r="V266" s="1334"/>
      <c r="W266" s="1334"/>
      <c r="X266" s="1334"/>
      <c r="Y266" s="1334"/>
      <c r="Z266" s="1334"/>
      <c r="AA266" s="1334"/>
      <c r="AB266" s="1334"/>
      <c r="AC266" s="1334"/>
      <c r="AD266" s="1334"/>
      <c r="AE266" s="1334"/>
      <c r="AF266" s="1334"/>
      <c r="AG266" s="1334"/>
      <c r="AH266" s="1334"/>
      <c r="AI266" s="1334"/>
      <c r="AJ266" s="1334"/>
      <c r="AK266" s="1334"/>
      <c r="AL266" s="1335"/>
      <c r="AM266" s="1336" t="str">
        <f>'Fruit Trees, Citrus &amp; Berries'!BF257</f>
        <v/>
      </c>
      <c r="AN266" s="1337"/>
      <c r="AO266" s="1338"/>
      <c r="AP266" s="1339" t="str">
        <f>'Fruit Trees, Citrus &amp; Berries'!BH257</f>
        <v/>
      </c>
      <c r="AQ266" s="1340"/>
      <c r="AR266" s="1341"/>
      <c r="AS266" s="1336" t="str">
        <f t="shared" si="33"/>
        <v/>
      </c>
      <c r="AT266" s="1337"/>
      <c r="AU266" s="1337"/>
      <c r="AV266" s="1338"/>
      <c r="AW266" s="1342" t="str">
        <f>'Fruit Trees, Citrus &amp; Berries'!BA257</f>
        <v/>
      </c>
      <c r="AX266" s="1343"/>
      <c r="AY266" s="1344"/>
      <c r="BB266" s="108" t="str">
        <f t="shared" si="32"/>
        <v>*********</v>
      </c>
      <c r="BC266" s="108" t="str">
        <f t="shared" si="34"/>
        <v/>
      </c>
      <c r="BD266" s="108" t="str">
        <f t="shared" si="35"/>
        <v/>
      </c>
      <c r="BE266" s="108" t="str">
        <f t="shared" si="36"/>
        <v xml:space="preserve"> | </v>
      </c>
      <c r="BF266" s="115" t="str">
        <f t="shared" si="37"/>
        <v/>
      </c>
      <c r="BG266" s="113" t="str">
        <f t="shared" si="38"/>
        <v/>
      </c>
      <c r="BH266" s="206" t="str">
        <f t="shared" si="39"/>
        <v/>
      </c>
      <c r="BI266" s="113" t="str">
        <f t="shared" si="40"/>
        <v/>
      </c>
    </row>
    <row r="267" spans="2:61" ht="18.75" customHeight="1" x14ac:dyDescent="0.4">
      <c r="B267" s="1329" t="s">
        <v>1824</v>
      </c>
      <c r="C267" s="1330"/>
      <c r="D267" s="1329" t="s">
        <v>1824</v>
      </c>
      <c r="E267" s="1330"/>
      <c r="F267" s="1331" t="str">
        <f>'Fruit Trees, Citrus &amp; Berries'!BE258</f>
        <v/>
      </c>
      <c r="G267" s="1332"/>
      <c r="H267" s="1333" t="str">
        <f>'Fruit Trees, Citrus &amp; Berries'!BB258&amp;" | "&amp;'Fruit Trees, Citrus &amp; Berries'!BC258</f>
        <v>Interspecific - Apricot x Plum | Cot N Candy</v>
      </c>
      <c r="I267" s="1334"/>
      <c r="J267" s="1334"/>
      <c r="K267" s="1334"/>
      <c r="L267" s="1334"/>
      <c r="M267" s="1334"/>
      <c r="N267" s="1334"/>
      <c r="O267" s="1334"/>
      <c r="P267" s="1334"/>
      <c r="Q267" s="1334"/>
      <c r="R267" s="1334"/>
      <c r="S267" s="1334"/>
      <c r="T267" s="1334"/>
      <c r="U267" s="1334"/>
      <c r="V267" s="1334"/>
      <c r="W267" s="1334"/>
      <c r="X267" s="1334"/>
      <c r="Y267" s="1334"/>
      <c r="Z267" s="1334"/>
      <c r="AA267" s="1334"/>
      <c r="AB267" s="1334"/>
      <c r="AC267" s="1334"/>
      <c r="AD267" s="1334"/>
      <c r="AE267" s="1334"/>
      <c r="AF267" s="1334"/>
      <c r="AG267" s="1334"/>
      <c r="AH267" s="1334"/>
      <c r="AI267" s="1334"/>
      <c r="AJ267" s="1334"/>
      <c r="AK267" s="1334"/>
      <c r="AL267" s="1335"/>
      <c r="AM267" s="1336">
        <f>'Fruit Trees, Citrus &amp; Berries'!BF258</f>
        <v>44.95</v>
      </c>
      <c r="AN267" s="1337"/>
      <c r="AO267" s="1338"/>
      <c r="AP267" s="1339">
        <f>'Fruit Trees, Citrus &amp; Berries'!BH258</f>
        <v>0</v>
      </c>
      <c r="AQ267" s="1340"/>
      <c r="AR267" s="1341"/>
      <c r="AS267" s="1336" t="str">
        <f t="shared" si="33"/>
        <v/>
      </c>
      <c r="AT267" s="1337"/>
      <c r="AU267" s="1337"/>
      <c r="AV267" s="1338"/>
      <c r="AW267" s="1342" t="str">
        <f>'Fruit Trees, Citrus &amp; Berries'!BA258</f>
        <v>FNFBR424</v>
      </c>
      <c r="AX267" s="1343"/>
      <c r="AY267" s="1344"/>
      <c r="BB267" s="108" t="str">
        <f t="shared" si="32"/>
        <v>*********</v>
      </c>
      <c r="BC267" s="108" t="str">
        <f t="shared" si="34"/>
        <v>FNFBR424</v>
      </c>
      <c r="BD267" s="108" t="str">
        <f t="shared" si="35"/>
        <v/>
      </c>
      <c r="BE267" s="108" t="str">
        <f t="shared" si="36"/>
        <v>Interspecific - Apricot x Plum | Cot N Candy</v>
      </c>
      <c r="BF267" s="115" t="str">
        <f t="shared" si="37"/>
        <v/>
      </c>
      <c r="BG267" s="113">
        <f t="shared" si="38"/>
        <v>44.95</v>
      </c>
      <c r="BH267" s="206">
        <f t="shared" si="39"/>
        <v>0</v>
      </c>
      <c r="BI267" s="113" t="str">
        <f t="shared" si="40"/>
        <v/>
      </c>
    </row>
    <row r="268" spans="2:61" ht="18.75" customHeight="1" x14ac:dyDescent="0.4">
      <c r="B268" s="1329" t="s">
        <v>1824</v>
      </c>
      <c r="C268" s="1330"/>
      <c r="D268" s="1329" t="s">
        <v>1824</v>
      </c>
      <c r="E268" s="1330"/>
      <c r="F268" s="1331" t="str">
        <f>'Fruit Trees, Citrus &amp; Berries'!BE259</f>
        <v/>
      </c>
      <c r="G268" s="1332"/>
      <c r="H268" s="1333" t="str">
        <f>'Fruit Trees, Citrus &amp; Berries'!BB259&amp;" | "&amp;'Fruit Trees, Citrus &amp; Berries'!BC259</f>
        <v>Interspecific - Plum x Apricot | Flavor Rouge</v>
      </c>
      <c r="I268" s="1334"/>
      <c r="J268" s="1334"/>
      <c r="K268" s="1334"/>
      <c r="L268" s="1334"/>
      <c r="M268" s="1334"/>
      <c r="N268" s="1334"/>
      <c r="O268" s="1334"/>
      <c r="P268" s="1334"/>
      <c r="Q268" s="1334"/>
      <c r="R268" s="1334"/>
      <c r="S268" s="1334"/>
      <c r="T268" s="1334"/>
      <c r="U268" s="1334"/>
      <c r="V268" s="1334"/>
      <c r="W268" s="1334"/>
      <c r="X268" s="1334"/>
      <c r="Y268" s="1334"/>
      <c r="Z268" s="1334"/>
      <c r="AA268" s="1334"/>
      <c r="AB268" s="1334"/>
      <c r="AC268" s="1334"/>
      <c r="AD268" s="1334"/>
      <c r="AE268" s="1334"/>
      <c r="AF268" s="1334"/>
      <c r="AG268" s="1334"/>
      <c r="AH268" s="1334"/>
      <c r="AI268" s="1334"/>
      <c r="AJ268" s="1334"/>
      <c r="AK268" s="1334"/>
      <c r="AL268" s="1335"/>
      <c r="AM268" s="1336" t="str">
        <f>'Fruit Trees, Citrus &amp; Berries'!BF259</f>
        <v/>
      </c>
      <c r="AN268" s="1337"/>
      <c r="AO268" s="1338"/>
      <c r="AP268" s="1339">
        <f>'Fruit Trees, Citrus &amp; Berries'!BH259</f>
        <v>0</v>
      </c>
      <c r="AQ268" s="1340"/>
      <c r="AR268" s="1341"/>
      <c r="AS268" s="1336" t="str">
        <f t="shared" si="33"/>
        <v/>
      </c>
      <c r="AT268" s="1337"/>
      <c r="AU268" s="1337"/>
      <c r="AV268" s="1338"/>
      <c r="AW268" s="1342" t="str">
        <f>'Fruit Trees, Citrus &amp; Berries'!BA259</f>
        <v>FNFBR426</v>
      </c>
      <c r="AX268" s="1343"/>
      <c r="AY268" s="1344"/>
      <c r="BB268" s="108" t="str">
        <f t="shared" si="32"/>
        <v>*********</v>
      </c>
      <c r="BC268" s="108" t="str">
        <f t="shared" si="34"/>
        <v>FNFBR426</v>
      </c>
      <c r="BD268" s="108" t="str">
        <f t="shared" si="35"/>
        <v/>
      </c>
      <c r="BE268" s="108" t="str">
        <f t="shared" si="36"/>
        <v>Interspecific - Plum x Apricot | Flavor Rouge</v>
      </c>
      <c r="BF268" s="115" t="str">
        <f t="shared" si="37"/>
        <v/>
      </c>
      <c r="BG268" s="113" t="str">
        <f t="shared" si="38"/>
        <v/>
      </c>
      <c r="BH268" s="206">
        <f t="shared" si="39"/>
        <v>0</v>
      </c>
      <c r="BI268" s="113" t="str">
        <f t="shared" si="40"/>
        <v/>
      </c>
    </row>
    <row r="269" spans="2:61" ht="18.75" customHeight="1" x14ac:dyDescent="0.4">
      <c r="B269" s="1329" t="s">
        <v>1824</v>
      </c>
      <c r="C269" s="1330"/>
      <c r="D269" s="1329" t="s">
        <v>1824</v>
      </c>
      <c r="E269" s="1330"/>
      <c r="F269" s="1331" t="str">
        <f>'Fruit Trees, Citrus &amp; Berries'!BE260</f>
        <v/>
      </c>
      <c r="G269" s="1332"/>
      <c r="H269" s="1333" t="str">
        <f>'Fruit Trees, Citrus &amp; Berries'!BB260&amp;" | "&amp;'Fruit Trees, Citrus &amp; Berries'!BC260</f>
        <v>Interspecific - Plum x Apricot | Flavor Supreme</v>
      </c>
      <c r="I269" s="1334"/>
      <c r="J269" s="1334"/>
      <c r="K269" s="1334"/>
      <c r="L269" s="1334"/>
      <c r="M269" s="1334"/>
      <c r="N269" s="1334"/>
      <c r="O269" s="1334"/>
      <c r="P269" s="1334"/>
      <c r="Q269" s="1334"/>
      <c r="R269" s="1334"/>
      <c r="S269" s="1334"/>
      <c r="T269" s="1334"/>
      <c r="U269" s="1334"/>
      <c r="V269" s="1334"/>
      <c r="W269" s="1334"/>
      <c r="X269" s="1334"/>
      <c r="Y269" s="1334"/>
      <c r="Z269" s="1334"/>
      <c r="AA269" s="1334"/>
      <c r="AB269" s="1334"/>
      <c r="AC269" s="1334"/>
      <c r="AD269" s="1334"/>
      <c r="AE269" s="1334"/>
      <c r="AF269" s="1334"/>
      <c r="AG269" s="1334"/>
      <c r="AH269" s="1334"/>
      <c r="AI269" s="1334"/>
      <c r="AJ269" s="1334"/>
      <c r="AK269" s="1334"/>
      <c r="AL269" s="1335"/>
      <c r="AM269" s="1336">
        <f>'Fruit Trees, Citrus &amp; Berries'!BF260</f>
        <v>44.95</v>
      </c>
      <c r="AN269" s="1337"/>
      <c r="AO269" s="1338"/>
      <c r="AP269" s="1339">
        <f>'Fruit Trees, Citrus &amp; Berries'!BH260</f>
        <v>0</v>
      </c>
      <c r="AQ269" s="1340"/>
      <c r="AR269" s="1341"/>
      <c r="AS269" s="1336" t="str">
        <f t="shared" si="33"/>
        <v/>
      </c>
      <c r="AT269" s="1337"/>
      <c r="AU269" s="1337"/>
      <c r="AV269" s="1338"/>
      <c r="AW269" s="1342" t="str">
        <f>'Fruit Trees, Citrus &amp; Berries'!BA260</f>
        <v>FNFBR427</v>
      </c>
      <c r="AX269" s="1343"/>
      <c r="AY269" s="1344"/>
      <c r="BB269" s="108" t="str">
        <f t="shared" si="32"/>
        <v>*********</v>
      </c>
      <c r="BC269" s="108" t="str">
        <f t="shared" si="34"/>
        <v>FNFBR427</v>
      </c>
      <c r="BD269" s="108" t="str">
        <f t="shared" si="35"/>
        <v/>
      </c>
      <c r="BE269" s="108" t="str">
        <f t="shared" si="36"/>
        <v>Interspecific - Plum x Apricot | Flavor Supreme</v>
      </c>
      <c r="BF269" s="115" t="str">
        <f t="shared" si="37"/>
        <v/>
      </c>
      <c r="BG269" s="113">
        <f t="shared" si="38"/>
        <v>44.95</v>
      </c>
      <c r="BH269" s="206">
        <f t="shared" si="39"/>
        <v>0</v>
      </c>
      <c r="BI269" s="113" t="str">
        <f t="shared" si="40"/>
        <v/>
      </c>
    </row>
    <row r="270" spans="2:61" ht="18.75" customHeight="1" x14ac:dyDescent="0.4">
      <c r="B270" s="1329" t="s">
        <v>1824</v>
      </c>
      <c r="C270" s="1330"/>
      <c r="D270" s="1329" t="s">
        <v>1824</v>
      </c>
      <c r="E270" s="1330"/>
      <c r="F270" s="1331" t="str">
        <f>'Fruit Trees, Citrus &amp; Berries'!BE261</f>
        <v/>
      </c>
      <c r="G270" s="1332"/>
      <c r="H270" s="1333" t="str">
        <f>'Fruit Trees, Citrus &amp; Berries'!BB261&amp;" | "&amp;'Fruit Trees, Citrus &amp; Berries'!BC261</f>
        <v>Interspecific - Plum x Cherry | LittleChum</v>
      </c>
      <c r="I270" s="1334"/>
      <c r="J270" s="1334"/>
      <c r="K270" s="1334"/>
      <c r="L270" s="1334"/>
      <c r="M270" s="1334"/>
      <c r="N270" s="1334"/>
      <c r="O270" s="1334"/>
      <c r="P270" s="1334"/>
      <c r="Q270" s="1334"/>
      <c r="R270" s="1334"/>
      <c r="S270" s="1334"/>
      <c r="T270" s="1334"/>
      <c r="U270" s="1334"/>
      <c r="V270" s="1334"/>
      <c r="W270" s="1334"/>
      <c r="X270" s="1334"/>
      <c r="Y270" s="1334"/>
      <c r="Z270" s="1334"/>
      <c r="AA270" s="1334"/>
      <c r="AB270" s="1334"/>
      <c r="AC270" s="1334"/>
      <c r="AD270" s="1334"/>
      <c r="AE270" s="1334"/>
      <c r="AF270" s="1334"/>
      <c r="AG270" s="1334"/>
      <c r="AH270" s="1334"/>
      <c r="AI270" s="1334"/>
      <c r="AJ270" s="1334"/>
      <c r="AK270" s="1334"/>
      <c r="AL270" s="1335"/>
      <c r="AM270" s="1336">
        <f>'Fruit Trees, Citrus &amp; Berries'!BF261</f>
        <v>44.95</v>
      </c>
      <c r="AN270" s="1337"/>
      <c r="AO270" s="1338"/>
      <c r="AP270" s="1339">
        <f>'Fruit Trees, Citrus &amp; Berries'!BH261</f>
        <v>0</v>
      </c>
      <c r="AQ270" s="1340"/>
      <c r="AR270" s="1341"/>
      <c r="AS270" s="1336" t="str">
        <f t="shared" si="33"/>
        <v/>
      </c>
      <c r="AT270" s="1337"/>
      <c r="AU270" s="1337"/>
      <c r="AV270" s="1338"/>
      <c r="AW270" s="1342" t="str">
        <f>'Fruit Trees, Citrus &amp; Berries'!BA261</f>
        <v>FNFBR428</v>
      </c>
      <c r="AX270" s="1343"/>
      <c r="AY270" s="1344"/>
      <c r="BB270" s="108" t="str">
        <f t="shared" si="32"/>
        <v>*********</v>
      </c>
      <c r="BC270" s="108" t="str">
        <f t="shared" si="34"/>
        <v>FNFBR428</v>
      </c>
      <c r="BD270" s="108" t="str">
        <f t="shared" si="35"/>
        <v/>
      </c>
      <c r="BE270" s="108" t="str">
        <f t="shared" si="36"/>
        <v>Interspecific - Plum x Cherry | LittleChum</v>
      </c>
      <c r="BF270" s="115" t="str">
        <f t="shared" si="37"/>
        <v/>
      </c>
      <c r="BG270" s="113">
        <f t="shared" si="38"/>
        <v>44.95</v>
      </c>
      <c r="BH270" s="206">
        <f t="shared" si="39"/>
        <v>0</v>
      </c>
      <c r="BI270" s="113" t="str">
        <f t="shared" si="40"/>
        <v/>
      </c>
    </row>
    <row r="271" spans="2:61" ht="18.75" customHeight="1" x14ac:dyDescent="0.4">
      <c r="B271" s="1329" t="s">
        <v>1824</v>
      </c>
      <c r="C271" s="1330"/>
      <c r="D271" s="1329" t="s">
        <v>1824</v>
      </c>
      <c r="E271" s="1330"/>
      <c r="F271" s="1331" t="str">
        <f>'Fruit Trees, Citrus &amp; Berries'!BE262</f>
        <v/>
      </c>
      <c r="G271" s="1332"/>
      <c r="H271" s="1333" t="str">
        <f>'Fruit Trees, Citrus &amp; Berries'!BB262&amp;" | "&amp;'Fruit Trees, Citrus &amp; Berries'!BC262</f>
        <v>Interspecific - Peach x Nectarine | Peacharine</v>
      </c>
      <c r="I271" s="1334"/>
      <c r="J271" s="1334"/>
      <c r="K271" s="1334"/>
      <c r="L271" s="1334"/>
      <c r="M271" s="1334"/>
      <c r="N271" s="1334"/>
      <c r="O271" s="1334"/>
      <c r="P271" s="1334"/>
      <c r="Q271" s="1334"/>
      <c r="R271" s="1334"/>
      <c r="S271" s="1334"/>
      <c r="T271" s="1334"/>
      <c r="U271" s="1334"/>
      <c r="V271" s="1334"/>
      <c r="W271" s="1334"/>
      <c r="X271" s="1334"/>
      <c r="Y271" s="1334"/>
      <c r="Z271" s="1334"/>
      <c r="AA271" s="1334"/>
      <c r="AB271" s="1334"/>
      <c r="AC271" s="1334"/>
      <c r="AD271" s="1334"/>
      <c r="AE271" s="1334"/>
      <c r="AF271" s="1334"/>
      <c r="AG271" s="1334"/>
      <c r="AH271" s="1334"/>
      <c r="AI271" s="1334"/>
      <c r="AJ271" s="1334"/>
      <c r="AK271" s="1334"/>
      <c r="AL271" s="1335"/>
      <c r="AM271" s="1336">
        <f>'Fruit Trees, Citrus &amp; Berries'!BF262</f>
        <v>42.95</v>
      </c>
      <c r="AN271" s="1337"/>
      <c r="AO271" s="1338"/>
      <c r="AP271" s="1339">
        <f>'Fruit Trees, Citrus &amp; Berries'!BH262</f>
        <v>0</v>
      </c>
      <c r="AQ271" s="1340"/>
      <c r="AR271" s="1341"/>
      <c r="AS271" s="1336" t="str">
        <f t="shared" si="33"/>
        <v/>
      </c>
      <c r="AT271" s="1337"/>
      <c r="AU271" s="1337"/>
      <c r="AV271" s="1338"/>
      <c r="AW271" s="1342" t="str">
        <f>'Fruit Trees, Citrus &amp; Berries'!BA262</f>
        <v>HBFBR430</v>
      </c>
      <c r="AX271" s="1343"/>
      <c r="AY271" s="1344"/>
      <c r="BB271" s="108" t="str">
        <f t="shared" si="32"/>
        <v>*********</v>
      </c>
      <c r="BC271" s="108" t="str">
        <f t="shared" si="34"/>
        <v>HBFBR430</v>
      </c>
      <c r="BD271" s="108" t="str">
        <f t="shared" si="35"/>
        <v/>
      </c>
      <c r="BE271" s="108" t="str">
        <f t="shared" si="36"/>
        <v>Interspecific - Peach x Nectarine | Peacharine</v>
      </c>
      <c r="BF271" s="115" t="str">
        <f t="shared" si="37"/>
        <v/>
      </c>
      <c r="BG271" s="113">
        <f t="shared" si="38"/>
        <v>42.95</v>
      </c>
      <c r="BH271" s="206">
        <f t="shared" si="39"/>
        <v>0</v>
      </c>
      <c r="BI271" s="113" t="str">
        <f t="shared" si="40"/>
        <v/>
      </c>
    </row>
    <row r="272" spans="2:61" ht="18.75" customHeight="1" x14ac:dyDescent="0.4">
      <c r="B272" s="1329" t="s">
        <v>1824</v>
      </c>
      <c r="C272" s="1330"/>
      <c r="D272" s="1329" t="s">
        <v>1824</v>
      </c>
      <c r="E272" s="1330"/>
      <c r="F272" s="1331" t="str">
        <f>'Fruit Trees, Citrus &amp; Berries'!BE263</f>
        <v/>
      </c>
      <c r="G272" s="1332"/>
      <c r="H272" s="1333" t="str">
        <f>'Fruit Trees, Citrus &amp; Berries'!BB263&amp;" | "&amp;'Fruit Trees, Citrus &amp; Berries'!BC263</f>
        <v>Interspecific - Peach x Nectarine | Peacharine</v>
      </c>
      <c r="I272" s="1334"/>
      <c r="J272" s="1334"/>
      <c r="K272" s="1334"/>
      <c r="L272" s="1334"/>
      <c r="M272" s="1334"/>
      <c r="N272" s="1334"/>
      <c r="O272" s="1334"/>
      <c r="P272" s="1334"/>
      <c r="Q272" s="1334"/>
      <c r="R272" s="1334"/>
      <c r="S272" s="1334"/>
      <c r="T272" s="1334"/>
      <c r="U272" s="1334"/>
      <c r="V272" s="1334"/>
      <c r="W272" s="1334"/>
      <c r="X272" s="1334"/>
      <c r="Y272" s="1334"/>
      <c r="Z272" s="1334"/>
      <c r="AA272" s="1334"/>
      <c r="AB272" s="1334"/>
      <c r="AC272" s="1334"/>
      <c r="AD272" s="1334"/>
      <c r="AE272" s="1334"/>
      <c r="AF272" s="1334"/>
      <c r="AG272" s="1334"/>
      <c r="AH272" s="1334"/>
      <c r="AI272" s="1334"/>
      <c r="AJ272" s="1334"/>
      <c r="AK272" s="1334"/>
      <c r="AL272" s="1335"/>
      <c r="AM272" s="1336">
        <f>'Fruit Trees, Citrus &amp; Berries'!BF263</f>
        <v>42.95</v>
      </c>
      <c r="AN272" s="1337"/>
      <c r="AO272" s="1338"/>
      <c r="AP272" s="1339">
        <f>'Fruit Trees, Citrus &amp; Berries'!BH263</f>
        <v>0</v>
      </c>
      <c r="AQ272" s="1340"/>
      <c r="AR272" s="1341"/>
      <c r="AS272" s="1336" t="str">
        <f t="shared" si="33"/>
        <v/>
      </c>
      <c r="AT272" s="1337"/>
      <c r="AU272" s="1337"/>
      <c r="AV272" s="1338"/>
      <c r="AW272" s="1342" t="str">
        <f>'Fruit Trees, Citrus &amp; Berries'!BA263</f>
        <v>FNFBR433</v>
      </c>
      <c r="AX272" s="1343"/>
      <c r="AY272" s="1344"/>
      <c r="BB272" s="108" t="str">
        <f t="shared" si="32"/>
        <v>*********</v>
      </c>
      <c r="BC272" s="108" t="str">
        <f t="shared" si="34"/>
        <v>FNFBR433</v>
      </c>
      <c r="BD272" s="108" t="str">
        <f t="shared" si="35"/>
        <v/>
      </c>
      <c r="BE272" s="108" t="str">
        <f t="shared" si="36"/>
        <v>Interspecific - Peach x Nectarine | Peacharine</v>
      </c>
      <c r="BF272" s="115" t="str">
        <f t="shared" si="37"/>
        <v/>
      </c>
      <c r="BG272" s="113">
        <f t="shared" si="38"/>
        <v>42.95</v>
      </c>
      <c r="BH272" s="206">
        <f t="shared" si="39"/>
        <v>0</v>
      </c>
      <c r="BI272" s="113" t="str">
        <f t="shared" si="40"/>
        <v/>
      </c>
    </row>
    <row r="273" spans="2:61" ht="18.75" customHeight="1" x14ac:dyDescent="0.4">
      <c r="B273" s="1329" t="s">
        <v>1824</v>
      </c>
      <c r="C273" s="1330"/>
      <c r="D273" s="1329" t="s">
        <v>1824</v>
      </c>
      <c r="E273" s="1330"/>
      <c r="F273" s="1331" t="str">
        <f>'Fruit Trees, Citrus &amp; Berries'!BE264</f>
        <v/>
      </c>
      <c r="G273" s="1332"/>
      <c r="H273" s="1333" t="str">
        <f>'Fruit Trees, Citrus &amp; Berries'!BB264&amp;" | "&amp;'Fruit Trees, Citrus &amp; Berries'!BC264</f>
        <v xml:space="preserve">Interspecific - Plum x Peach | Pleach </v>
      </c>
      <c r="I273" s="1334"/>
      <c r="J273" s="1334"/>
      <c r="K273" s="1334"/>
      <c r="L273" s="1334"/>
      <c r="M273" s="1334"/>
      <c r="N273" s="1334"/>
      <c r="O273" s="1334"/>
      <c r="P273" s="1334"/>
      <c r="Q273" s="1334"/>
      <c r="R273" s="1334"/>
      <c r="S273" s="1334"/>
      <c r="T273" s="1334"/>
      <c r="U273" s="1334"/>
      <c r="V273" s="1334"/>
      <c r="W273" s="1334"/>
      <c r="X273" s="1334"/>
      <c r="Y273" s="1334"/>
      <c r="Z273" s="1334"/>
      <c r="AA273" s="1334"/>
      <c r="AB273" s="1334"/>
      <c r="AC273" s="1334"/>
      <c r="AD273" s="1334"/>
      <c r="AE273" s="1334"/>
      <c r="AF273" s="1334"/>
      <c r="AG273" s="1334"/>
      <c r="AH273" s="1334"/>
      <c r="AI273" s="1334"/>
      <c r="AJ273" s="1334"/>
      <c r="AK273" s="1334"/>
      <c r="AL273" s="1335"/>
      <c r="AM273" s="1336">
        <f>'Fruit Trees, Citrus &amp; Berries'!BF264</f>
        <v>42.95</v>
      </c>
      <c r="AN273" s="1337"/>
      <c r="AO273" s="1338"/>
      <c r="AP273" s="1339">
        <f>'Fruit Trees, Citrus &amp; Berries'!BH264</f>
        <v>0</v>
      </c>
      <c r="AQ273" s="1340"/>
      <c r="AR273" s="1341"/>
      <c r="AS273" s="1336" t="str">
        <f t="shared" si="33"/>
        <v/>
      </c>
      <c r="AT273" s="1337"/>
      <c r="AU273" s="1337"/>
      <c r="AV273" s="1338"/>
      <c r="AW273" s="1342" t="str">
        <f>'Fruit Trees, Citrus &amp; Berries'!BA264</f>
        <v>HBFBR436</v>
      </c>
      <c r="AX273" s="1343"/>
      <c r="AY273" s="1344"/>
      <c r="BB273" s="108" t="str">
        <f t="shared" si="32"/>
        <v>*********</v>
      </c>
      <c r="BC273" s="108" t="str">
        <f t="shared" si="34"/>
        <v>HBFBR436</v>
      </c>
      <c r="BD273" s="108" t="str">
        <f t="shared" si="35"/>
        <v/>
      </c>
      <c r="BE273" s="108" t="str">
        <f t="shared" si="36"/>
        <v xml:space="preserve">Interspecific - Plum x Peach | Pleach </v>
      </c>
      <c r="BF273" s="115" t="str">
        <f t="shared" si="37"/>
        <v/>
      </c>
      <c r="BG273" s="113">
        <f t="shared" si="38"/>
        <v>42.95</v>
      </c>
      <c r="BH273" s="206">
        <f t="shared" si="39"/>
        <v>0</v>
      </c>
      <c r="BI273" s="113" t="str">
        <f t="shared" si="40"/>
        <v/>
      </c>
    </row>
    <row r="274" spans="2:61" ht="18.75" customHeight="1" x14ac:dyDescent="0.4">
      <c r="B274" s="1329" t="s">
        <v>1824</v>
      </c>
      <c r="C274" s="1330"/>
      <c r="D274" s="1329" t="s">
        <v>1824</v>
      </c>
      <c r="E274" s="1330"/>
      <c r="F274" s="1331" t="str">
        <f>'Fruit Trees, Citrus &amp; Berries'!BE265</f>
        <v/>
      </c>
      <c r="G274" s="1332"/>
      <c r="H274" s="1333" t="str">
        <f>'Fruit Trees, Citrus &amp; Berries'!BB265&amp;" | "&amp;'Fruit Trees, Citrus &amp; Berries'!BC265</f>
        <v>Interspecific - Plum x Apricot | PlumScrumptious</v>
      </c>
      <c r="I274" s="1334"/>
      <c r="J274" s="1334"/>
      <c r="K274" s="1334"/>
      <c r="L274" s="1334"/>
      <c r="M274" s="1334"/>
      <c r="N274" s="1334"/>
      <c r="O274" s="1334"/>
      <c r="P274" s="1334"/>
      <c r="Q274" s="1334"/>
      <c r="R274" s="1334"/>
      <c r="S274" s="1334"/>
      <c r="T274" s="1334"/>
      <c r="U274" s="1334"/>
      <c r="V274" s="1334"/>
      <c r="W274" s="1334"/>
      <c r="X274" s="1334"/>
      <c r="Y274" s="1334"/>
      <c r="Z274" s="1334"/>
      <c r="AA274" s="1334"/>
      <c r="AB274" s="1334"/>
      <c r="AC274" s="1334"/>
      <c r="AD274" s="1334"/>
      <c r="AE274" s="1334"/>
      <c r="AF274" s="1334"/>
      <c r="AG274" s="1334"/>
      <c r="AH274" s="1334"/>
      <c r="AI274" s="1334"/>
      <c r="AJ274" s="1334"/>
      <c r="AK274" s="1334"/>
      <c r="AL274" s="1335"/>
      <c r="AM274" s="1336">
        <f>'Fruit Trees, Citrus &amp; Berries'!BF265</f>
        <v>44.95</v>
      </c>
      <c r="AN274" s="1337"/>
      <c r="AO274" s="1338"/>
      <c r="AP274" s="1339">
        <f>'Fruit Trees, Citrus &amp; Berries'!BH265</f>
        <v>0</v>
      </c>
      <c r="AQ274" s="1340"/>
      <c r="AR274" s="1341"/>
      <c r="AS274" s="1336" t="str">
        <f t="shared" si="33"/>
        <v/>
      </c>
      <c r="AT274" s="1337"/>
      <c r="AU274" s="1337"/>
      <c r="AV274" s="1338"/>
      <c r="AW274" s="1342" t="str">
        <f>'Fruit Trees, Citrus &amp; Berries'!BA265</f>
        <v>FNFBR437</v>
      </c>
      <c r="AX274" s="1343"/>
      <c r="AY274" s="1344"/>
      <c r="BB274" s="108" t="str">
        <f t="shared" si="32"/>
        <v>*********</v>
      </c>
      <c r="BC274" s="108" t="str">
        <f t="shared" si="34"/>
        <v>FNFBR437</v>
      </c>
      <c r="BD274" s="108" t="str">
        <f t="shared" si="35"/>
        <v/>
      </c>
      <c r="BE274" s="108" t="str">
        <f t="shared" si="36"/>
        <v>Interspecific - Plum x Apricot | PlumScrumptious</v>
      </c>
      <c r="BF274" s="115" t="str">
        <f t="shared" si="37"/>
        <v/>
      </c>
      <c r="BG274" s="113">
        <f t="shared" si="38"/>
        <v>44.95</v>
      </c>
      <c r="BH274" s="206">
        <f t="shared" si="39"/>
        <v>0</v>
      </c>
      <c r="BI274" s="113" t="str">
        <f t="shared" si="40"/>
        <v/>
      </c>
    </row>
    <row r="275" spans="2:61" ht="18.75" customHeight="1" x14ac:dyDescent="0.4">
      <c r="B275" s="1329" t="s">
        <v>1824</v>
      </c>
      <c r="C275" s="1330"/>
      <c r="D275" s="1329" t="s">
        <v>1824</v>
      </c>
      <c r="E275" s="1330"/>
      <c r="F275" s="1331" t="str">
        <f>'Fruit Trees, Citrus &amp; Berries'!BE266</f>
        <v/>
      </c>
      <c r="G275" s="1332"/>
      <c r="H275" s="1333" t="str">
        <f>'Fruit Trees, Citrus &amp; Berries'!BB266&amp;" | "&amp;'Fruit Trees, Citrus &amp; Berries'!BC266</f>
        <v>Interspecific - Nectarine x Plum | Spicezee</v>
      </c>
      <c r="I275" s="1334"/>
      <c r="J275" s="1334"/>
      <c r="K275" s="1334"/>
      <c r="L275" s="1334"/>
      <c r="M275" s="1334"/>
      <c r="N275" s="1334"/>
      <c r="O275" s="1334"/>
      <c r="P275" s="1334"/>
      <c r="Q275" s="1334"/>
      <c r="R275" s="1334"/>
      <c r="S275" s="1334"/>
      <c r="T275" s="1334"/>
      <c r="U275" s="1334"/>
      <c r="V275" s="1334"/>
      <c r="W275" s="1334"/>
      <c r="X275" s="1334"/>
      <c r="Y275" s="1334"/>
      <c r="Z275" s="1334"/>
      <c r="AA275" s="1334"/>
      <c r="AB275" s="1334"/>
      <c r="AC275" s="1334"/>
      <c r="AD275" s="1334"/>
      <c r="AE275" s="1334"/>
      <c r="AF275" s="1334"/>
      <c r="AG275" s="1334"/>
      <c r="AH275" s="1334"/>
      <c r="AI275" s="1334"/>
      <c r="AJ275" s="1334"/>
      <c r="AK275" s="1334"/>
      <c r="AL275" s="1335"/>
      <c r="AM275" s="1336">
        <f>'Fruit Trees, Citrus &amp; Berries'!BF266</f>
        <v>44.95</v>
      </c>
      <c r="AN275" s="1337"/>
      <c r="AO275" s="1338"/>
      <c r="AP275" s="1339">
        <f>'Fruit Trees, Citrus &amp; Berries'!BH266</f>
        <v>0</v>
      </c>
      <c r="AQ275" s="1340"/>
      <c r="AR275" s="1341"/>
      <c r="AS275" s="1336" t="str">
        <f t="shared" si="33"/>
        <v/>
      </c>
      <c r="AT275" s="1337"/>
      <c r="AU275" s="1337"/>
      <c r="AV275" s="1338"/>
      <c r="AW275" s="1342" t="str">
        <f>'Fruit Trees, Citrus &amp; Berries'!BA266</f>
        <v>FNFBR438</v>
      </c>
      <c r="AX275" s="1343"/>
      <c r="AY275" s="1344"/>
      <c r="BB275" s="108" t="str">
        <f t="shared" si="32"/>
        <v>*********</v>
      </c>
      <c r="BC275" s="108" t="str">
        <f t="shared" si="34"/>
        <v>FNFBR438</v>
      </c>
      <c r="BD275" s="108" t="str">
        <f t="shared" si="35"/>
        <v/>
      </c>
      <c r="BE275" s="108" t="str">
        <f t="shared" si="36"/>
        <v>Interspecific - Nectarine x Plum | Spicezee</v>
      </c>
      <c r="BF275" s="115" t="str">
        <f t="shared" si="37"/>
        <v/>
      </c>
      <c r="BG275" s="113">
        <f t="shared" si="38"/>
        <v>44.95</v>
      </c>
      <c r="BH275" s="206">
        <f t="shared" si="39"/>
        <v>0</v>
      </c>
      <c r="BI275" s="113" t="str">
        <f t="shared" si="40"/>
        <v/>
      </c>
    </row>
    <row r="276" spans="2:61" ht="18.75" customHeight="1" x14ac:dyDescent="0.4">
      <c r="B276" s="1329" t="s">
        <v>1824</v>
      </c>
      <c r="C276" s="1330"/>
      <c r="D276" s="1329" t="s">
        <v>1824</v>
      </c>
      <c r="E276" s="1330"/>
      <c r="F276" s="1331" t="str">
        <f>'Fruit Trees, Citrus &amp; Berries'!BE267</f>
        <v/>
      </c>
      <c r="G276" s="1332"/>
      <c r="H276" s="1333" t="str">
        <f>'Fruit Trees, Citrus &amp; Berries'!BB267&amp;" | "&amp;'Fruit Trees, Citrus &amp; Berries'!BC267</f>
        <v>Interspecific - Nectarine x Plum | Sugar N Spice</v>
      </c>
      <c r="I276" s="1334"/>
      <c r="J276" s="1334"/>
      <c r="K276" s="1334"/>
      <c r="L276" s="1334"/>
      <c r="M276" s="1334"/>
      <c r="N276" s="1334"/>
      <c r="O276" s="1334"/>
      <c r="P276" s="1334"/>
      <c r="Q276" s="1334"/>
      <c r="R276" s="1334"/>
      <c r="S276" s="1334"/>
      <c r="T276" s="1334"/>
      <c r="U276" s="1334"/>
      <c r="V276" s="1334"/>
      <c r="W276" s="1334"/>
      <c r="X276" s="1334"/>
      <c r="Y276" s="1334"/>
      <c r="Z276" s="1334"/>
      <c r="AA276" s="1334"/>
      <c r="AB276" s="1334"/>
      <c r="AC276" s="1334"/>
      <c r="AD276" s="1334"/>
      <c r="AE276" s="1334"/>
      <c r="AF276" s="1334"/>
      <c r="AG276" s="1334"/>
      <c r="AH276" s="1334"/>
      <c r="AI276" s="1334"/>
      <c r="AJ276" s="1334"/>
      <c r="AK276" s="1334"/>
      <c r="AL276" s="1335"/>
      <c r="AM276" s="1336">
        <f>'Fruit Trees, Citrus &amp; Berries'!BF267</f>
        <v>44.95</v>
      </c>
      <c r="AN276" s="1337"/>
      <c r="AO276" s="1338"/>
      <c r="AP276" s="1339">
        <f>'Fruit Trees, Citrus &amp; Berries'!BH267</f>
        <v>0</v>
      </c>
      <c r="AQ276" s="1340"/>
      <c r="AR276" s="1341"/>
      <c r="AS276" s="1336" t="str">
        <f t="shared" si="33"/>
        <v/>
      </c>
      <c r="AT276" s="1337"/>
      <c r="AU276" s="1337"/>
      <c r="AV276" s="1338"/>
      <c r="AW276" s="1342" t="str">
        <f>'Fruit Trees, Citrus &amp; Berries'!BA267</f>
        <v>FNFBR442</v>
      </c>
      <c r="AX276" s="1343"/>
      <c r="AY276" s="1344"/>
      <c r="BB276" s="108" t="str">
        <f t="shared" si="32"/>
        <v>*********</v>
      </c>
      <c r="BC276" s="108" t="str">
        <f t="shared" si="34"/>
        <v>FNFBR442</v>
      </c>
      <c r="BD276" s="108" t="str">
        <f t="shared" si="35"/>
        <v/>
      </c>
      <c r="BE276" s="108" t="str">
        <f t="shared" si="36"/>
        <v>Interspecific - Nectarine x Plum | Sugar N Spice</v>
      </c>
      <c r="BF276" s="115" t="str">
        <f t="shared" si="37"/>
        <v/>
      </c>
      <c r="BG276" s="113">
        <f t="shared" si="38"/>
        <v>44.95</v>
      </c>
      <c r="BH276" s="206">
        <f t="shared" si="39"/>
        <v>0</v>
      </c>
      <c r="BI276" s="113" t="str">
        <f t="shared" si="40"/>
        <v/>
      </c>
    </row>
    <row r="277" spans="2:61" ht="18.75" customHeight="1" x14ac:dyDescent="0.4">
      <c r="B277" s="1329" t="s">
        <v>1824</v>
      </c>
      <c r="C277" s="1330"/>
      <c r="D277" s="1329" t="s">
        <v>1824</v>
      </c>
      <c r="E277" s="1330"/>
      <c r="F277" s="1331" t="str">
        <f>'Fruit Trees, Citrus &amp; Berries'!BE268</f>
        <v/>
      </c>
      <c r="G277" s="1332"/>
      <c r="H277" s="1333" t="str">
        <f>'Fruit Trees, Citrus &amp; Berries'!BB268&amp;" | "&amp;'Fruit Trees, Citrus &amp; Berries'!BC268</f>
        <v xml:space="preserve"> | </v>
      </c>
      <c r="I277" s="1334"/>
      <c r="J277" s="1334"/>
      <c r="K277" s="1334"/>
      <c r="L277" s="1334"/>
      <c r="M277" s="1334"/>
      <c r="N277" s="1334"/>
      <c r="O277" s="1334"/>
      <c r="P277" s="1334"/>
      <c r="Q277" s="1334"/>
      <c r="R277" s="1334"/>
      <c r="S277" s="1334"/>
      <c r="T277" s="1334"/>
      <c r="U277" s="1334"/>
      <c r="V277" s="1334"/>
      <c r="W277" s="1334"/>
      <c r="X277" s="1334"/>
      <c r="Y277" s="1334"/>
      <c r="Z277" s="1334"/>
      <c r="AA277" s="1334"/>
      <c r="AB277" s="1334"/>
      <c r="AC277" s="1334"/>
      <c r="AD277" s="1334"/>
      <c r="AE277" s="1334"/>
      <c r="AF277" s="1334"/>
      <c r="AG277" s="1334"/>
      <c r="AH277" s="1334"/>
      <c r="AI277" s="1334"/>
      <c r="AJ277" s="1334"/>
      <c r="AK277" s="1334"/>
      <c r="AL277" s="1335"/>
      <c r="AM277" s="1336" t="str">
        <f>'Fruit Trees, Citrus &amp; Berries'!BF268</f>
        <v/>
      </c>
      <c r="AN277" s="1337"/>
      <c r="AO277" s="1338"/>
      <c r="AP277" s="1339" t="str">
        <f>'Fruit Trees, Citrus &amp; Berries'!BH268</f>
        <v/>
      </c>
      <c r="AQ277" s="1340"/>
      <c r="AR277" s="1341"/>
      <c r="AS277" s="1336" t="str">
        <f t="shared" si="33"/>
        <v/>
      </c>
      <c r="AT277" s="1337"/>
      <c r="AU277" s="1337"/>
      <c r="AV277" s="1338"/>
      <c r="AW277" s="1342" t="str">
        <f>'Fruit Trees, Citrus &amp; Berries'!BA268</f>
        <v/>
      </c>
      <c r="AX277" s="1343"/>
      <c r="AY277" s="1344"/>
      <c r="BB277" s="108" t="str">
        <f t="shared" si="32"/>
        <v>*********</v>
      </c>
      <c r="BC277" s="108" t="str">
        <f t="shared" si="34"/>
        <v/>
      </c>
      <c r="BD277" s="108" t="str">
        <f t="shared" si="35"/>
        <v/>
      </c>
      <c r="BE277" s="108" t="str">
        <f t="shared" si="36"/>
        <v xml:space="preserve"> | </v>
      </c>
      <c r="BF277" s="115" t="str">
        <f t="shared" si="37"/>
        <v/>
      </c>
      <c r="BG277" s="113" t="str">
        <f t="shared" si="38"/>
        <v/>
      </c>
      <c r="BH277" s="206" t="str">
        <f t="shared" si="39"/>
        <v/>
      </c>
      <c r="BI277" s="113" t="str">
        <f t="shared" si="40"/>
        <v/>
      </c>
    </row>
    <row r="278" spans="2:61" ht="18.75" customHeight="1" x14ac:dyDescent="0.4">
      <c r="B278" s="1329" t="s">
        <v>1824</v>
      </c>
      <c r="C278" s="1330"/>
      <c r="D278" s="1329" t="s">
        <v>1824</v>
      </c>
      <c r="E278" s="1330"/>
      <c r="F278" s="1331" t="str">
        <f>'Fruit Trees, Citrus &amp; Berries'!BE269</f>
        <v/>
      </c>
      <c r="G278" s="1332"/>
      <c r="H278" s="1333" t="str">
        <f>'Fruit Trees, Citrus &amp; Berries'!BB269&amp;" | "&amp;'Fruit Trees, Citrus &amp; Berries'!BC269</f>
        <v>Interspecific - Peach x Nectarine (Dwarf) | Peacharine</v>
      </c>
      <c r="I278" s="1334"/>
      <c r="J278" s="1334"/>
      <c r="K278" s="1334"/>
      <c r="L278" s="1334"/>
      <c r="M278" s="1334"/>
      <c r="N278" s="1334"/>
      <c r="O278" s="1334"/>
      <c r="P278" s="1334"/>
      <c r="Q278" s="1334"/>
      <c r="R278" s="1334"/>
      <c r="S278" s="1334"/>
      <c r="T278" s="1334"/>
      <c r="U278" s="1334"/>
      <c r="V278" s="1334"/>
      <c r="W278" s="1334"/>
      <c r="X278" s="1334"/>
      <c r="Y278" s="1334"/>
      <c r="Z278" s="1334"/>
      <c r="AA278" s="1334"/>
      <c r="AB278" s="1334"/>
      <c r="AC278" s="1334"/>
      <c r="AD278" s="1334"/>
      <c r="AE278" s="1334"/>
      <c r="AF278" s="1334"/>
      <c r="AG278" s="1334"/>
      <c r="AH278" s="1334"/>
      <c r="AI278" s="1334"/>
      <c r="AJ278" s="1334"/>
      <c r="AK278" s="1334"/>
      <c r="AL278" s="1335"/>
      <c r="AM278" s="1336">
        <f>'Fruit Trees, Citrus &amp; Berries'!BF269</f>
        <v>52.95</v>
      </c>
      <c r="AN278" s="1337"/>
      <c r="AO278" s="1338"/>
      <c r="AP278" s="1339">
        <f>'Fruit Trees, Citrus &amp; Berries'!BH269</f>
        <v>0</v>
      </c>
      <c r="AQ278" s="1340"/>
      <c r="AR278" s="1341"/>
      <c r="AS278" s="1336" t="str">
        <f t="shared" si="33"/>
        <v/>
      </c>
      <c r="AT278" s="1337"/>
      <c r="AU278" s="1337"/>
      <c r="AV278" s="1338"/>
      <c r="AW278" s="1342" t="str">
        <f>'Fruit Trees, Citrus &amp; Berries'!BA269</f>
        <v>JFFBR445</v>
      </c>
      <c r="AX278" s="1343"/>
      <c r="AY278" s="1344"/>
      <c r="BB278" s="108" t="str">
        <f t="shared" si="32"/>
        <v>*********</v>
      </c>
      <c r="BC278" s="108" t="str">
        <f t="shared" si="34"/>
        <v>JFFBR445</v>
      </c>
      <c r="BD278" s="108" t="str">
        <f t="shared" si="35"/>
        <v/>
      </c>
      <c r="BE278" s="108" t="str">
        <f t="shared" si="36"/>
        <v>Interspecific - Peach x Nectarine (Dwarf) | Peacharine</v>
      </c>
      <c r="BF278" s="115" t="str">
        <f t="shared" si="37"/>
        <v/>
      </c>
      <c r="BG278" s="113">
        <f t="shared" si="38"/>
        <v>52.95</v>
      </c>
      <c r="BH278" s="206">
        <f t="shared" si="39"/>
        <v>0</v>
      </c>
      <c r="BI278" s="113" t="str">
        <f t="shared" si="40"/>
        <v/>
      </c>
    </row>
    <row r="279" spans="2:61" ht="18.75" customHeight="1" x14ac:dyDescent="0.4">
      <c r="B279" s="1329" t="s">
        <v>1824</v>
      </c>
      <c r="C279" s="1330"/>
      <c r="D279" s="1329" t="s">
        <v>1824</v>
      </c>
      <c r="E279" s="1330"/>
      <c r="F279" s="1331" t="str">
        <f>'Fruit Trees, Citrus &amp; Berries'!BE270</f>
        <v/>
      </c>
      <c r="G279" s="1332"/>
      <c r="H279" s="1333" t="str">
        <f>'Fruit Trees, Citrus &amp; Berries'!BB270&amp;" | "&amp;'Fruit Trees, Citrus &amp; Berries'!BC270</f>
        <v>Interspecific - Plum x Apricot (Dwarf) | Spring Satin Plumcot</v>
      </c>
      <c r="I279" s="1334"/>
      <c r="J279" s="1334"/>
      <c r="K279" s="1334"/>
      <c r="L279" s="1334"/>
      <c r="M279" s="1334"/>
      <c r="N279" s="1334"/>
      <c r="O279" s="1334"/>
      <c r="P279" s="1334"/>
      <c r="Q279" s="1334"/>
      <c r="R279" s="1334"/>
      <c r="S279" s="1334"/>
      <c r="T279" s="1334"/>
      <c r="U279" s="1334"/>
      <c r="V279" s="1334"/>
      <c r="W279" s="1334"/>
      <c r="X279" s="1334"/>
      <c r="Y279" s="1334"/>
      <c r="Z279" s="1334"/>
      <c r="AA279" s="1334"/>
      <c r="AB279" s="1334"/>
      <c r="AC279" s="1334"/>
      <c r="AD279" s="1334"/>
      <c r="AE279" s="1334"/>
      <c r="AF279" s="1334"/>
      <c r="AG279" s="1334"/>
      <c r="AH279" s="1334"/>
      <c r="AI279" s="1334"/>
      <c r="AJ279" s="1334"/>
      <c r="AK279" s="1334"/>
      <c r="AL279" s="1335"/>
      <c r="AM279" s="1336">
        <f>'Fruit Trees, Citrus &amp; Berries'!BF270</f>
        <v>52.95</v>
      </c>
      <c r="AN279" s="1337"/>
      <c r="AO279" s="1338"/>
      <c r="AP279" s="1339">
        <f>'Fruit Trees, Citrus &amp; Berries'!BH270</f>
        <v>0</v>
      </c>
      <c r="AQ279" s="1340"/>
      <c r="AR279" s="1341"/>
      <c r="AS279" s="1336" t="str">
        <f t="shared" si="33"/>
        <v/>
      </c>
      <c r="AT279" s="1337"/>
      <c r="AU279" s="1337"/>
      <c r="AV279" s="1338"/>
      <c r="AW279" s="1342" t="str">
        <f>'Fruit Trees, Citrus &amp; Berries'!BA270</f>
        <v>JFFBR448</v>
      </c>
      <c r="AX279" s="1343"/>
      <c r="AY279" s="1344"/>
      <c r="BB279" s="108" t="str">
        <f t="shared" si="32"/>
        <v>*********</v>
      </c>
      <c r="BC279" s="108" t="str">
        <f t="shared" si="34"/>
        <v>JFFBR448</v>
      </c>
      <c r="BD279" s="108" t="str">
        <f t="shared" si="35"/>
        <v/>
      </c>
      <c r="BE279" s="108" t="str">
        <f t="shared" si="36"/>
        <v>Interspecific - Plum x Apricot (Dwarf) | Spring Satin Plumcot</v>
      </c>
      <c r="BF279" s="115" t="str">
        <f t="shared" si="37"/>
        <v/>
      </c>
      <c r="BG279" s="113">
        <f t="shared" si="38"/>
        <v>52.95</v>
      </c>
      <c r="BH279" s="206">
        <f t="shared" si="39"/>
        <v>0</v>
      </c>
      <c r="BI279" s="113" t="str">
        <f t="shared" si="40"/>
        <v/>
      </c>
    </row>
    <row r="280" spans="2:61" ht="18.75" customHeight="1" x14ac:dyDescent="0.4">
      <c r="B280" s="1329" t="s">
        <v>1824</v>
      </c>
      <c r="C280" s="1330"/>
      <c r="D280" s="1329" t="s">
        <v>1824</v>
      </c>
      <c r="E280" s="1330"/>
      <c r="F280" s="1331" t="str">
        <f>'Fruit Trees, Citrus &amp; Berries'!BE271</f>
        <v/>
      </c>
      <c r="G280" s="1332"/>
      <c r="H280" s="1333" t="str">
        <f>'Fruit Trees, Citrus &amp; Berries'!BB271&amp;" | "&amp;'Fruit Trees, Citrus &amp; Berries'!BC271</f>
        <v xml:space="preserve"> | </v>
      </c>
      <c r="I280" s="1334"/>
      <c r="J280" s="1334"/>
      <c r="K280" s="1334"/>
      <c r="L280" s="1334"/>
      <c r="M280" s="1334"/>
      <c r="N280" s="1334"/>
      <c r="O280" s="1334"/>
      <c r="P280" s="1334"/>
      <c r="Q280" s="1334"/>
      <c r="R280" s="1334"/>
      <c r="S280" s="1334"/>
      <c r="T280" s="1334"/>
      <c r="U280" s="1334"/>
      <c r="V280" s="1334"/>
      <c r="W280" s="1334"/>
      <c r="X280" s="1334"/>
      <c r="Y280" s="1334"/>
      <c r="Z280" s="1334"/>
      <c r="AA280" s="1334"/>
      <c r="AB280" s="1334"/>
      <c r="AC280" s="1334"/>
      <c r="AD280" s="1334"/>
      <c r="AE280" s="1334"/>
      <c r="AF280" s="1334"/>
      <c r="AG280" s="1334"/>
      <c r="AH280" s="1334"/>
      <c r="AI280" s="1334"/>
      <c r="AJ280" s="1334"/>
      <c r="AK280" s="1334"/>
      <c r="AL280" s="1335"/>
      <c r="AM280" s="1336" t="str">
        <f>'Fruit Trees, Citrus &amp; Berries'!BF271</f>
        <v/>
      </c>
      <c r="AN280" s="1337"/>
      <c r="AO280" s="1338"/>
      <c r="AP280" s="1339" t="str">
        <f>'Fruit Trees, Citrus &amp; Berries'!BH271</f>
        <v/>
      </c>
      <c r="AQ280" s="1340"/>
      <c r="AR280" s="1341"/>
      <c r="AS280" s="1336" t="str">
        <f t="shared" si="33"/>
        <v/>
      </c>
      <c r="AT280" s="1337"/>
      <c r="AU280" s="1337"/>
      <c r="AV280" s="1338"/>
      <c r="AW280" s="1342" t="str">
        <f>'Fruit Trees, Citrus &amp; Berries'!BA271</f>
        <v/>
      </c>
      <c r="AX280" s="1343"/>
      <c r="AY280" s="1344"/>
      <c r="BB280" s="108" t="str">
        <f t="shared" si="32"/>
        <v>*********</v>
      </c>
      <c r="BC280" s="108" t="str">
        <f t="shared" si="34"/>
        <v/>
      </c>
      <c r="BD280" s="108" t="str">
        <f t="shared" si="35"/>
        <v/>
      </c>
      <c r="BE280" s="108" t="str">
        <f t="shared" si="36"/>
        <v xml:space="preserve"> | </v>
      </c>
      <c r="BF280" s="115" t="str">
        <f t="shared" si="37"/>
        <v/>
      </c>
      <c r="BG280" s="113" t="str">
        <f t="shared" si="38"/>
        <v/>
      </c>
      <c r="BH280" s="206" t="str">
        <f t="shared" si="39"/>
        <v/>
      </c>
      <c r="BI280" s="113" t="str">
        <f t="shared" si="40"/>
        <v/>
      </c>
    </row>
    <row r="281" spans="2:61" ht="18.75" customHeight="1" x14ac:dyDescent="0.4">
      <c r="B281" s="1329" t="s">
        <v>1824</v>
      </c>
      <c r="C281" s="1330"/>
      <c r="D281" s="1329" t="s">
        <v>1824</v>
      </c>
      <c r="E281" s="1330"/>
      <c r="F281" s="1331" t="str">
        <f>'Fruit Trees, Citrus &amp; Berries'!BE272</f>
        <v/>
      </c>
      <c r="G281" s="1332"/>
      <c r="H281" s="1333" t="str">
        <f>'Fruit Trees, Citrus &amp; Berries'!BB272&amp;" | "&amp;'Fruit Trees, Citrus &amp; Berries'!BC272</f>
        <v xml:space="preserve"> | </v>
      </c>
      <c r="I281" s="1334"/>
      <c r="J281" s="1334"/>
      <c r="K281" s="1334"/>
      <c r="L281" s="1334"/>
      <c r="M281" s="1334"/>
      <c r="N281" s="1334"/>
      <c r="O281" s="1334"/>
      <c r="P281" s="1334"/>
      <c r="Q281" s="1334"/>
      <c r="R281" s="1334"/>
      <c r="S281" s="1334"/>
      <c r="T281" s="1334"/>
      <c r="U281" s="1334"/>
      <c r="V281" s="1334"/>
      <c r="W281" s="1334"/>
      <c r="X281" s="1334"/>
      <c r="Y281" s="1334"/>
      <c r="Z281" s="1334"/>
      <c r="AA281" s="1334"/>
      <c r="AB281" s="1334"/>
      <c r="AC281" s="1334"/>
      <c r="AD281" s="1334"/>
      <c r="AE281" s="1334"/>
      <c r="AF281" s="1334"/>
      <c r="AG281" s="1334"/>
      <c r="AH281" s="1334"/>
      <c r="AI281" s="1334"/>
      <c r="AJ281" s="1334"/>
      <c r="AK281" s="1334"/>
      <c r="AL281" s="1335"/>
      <c r="AM281" s="1336" t="str">
        <f>'Fruit Trees, Citrus &amp; Berries'!BF272</f>
        <v/>
      </c>
      <c r="AN281" s="1337"/>
      <c r="AO281" s="1338"/>
      <c r="AP281" s="1339" t="str">
        <f>'Fruit Trees, Citrus &amp; Berries'!BH272</f>
        <v/>
      </c>
      <c r="AQ281" s="1340"/>
      <c r="AR281" s="1341"/>
      <c r="AS281" s="1336" t="str">
        <f t="shared" si="33"/>
        <v/>
      </c>
      <c r="AT281" s="1337"/>
      <c r="AU281" s="1337"/>
      <c r="AV281" s="1338"/>
      <c r="AW281" s="1342" t="str">
        <f>'Fruit Trees, Citrus &amp; Berries'!BA272</f>
        <v/>
      </c>
      <c r="AX281" s="1343"/>
      <c r="AY281" s="1344"/>
      <c r="BB281" s="108" t="str">
        <f t="shared" si="32"/>
        <v>*********</v>
      </c>
      <c r="BC281" s="108" t="str">
        <f t="shared" si="34"/>
        <v/>
      </c>
      <c r="BD281" s="108" t="str">
        <f t="shared" si="35"/>
        <v/>
      </c>
      <c r="BE281" s="108" t="str">
        <f t="shared" si="36"/>
        <v xml:space="preserve"> | </v>
      </c>
      <c r="BF281" s="115" t="str">
        <f t="shared" si="37"/>
        <v/>
      </c>
      <c r="BG281" s="113" t="str">
        <f t="shared" si="38"/>
        <v/>
      </c>
      <c r="BH281" s="206" t="str">
        <f t="shared" si="39"/>
        <v/>
      </c>
      <c r="BI281" s="113" t="str">
        <f t="shared" si="40"/>
        <v/>
      </c>
    </row>
    <row r="282" spans="2:61" ht="18.75" customHeight="1" x14ac:dyDescent="0.4">
      <c r="B282" s="1329" t="s">
        <v>1824</v>
      </c>
      <c r="C282" s="1330"/>
      <c r="D282" s="1329" t="s">
        <v>1824</v>
      </c>
      <c r="E282" s="1330"/>
      <c r="F282" s="1331" t="str">
        <f>'Fruit Trees, Citrus &amp; Berries'!BE273</f>
        <v/>
      </c>
      <c r="G282" s="1332"/>
      <c r="H282" s="1333" t="str">
        <f>'Fruit Trees, Citrus &amp; Berries'!BB273&amp;" | "&amp;'Fruit Trees, Citrus &amp; Berries'!BC273</f>
        <v>Kiwifruit | Bruno - Female</v>
      </c>
      <c r="I282" s="1334"/>
      <c r="J282" s="1334"/>
      <c r="K282" s="1334"/>
      <c r="L282" s="1334"/>
      <c r="M282" s="1334"/>
      <c r="N282" s="1334"/>
      <c r="O282" s="1334"/>
      <c r="P282" s="1334"/>
      <c r="Q282" s="1334"/>
      <c r="R282" s="1334"/>
      <c r="S282" s="1334"/>
      <c r="T282" s="1334"/>
      <c r="U282" s="1334"/>
      <c r="V282" s="1334"/>
      <c r="W282" s="1334"/>
      <c r="X282" s="1334"/>
      <c r="Y282" s="1334"/>
      <c r="Z282" s="1334"/>
      <c r="AA282" s="1334"/>
      <c r="AB282" s="1334"/>
      <c r="AC282" s="1334"/>
      <c r="AD282" s="1334"/>
      <c r="AE282" s="1334"/>
      <c r="AF282" s="1334"/>
      <c r="AG282" s="1334"/>
      <c r="AH282" s="1334"/>
      <c r="AI282" s="1334"/>
      <c r="AJ282" s="1334"/>
      <c r="AK282" s="1334"/>
      <c r="AL282" s="1335"/>
      <c r="AM282" s="1336" t="str">
        <f>'Fruit Trees, Citrus &amp; Berries'!BF273</f>
        <v/>
      </c>
      <c r="AN282" s="1337"/>
      <c r="AO282" s="1338"/>
      <c r="AP282" s="1339">
        <f>'Fruit Trees, Citrus &amp; Berries'!BH273</f>
        <v>0</v>
      </c>
      <c r="AQ282" s="1340"/>
      <c r="AR282" s="1341"/>
      <c r="AS282" s="1336" t="str">
        <f t="shared" si="33"/>
        <v/>
      </c>
      <c r="AT282" s="1337"/>
      <c r="AU282" s="1337"/>
      <c r="AV282" s="1338"/>
      <c r="AW282" s="1342" t="str">
        <f>'Fruit Trees, Citrus &amp; Berries'!BA273</f>
        <v>FNFBR451</v>
      </c>
      <c r="AX282" s="1343"/>
      <c r="AY282" s="1344"/>
      <c r="BB282" s="108" t="str">
        <f t="shared" si="32"/>
        <v>*********</v>
      </c>
      <c r="BC282" s="108" t="str">
        <f t="shared" si="34"/>
        <v>FNFBR451</v>
      </c>
      <c r="BD282" s="108" t="str">
        <f t="shared" si="35"/>
        <v/>
      </c>
      <c r="BE282" s="108" t="str">
        <f t="shared" si="36"/>
        <v>Kiwifruit | Bruno - Female</v>
      </c>
      <c r="BF282" s="115" t="str">
        <f t="shared" si="37"/>
        <v/>
      </c>
      <c r="BG282" s="113" t="str">
        <f t="shared" si="38"/>
        <v/>
      </c>
      <c r="BH282" s="206">
        <f t="shared" si="39"/>
        <v>0</v>
      </c>
      <c r="BI282" s="113" t="str">
        <f t="shared" si="40"/>
        <v/>
      </c>
    </row>
    <row r="283" spans="2:61" ht="18.75" customHeight="1" x14ac:dyDescent="0.4">
      <c r="B283" s="1329" t="s">
        <v>1824</v>
      </c>
      <c r="C283" s="1330"/>
      <c r="D283" s="1329" t="s">
        <v>1824</v>
      </c>
      <c r="E283" s="1330"/>
      <c r="F283" s="1331" t="str">
        <f>'Fruit Trees, Citrus &amp; Berries'!BE274</f>
        <v/>
      </c>
      <c r="G283" s="1332"/>
      <c r="H283" s="1333" t="str">
        <f>'Fruit Trees, Citrus &amp; Berries'!BB274&amp;" | "&amp;'Fruit Trees, Citrus &amp; Berries'!BC274</f>
        <v>Kiwifruit | Hayward - Female</v>
      </c>
      <c r="I283" s="1334"/>
      <c r="J283" s="1334"/>
      <c r="K283" s="1334"/>
      <c r="L283" s="1334"/>
      <c r="M283" s="1334"/>
      <c r="N283" s="1334"/>
      <c r="O283" s="1334"/>
      <c r="P283" s="1334"/>
      <c r="Q283" s="1334"/>
      <c r="R283" s="1334"/>
      <c r="S283" s="1334"/>
      <c r="T283" s="1334"/>
      <c r="U283" s="1334"/>
      <c r="V283" s="1334"/>
      <c r="W283" s="1334"/>
      <c r="X283" s="1334"/>
      <c r="Y283" s="1334"/>
      <c r="Z283" s="1334"/>
      <c r="AA283" s="1334"/>
      <c r="AB283" s="1334"/>
      <c r="AC283" s="1334"/>
      <c r="AD283" s="1334"/>
      <c r="AE283" s="1334"/>
      <c r="AF283" s="1334"/>
      <c r="AG283" s="1334"/>
      <c r="AH283" s="1334"/>
      <c r="AI283" s="1334"/>
      <c r="AJ283" s="1334"/>
      <c r="AK283" s="1334"/>
      <c r="AL283" s="1335"/>
      <c r="AM283" s="1336" t="str">
        <f>'Fruit Trees, Citrus &amp; Berries'!BF274</f>
        <v/>
      </c>
      <c r="AN283" s="1337"/>
      <c r="AO283" s="1338"/>
      <c r="AP283" s="1339">
        <f>'Fruit Trees, Citrus &amp; Berries'!BH274</f>
        <v>0</v>
      </c>
      <c r="AQ283" s="1340"/>
      <c r="AR283" s="1341"/>
      <c r="AS283" s="1336" t="str">
        <f t="shared" si="33"/>
        <v/>
      </c>
      <c r="AT283" s="1337"/>
      <c r="AU283" s="1337"/>
      <c r="AV283" s="1338"/>
      <c r="AW283" s="1342" t="str">
        <f>'Fruit Trees, Citrus &amp; Berries'!BA274</f>
        <v>FNFBR454</v>
      </c>
      <c r="AX283" s="1343"/>
      <c r="AY283" s="1344"/>
      <c r="BB283" s="108" t="str">
        <f t="shared" si="32"/>
        <v>*********</v>
      </c>
      <c r="BC283" s="108" t="str">
        <f t="shared" si="34"/>
        <v>FNFBR454</v>
      </c>
      <c r="BD283" s="108" t="str">
        <f t="shared" si="35"/>
        <v/>
      </c>
      <c r="BE283" s="108" t="str">
        <f t="shared" si="36"/>
        <v>Kiwifruit | Hayward - Female</v>
      </c>
      <c r="BF283" s="115" t="str">
        <f t="shared" si="37"/>
        <v/>
      </c>
      <c r="BG283" s="113" t="str">
        <f t="shared" si="38"/>
        <v/>
      </c>
      <c r="BH283" s="206">
        <f t="shared" si="39"/>
        <v>0</v>
      </c>
      <c r="BI283" s="113" t="str">
        <f t="shared" si="40"/>
        <v/>
      </c>
    </row>
    <row r="284" spans="2:61" ht="18.75" customHeight="1" x14ac:dyDescent="0.4">
      <c r="B284" s="1329" t="s">
        <v>1824</v>
      </c>
      <c r="C284" s="1330"/>
      <c r="D284" s="1329" t="s">
        <v>1824</v>
      </c>
      <c r="E284" s="1330"/>
      <c r="F284" s="1331" t="str">
        <f>'Fruit Trees, Citrus &amp; Berries'!BE275</f>
        <v/>
      </c>
      <c r="G284" s="1332"/>
      <c r="H284" s="1333" t="str">
        <f>'Fruit Trees, Citrus &amp; Berries'!BB275&amp;" | "&amp;'Fruit Trees, Citrus &amp; Berries'!BC275</f>
        <v>Kiwifruit | Hayward - Female</v>
      </c>
      <c r="I284" s="1334"/>
      <c r="J284" s="1334"/>
      <c r="K284" s="1334"/>
      <c r="L284" s="1334"/>
      <c r="M284" s="1334"/>
      <c r="N284" s="1334"/>
      <c r="O284" s="1334"/>
      <c r="P284" s="1334"/>
      <c r="Q284" s="1334"/>
      <c r="R284" s="1334"/>
      <c r="S284" s="1334"/>
      <c r="T284" s="1334"/>
      <c r="U284" s="1334"/>
      <c r="V284" s="1334"/>
      <c r="W284" s="1334"/>
      <c r="X284" s="1334"/>
      <c r="Y284" s="1334"/>
      <c r="Z284" s="1334"/>
      <c r="AA284" s="1334"/>
      <c r="AB284" s="1334"/>
      <c r="AC284" s="1334"/>
      <c r="AD284" s="1334"/>
      <c r="AE284" s="1334"/>
      <c r="AF284" s="1334"/>
      <c r="AG284" s="1334"/>
      <c r="AH284" s="1334"/>
      <c r="AI284" s="1334"/>
      <c r="AJ284" s="1334"/>
      <c r="AK284" s="1334"/>
      <c r="AL284" s="1335"/>
      <c r="AM284" s="1336">
        <f>'Fruit Trees, Citrus &amp; Berries'!BF275</f>
        <v>24.95</v>
      </c>
      <c r="AN284" s="1337"/>
      <c r="AO284" s="1338"/>
      <c r="AP284" s="1339">
        <f>'Fruit Trees, Citrus &amp; Berries'!BH275</f>
        <v>0</v>
      </c>
      <c r="AQ284" s="1340"/>
      <c r="AR284" s="1341"/>
      <c r="AS284" s="1336" t="str">
        <f t="shared" si="33"/>
        <v/>
      </c>
      <c r="AT284" s="1337"/>
      <c r="AU284" s="1337"/>
      <c r="AV284" s="1338"/>
      <c r="AW284" s="1342" t="str">
        <f>'Fruit Trees, Citrus &amp; Berries'!BA275</f>
        <v>TOFBR454</v>
      </c>
      <c r="AX284" s="1343"/>
      <c r="AY284" s="1344"/>
      <c r="BB284" s="108" t="str">
        <f t="shared" si="32"/>
        <v>*********</v>
      </c>
      <c r="BC284" s="108" t="str">
        <f t="shared" si="34"/>
        <v>TOFBR454</v>
      </c>
      <c r="BD284" s="108" t="str">
        <f t="shared" si="35"/>
        <v/>
      </c>
      <c r="BE284" s="108" t="str">
        <f t="shared" si="36"/>
        <v>Kiwifruit | Hayward - Female</v>
      </c>
      <c r="BF284" s="115" t="str">
        <f t="shared" si="37"/>
        <v/>
      </c>
      <c r="BG284" s="113">
        <f t="shared" si="38"/>
        <v>24.95</v>
      </c>
      <c r="BH284" s="206">
        <f t="shared" si="39"/>
        <v>0</v>
      </c>
      <c r="BI284" s="113" t="str">
        <f t="shared" si="40"/>
        <v/>
      </c>
    </row>
    <row r="285" spans="2:61" ht="18.75" customHeight="1" x14ac:dyDescent="0.4">
      <c r="B285" s="1329" t="s">
        <v>1824</v>
      </c>
      <c r="C285" s="1330"/>
      <c r="D285" s="1329" t="s">
        <v>1824</v>
      </c>
      <c r="E285" s="1330"/>
      <c r="F285" s="1331" t="str">
        <f>'Fruit Trees, Citrus &amp; Berries'!BE276</f>
        <v/>
      </c>
      <c r="G285" s="1332"/>
      <c r="H285" s="1333" t="str">
        <f>'Fruit Trees, Citrus &amp; Berries'!BB276&amp;" | "&amp;'Fruit Trees, Citrus &amp; Berries'!BC276</f>
        <v>Kiwifruit | Male (Cross-pollinator)</v>
      </c>
      <c r="I285" s="1334"/>
      <c r="J285" s="1334"/>
      <c r="K285" s="1334"/>
      <c r="L285" s="1334"/>
      <c r="M285" s="1334"/>
      <c r="N285" s="1334"/>
      <c r="O285" s="1334"/>
      <c r="P285" s="1334"/>
      <c r="Q285" s="1334"/>
      <c r="R285" s="1334"/>
      <c r="S285" s="1334"/>
      <c r="T285" s="1334"/>
      <c r="U285" s="1334"/>
      <c r="V285" s="1334"/>
      <c r="W285" s="1334"/>
      <c r="X285" s="1334"/>
      <c r="Y285" s="1334"/>
      <c r="Z285" s="1334"/>
      <c r="AA285" s="1334"/>
      <c r="AB285" s="1334"/>
      <c r="AC285" s="1334"/>
      <c r="AD285" s="1334"/>
      <c r="AE285" s="1334"/>
      <c r="AF285" s="1334"/>
      <c r="AG285" s="1334"/>
      <c r="AH285" s="1334"/>
      <c r="AI285" s="1334"/>
      <c r="AJ285" s="1334"/>
      <c r="AK285" s="1334"/>
      <c r="AL285" s="1335"/>
      <c r="AM285" s="1336" t="str">
        <f>'Fruit Trees, Citrus &amp; Berries'!BF276</f>
        <v/>
      </c>
      <c r="AN285" s="1337"/>
      <c r="AO285" s="1338"/>
      <c r="AP285" s="1339">
        <f>'Fruit Trees, Citrus &amp; Berries'!BH276</f>
        <v>0</v>
      </c>
      <c r="AQ285" s="1340"/>
      <c r="AR285" s="1341"/>
      <c r="AS285" s="1336" t="str">
        <f t="shared" si="33"/>
        <v/>
      </c>
      <c r="AT285" s="1337"/>
      <c r="AU285" s="1337"/>
      <c r="AV285" s="1338"/>
      <c r="AW285" s="1342" t="str">
        <f>'Fruit Trees, Citrus &amp; Berries'!BA276</f>
        <v>FNFBR457</v>
      </c>
      <c r="AX285" s="1343"/>
      <c r="AY285" s="1344"/>
      <c r="BB285" s="108" t="str">
        <f t="shared" si="32"/>
        <v>*********</v>
      </c>
      <c r="BC285" s="108" t="str">
        <f t="shared" si="34"/>
        <v>FNFBR457</v>
      </c>
      <c r="BD285" s="108" t="str">
        <f t="shared" si="35"/>
        <v/>
      </c>
      <c r="BE285" s="108" t="str">
        <f t="shared" si="36"/>
        <v>Kiwifruit | Male (Cross-pollinator)</v>
      </c>
      <c r="BF285" s="115" t="str">
        <f t="shared" si="37"/>
        <v/>
      </c>
      <c r="BG285" s="113" t="str">
        <f t="shared" si="38"/>
        <v/>
      </c>
      <c r="BH285" s="206">
        <f t="shared" si="39"/>
        <v>0</v>
      </c>
      <c r="BI285" s="113" t="str">
        <f t="shared" si="40"/>
        <v/>
      </c>
    </row>
    <row r="286" spans="2:61" ht="18.75" customHeight="1" x14ac:dyDescent="0.4">
      <c r="B286" s="1329" t="s">
        <v>1824</v>
      </c>
      <c r="C286" s="1330"/>
      <c r="D286" s="1329" t="s">
        <v>1824</v>
      </c>
      <c r="E286" s="1330"/>
      <c r="F286" s="1331" t="str">
        <f>'Fruit Trees, Citrus &amp; Berries'!BE277</f>
        <v/>
      </c>
      <c r="G286" s="1332"/>
      <c r="H286" s="1333" t="str">
        <f>'Fruit Trees, Citrus &amp; Berries'!BB277&amp;" | "&amp;'Fruit Trees, Citrus &amp; Berries'!BC277</f>
        <v>Kiwifruit | Male (Cross-pollinator)</v>
      </c>
      <c r="I286" s="1334"/>
      <c r="J286" s="1334"/>
      <c r="K286" s="1334"/>
      <c r="L286" s="1334"/>
      <c r="M286" s="1334"/>
      <c r="N286" s="1334"/>
      <c r="O286" s="1334"/>
      <c r="P286" s="1334"/>
      <c r="Q286" s="1334"/>
      <c r="R286" s="1334"/>
      <c r="S286" s="1334"/>
      <c r="T286" s="1334"/>
      <c r="U286" s="1334"/>
      <c r="V286" s="1334"/>
      <c r="W286" s="1334"/>
      <c r="X286" s="1334"/>
      <c r="Y286" s="1334"/>
      <c r="Z286" s="1334"/>
      <c r="AA286" s="1334"/>
      <c r="AB286" s="1334"/>
      <c r="AC286" s="1334"/>
      <c r="AD286" s="1334"/>
      <c r="AE286" s="1334"/>
      <c r="AF286" s="1334"/>
      <c r="AG286" s="1334"/>
      <c r="AH286" s="1334"/>
      <c r="AI286" s="1334"/>
      <c r="AJ286" s="1334"/>
      <c r="AK286" s="1334"/>
      <c r="AL286" s="1335"/>
      <c r="AM286" s="1336">
        <f>'Fruit Trees, Citrus &amp; Berries'!BF277</f>
        <v>24.95</v>
      </c>
      <c r="AN286" s="1337"/>
      <c r="AO286" s="1338"/>
      <c r="AP286" s="1339">
        <f>'Fruit Trees, Citrus &amp; Berries'!BH277</f>
        <v>0</v>
      </c>
      <c r="AQ286" s="1340"/>
      <c r="AR286" s="1341"/>
      <c r="AS286" s="1336" t="str">
        <f t="shared" si="33"/>
        <v/>
      </c>
      <c r="AT286" s="1337"/>
      <c r="AU286" s="1337"/>
      <c r="AV286" s="1338"/>
      <c r="AW286" s="1342" t="str">
        <f>'Fruit Trees, Citrus &amp; Berries'!BA277</f>
        <v>TOFBR457</v>
      </c>
      <c r="AX286" s="1343"/>
      <c r="AY286" s="1344"/>
      <c r="BB286" s="108" t="str">
        <f t="shared" si="32"/>
        <v>*********</v>
      </c>
      <c r="BC286" s="108" t="str">
        <f t="shared" si="34"/>
        <v>TOFBR457</v>
      </c>
      <c r="BD286" s="108" t="str">
        <f t="shared" si="35"/>
        <v/>
      </c>
      <c r="BE286" s="108" t="str">
        <f t="shared" si="36"/>
        <v>Kiwifruit | Male (Cross-pollinator)</v>
      </c>
      <c r="BF286" s="115" t="str">
        <f t="shared" si="37"/>
        <v/>
      </c>
      <c r="BG286" s="113">
        <f t="shared" si="38"/>
        <v>24.95</v>
      </c>
      <c r="BH286" s="206">
        <f t="shared" si="39"/>
        <v>0</v>
      </c>
      <c r="BI286" s="113" t="str">
        <f t="shared" si="40"/>
        <v/>
      </c>
    </row>
    <row r="287" spans="2:61" ht="18.75" customHeight="1" x14ac:dyDescent="0.4">
      <c r="B287" s="1329" t="s">
        <v>1824</v>
      </c>
      <c r="C287" s="1330"/>
      <c r="D287" s="1329" t="s">
        <v>1824</v>
      </c>
      <c r="E287" s="1330"/>
      <c r="F287" s="1331" t="str">
        <f>'Fruit Trees, Citrus &amp; Berries'!BE278</f>
        <v/>
      </c>
      <c r="G287" s="1332"/>
      <c r="H287" s="1333" t="str">
        <f>'Fruit Trees, Citrus &amp; Berries'!BB278&amp;" | "&amp;'Fruit Trees, Citrus &amp; Berries'!BC278</f>
        <v xml:space="preserve"> | </v>
      </c>
      <c r="I287" s="1334"/>
      <c r="J287" s="1334"/>
      <c r="K287" s="1334"/>
      <c r="L287" s="1334"/>
      <c r="M287" s="1334"/>
      <c r="N287" s="1334"/>
      <c r="O287" s="1334"/>
      <c r="P287" s="1334"/>
      <c r="Q287" s="1334"/>
      <c r="R287" s="1334"/>
      <c r="S287" s="1334"/>
      <c r="T287" s="1334"/>
      <c r="U287" s="1334"/>
      <c r="V287" s="1334"/>
      <c r="W287" s="1334"/>
      <c r="X287" s="1334"/>
      <c r="Y287" s="1334"/>
      <c r="Z287" s="1334"/>
      <c r="AA287" s="1334"/>
      <c r="AB287" s="1334"/>
      <c r="AC287" s="1334"/>
      <c r="AD287" s="1334"/>
      <c r="AE287" s="1334"/>
      <c r="AF287" s="1334"/>
      <c r="AG287" s="1334"/>
      <c r="AH287" s="1334"/>
      <c r="AI287" s="1334"/>
      <c r="AJ287" s="1334"/>
      <c r="AK287" s="1334"/>
      <c r="AL287" s="1335"/>
      <c r="AM287" s="1336" t="str">
        <f>'Fruit Trees, Citrus &amp; Berries'!BF278</f>
        <v/>
      </c>
      <c r="AN287" s="1337"/>
      <c r="AO287" s="1338"/>
      <c r="AP287" s="1339" t="str">
        <f>'Fruit Trees, Citrus &amp; Berries'!BH278</f>
        <v/>
      </c>
      <c r="AQ287" s="1340"/>
      <c r="AR287" s="1341"/>
      <c r="AS287" s="1336" t="str">
        <f t="shared" si="33"/>
        <v/>
      </c>
      <c r="AT287" s="1337"/>
      <c r="AU287" s="1337"/>
      <c r="AV287" s="1338"/>
      <c r="AW287" s="1342" t="str">
        <f>'Fruit Trees, Citrus &amp; Berries'!BA278</f>
        <v/>
      </c>
      <c r="AX287" s="1343"/>
      <c r="AY287" s="1344"/>
      <c r="BB287" s="108" t="str">
        <f t="shared" ref="BB287:BB350" si="41">$AR$4</f>
        <v>*********</v>
      </c>
      <c r="BC287" s="108" t="str">
        <f t="shared" si="34"/>
        <v/>
      </c>
      <c r="BD287" s="108" t="str">
        <f t="shared" si="35"/>
        <v/>
      </c>
      <c r="BE287" s="108" t="str">
        <f t="shared" si="36"/>
        <v xml:space="preserve"> | </v>
      </c>
      <c r="BF287" s="115" t="str">
        <f t="shared" si="37"/>
        <v/>
      </c>
      <c r="BG287" s="113" t="str">
        <f t="shared" si="38"/>
        <v/>
      </c>
      <c r="BH287" s="206" t="str">
        <f t="shared" si="39"/>
        <v/>
      </c>
      <c r="BI287" s="113" t="str">
        <f t="shared" si="40"/>
        <v/>
      </c>
    </row>
    <row r="288" spans="2:61" ht="18.75" customHeight="1" x14ac:dyDescent="0.4">
      <c r="B288" s="1329" t="s">
        <v>1824</v>
      </c>
      <c r="C288" s="1330"/>
      <c r="D288" s="1329" t="s">
        <v>1824</v>
      </c>
      <c r="E288" s="1330"/>
      <c r="F288" s="1331" t="str">
        <f>'Fruit Trees, Citrus &amp; Berries'!BE279</f>
        <v/>
      </c>
      <c r="G288" s="1332"/>
      <c r="H288" s="1333" t="str">
        <f>'Fruit Trees, Citrus &amp; Berries'!BB279&amp;" | "&amp;'Fruit Trees, Citrus &amp; Berries'!BC279</f>
        <v xml:space="preserve"> | </v>
      </c>
      <c r="I288" s="1334"/>
      <c r="J288" s="1334"/>
      <c r="K288" s="1334"/>
      <c r="L288" s="1334"/>
      <c r="M288" s="1334"/>
      <c r="N288" s="1334"/>
      <c r="O288" s="1334"/>
      <c r="P288" s="1334"/>
      <c r="Q288" s="1334"/>
      <c r="R288" s="1334"/>
      <c r="S288" s="1334"/>
      <c r="T288" s="1334"/>
      <c r="U288" s="1334"/>
      <c r="V288" s="1334"/>
      <c r="W288" s="1334"/>
      <c r="X288" s="1334"/>
      <c r="Y288" s="1334"/>
      <c r="Z288" s="1334"/>
      <c r="AA288" s="1334"/>
      <c r="AB288" s="1334"/>
      <c r="AC288" s="1334"/>
      <c r="AD288" s="1334"/>
      <c r="AE288" s="1334"/>
      <c r="AF288" s="1334"/>
      <c r="AG288" s="1334"/>
      <c r="AH288" s="1334"/>
      <c r="AI288" s="1334"/>
      <c r="AJ288" s="1334"/>
      <c r="AK288" s="1334"/>
      <c r="AL288" s="1335"/>
      <c r="AM288" s="1336" t="str">
        <f>'Fruit Trees, Citrus &amp; Berries'!BF279</f>
        <v/>
      </c>
      <c r="AN288" s="1337"/>
      <c r="AO288" s="1338"/>
      <c r="AP288" s="1339" t="str">
        <f>'Fruit Trees, Citrus &amp; Berries'!BH279</f>
        <v/>
      </c>
      <c r="AQ288" s="1340"/>
      <c r="AR288" s="1341"/>
      <c r="AS288" s="1336" t="str">
        <f t="shared" ref="AS288:AS351" si="42">IF(OR(F288="",F288=0),"",(F288*AM288)-(F288*AM288*AP288))</f>
        <v/>
      </c>
      <c r="AT288" s="1337"/>
      <c r="AU288" s="1337"/>
      <c r="AV288" s="1338"/>
      <c r="AW288" s="1342" t="str">
        <f>'Fruit Trees, Citrus &amp; Berries'!BA279</f>
        <v/>
      </c>
      <c r="AX288" s="1343"/>
      <c r="AY288" s="1344"/>
      <c r="BB288" s="108" t="str">
        <f t="shared" si="41"/>
        <v>*********</v>
      </c>
      <c r="BC288" s="108" t="str">
        <f t="shared" ref="BC288:BC351" si="43">AW288</f>
        <v/>
      </c>
      <c r="BD288" s="108" t="str">
        <f t="shared" ref="BD288:BD351" si="44">F288</f>
        <v/>
      </c>
      <c r="BE288" s="108" t="str">
        <f t="shared" ref="BE288:BE351" si="45">H288</f>
        <v xml:space="preserve"> | </v>
      </c>
      <c r="BF288" s="115" t="str">
        <f t="shared" ref="BF288:BF351" si="46">IF(OR(BD288="",BD288=0),"",$G$6)</f>
        <v/>
      </c>
      <c r="BG288" s="113" t="str">
        <f t="shared" ref="BG288:BG351" si="47">AM288</f>
        <v/>
      </c>
      <c r="BH288" s="206" t="str">
        <f t="shared" ref="BH288:BH351" si="48">AP288</f>
        <v/>
      </c>
      <c r="BI288" s="113" t="str">
        <f t="shared" ref="BI288:BI351" si="49">AS288</f>
        <v/>
      </c>
    </row>
    <row r="289" spans="2:61" ht="18.75" customHeight="1" x14ac:dyDescent="0.4">
      <c r="B289" s="1329" t="s">
        <v>1824</v>
      </c>
      <c r="C289" s="1330"/>
      <c r="D289" s="1329" t="s">
        <v>1824</v>
      </c>
      <c r="E289" s="1330"/>
      <c r="F289" s="1331" t="str">
        <f>'Fruit Trees, Citrus &amp; Berries'!BE280</f>
        <v/>
      </c>
      <c r="G289" s="1332"/>
      <c r="H289" s="1333" t="str">
        <f>'Fruit Trees, Citrus &amp; Berries'!BB280&amp;" | "&amp;'Fruit Trees, Citrus &amp; Berries'!BC280</f>
        <v xml:space="preserve"> | </v>
      </c>
      <c r="I289" s="1334"/>
      <c r="J289" s="1334"/>
      <c r="K289" s="1334"/>
      <c r="L289" s="1334"/>
      <c r="M289" s="1334"/>
      <c r="N289" s="1334"/>
      <c r="O289" s="1334"/>
      <c r="P289" s="1334"/>
      <c r="Q289" s="1334"/>
      <c r="R289" s="1334"/>
      <c r="S289" s="1334"/>
      <c r="T289" s="1334"/>
      <c r="U289" s="1334"/>
      <c r="V289" s="1334"/>
      <c r="W289" s="1334"/>
      <c r="X289" s="1334"/>
      <c r="Y289" s="1334"/>
      <c r="Z289" s="1334"/>
      <c r="AA289" s="1334"/>
      <c r="AB289" s="1334"/>
      <c r="AC289" s="1334"/>
      <c r="AD289" s="1334"/>
      <c r="AE289" s="1334"/>
      <c r="AF289" s="1334"/>
      <c r="AG289" s="1334"/>
      <c r="AH289" s="1334"/>
      <c r="AI289" s="1334"/>
      <c r="AJ289" s="1334"/>
      <c r="AK289" s="1334"/>
      <c r="AL289" s="1335"/>
      <c r="AM289" s="1336" t="str">
        <f>'Fruit Trees, Citrus &amp; Berries'!BF280</f>
        <v/>
      </c>
      <c r="AN289" s="1337"/>
      <c r="AO289" s="1338"/>
      <c r="AP289" s="1339" t="str">
        <f>'Fruit Trees, Citrus &amp; Berries'!BH280</f>
        <v/>
      </c>
      <c r="AQ289" s="1340"/>
      <c r="AR289" s="1341"/>
      <c r="AS289" s="1336" t="str">
        <f t="shared" si="42"/>
        <v/>
      </c>
      <c r="AT289" s="1337"/>
      <c r="AU289" s="1337"/>
      <c r="AV289" s="1338"/>
      <c r="AW289" s="1342" t="str">
        <f>'Fruit Trees, Citrus &amp; Berries'!BA280</f>
        <v/>
      </c>
      <c r="AX289" s="1343"/>
      <c r="AY289" s="1344"/>
      <c r="BB289" s="108" t="str">
        <f t="shared" si="41"/>
        <v>*********</v>
      </c>
      <c r="BC289" s="108" t="str">
        <f t="shared" si="43"/>
        <v/>
      </c>
      <c r="BD289" s="108" t="str">
        <f t="shared" si="44"/>
        <v/>
      </c>
      <c r="BE289" s="108" t="str">
        <f t="shared" si="45"/>
        <v xml:space="preserve"> | </v>
      </c>
      <c r="BF289" s="115" t="str">
        <f t="shared" si="46"/>
        <v/>
      </c>
      <c r="BG289" s="113" t="str">
        <f t="shared" si="47"/>
        <v/>
      </c>
      <c r="BH289" s="206" t="str">
        <f t="shared" si="48"/>
        <v/>
      </c>
      <c r="BI289" s="113" t="str">
        <f t="shared" si="49"/>
        <v/>
      </c>
    </row>
    <row r="290" spans="2:61" ht="18.75" customHeight="1" x14ac:dyDescent="0.4">
      <c r="B290" s="1329" t="s">
        <v>1824</v>
      </c>
      <c r="C290" s="1330"/>
      <c r="D290" s="1329" t="s">
        <v>1824</v>
      </c>
      <c r="E290" s="1330"/>
      <c r="F290" s="1331" t="str">
        <f>'Fruit Trees, Citrus &amp; Berries'!BE281</f>
        <v/>
      </c>
      <c r="G290" s="1332"/>
      <c r="H290" s="1333" t="str">
        <f>'Fruit Trees, Citrus &amp; Berries'!BB281&amp;" | "&amp;'Fruit Trees, Citrus &amp; Berries'!BC281</f>
        <v xml:space="preserve"> | </v>
      </c>
      <c r="I290" s="1334"/>
      <c r="J290" s="1334"/>
      <c r="K290" s="1334"/>
      <c r="L290" s="1334"/>
      <c r="M290" s="1334"/>
      <c r="N290" s="1334"/>
      <c r="O290" s="1334"/>
      <c r="P290" s="1334"/>
      <c r="Q290" s="1334"/>
      <c r="R290" s="1334"/>
      <c r="S290" s="1334"/>
      <c r="T290" s="1334"/>
      <c r="U290" s="1334"/>
      <c r="V290" s="1334"/>
      <c r="W290" s="1334"/>
      <c r="X290" s="1334"/>
      <c r="Y290" s="1334"/>
      <c r="Z290" s="1334"/>
      <c r="AA290" s="1334"/>
      <c r="AB290" s="1334"/>
      <c r="AC290" s="1334"/>
      <c r="AD290" s="1334"/>
      <c r="AE290" s="1334"/>
      <c r="AF290" s="1334"/>
      <c r="AG290" s="1334"/>
      <c r="AH290" s="1334"/>
      <c r="AI290" s="1334"/>
      <c r="AJ290" s="1334"/>
      <c r="AK290" s="1334"/>
      <c r="AL290" s="1335"/>
      <c r="AM290" s="1336" t="str">
        <f>'Fruit Trees, Citrus &amp; Berries'!BF281</f>
        <v/>
      </c>
      <c r="AN290" s="1337"/>
      <c r="AO290" s="1338"/>
      <c r="AP290" s="1339" t="str">
        <f>'Fruit Trees, Citrus &amp; Berries'!BH281</f>
        <v/>
      </c>
      <c r="AQ290" s="1340"/>
      <c r="AR290" s="1341"/>
      <c r="AS290" s="1336" t="str">
        <f t="shared" si="42"/>
        <v/>
      </c>
      <c r="AT290" s="1337"/>
      <c r="AU290" s="1337"/>
      <c r="AV290" s="1338"/>
      <c r="AW290" s="1342" t="str">
        <f>'Fruit Trees, Citrus &amp; Berries'!BA281</f>
        <v/>
      </c>
      <c r="AX290" s="1343"/>
      <c r="AY290" s="1344"/>
      <c r="BB290" s="108" t="str">
        <f t="shared" si="41"/>
        <v>*********</v>
      </c>
      <c r="BC290" s="108" t="str">
        <f t="shared" si="43"/>
        <v/>
      </c>
      <c r="BD290" s="108" t="str">
        <f t="shared" si="44"/>
        <v/>
      </c>
      <c r="BE290" s="108" t="str">
        <f t="shared" si="45"/>
        <v xml:space="preserve"> | </v>
      </c>
      <c r="BF290" s="115" t="str">
        <f t="shared" si="46"/>
        <v/>
      </c>
      <c r="BG290" s="113" t="str">
        <f t="shared" si="47"/>
        <v/>
      </c>
      <c r="BH290" s="206" t="str">
        <f t="shared" si="48"/>
        <v/>
      </c>
      <c r="BI290" s="113" t="str">
        <f t="shared" si="49"/>
        <v/>
      </c>
    </row>
    <row r="291" spans="2:61" ht="18.75" customHeight="1" x14ac:dyDescent="0.4">
      <c r="B291" s="1329" t="s">
        <v>1824</v>
      </c>
      <c r="C291" s="1330"/>
      <c r="D291" s="1329" t="s">
        <v>1824</v>
      </c>
      <c r="E291" s="1330"/>
      <c r="F291" s="1331" t="str">
        <f>'Fruit Trees, Citrus &amp; Berries'!BE282</f>
        <v/>
      </c>
      <c r="G291" s="1332"/>
      <c r="H291" s="1333" t="str">
        <f>'Fruit Trees, Citrus &amp; Berries'!BB282&amp;" | "&amp;'Fruit Trees, Citrus &amp; Berries'!BC282</f>
        <v xml:space="preserve"> | </v>
      </c>
      <c r="I291" s="1334"/>
      <c r="J291" s="1334"/>
      <c r="K291" s="1334"/>
      <c r="L291" s="1334"/>
      <c r="M291" s="1334"/>
      <c r="N291" s="1334"/>
      <c r="O291" s="1334"/>
      <c r="P291" s="1334"/>
      <c r="Q291" s="1334"/>
      <c r="R291" s="1334"/>
      <c r="S291" s="1334"/>
      <c r="T291" s="1334"/>
      <c r="U291" s="1334"/>
      <c r="V291" s="1334"/>
      <c r="W291" s="1334"/>
      <c r="X291" s="1334"/>
      <c r="Y291" s="1334"/>
      <c r="Z291" s="1334"/>
      <c r="AA291" s="1334"/>
      <c r="AB291" s="1334"/>
      <c r="AC291" s="1334"/>
      <c r="AD291" s="1334"/>
      <c r="AE291" s="1334"/>
      <c r="AF291" s="1334"/>
      <c r="AG291" s="1334"/>
      <c r="AH291" s="1334"/>
      <c r="AI291" s="1334"/>
      <c r="AJ291" s="1334"/>
      <c r="AK291" s="1334"/>
      <c r="AL291" s="1335"/>
      <c r="AM291" s="1336" t="str">
        <f>'Fruit Trees, Citrus &amp; Berries'!BF282</f>
        <v/>
      </c>
      <c r="AN291" s="1337"/>
      <c r="AO291" s="1338"/>
      <c r="AP291" s="1339" t="str">
        <f>'Fruit Trees, Citrus &amp; Berries'!BH282</f>
        <v/>
      </c>
      <c r="AQ291" s="1340"/>
      <c r="AR291" s="1341"/>
      <c r="AS291" s="1336" t="str">
        <f t="shared" si="42"/>
        <v/>
      </c>
      <c r="AT291" s="1337"/>
      <c r="AU291" s="1337"/>
      <c r="AV291" s="1338"/>
      <c r="AW291" s="1342" t="str">
        <f>'Fruit Trees, Citrus &amp; Berries'!BA282</f>
        <v/>
      </c>
      <c r="AX291" s="1343"/>
      <c r="AY291" s="1344"/>
      <c r="BB291" s="108" t="str">
        <f t="shared" si="41"/>
        <v>*********</v>
      </c>
      <c r="BC291" s="108" t="str">
        <f t="shared" si="43"/>
        <v/>
      </c>
      <c r="BD291" s="108" t="str">
        <f t="shared" si="44"/>
        <v/>
      </c>
      <c r="BE291" s="108" t="str">
        <f t="shared" si="45"/>
        <v xml:space="preserve"> | </v>
      </c>
      <c r="BF291" s="115" t="str">
        <f t="shared" si="46"/>
        <v/>
      </c>
      <c r="BG291" s="113" t="str">
        <f t="shared" si="47"/>
        <v/>
      </c>
      <c r="BH291" s="206" t="str">
        <f t="shared" si="48"/>
        <v/>
      </c>
      <c r="BI291" s="113" t="str">
        <f t="shared" si="49"/>
        <v/>
      </c>
    </row>
    <row r="292" spans="2:61" ht="18.75" customHeight="1" x14ac:dyDescent="0.4">
      <c r="B292" s="1329" t="s">
        <v>1824</v>
      </c>
      <c r="C292" s="1330"/>
      <c r="D292" s="1329" t="s">
        <v>1824</v>
      </c>
      <c r="E292" s="1330"/>
      <c r="F292" s="1331" t="str">
        <f>'Fruit Trees, Citrus &amp; Berries'!BE283</f>
        <v/>
      </c>
      <c r="G292" s="1332"/>
      <c r="H292" s="1333" t="str">
        <f>'Fruit Trees, Citrus &amp; Berries'!BB283&amp;" | "&amp;'Fruit Trees, Citrus &amp; Berries'!BC283</f>
        <v xml:space="preserve"> | </v>
      </c>
      <c r="I292" s="1334"/>
      <c r="J292" s="1334"/>
      <c r="K292" s="1334"/>
      <c r="L292" s="1334"/>
      <c r="M292" s="1334"/>
      <c r="N292" s="1334"/>
      <c r="O292" s="1334"/>
      <c r="P292" s="1334"/>
      <c r="Q292" s="1334"/>
      <c r="R292" s="1334"/>
      <c r="S292" s="1334"/>
      <c r="T292" s="1334"/>
      <c r="U292" s="1334"/>
      <c r="V292" s="1334"/>
      <c r="W292" s="1334"/>
      <c r="X292" s="1334"/>
      <c r="Y292" s="1334"/>
      <c r="Z292" s="1334"/>
      <c r="AA292" s="1334"/>
      <c r="AB292" s="1334"/>
      <c r="AC292" s="1334"/>
      <c r="AD292" s="1334"/>
      <c r="AE292" s="1334"/>
      <c r="AF292" s="1334"/>
      <c r="AG292" s="1334"/>
      <c r="AH292" s="1334"/>
      <c r="AI292" s="1334"/>
      <c r="AJ292" s="1334"/>
      <c r="AK292" s="1334"/>
      <c r="AL292" s="1335"/>
      <c r="AM292" s="1336" t="str">
        <f>'Fruit Trees, Citrus &amp; Berries'!BF283</f>
        <v/>
      </c>
      <c r="AN292" s="1337"/>
      <c r="AO292" s="1338"/>
      <c r="AP292" s="1339" t="str">
        <f>'Fruit Trees, Citrus &amp; Berries'!BH283</f>
        <v/>
      </c>
      <c r="AQ292" s="1340"/>
      <c r="AR292" s="1341"/>
      <c r="AS292" s="1336" t="str">
        <f t="shared" si="42"/>
        <v/>
      </c>
      <c r="AT292" s="1337"/>
      <c r="AU292" s="1337"/>
      <c r="AV292" s="1338"/>
      <c r="AW292" s="1342" t="str">
        <f>'Fruit Trees, Citrus &amp; Berries'!BA283</f>
        <v/>
      </c>
      <c r="AX292" s="1343"/>
      <c r="AY292" s="1344"/>
      <c r="BB292" s="108" t="str">
        <f t="shared" si="41"/>
        <v>*********</v>
      </c>
      <c r="BC292" s="108" t="str">
        <f t="shared" si="43"/>
        <v/>
      </c>
      <c r="BD292" s="108" t="str">
        <f t="shared" si="44"/>
        <v/>
      </c>
      <c r="BE292" s="108" t="str">
        <f t="shared" si="45"/>
        <v xml:space="preserve"> | </v>
      </c>
      <c r="BF292" s="115" t="str">
        <f t="shared" si="46"/>
        <v/>
      </c>
      <c r="BG292" s="113" t="str">
        <f t="shared" si="47"/>
        <v/>
      </c>
      <c r="BH292" s="206" t="str">
        <f t="shared" si="48"/>
        <v/>
      </c>
      <c r="BI292" s="113" t="str">
        <f t="shared" si="49"/>
        <v/>
      </c>
    </row>
    <row r="293" spans="2:61" ht="18.75" customHeight="1" x14ac:dyDescent="0.4">
      <c r="B293" s="1329" t="s">
        <v>1824</v>
      </c>
      <c r="C293" s="1330"/>
      <c r="D293" s="1329" t="s">
        <v>1824</v>
      </c>
      <c r="E293" s="1330"/>
      <c r="F293" s="1331" t="str">
        <f>'Fruit Trees, Citrus &amp; Berries'!BE284</f>
        <v/>
      </c>
      <c r="G293" s="1332"/>
      <c r="H293" s="1333" t="str">
        <f>'Fruit Trees, Citrus &amp; Berries'!BB284&amp;" | "&amp;'Fruit Trees, Citrus &amp; Berries'!BC284</f>
        <v xml:space="preserve"> | </v>
      </c>
      <c r="I293" s="1334"/>
      <c r="J293" s="1334"/>
      <c r="K293" s="1334"/>
      <c r="L293" s="1334"/>
      <c r="M293" s="1334"/>
      <c r="N293" s="1334"/>
      <c r="O293" s="1334"/>
      <c r="P293" s="1334"/>
      <c r="Q293" s="1334"/>
      <c r="R293" s="1334"/>
      <c r="S293" s="1334"/>
      <c r="T293" s="1334"/>
      <c r="U293" s="1334"/>
      <c r="V293" s="1334"/>
      <c r="W293" s="1334"/>
      <c r="X293" s="1334"/>
      <c r="Y293" s="1334"/>
      <c r="Z293" s="1334"/>
      <c r="AA293" s="1334"/>
      <c r="AB293" s="1334"/>
      <c r="AC293" s="1334"/>
      <c r="AD293" s="1334"/>
      <c r="AE293" s="1334"/>
      <c r="AF293" s="1334"/>
      <c r="AG293" s="1334"/>
      <c r="AH293" s="1334"/>
      <c r="AI293" s="1334"/>
      <c r="AJ293" s="1334"/>
      <c r="AK293" s="1334"/>
      <c r="AL293" s="1335"/>
      <c r="AM293" s="1336" t="str">
        <f>'Fruit Trees, Citrus &amp; Berries'!BF284</f>
        <v/>
      </c>
      <c r="AN293" s="1337"/>
      <c r="AO293" s="1338"/>
      <c r="AP293" s="1339" t="str">
        <f>'Fruit Trees, Citrus &amp; Berries'!BH284</f>
        <v/>
      </c>
      <c r="AQ293" s="1340"/>
      <c r="AR293" s="1341"/>
      <c r="AS293" s="1336" t="str">
        <f t="shared" si="42"/>
        <v/>
      </c>
      <c r="AT293" s="1337"/>
      <c r="AU293" s="1337"/>
      <c r="AV293" s="1338"/>
      <c r="AW293" s="1342" t="str">
        <f>'Fruit Trees, Citrus &amp; Berries'!BA284</f>
        <v/>
      </c>
      <c r="AX293" s="1343"/>
      <c r="AY293" s="1344"/>
      <c r="BB293" s="108" t="str">
        <f t="shared" si="41"/>
        <v>*********</v>
      </c>
      <c r="BC293" s="108" t="str">
        <f t="shared" si="43"/>
        <v/>
      </c>
      <c r="BD293" s="108" t="str">
        <f t="shared" si="44"/>
        <v/>
      </c>
      <c r="BE293" s="108" t="str">
        <f t="shared" si="45"/>
        <v xml:space="preserve"> | </v>
      </c>
      <c r="BF293" s="115" t="str">
        <f t="shared" si="46"/>
        <v/>
      </c>
      <c r="BG293" s="113" t="str">
        <f t="shared" si="47"/>
        <v/>
      </c>
      <c r="BH293" s="206" t="str">
        <f t="shared" si="48"/>
        <v/>
      </c>
      <c r="BI293" s="113" t="str">
        <f t="shared" si="49"/>
        <v/>
      </c>
    </row>
    <row r="294" spans="2:61" ht="18.75" customHeight="1" x14ac:dyDescent="0.4">
      <c r="B294" s="1329" t="s">
        <v>1824</v>
      </c>
      <c r="C294" s="1330"/>
      <c r="D294" s="1329" t="s">
        <v>1824</v>
      </c>
      <c r="E294" s="1330"/>
      <c r="F294" s="1331" t="str">
        <f>'Fruit Trees, Citrus &amp; Berries'!BE285</f>
        <v/>
      </c>
      <c r="G294" s="1332"/>
      <c r="H294" s="1333" t="str">
        <f>'Fruit Trees, Citrus &amp; Berries'!BB285&amp;" | "&amp;'Fruit Trees, Citrus &amp; Berries'!BC285</f>
        <v xml:space="preserve"> | </v>
      </c>
      <c r="I294" s="1334"/>
      <c r="J294" s="1334"/>
      <c r="K294" s="1334"/>
      <c r="L294" s="1334"/>
      <c r="M294" s="1334"/>
      <c r="N294" s="1334"/>
      <c r="O294" s="1334"/>
      <c r="P294" s="1334"/>
      <c r="Q294" s="1334"/>
      <c r="R294" s="1334"/>
      <c r="S294" s="1334"/>
      <c r="T294" s="1334"/>
      <c r="U294" s="1334"/>
      <c r="V294" s="1334"/>
      <c r="W294" s="1334"/>
      <c r="X294" s="1334"/>
      <c r="Y294" s="1334"/>
      <c r="Z294" s="1334"/>
      <c r="AA294" s="1334"/>
      <c r="AB294" s="1334"/>
      <c r="AC294" s="1334"/>
      <c r="AD294" s="1334"/>
      <c r="AE294" s="1334"/>
      <c r="AF294" s="1334"/>
      <c r="AG294" s="1334"/>
      <c r="AH294" s="1334"/>
      <c r="AI294" s="1334"/>
      <c r="AJ294" s="1334"/>
      <c r="AK294" s="1334"/>
      <c r="AL294" s="1335"/>
      <c r="AM294" s="1336" t="str">
        <f>'Fruit Trees, Citrus &amp; Berries'!BF285</f>
        <v/>
      </c>
      <c r="AN294" s="1337"/>
      <c r="AO294" s="1338"/>
      <c r="AP294" s="1339" t="str">
        <f>'Fruit Trees, Citrus &amp; Berries'!BH285</f>
        <v/>
      </c>
      <c r="AQ294" s="1340"/>
      <c r="AR294" s="1341"/>
      <c r="AS294" s="1336" t="str">
        <f t="shared" si="42"/>
        <v/>
      </c>
      <c r="AT294" s="1337"/>
      <c r="AU294" s="1337"/>
      <c r="AV294" s="1338"/>
      <c r="AW294" s="1342" t="str">
        <f>'Fruit Trees, Citrus &amp; Berries'!BA285</f>
        <v/>
      </c>
      <c r="AX294" s="1343"/>
      <c r="AY294" s="1344"/>
      <c r="BB294" s="108" t="str">
        <f t="shared" si="41"/>
        <v>*********</v>
      </c>
      <c r="BC294" s="108" t="str">
        <f t="shared" si="43"/>
        <v/>
      </c>
      <c r="BD294" s="108" t="str">
        <f t="shared" si="44"/>
        <v/>
      </c>
      <c r="BE294" s="108" t="str">
        <f t="shared" si="45"/>
        <v xml:space="preserve"> | </v>
      </c>
      <c r="BF294" s="115" t="str">
        <f t="shared" si="46"/>
        <v/>
      </c>
      <c r="BG294" s="113" t="str">
        <f t="shared" si="47"/>
        <v/>
      </c>
      <c r="BH294" s="206" t="str">
        <f t="shared" si="48"/>
        <v/>
      </c>
      <c r="BI294" s="113" t="str">
        <f t="shared" si="49"/>
        <v/>
      </c>
    </row>
    <row r="295" spans="2:61" ht="18.75" customHeight="1" x14ac:dyDescent="0.4">
      <c r="B295" s="1329" t="s">
        <v>1824</v>
      </c>
      <c r="C295" s="1330"/>
      <c r="D295" s="1329" t="s">
        <v>1824</v>
      </c>
      <c r="E295" s="1330"/>
      <c r="F295" s="1331" t="str">
        <f>'Fruit Trees, Citrus &amp; Berries'!BE286</f>
        <v/>
      </c>
      <c r="G295" s="1332"/>
      <c r="H295" s="1333" t="str">
        <f>'Fruit Trees, Citrus &amp; Berries'!BB286&amp;" | "&amp;'Fruit Trees, Citrus &amp; Berries'!BC286</f>
        <v xml:space="preserve"> | </v>
      </c>
      <c r="I295" s="1334"/>
      <c r="J295" s="1334"/>
      <c r="K295" s="1334"/>
      <c r="L295" s="1334"/>
      <c r="M295" s="1334"/>
      <c r="N295" s="1334"/>
      <c r="O295" s="1334"/>
      <c r="P295" s="1334"/>
      <c r="Q295" s="1334"/>
      <c r="R295" s="1334"/>
      <c r="S295" s="1334"/>
      <c r="T295" s="1334"/>
      <c r="U295" s="1334"/>
      <c r="V295" s="1334"/>
      <c r="W295" s="1334"/>
      <c r="X295" s="1334"/>
      <c r="Y295" s="1334"/>
      <c r="Z295" s="1334"/>
      <c r="AA295" s="1334"/>
      <c r="AB295" s="1334"/>
      <c r="AC295" s="1334"/>
      <c r="AD295" s="1334"/>
      <c r="AE295" s="1334"/>
      <c r="AF295" s="1334"/>
      <c r="AG295" s="1334"/>
      <c r="AH295" s="1334"/>
      <c r="AI295" s="1334"/>
      <c r="AJ295" s="1334"/>
      <c r="AK295" s="1334"/>
      <c r="AL295" s="1335"/>
      <c r="AM295" s="1336" t="str">
        <f>'Fruit Trees, Citrus &amp; Berries'!BF286</f>
        <v/>
      </c>
      <c r="AN295" s="1337"/>
      <c r="AO295" s="1338"/>
      <c r="AP295" s="1339" t="str">
        <f>'Fruit Trees, Citrus &amp; Berries'!BH286</f>
        <v/>
      </c>
      <c r="AQ295" s="1340"/>
      <c r="AR295" s="1341"/>
      <c r="AS295" s="1336" t="str">
        <f t="shared" si="42"/>
        <v/>
      </c>
      <c r="AT295" s="1337"/>
      <c r="AU295" s="1337"/>
      <c r="AV295" s="1338"/>
      <c r="AW295" s="1342" t="str">
        <f>'Fruit Trees, Citrus &amp; Berries'!BA286</f>
        <v/>
      </c>
      <c r="AX295" s="1343"/>
      <c r="AY295" s="1344"/>
      <c r="BB295" s="108" t="str">
        <f t="shared" si="41"/>
        <v>*********</v>
      </c>
      <c r="BC295" s="108" t="str">
        <f t="shared" si="43"/>
        <v/>
      </c>
      <c r="BD295" s="108" t="str">
        <f t="shared" si="44"/>
        <v/>
      </c>
      <c r="BE295" s="108" t="str">
        <f t="shared" si="45"/>
        <v xml:space="preserve"> | </v>
      </c>
      <c r="BF295" s="115" t="str">
        <f t="shared" si="46"/>
        <v/>
      </c>
      <c r="BG295" s="113" t="str">
        <f t="shared" si="47"/>
        <v/>
      </c>
      <c r="BH295" s="206" t="str">
        <f t="shared" si="48"/>
        <v/>
      </c>
      <c r="BI295" s="113" t="str">
        <f t="shared" si="49"/>
        <v/>
      </c>
    </row>
    <row r="296" spans="2:61" ht="18.75" customHeight="1" x14ac:dyDescent="0.4">
      <c r="B296" s="1329" t="s">
        <v>1824</v>
      </c>
      <c r="C296" s="1330"/>
      <c r="D296" s="1329" t="s">
        <v>1824</v>
      </c>
      <c r="E296" s="1330"/>
      <c r="F296" s="1331" t="str">
        <f>'Fruit Trees, Citrus &amp; Berries'!BE287</f>
        <v/>
      </c>
      <c r="G296" s="1332"/>
      <c r="H296" s="1333" t="str">
        <f>'Fruit Trees, Citrus &amp; Berries'!BB287&amp;" | "&amp;'Fruit Trees, Citrus &amp; Berries'!BC287</f>
        <v xml:space="preserve"> | </v>
      </c>
      <c r="I296" s="1334"/>
      <c r="J296" s="1334"/>
      <c r="K296" s="1334"/>
      <c r="L296" s="1334"/>
      <c r="M296" s="1334"/>
      <c r="N296" s="1334"/>
      <c r="O296" s="1334"/>
      <c r="P296" s="1334"/>
      <c r="Q296" s="1334"/>
      <c r="R296" s="1334"/>
      <c r="S296" s="1334"/>
      <c r="T296" s="1334"/>
      <c r="U296" s="1334"/>
      <c r="V296" s="1334"/>
      <c r="W296" s="1334"/>
      <c r="X296" s="1334"/>
      <c r="Y296" s="1334"/>
      <c r="Z296" s="1334"/>
      <c r="AA296" s="1334"/>
      <c r="AB296" s="1334"/>
      <c r="AC296" s="1334"/>
      <c r="AD296" s="1334"/>
      <c r="AE296" s="1334"/>
      <c r="AF296" s="1334"/>
      <c r="AG296" s="1334"/>
      <c r="AH296" s="1334"/>
      <c r="AI296" s="1334"/>
      <c r="AJ296" s="1334"/>
      <c r="AK296" s="1334"/>
      <c r="AL296" s="1335"/>
      <c r="AM296" s="1336" t="str">
        <f>'Fruit Trees, Citrus &amp; Berries'!BF287</f>
        <v/>
      </c>
      <c r="AN296" s="1337"/>
      <c r="AO296" s="1338"/>
      <c r="AP296" s="1339" t="str">
        <f>'Fruit Trees, Citrus &amp; Berries'!BH287</f>
        <v/>
      </c>
      <c r="AQ296" s="1340"/>
      <c r="AR296" s="1341"/>
      <c r="AS296" s="1336" t="str">
        <f t="shared" si="42"/>
        <v/>
      </c>
      <c r="AT296" s="1337"/>
      <c r="AU296" s="1337"/>
      <c r="AV296" s="1338"/>
      <c r="AW296" s="1342" t="str">
        <f>'Fruit Trees, Citrus &amp; Berries'!BA287</f>
        <v/>
      </c>
      <c r="AX296" s="1343"/>
      <c r="AY296" s="1344"/>
      <c r="BB296" s="108" t="str">
        <f t="shared" si="41"/>
        <v>*********</v>
      </c>
      <c r="BC296" s="108" t="str">
        <f t="shared" si="43"/>
        <v/>
      </c>
      <c r="BD296" s="108" t="str">
        <f t="shared" si="44"/>
        <v/>
      </c>
      <c r="BE296" s="108" t="str">
        <f t="shared" si="45"/>
        <v xml:space="preserve"> | </v>
      </c>
      <c r="BF296" s="115" t="str">
        <f t="shared" si="46"/>
        <v/>
      </c>
      <c r="BG296" s="113" t="str">
        <f t="shared" si="47"/>
        <v/>
      </c>
      <c r="BH296" s="206" t="str">
        <f t="shared" si="48"/>
        <v/>
      </c>
      <c r="BI296" s="113" t="str">
        <f t="shared" si="49"/>
        <v/>
      </c>
    </row>
    <row r="297" spans="2:61" ht="18.75" customHeight="1" x14ac:dyDescent="0.4">
      <c r="B297" s="1329" t="s">
        <v>1824</v>
      </c>
      <c r="C297" s="1330"/>
      <c r="D297" s="1329" t="s">
        <v>1824</v>
      </c>
      <c r="E297" s="1330"/>
      <c r="F297" s="1331" t="str">
        <f>'Fruit Trees, Citrus &amp; Berries'!BE288</f>
        <v/>
      </c>
      <c r="G297" s="1332"/>
      <c r="H297" s="1333" t="str">
        <f>'Fruit Trees, Citrus &amp; Berries'!BB288&amp;" | "&amp;'Fruit Trees, Citrus &amp; Berries'!BC288</f>
        <v>Medlar | Dutch Medlar</v>
      </c>
      <c r="I297" s="1334"/>
      <c r="J297" s="1334"/>
      <c r="K297" s="1334"/>
      <c r="L297" s="1334"/>
      <c r="M297" s="1334"/>
      <c r="N297" s="1334"/>
      <c r="O297" s="1334"/>
      <c r="P297" s="1334"/>
      <c r="Q297" s="1334"/>
      <c r="R297" s="1334"/>
      <c r="S297" s="1334"/>
      <c r="T297" s="1334"/>
      <c r="U297" s="1334"/>
      <c r="V297" s="1334"/>
      <c r="W297" s="1334"/>
      <c r="X297" s="1334"/>
      <c r="Y297" s="1334"/>
      <c r="Z297" s="1334"/>
      <c r="AA297" s="1334"/>
      <c r="AB297" s="1334"/>
      <c r="AC297" s="1334"/>
      <c r="AD297" s="1334"/>
      <c r="AE297" s="1334"/>
      <c r="AF297" s="1334"/>
      <c r="AG297" s="1334"/>
      <c r="AH297" s="1334"/>
      <c r="AI297" s="1334"/>
      <c r="AJ297" s="1334"/>
      <c r="AK297" s="1334"/>
      <c r="AL297" s="1335"/>
      <c r="AM297" s="1336">
        <f>'Fruit Trees, Citrus &amp; Berries'!BF288</f>
        <v>44.95</v>
      </c>
      <c r="AN297" s="1337"/>
      <c r="AO297" s="1338"/>
      <c r="AP297" s="1339">
        <f>'Fruit Trees, Citrus &amp; Berries'!BH288</f>
        <v>0</v>
      </c>
      <c r="AQ297" s="1340"/>
      <c r="AR297" s="1341"/>
      <c r="AS297" s="1336" t="str">
        <f t="shared" si="42"/>
        <v/>
      </c>
      <c r="AT297" s="1337"/>
      <c r="AU297" s="1337"/>
      <c r="AV297" s="1338"/>
      <c r="AW297" s="1342" t="str">
        <f>'Fruit Trees, Citrus &amp; Berries'!BA288</f>
        <v>FNFBR490</v>
      </c>
      <c r="AX297" s="1343"/>
      <c r="AY297" s="1344"/>
      <c r="BB297" s="108" t="str">
        <f t="shared" si="41"/>
        <v>*********</v>
      </c>
      <c r="BC297" s="108" t="str">
        <f t="shared" si="43"/>
        <v>FNFBR490</v>
      </c>
      <c r="BD297" s="108" t="str">
        <f t="shared" si="44"/>
        <v/>
      </c>
      <c r="BE297" s="108" t="str">
        <f t="shared" si="45"/>
        <v>Medlar | Dutch Medlar</v>
      </c>
      <c r="BF297" s="115" t="str">
        <f t="shared" si="46"/>
        <v/>
      </c>
      <c r="BG297" s="113">
        <f t="shared" si="47"/>
        <v>44.95</v>
      </c>
      <c r="BH297" s="206">
        <f t="shared" si="48"/>
        <v>0</v>
      </c>
      <c r="BI297" s="113" t="str">
        <f t="shared" si="49"/>
        <v/>
      </c>
    </row>
    <row r="298" spans="2:61" ht="18.75" customHeight="1" x14ac:dyDescent="0.4">
      <c r="B298" s="1329" t="s">
        <v>1824</v>
      </c>
      <c r="C298" s="1330"/>
      <c r="D298" s="1329" t="s">
        <v>1824</v>
      </c>
      <c r="E298" s="1330"/>
      <c r="F298" s="1331" t="str">
        <f>'Fruit Trees, Citrus &amp; Berries'!BE289</f>
        <v/>
      </c>
      <c r="G298" s="1332"/>
      <c r="H298" s="1333" t="str">
        <f>'Fruit Trees, Citrus &amp; Berries'!BB289&amp;" | "&amp;'Fruit Trees, Citrus &amp; Berries'!BC289</f>
        <v>Medlar | Dutch Medlar</v>
      </c>
      <c r="I298" s="1334"/>
      <c r="J298" s="1334"/>
      <c r="K298" s="1334"/>
      <c r="L298" s="1334"/>
      <c r="M298" s="1334"/>
      <c r="N298" s="1334"/>
      <c r="O298" s="1334"/>
      <c r="P298" s="1334"/>
      <c r="Q298" s="1334"/>
      <c r="R298" s="1334"/>
      <c r="S298" s="1334"/>
      <c r="T298" s="1334"/>
      <c r="U298" s="1334"/>
      <c r="V298" s="1334"/>
      <c r="W298" s="1334"/>
      <c r="X298" s="1334"/>
      <c r="Y298" s="1334"/>
      <c r="Z298" s="1334"/>
      <c r="AA298" s="1334"/>
      <c r="AB298" s="1334"/>
      <c r="AC298" s="1334"/>
      <c r="AD298" s="1334"/>
      <c r="AE298" s="1334"/>
      <c r="AF298" s="1334"/>
      <c r="AG298" s="1334"/>
      <c r="AH298" s="1334"/>
      <c r="AI298" s="1334"/>
      <c r="AJ298" s="1334"/>
      <c r="AK298" s="1334"/>
      <c r="AL298" s="1335"/>
      <c r="AM298" s="1336">
        <f>'Fruit Trees, Citrus &amp; Berries'!BF289</f>
        <v>44.95</v>
      </c>
      <c r="AN298" s="1337"/>
      <c r="AO298" s="1338"/>
      <c r="AP298" s="1339">
        <f>'Fruit Trees, Citrus &amp; Berries'!BH289</f>
        <v>0</v>
      </c>
      <c r="AQ298" s="1340"/>
      <c r="AR298" s="1341"/>
      <c r="AS298" s="1336" t="str">
        <f t="shared" si="42"/>
        <v/>
      </c>
      <c r="AT298" s="1337"/>
      <c r="AU298" s="1337"/>
      <c r="AV298" s="1338"/>
      <c r="AW298" s="1342" t="str">
        <f>'Fruit Trees, Citrus &amp; Berries'!BA289</f>
        <v>JFFBR491</v>
      </c>
      <c r="AX298" s="1343"/>
      <c r="AY298" s="1344"/>
      <c r="BB298" s="108" t="str">
        <f t="shared" si="41"/>
        <v>*********</v>
      </c>
      <c r="BC298" s="108" t="str">
        <f t="shared" si="43"/>
        <v>JFFBR491</v>
      </c>
      <c r="BD298" s="108" t="str">
        <f t="shared" si="44"/>
        <v/>
      </c>
      <c r="BE298" s="108" t="str">
        <f t="shared" si="45"/>
        <v>Medlar | Dutch Medlar</v>
      </c>
      <c r="BF298" s="115" t="str">
        <f t="shared" si="46"/>
        <v/>
      </c>
      <c r="BG298" s="113">
        <f t="shared" si="47"/>
        <v>44.95</v>
      </c>
      <c r="BH298" s="206">
        <f t="shared" si="48"/>
        <v>0</v>
      </c>
      <c r="BI298" s="113" t="str">
        <f t="shared" si="49"/>
        <v/>
      </c>
    </row>
    <row r="299" spans="2:61" ht="18.75" customHeight="1" x14ac:dyDescent="0.4">
      <c r="B299" s="1329" t="s">
        <v>1824</v>
      </c>
      <c r="C299" s="1330"/>
      <c r="D299" s="1329" t="s">
        <v>1824</v>
      </c>
      <c r="E299" s="1330"/>
      <c r="F299" s="1331" t="str">
        <f>'Fruit Trees, Citrus &amp; Berries'!BE290</f>
        <v/>
      </c>
      <c r="G299" s="1332"/>
      <c r="H299" s="1333" t="str">
        <f>'Fruit Trees, Citrus &amp; Berries'!BB290&amp;" | "&amp;'Fruit Trees, Citrus &amp; Berries'!BC290</f>
        <v>Medlar | Dutch Medlar (Extra Large*)</v>
      </c>
      <c r="I299" s="1334"/>
      <c r="J299" s="1334"/>
      <c r="K299" s="1334"/>
      <c r="L299" s="1334"/>
      <c r="M299" s="1334"/>
      <c r="N299" s="1334"/>
      <c r="O299" s="1334"/>
      <c r="P299" s="1334"/>
      <c r="Q299" s="1334"/>
      <c r="R299" s="1334"/>
      <c r="S299" s="1334"/>
      <c r="T299" s="1334"/>
      <c r="U299" s="1334"/>
      <c r="V299" s="1334"/>
      <c r="W299" s="1334"/>
      <c r="X299" s="1334"/>
      <c r="Y299" s="1334"/>
      <c r="Z299" s="1334"/>
      <c r="AA299" s="1334"/>
      <c r="AB299" s="1334"/>
      <c r="AC299" s="1334"/>
      <c r="AD299" s="1334"/>
      <c r="AE299" s="1334"/>
      <c r="AF299" s="1334"/>
      <c r="AG299" s="1334"/>
      <c r="AH299" s="1334"/>
      <c r="AI299" s="1334"/>
      <c r="AJ299" s="1334"/>
      <c r="AK299" s="1334"/>
      <c r="AL299" s="1335"/>
      <c r="AM299" s="1336">
        <f>'Fruit Trees, Citrus &amp; Berries'!BF290</f>
        <v>59.95</v>
      </c>
      <c r="AN299" s="1337"/>
      <c r="AO299" s="1338"/>
      <c r="AP299" s="1339">
        <f>'Fruit Trees, Citrus &amp; Berries'!BH290</f>
        <v>0</v>
      </c>
      <c r="AQ299" s="1340"/>
      <c r="AR299" s="1341"/>
      <c r="AS299" s="1336" t="str">
        <f t="shared" si="42"/>
        <v/>
      </c>
      <c r="AT299" s="1337"/>
      <c r="AU299" s="1337"/>
      <c r="AV299" s="1338"/>
      <c r="AW299" s="1342" t="str">
        <f>'Fruit Trees, Citrus &amp; Berries'!BA290</f>
        <v>GNFBR491</v>
      </c>
      <c r="AX299" s="1343"/>
      <c r="AY299" s="1344"/>
      <c r="BB299" s="108" t="str">
        <f t="shared" si="41"/>
        <v>*********</v>
      </c>
      <c r="BC299" s="108" t="str">
        <f t="shared" si="43"/>
        <v>GNFBR491</v>
      </c>
      <c r="BD299" s="108" t="str">
        <f t="shared" si="44"/>
        <v/>
      </c>
      <c r="BE299" s="108" t="str">
        <f t="shared" si="45"/>
        <v>Medlar | Dutch Medlar (Extra Large*)</v>
      </c>
      <c r="BF299" s="115" t="str">
        <f t="shared" si="46"/>
        <v/>
      </c>
      <c r="BG299" s="113">
        <f t="shared" si="47"/>
        <v>59.95</v>
      </c>
      <c r="BH299" s="206">
        <f t="shared" si="48"/>
        <v>0</v>
      </c>
      <c r="BI299" s="113" t="str">
        <f t="shared" si="49"/>
        <v/>
      </c>
    </row>
    <row r="300" spans="2:61" ht="18.75" customHeight="1" x14ac:dyDescent="0.4">
      <c r="B300" s="1329" t="s">
        <v>1824</v>
      </c>
      <c r="C300" s="1330"/>
      <c r="D300" s="1329" t="s">
        <v>1824</v>
      </c>
      <c r="E300" s="1330"/>
      <c r="F300" s="1331" t="str">
        <f>'Fruit Trees, Citrus &amp; Berries'!BE291</f>
        <v/>
      </c>
      <c r="G300" s="1332"/>
      <c r="H300" s="1333" t="str">
        <f>'Fruit Trees, Citrus &amp; Berries'!BB291&amp;" | "&amp;'Fruit Trees, Citrus &amp; Berries'!BC291</f>
        <v>Medlar | Nottinghamii</v>
      </c>
      <c r="I300" s="1334"/>
      <c r="J300" s="1334"/>
      <c r="K300" s="1334"/>
      <c r="L300" s="1334"/>
      <c r="M300" s="1334"/>
      <c r="N300" s="1334"/>
      <c r="O300" s="1334"/>
      <c r="P300" s="1334"/>
      <c r="Q300" s="1334"/>
      <c r="R300" s="1334"/>
      <c r="S300" s="1334"/>
      <c r="T300" s="1334"/>
      <c r="U300" s="1334"/>
      <c r="V300" s="1334"/>
      <c r="W300" s="1334"/>
      <c r="X300" s="1334"/>
      <c r="Y300" s="1334"/>
      <c r="Z300" s="1334"/>
      <c r="AA300" s="1334"/>
      <c r="AB300" s="1334"/>
      <c r="AC300" s="1334"/>
      <c r="AD300" s="1334"/>
      <c r="AE300" s="1334"/>
      <c r="AF300" s="1334"/>
      <c r="AG300" s="1334"/>
      <c r="AH300" s="1334"/>
      <c r="AI300" s="1334"/>
      <c r="AJ300" s="1334"/>
      <c r="AK300" s="1334"/>
      <c r="AL300" s="1335"/>
      <c r="AM300" s="1336">
        <f>'Fruit Trees, Citrus &amp; Berries'!BF291</f>
        <v>44.95</v>
      </c>
      <c r="AN300" s="1337"/>
      <c r="AO300" s="1338"/>
      <c r="AP300" s="1339">
        <f>'Fruit Trees, Citrus &amp; Berries'!BH291</f>
        <v>0</v>
      </c>
      <c r="AQ300" s="1340"/>
      <c r="AR300" s="1341"/>
      <c r="AS300" s="1336" t="str">
        <f t="shared" si="42"/>
        <v/>
      </c>
      <c r="AT300" s="1337"/>
      <c r="AU300" s="1337"/>
      <c r="AV300" s="1338"/>
      <c r="AW300" s="1342" t="str">
        <f>'Fruit Trees, Citrus &amp; Berries'!BA291</f>
        <v>JFFBR492</v>
      </c>
      <c r="AX300" s="1343"/>
      <c r="AY300" s="1344"/>
      <c r="BB300" s="108" t="str">
        <f t="shared" si="41"/>
        <v>*********</v>
      </c>
      <c r="BC300" s="108" t="str">
        <f t="shared" si="43"/>
        <v>JFFBR492</v>
      </c>
      <c r="BD300" s="108" t="str">
        <f t="shared" si="44"/>
        <v/>
      </c>
      <c r="BE300" s="108" t="str">
        <f t="shared" si="45"/>
        <v>Medlar | Nottinghamii</v>
      </c>
      <c r="BF300" s="115" t="str">
        <f t="shared" si="46"/>
        <v/>
      </c>
      <c r="BG300" s="113">
        <f t="shared" si="47"/>
        <v>44.95</v>
      </c>
      <c r="BH300" s="206">
        <f t="shared" si="48"/>
        <v>0</v>
      </c>
      <c r="BI300" s="113" t="str">
        <f t="shared" si="49"/>
        <v/>
      </c>
    </row>
    <row r="301" spans="2:61" ht="18.75" customHeight="1" x14ac:dyDescent="0.4">
      <c r="B301" s="1329" t="s">
        <v>1824</v>
      </c>
      <c r="C301" s="1330"/>
      <c r="D301" s="1329" t="s">
        <v>1824</v>
      </c>
      <c r="E301" s="1330"/>
      <c r="F301" s="1331" t="str">
        <f>'Fruit Trees, Citrus &amp; Berries'!BE292</f>
        <v/>
      </c>
      <c r="G301" s="1332"/>
      <c r="H301" s="1333" t="str">
        <f>'Fruit Trees, Citrus &amp; Berries'!BB292&amp;" | "&amp;'Fruit Trees, Citrus &amp; Berries'!BC292</f>
        <v xml:space="preserve"> | </v>
      </c>
      <c r="I301" s="1334"/>
      <c r="J301" s="1334"/>
      <c r="K301" s="1334"/>
      <c r="L301" s="1334"/>
      <c r="M301" s="1334"/>
      <c r="N301" s="1334"/>
      <c r="O301" s="1334"/>
      <c r="P301" s="1334"/>
      <c r="Q301" s="1334"/>
      <c r="R301" s="1334"/>
      <c r="S301" s="1334"/>
      <c r="T301" s="1334"/>
      <c r="U301" s="1334"/>
      <c r="V301" s="1334"/>
      <c r="W301" s="1334"/>
      <c r="X301" s="1334"/>
      <c r="Y301" s="1334"/>
      <c r="Z301" s="1334"/>
      <c r="AA301" s="1334"/>
      <c r="AB301" s="1334"/>
      <c r="AC301" s="1334"/>
      <c r="AD301" s="1334"/>
      <c r="AE301" s="1334"/>
      <c r="AF301" s="1334"/>
      <c r="AG301" s="1334"/>
      <c r="AH301" s="1334"/>
      <c r="AI301" s="1334"/>
      <c r="AJ301" s="1334"/>
      <c r="AK301" s="1334"/>
      <c r="AL301" s="1335"/>
      <c r="AM301" s="1336" t="str">
        <f>'Fruit Trees, Citrus &amp; Berries'!BF292</f>
        <v/>
      </c>
      <c r="AN301" s="1337"/>
      <c r="AO301" s="1338"/>
      <c r="AP301" s="1339" t="str">
        <f>'Fruit Trees, Citrus &amp; Berries'!BH292</f>
        <v/>
      </c>
      <c r="AQ301" s="1340"/>
      <c r="AR301" s="1341"/>
      <c r="AS301" s="1336" t="str">
        <f t="shared" si="42"/>
        <v/>
      </c>
      <c r="AT301" s="1337"/>
      <c r="AU301" s="1337"/>
      <c r="AV301" s="1338"/>
      <c r="AW301" s="1342">
        <f>'Fruit Trees, Citrus &amp; Berries'!BA292</f>
        <v>0</v>
      </c>
      <c r="AX301" s="1343"/>
      <c r="AY301" s="1344"/>
      <c r="BB301" s="108" t="str">
        <f t="shared" si="41"/>
        <v>*********</v>
      </c>
      <c r="BC301" s="108">
        <f t="shared" si="43"/>
        <v>0</v>
      </c>
      <c r="BD301" s="108" t="str">
        <f t="shared" si="44"/>
        <v/>
      </c>
      <c r="BE301" s="108" t="str">
        <f t="shared" si="45"/>
        <v xml:space="preserve"> | </v>
      </c>
      <c r="BF301" s="115" t="str">
        <f t="shared" si="46"/>
        <v/>
      </c>
      <c r="BG301" s="113" t="str">
        <f t="shared" si="47"/>
        <v/>
      </c>
      <c r="BH301" s="206" t="str">
        <f t="shared" si="48"/>
        <v/>
      </c>
      <c r="BI301" s="113" t="str">
        <f t="shared" si="49"/>
        <v/>
      </c>
    </row>
    <row r="302" spans="2:61" ht="18.75" customHeight="1" x14ac:dyDescent="0.4">
      <c r="B302" s="1329" t="s">
        <v>1824</v>
      </c>
      <c r="C302" s="1330"/>
      <c r="D302" s="1329" t="s">
        <v>1824</v>
      </c>
      <c r="E302" s="1330"/>
      <c r="F302" s="1331" t="str">
        <f>'Fruit Trees, Citrus &amp; Berries'!BE293</f>
        <v/>
      </c>
      <c r="G302" s="1332"/>
      <c r="H302" s="1333" t="str">
        <f>'Fruit Trees, Citrus &amp; Berries'!BB293&amp;" | "&amp;'Fruit Trees, Citrus &amp; Berries'!BC293</f>
        <v xml:space="preserve"> | </v>
      </c>
      <c r="I302" s="1334"/>
      <c r="J302" s="1334"/>
      <c r="K302" s="1334"/>
      <c r="L302" s="1334"/>
      <c r="M302" s="1334"/>
      <c r="N302" s="1334"/>
      <c r="O302" s="1334"/>
      <c r="P302" s="1334"/>
      <c r="Q302" s="1334"/>
      <c r="R302" s="1334"/>
      <c r="S302" s="1334"/>
      <c r="T302" s="1334"/>
      <c r="U302" s="1334"/>
      <c r="V302" s="1334"/>
      <c r="W302" s="1334"/>
      <c r="X302" s="1334"/>
      <c r="Y302" s="1334"/>
      <c r="Z302" s="1334"/>
      <c r="AA302" s="1334"/>
      <c r="AB302" s="1334"/>
      <c r="AC302" s="1334"/>
      <c r="AD302" s="1334"/>
      <c r="AE302" s="1334"/>
      <c r="AF302" s="1334"/>
      <c r="AG302" s="1334"/>
      <c r="AH302" s="1334"/>
      <c r="AI302" s="1334"/>
      <c r="AJ302" s="1334"/>
      <c r="AK302" s="1334"/>
      <c r="AL302" s="1335"/>
      <c r="AM302" s="1336" t="str">
        <f>'Fruit Trees, Citrus &amp; Berries'!BF293</f>
        <v/>
      </c>
      <c r="AN302" s="1337"/>
      <c r="AO302" s="1338"/>
      <c r="AP302" s="1339" t="str">
        <f>'Fruit Trees, Citrus &amp; Berries'!BH293</f>
        <v/>
      </c>
      <c r="AQ302" s="1340"/>
      <c r="AR302" s="1341"/>
      <c r="AS302" s="1336" t="str">
        <f t="shared" si="42"/>
        <v/>
      </c>
      <c r="AT302" s="1337"/>
      <c r="AU302" s="1337"/>
      <c r="AV302" s="1338"/>
      <c r="AW302" s="1342" t="str">
        <f>'Fruit Trees, Citrus &amp; Berries'!BA293</f>
        <v/>
      </c>
      <c r="AX302" s="1343"/>
      <c r="AY302" s="1344"/>
      <c r="BB302" s="108" t="str">
        <f t="shared" si="41"/>
        <v>*********</v>
      </c>
      <c r="BC302" s="108" t="str">
        <f t="shared" si="43"/>
        <v/>
      </c>
      <c r="BD302" s="108" t="str">
        <f t="shared" si="44"/>
        <v/>
      </c>
      <c r="BE302" s="108" t="str">
        <f t="shared" si="45"/>
        <v xml:space="preserve"> | </v>
      </c>
      <c r="BF302" s="115" t="str">
        <f t="shared" si="46"/>
        <v/>
      </c>
      <c r="BG302" s="113" t="str">
        <f t="shared" si="47"/>
        <v/>
      </c>
      <c r="BH302" s="206" t="str">
        <f t="shared" si="48"/>
        <v/>
      </c>
      <c r="BI302" s="113" t="str">
        <f t="shared" si="49"/>
        <v/>
      </c>
    </row>
    <row r="303" spans="2:61" ht="18.75" customHeight="1" x14ac:dyDescent="0.4">
      <c r="B303" s="1329" t="s">
        <v>1824</v>
      </c>
      <c r="C303" s="1330"/>
      <c r="D303" s="1329" t="s">
        <v>1824</v>
      </c>
      <c r="E303" s="1330"/>
      <c r="F303" s="1331" t="str">
        <f>'Fruit Trees, Citrus &amp; Berries'!BE294</f>
        <v/>
      </c>
      <c r="G303" s="1332"/>
      <c r="H303" s="1333" t="str">
        <f>'Fruit Trees, Citrus &amp; Berries'!BB294&amp;" | "&amp;'Fruit Trees, Citrus &amp; Berries'!BC294</f>
        <v>Mulberry (Bare-root) | Black English</v>
      </c>
      <c r="I303" s="1334"/>
      <c r="J303" s="1334"/>
      <c r="K303" s="1334"/>
      <c r="L303" s="1334"/>
      <c r="M303" s="1334"/>
      <c r="N303" s="1334"/>
      <c r="O303" s="1334"/>
      <c r="P303" s="1334"/>
      <c r="Q303" s="1334"/>
      <c r="R303" s="1334"/>
      <c r="S303" s="1334"/>
      <c r="T303" s="1334"/>
      <c r="U303" s="1334"/>
      <c r="V303" s="1334"/>
      <c r="W303" s="1334"/>
      <c r="X303" s="1334"/>
      <c r="Y303" s="1334"/>
      <c r="Z303" s="1334"/>
      <c r="AA303" s="1334"/>
      <c r="AB303" s="1334"/>
      <c r="AC303" s="1334"/>
      <c r="AD303" s="1334"/>
      <c r="AE303" s="1334"/>
      <c r="AF303" s="1334"/>
      <c r="AG303" s="1334"/>
      <c r="AH303" s="1334"/>
      <c r="AI303" s="1334"/>
      <c r="AJ303" s="1334"/>
      <c r="AK303" s="1334"/>
      <c r="AL303" s="1335"/>
      <c r="AM303" s="1336" t="str">
        <f>'Fruit Trees, Citrus &amp; Berries'!BF294</f>
        <v/>
      </c>
      <c r="AN303" s="1337"/>
      <c r="AO303" s="1338"/>
      <c r="AP303" s="1339">
        <f>'Fruit Trees, Citrus &amp; Berries'!BH294</f>
        <v>0</v>
      </c>
      <c r="AQ303" s="1340"/>
      <c r="AR303" s="1341"/>
      <c r="AS303" s="1336" t="str">
        <f t="shared" si="42"/>
        <v/>
      </c>
      <c r="AT303" s="1337"/>
      <c r="AU303" s="1337"/>
      <c r="AV303" s="1338"/>
      <c r="AW303" s="1342" t="str">
        <f>'Fruit Trees, Citrus &amp; Berries'!BA294</f>
        <v>FNFBR500</v>
      </c>
      <c r="AX303" s="1343"/>
      <c r="AY303" s="1344"/>
      <c r="BB303" s="108" t="str">
        <f t="shared" si="41"/>
        <v>*********</v>
      </c>
      <c r="BC303" s="108" t="str">
        <f t="shared" si="43"/>
        <v>FNFBR500</v>
      </c>
      <c r="BD303" s="108" t="str">
        <f t="shared" si="44"/>
        <v/>
      </c>
      <c r="BE303" s="108" t="str">
        <f t="shared" si="45"/>
        <v>Mulberry (Bare-root) | Black English</v>
      </c>
      <c r="BF303" s="115" t="str">
        <f t="shared" si="46"/>
        <v/>
      </c>
      <c r="BG303" s="113" t="str">
        <f t="shared" si="47"/>
        <v/>
      </c>
      <c r="BH303" s="206">
        <f t="shared" si="48"/>
        <v>0</v>
      </c>
      <c r="BI303" s="113" t="str">
        <f t="shared" si="49"/>
        <v/>
      </c>
    </row>
    <row r="304" spans="2:61" ht="18.75" customHeight="1" x14ac:dyDescent="0.4">
      <c r="B304" s="1329" t="s">
        <v>1824</v>
      </c>
      <c r="C304" s="1330"/>
      <c r="D304" s="1329" t="s">
        <v>1824</v>
      </c>
      <c r="E304" s="1330"/>
      <c r="F304" s="1331" t="str">
        <f>'Fruit Trees, Citrus &amp; Berries'!BE295</f>
        <v/>
      </c>
      <c r="G304" s="1332"/>
      <c r="H304" s="1333" t="str">
        <f>'Fruit Trees, Citrus &amp; Berries'!BB295&amp;" | "&amp;'Fruit Trees, Citrus &amp; Berries'!BC295</f>
        <v>Mulberry (Bare-root) | White</v>
      </c>
      <c r="I304" s="1334"/>
      <c r="J304" s="1334"/>
      <c r="K304" s="1334"/>
      <c r="L304" s="1334"/>
      <c r="M304" s="1334"/>
      <c r="N304" s="1334"/>
      <c r="O304" s="1334"/>
      <c r="P304" s="1334"/>
      <c r="Q304" s="1334"/>
      <c r="R304" s="1334"/>
      <c r="S304" s="1334"/>
      <c r="T304" s="1334"/>
      <c r="U304" s="1334"/>
      <c r="V304" s="1334"/>
      <c r="W304" s="1334"/>
      <c r="X304" s="1334"/>
      <c r="Y304" s="1334"/>
      <c r="Z304" s="1334"/>
      <c r="AA304" s="1334"/>
      <c r="AB304" s="1334"/>
      <c r="AC304" s="1334"/>
      <c r="AD304" s="1334"/>
      <c r="AE304" s="1334"/>
      <c r="AF304" s="1334"/>
      <c r="AG304" s="1334"/>
      <c r="AH304" s="1334"/>
      <c r="AI304" s="1334"/>
      <c r="AJ304" s="1334"/>
      <c r="AK304" s="1334"/>
      <c r="AL304" s="1335"/>
      <c r="AM304" s="1336" t="str">
        <f>'Fruit Trees, Citrus &amp; Berries'!BF295</f>
        <v/>
      </c>
      <c r="AN304" s="1337"/>
      <c r="AO304" s="1338"/>
      <c r="AP304" s="1339">
        <f>'Fruit Trees, Citrus &amp; Berries'!BH295</f>
        <v>0</v>
      </c>
      <c r="AQ304" s="1340"/>
      <c r="AR304" s="1341"/>
      <c r="AS304" s="1336" t="str">
        <f t="shared" si="42"/>
        <v/>
      </c>
      <c r="AT304" s="1337"/>
      <c r="AU304" s="1337"/>
      <c r="AV304" s="1338"/>
      <c r="AW304" s="1342" t="str">
        <f>'Fruit Trees, Citrus &amp; Berries'!BA295</f>
        <v>FNFBR502</v>
      </c>
      <c r="AX304" s="1343"/>
      <c r="AY304" s="1344"/>
      <c r="BB304" s="108" t="str">
        <f t="shared" si="41"/>
        <v>*********</v>
      </c>
      <c r="BC304" s="108" t="str">
        <f t="shared" si="43"/>
        <v>FNFBR502</v>
      </c>
      <c r="BD304" s="108" t="str">
        <f t="shared" si="44"/>
        <v/>
      </c>
      <c r="BE304" s="108" t="str">
        <f t="shared" si="45"/>
        <v>Mulberry (Bare-root) | White</v>
      </c>
      <c r="BF304" s="115" t="str">
        <f t="shared" si="46"/>
        <v/>
      </c>
      <c r="BG304" s="113" t="str">
        <f t="shared" si="47"/>
        <v/>
      </c>
      <c r="BH304" s="206">
        <f t="shared" si="48"/>
        <v>0</v>
      </c>
      <c r="BI304" s="113" t="str">
        <f t="shared" si="49"/>
        <v/>
      </c>
    </row>
    <row r="305" spans="2:61" ht="18.75" customHeight="1" x14ac:dyDescent="0.4">
      <c r="B305" s="1329" t="s">
        <v>1824</v>
      </c>
      <c r="C305" s="1330"/>
      <c r="D305" s="1329" t="s">
        <v>1824</v>
      </c>
      <c r="E305" s="1330"/>
      <c r="F305" s="1331" t="str">
        <f>'Fruit Trees, Citrus &amp; Berries'!BE296</f>
        <v/>
      </c>
      <c r="G305" s="1332"/>
      <c r="H305" s="1333" t="str">
        <f>'Fruit Trees, Citrus &amp; Berries'!BB296&amp;" | "&amp;'Fruit Trees, Citrus &amp; Berries'!BC296</f>
        <v xml:space="preserve"> | </v>
      </c>
      <c r="I305" s="1334"/>
      <c r="J305" s="1334"/>
      <c r="K305" s="1334"/>
      <c r="L305" s="1334"/>
      <c r="M305" s="1334"/>
      <c r="N305" s="1334"/>
      <c r="O305" s="1334"/>
      <c r="P305" s="1334"/>
      <c r="Q305" s="1334"/>
      <c r="R305" s="1334"/>
      <c r="S305" s="1334"/>
      <c r="T305" s="1334"/>
      <c r="U305" s="1334"/>
      <c r="V305" s="1334"/>
      <c r="W305" s="1334"/>
      <c r="X305" s="1334"/>
      <c r="Y305" s="1334"/>
      <c r="Z305" s="1334"/>
      <c r="AA305" s="1334"/>
      <c r="AB305" s="1334"/>
      <c r="AC305" s="1334"/>
      <c r="AD305" s="1334"/>
      <c r="AE305" s="1334"/>
      <c r="AF305" s="1334"/>
      <c r="AG305" s="1334"/>
      <c r="AH305" s="1334"/>
      <c r="AI305" s="1334"/>
      <c r="AJ305" s="1334"/>
      <c r="AK305" s="1334"/>
      <c r="AL305" s="1335"/>
      <c r="AM305" s="1336" t="str">
        <f>'Fruit Trees, Citrus &amp; Berries'!BF296</f>
        <v/>
      </c>
      <c r="AN305" s="1337"/>
      <c r="AO305" s="1338"/>
      <c r="AP305" s="1339" t="str">
        <f>'Fruit Trees, Citrus &amp; Berries'!BH296</f>
        <v/>
      </c>
      <c r="AQ305" s="1340"/>
      <c r="AR305" s="1341"/>
      <c r="AS305" s="1336" t="str">
        <f t="shared" si="42"/>
        <v/>
      </c>
      <c r="AT305" s="1337"/>
      <c r="AU305" s="1337"/>
      <c r="AV305" s="1338"/>
      <c r="AW305" s="1342" t="str">
        <f>'Fruit Trees, Citrus &amp; Berries'!BA296</f>
        <v/>
      </c>
      <c r="AX305" s="1343"/>
      <c r="AY305" s="1344"/>
      <c r="BB305" s="108" t="str">
        <f t="shared" si="41"/>
        <v>*********</v>
      </c>
      <c r="BC305" s="108" t="str">
        <f t="shared" si="43"/>
        <v/>
      </c>
      <c r="BD305" s="108" t="str">
        <f t="shared" si="44"/>
        <v/>
      </c>
      <c r="BE305" s="108" t="str">
        <f t="shared" si="45"/>
        <v xml:space="preserve"> | </v>
      </c>
      <c r="BF305" s="115" t="str">
        <f t="shared" si="46"/>
        <v/>
      </c>
      <c r="BG305" s="113" t="str">
        <f t="shared" si="47"/>
        <v/>
      </c>
      <c r="BH305" s="206" t="str">
        <f t="shared" si="48"/>
        <v/>
      </c>
      <c r="BI305" s="113" t="str">
        <f t="shared" si="49"/>
        <v/>
      </c>
    </row>
    <row r="306" spans="2:61" ht="18.75" customHeight="1" x14ac:dyDescent="0.4">
      <c r="B306" s="1329" t="s">
        <v>1824</v>
      </c>
      <c r="C306" s="1330"/>
      <c r="D306" s="1329" t="s">
        <v>1824</v>
      </c>
      <c r="E306" s="1330"/>
      <c r="F306" s="1331" t="str">
        <f>'Fruit Trees, Citrus &amp; Berries'!BE297</f>
        <v/>
      </c>
      <c r="G306" s="1332"/>
      <c r="H306" s="1333" t="str">
        <f>'Fruit Trees, Citrus &amp; Berries'!BB297&amp;" | "&amp;'Fruit Trees, Citrus &amp; Berries'!BC297</f>
        <v xml:space="preserve"> | </v>
      </c>
      <c r="I306" s="1334"/>
      <c r="J306" s="1334"/>
      <c r="K306" s="1334"/>
      <c r="L306" s="1334"/>
      <c r="M306" s="1334"/>
      <c r="N306" s="1334"/>
      <c r="O306" s="1334"/>
      <c r="P306" s="1334"/>
      <c r="Q306" s="1334"/>
      <c r="R306" s="1334"/>
      <c r="S306" s="1334"/>
      <c r="T306" s="1334"/>
      <c r="U306" s="1334"/>
      <c r="V306" s="1334"/>
      <c r="W306" s="1334"/>
      <c r="X306" s="1334"/>
      <c r="Y306" s="1334"/>
      <c r="Z306" s="1334"/>
      <c r="AA306" s="1334"/>
      <c r="AB306" s="1334"/>
      <c r="AC306" s="1334"/>
      <c r="AD306" s="1334"/>
      <c r="AE306" s="1334"/>
      <c r="AF306" s="1334"/>
      <c r="AG306" s="1334"/>
      <c r="AH306" s="1334"/>
      <c r="AI306" s="1334"/>
      <c r="AJ306" s="1334"/>
      <c r="AK306" s="1334"/>
      <c r="AL306" s="1335"/>
      <c r="AM306" s="1336" t="str">
        <f>'Fruit Trees, Citrus &amp; Berries'!BF297</f>
        <v/>
      </c>
      <c r="AN306" s="1337"/>
      <c r="AO306" s="1338"/>
      <c r="AP306" s="1339" t="str">
        <f>'Fruit Trees, Citrus &amp; Berries'!BH297</f>
        <v/>
      </c>
      <c r="AQ306" s="1340"/>
      <c r="AR306" s="1341"/>
      <c r="AS306" s="1336" t="str">
        <f t="shared" si="42"/>
        <v/>
      </c>
      <c r="AT306" s="1337"/>
      <c r="AU306" s="1337"/>
      <c r="AV306" s="1338"/>
      <c r="AW306" s="1342" t="str">
        <f>'Fruit Trees, Citrus &amp; Berries'!BA297</f>
        <v/>
      </c>
      <c r="AX306" s="1343"/>
      <c r="AY306" s="1344"/>
      <c r="BB306" s="108" t="str">
        <f t="shared" si="41"/>
        <v>*********</v>
      </c>
      <c r="BC306" s="108" t="str">
        <f t="shared" si="43"/>
        <v/>
      </c>
      <c r="BD306" s="108" t="str">
        <f t="shared" si="44"/>
        <v/>
      </c>
      <c r="BE306" s="108" t="str">
        <f t="shared" si="45"/>
        <v xml:space="preserve"> | </v>
      </c>
      <c r="BF306" s="115" t="str">
        <f t="shared" si="46"/>
        <v/>
      </c>
      <c r="BG306" s="113" t="str">
        <f t="shared" si="47"/>
        <v/>
      </c>
      <c r="BH306" s="206" t="str">
        <f t="shared" si="48"/>
        <v/>
      </c>
      <c r="BI306" s="113" t="str">
        <f t="shared" si="49"/>
        <v/>
      </c>
    </row>
    <row r="307" spans="2:61" ht="18.75" customHeight="1" x14ac:dyDescent="0.4">
      <c r="B307" s="1329" t="s">
        <v>1824</v>
      </c>
      <c r="C307" s="1330"/>
      <c r="D307" s="1329" t="s">
        <v>1824</v>
      </c>
      <c r="E307" s="1330"/>
      <c r="F307" s="1331" t="str">
        <f>'Fruit Trees, Citrus &amp; Berries'!BE298</f>
        <v/>
      </c>
      <c r="G307" s="1332"/>
      <c r="H307" s="1333" t="str">
        <f>'Fruit Trees, Citrus &amp; Berries'!BB298&amp;" | "&amp;'Fruit Trees, Citrus &amp; Berries'!BC298</f>
        <v xml:space="preserve"> | </v>
      </c>
      <c r="I307" s="1334"/>
      <c r="J307" s="1334"/>
      <c r="K307" s="1334"/>
      <c r="L307" s="1334"/>
      <c r="M307" s="1334"/>
      <c r="N307" s="1334"/>
      <c r="O307" s="1334"/>
      <c r="P307" s="1334"/>
      <c r="Q307" s="1334"/>
      <c r="R307" s="1334"/>
      <c r="S307" s="1334"/>
      <c r="T307" s="1334"/>
      <c r="U307" s="1334"/>
      <c r="V307" s="1334"/>
      <c r="W307" s="1334"/>
      <c r="X307" s="1334"/>
      <c r="Y307" s="1334"/>
      <c r="Z307" s="1334"/>
      <c r="AA307" s="1334"/>
      <c r="AB307" s="1334"/>
      <c r="AC307" s="1334"/>
      <c r="AD307" s="1334"/>
      <c r="AE307" s="1334"/>
      <c r="AF307" s="1334"/>
      <c r="AG307" s="1334"/>
      <c r="AH307" s="1334"/>
      <c r="AI307" s="1334"/>
      <c r="AJ307" s="1334"/>
      <c r="AK307" s="1334"/>
      <c r="AL307" s="1335"/>
      <c r="AM307" s="1336" t="str">
        <f>'Fruit Trees, Citrus &amp; Berries'!BF298</f>
        <v/>
      </c>
      <c r="AN307" s="1337"/>
      <c r="AO307" s="1338"/>
      <c r="AP307" s="1339" t="str">
        <f>'Fruit Trees, Citrus &amp; Berries'!BH298</f>
        <v/>
      </c>
      <c r="AQ307" s="1340"/>
      <c r="AR307" s="1341"/>
      <c r="AS307" s="1336" t="str">
        <f t="shared" si="42"/>
        <v/>
      </c>
      <c r="AT307" s="1337"/>
      <c r="AU307" s="1337"/>
      <c r="AV307" s="1338"/>
      <c r="AW307" s="1342" t="str">
        <f>'Fruit Trees, Citrus &amp; Berries'!BA298</f>
        <v/>
      </c>
      <c r="AX307" s="1343"/>
      <c r="AY307" s="1344"/>
      <c r="BB307" s="108" t="str">
        <f t="shared" si="41"/>
        <v>*********</v>
      </c>
      <c r="BC307" s="108" t="str">
        <f t="shared" si="43"/>
        <v/>
      </c>
      <c r="BD307" s="108" t="str">
        <f t="shared" si="44"/>
        <v/>
      </c>
      <c r="BE307" s="108" t="str">
        <f t="shared" si="45"/>
        <v xml:space="preserve"> | </v>
      </c>
      <c r="BF307" s="115" t="str">
        <f t="shared" si="46"/>
        <v/>
      </c>
      <c r="BG307" s="113" t="str">
        <f t="shared" si="47"/>
        <v/>
      </c>
      <c r="BH307" s="206" t="str">
        <f t="shared" si="48"/>
        <v/>
      </c>
      <c r="BI307" s="113" t="str">
        <f t="shared" si="49"/>
        <v/>
      </c>
    </row>
    <row r="308" spans="2:61" ht="18.75" customHeight="1" x14ac:dyDescent="0.4">
      <c r="B308" s="1329" t="s">
        <v>1824</v>
      </c>
      <c r="C308" s="1330"/>
      <c r="D308" s="1329" t="s">
        <v>1824</v>
      </c>
      <c r="E308" s="1330"/>
      <c r="F308" s="1331" t="str">
        <f>'Fruit Trees, Citrus &amp; Berries'!BE299</f>
        <v/>
      </c>
      <c r="G308" s="1332"/>
      <c r="H308" s="1333" t="str">
        <f>'Fruit Trees, Citrus &amp; Berries'!BB299&amp;" | "&amp;'Fruit Trees, Citrus &amp; Berries'!BC299</f>
        <v xml:space="preserve"> | </v>
      </c>
      <c r="I308" s="1334"/>
      <c r="J308" s="1334"/>
      <c r="K308" s="1334"/>
      <c r="L308" s="1334"/>
      <c r="M308" s="1334"/>
      <c r="N308" s="1334"/>
      <c r="O308" s="1334"/>
      <c r="P308" s="1334"/>
      <c r="Q308" s="1334"/>
      <c r="R308" s="1334"/>
      <c r="S308" s="1334"/>
      <c r="T308" s="1334"/>
      <c r="U308" s="1334"/>
      <c r="V308" s="1334"/>
      <c r="W308" s="1334"/>
      <c r="X308" s="1334"/>
      <c r="Y308" s="1334"/>
      <c r="Z308" s="1334"/>
      <c r="AA308" s="1334"/>
      <c r="AB308" s="1334"/>
      <c r="AC308" s="1334"/>
      <c r="AD308" s="1334"/>
      <c r="AE308" s="1334"/>
      <c r="AF308" s="1334"/>
      <c r="AG308" s="1334"/>
      <c r="AH308" s="1334"/>
      <c r="AI308" s="1334"/>
      <c r="AJ308" s="1334"/>
      <c r="AK308" s="1334"/>
      <c r="AL308" s="1335"/>
      <c r="AM308" s="1336" t="str">
        <f>'Fruit Trees, Citrus &amp; Berries'!BF299</f>
        <v/>
      </c>
      <c r="AN308" s="1337"/>
      <c r="AO308" s="1338"/>
      <c r="AP308" s="1339" t="str">
        <f>'Fruit Trees, Citrus &amp; Berries'!BH299</f>
        <v/>
      </c>
      <c r="AQ308" s="1340"/>
      <c r="AR308" s="1341"/>
      <c r="AS308" s="1336" t="str">
        <f t="shared" si="42"/>
        <v/>
      </c>
      <c r="AT308" s="1337"/>
      <c r="AU308" s="1337"/>
      <c r="AV308" s="1338"/>
      <c r="AW308" s="1342" t="str">
        <f>'Fruit Trees, Citrus &amp; Berries'!BA299</f>
        <v/>
      </c>
      <c r="AX308" s="1343"/>
      <c r="AY308" s="1344"/>
      <c r="BB308" s="108" t="str">
        <f t="shared" si="41"/>
        <v>*********</v>
      </c>
      <c r="BC308" s="108" t="str">
        <f t="shared" si="43"/>
        <v/>
      </c>
      <c r="BD308" s="108" t="str">
        <f t="shared" si="44"/>
        <v/>
      </c>
      <c r="BE308" s="108" t="str">
        <f t="shared" si="45"/>
        <v xml:space="preserve"> | </v>
      </c>
      <c r="BF308" s="115" t="str">
        <f t="shared" si="46"/>
        <v/>
      </c>
      <c r="BG308" s="113" t="str">
        <f t="shared" si="47"/>
        <v/>
      </c>
      <c r="BH308" s="206" t="str">
        <f t="shared" si="48"/>
        <v/>
      </c>
      <c r="BI308" s="113" t="str">
        <f t="shared" si="49"/>
        <v/>
      </c>
    </row>
    <row r="309" spans="2:61" ht="18.75" customHeight="1" x14ac:dyDescent="0.4">
      <c r="B309" s="1329" t="s">
        <v>1824</v>
      </c>
      <c r="C309" s="1330"/>
      <c r="D309" s="1329" t="s">
        <v>1824</v>
      </c>
      <c r="E309" s="1330"/>
      <c r="F309" s="1331" t="str">
        <f>'Fruit Trees, Citrus &amp; Berries'!BE300</f>
        <v/>
      </c>
      <c r="G309" s="1332"/>
      <c r="H309" s="1333" t="str">
        <f>'Fruit Trees, Citrus &amp; Berries'!BB300&amp;" | "&amp;'Fruit Trees, Citrus &amp; Berries'!BC300</f>
        <v>Nectarine | Arctic Rose</v>
      </c>
      <c r="I309" s="1334"/>
      <c r="J309" s="1334"/>
      <c r="K309" s="1334"/>
      <c r="L309" s="1334"/>
      <c r="M309" s="1334"/>
      <c r="N309" s="1334"/>
      <c r="O309" s="1334"/>
      <c r="P309" s="1334"/>
      <c r="Q309" s="1334"/>
      <c r="R309" s="1334"/>
      <c r="S309" s="1334"/>
      <c r="T309" s="1334"/>
      <c r="U309" s="1334"/>
      <c r="V309" s="1334"/>
      <c r="W309" s="1334"/>
      <c r="X309" s="1334"/>
      <c r="Y309" s="1334"/>
      <c r="Z309" s="1334"/>
      <c r="AA309" s="1334"/>
      <c r="AB309" s="1334"/>
      <c r="AC309" s="1334"/>
      <c r="AD309" s="1334"/>
      <c r="AE309" s="1334"/>
      <c r="AF309" s="1334"/>
      <c r="AG309" s="1334"/>
      <c r="AH309" s="1334"/>
      <c r="AI309" s="1334"/>
      <c r="AJ309" s="1334"/>
      <c r="AK309" s="1334"/>
      <c r="AL309" s="1335"/>
      <c r="AM309" s="1336">
        <f>'Fruit Trees, Citrus &amp; Berries'!BF300</f>
        <v>44.95</v>
      </c>
      <c r="AN309" s="1337"/>
      <c r="AO309" s="1338"/>
      <c r="AP309" s="1339">
        <f>'Fruit Trees, Citrus &amp; Berries'!BH300</f>
        <v>0</v>
      </c>
      <c r="AQ309" s="1340"/>
      <c r="AR309" s="1341"/>
      <c r="AS309" s="1336" t="str">
        <f t="shared" si="42"/>
        <v/>
      </c>
      <c r="AT309" s="1337"/>
      <c r="AU309" s="1337"/>
      <c r="AV309" s="1338"/>
      <c r="AW309" s="1342" t="str">
        <f>'Fruit Trees, Citrus &amp; Berries'!BA300</f>
        <v>FNFBR505</v>
      </c>
      <c r="AX309" s="1343"/>
      <c r="AY309" s="1344"/>
      <c r="BB309" s="108" t="str">
        <f t="shared" si="41"/>
        <v>*********</v>
      </c>
      <c r="BC309" s="108" t="str">
        <f t="shared" si="43"/>
        <v>FNFBR505</v>
      </c>
      <c r="BD309" s="108" t="str">
        <f t="shared" si="44"/>
        <v/>
      </c>
      <c r="BE309" s="108" t="str">
        <f t="shared" si="45"/>
        <v>Nectarine | Arctic Rose</v>
      </c>
      <c r="BF309" s="115" t="str">
        <f t="shared" si="46"/>
        <v/>
      </c>
      <c r="BG309" s="113">
        <f t="shared" si="47"/>
        <v>44.95</v>
      </c>
      <c r="BH309" s="206">
        <f t="shared" si="48"/>
        <v>0</v>
      </c>
      <c r="BI309" s="113" t="str">
        <f t="shared" si="49"/>
        <v/>
      </c>
    </row>
    <row r="310" spans="2:61" ht="18.75" customHeight="1" x14ac:dyDescent="0.4">
      <c r="B310" s="1329" t="s">
        <v>1824</v>
      </c>
      <c r="C310" s="1330"/>
      <c r="D310" s="1329" t="s">
        <v>1824</v>
      </c>
      <c r="E310" s="1330"/>
      <c r="F310" s="1331" t="str">
        <f>'Fruit Trees, Citrus &amp; Berries'!BE301</f>
        <v/>
      </c>
      <c r="G310" s="1332"/>
      <c r="H310" s="1333" t="str">
        <f>'Fruit Trees, Citrus &amp; Berries'!BB301&amp;" | "&amp;'Fruit Trees, Citrus &amp; Berries'!BC301</f>
        <v>Nectarine | Arctic Rose (XL*)</v>
      </c>
      <c r="I310" s="1334"/>
      <c r="J310" s="1334"/>
      <c r="K310" s="1334"/>
      <c r="L310" s="1334"/>
      <c r="M310" s="1334"/>
      <c r="N310" s="1334"/>
      <c r="O310" s="1334"/>
      <c r="P310" s="1334"/>
      <c r="Q310" s="1334"/>
      <c r="R310" s="1334"/>
      <c r="S310" s="1334"/>
      <c r="T310" s="1334"/>
      <c r="U310" s="1334"/>
      <c r="V310" s="1334"/>
      <c r="W310" s="1334"/>
      <c r="X310" s="1334"/>
      <c r="Y310" s="1334"/>
      <c r="Z310" s="1334"/>
      <c r="AA310" s="1334"/>
      <c r="AB310" s="1334"/>
      <c r="AC310" s="1334"/>
      <c r="AD310" s="1334"/>
      <c r="AE310" s="1334"/>
      <c r="AF310" s="1334"/>
      <c r="AG310" s="1334"/>
      <c r="AH310" s="1334"/>
      <c r="AI310" s="1334"/>
      <c r="AJ310" s="1334"/>
      <c r="AK310" s="1334"/>
      <c r="AL310" s="1335"/>
      <c r="AM310" s="1336">
        <f>'Fruit Trees, Citrus &amp; Berries'!BF301</f>
        <v>57.95</v>
      </c>
      <c r="AN310" s="1337"/>
      <c r="AO310" s="1338"/>
      <c r="AP310" s="1339">
        <f>'Fruit Trees, Citrus &amp; Berries'!BH301</f>
        <v>0</v>
      </c>
      <c r="AQ310" s="1340"/>
      <c r="AR310" s="1341"/>
      <c r="AS310" s="1336" t="str">
        <f t="shared" si="42"/>
        <v/>
      </c>
      <c r="AT310" s="1337"/>
      <c r="AU310" s="1337"/>
      <c r="AV310" s="1338"/>
      <c r="AW310" s="1342" t="str">
        <f>'Fruit Trees, Citrus &amp; Berries'!BA301</f>
        <v>GNFBR505</v>
      </c>
      <c r="AX310" s="1343"/>
      <c r="AY310" s="1344"/>
      <c r="BB310" s="108" t="str">
        <f t="shared" si="41"/>
        <v>*********</v>
      </c>
      <c r="BC310" s="108" t="str">
        <f t="shared" si="43"/>
        <v>GNFBR505</v>
      </c>
      <c r="BD310" s="108" t="str">
        <f t="shared" si="44"/>
        <v/>
      </c>
      <c r="BE310" s="108" t="str">
        <f t="shared" si="45"/>
        <v>Nectarine | Arctic Rose (XL*)</v>
      </c>
      <c r="BF310" s="115" t="str">
        <f t="shared" si="46"/>
        <v/>
      </c>
      <c r="BG310" s="113">
        <f t="shared" si="47"/>
        <v>57.95</v>
      </c>
      <c r="BH310" s="206">
        <f t="shared" si="48"/>
        <v>0</v>
      </c>
      <c r="BI310" s="113" t="str">
        <f t="shared" si="49"/>
        <v/>
      </c>
    </row>
    <row r="311" spans="2:61" ht="18.75" customHeight="1" x14ac:dyDescent="0.4">
      <c r="B311" s="1329" t="s">
        <v>1824</v>
      </c>
      <c r="C311" s="1330"/>
      <c r="D311" s="1329" t="s">
        <v>1824</v>
      </c>
      <c r="E311" s="1330"/>
      <c r="F311" s="1331" t="str">
        <f>'Fruit Trees, Citrus &amp; Berries'!BE302</f>
        <v/>
      </c>
      <c r="G311" s="1332"/>
      <c r="H311" s="1333" t="str">
        <f>'Fruit Trees, Citrus &amp; Berries'!BB302&amp;" | "&amp;'Fruit Trees, Citrus &amp; Berries'!BC302</f>
        <v xml:space="preserve">Nectarine | Fantasia </v>
      </c>
      <c r="I311" s="1334"/>
      <c r="J311" s="1334"/>
      <c r="K311" s="1334"/>
      <c r="L311" s="1334"/>
      <c r="M311" s="1334"/>
      <c r="N311" s="1334"/>
      <c r="O311" s="1334"/>
      <c r="P311" s="1334"/>
      <c r="Q311" s="1334"/>
      <c r="R311" s="1334"/>
      <c r="S311" s="1334"/>
      <c r="T311" s="1334"/>
      <c r="U311" s="1334"/>
      <c r="V311" s="1334"/>
      <c r="W311" s="1334"/>
      <c r="X311" s="1334"/>
      <c r="Y311" s="1334"/>
      <c r="Z311" s="1334"/>
      <c r="AA311" s="1334"/>
      <c r="AB311" s="1334"/>
      <c r="AC311" s="1334"/>
      <c r="AD311" s="1334"/>
      <c r="AE311" s="1334"/>
      <c r="AF311" s="1334"/>
      <c r="AG311" s="1334"/>
      <c r="AH311" s="1334"/>
      <c r="AI311" s="1334"/>
      <c r="AJ311" s="1334"/>
      <c r="AK311" s="1334"/>
      <c r="AL311" s="1335"/>
      <c r="AM311" s="1336">
        <f>'Fruit Trees, Citrus &amp; Berries'!BF302</f>
        <v>42.95</v>
      </c>
      <c r="AN311" s="1337"/>
      <c r="AO311" s="1338"/>
      <c r="AP311" s="1339">
        <f>'Fruit Trees, Citrus &amp; Berries'!BH302</f>
        <v>0</v>
      </c>
      <c r="AQ311" s="1340"/>
      <c r="AR311" s="1341"/>
      <c r="AS311" s="1336" t="str">
        <f t="shared" si="42"/>
        <v/>
      </c>
      <c r="AT311" s="1337"/>
      <c r="AU311" s="1337"/>
      <c r="AV311" s="1338"/>
      <c r="AW311" s="1342" t="str">
        <f>'Fruit Trees, Citrus &amp; Berries'!BA302</f>
        <v>HBFBR508</v>
      </c>
      <c r="AX311" s="1343"/>
      <c r="AY311" s="1344"/>
      <c r="BB311" s="108" t="str">
        <f t="shared" si="41"/>
        <v>*********</v>
      </c>
      <c r="BC311" s="108" t="str">
        <f t="shared" si="43"/>
        <v>HBFBR508</v>
      </c>
      <c r="BD311" s="108" t="str">
        <f t="shared" si="44"/>
        <v/>
      </c>
      <c r="BE311" s="108" t="str">
        <f t="shared" si="45"/>
        <v xml:space="preserve">Nectarine | Fantasia </v>
      </c>
      <c r="BF311" s="115" t="str">
        <f t="shared" si="46"/>
        <v/>
      </c>
      <c r="BG311" s="113">
        <f t="shared" si="47"/>
        <v>42.95</v>
      </c>
      <c r="BH311" s="206">
        <f t="shared" si="48"/>
        <v>0</v>
      </c>
      <c r="BI311" s="113" t="str">
        <f t="shared" si="49"/>
        <v/>
      </c>
    </row>
    <row r="312" spans="2:61" ht="18.75" customHeight="1" x14ac:dyDescent="0.4">
      <c r="B312" s="1329" t="s">
        <v>1824</v>
      </c>
      <c r="C312" s="1330"/>
      <c r="D312" s="1329" t="s">
        <v>1824</v>
      </c>
      <c r="E312" s="1330"/>
      <c r="F312" s="1331" t="str">
        <f>'Fruit Trees, Citrus &amp; Berries'!BE303</f>
        <v/>
      </c>
      <c r="G312" s="1332"/>
      <c r="H312" s="1333" t="str">
        <f>'Fruit Trees, Citrus &amp; Berries'!BB303&amp;" | "&amp;'Fruit Trees, Citrus &amp; Berries'!BC303</f>
        <v xml:space="preserve">Nectarine | Fantasia </v>
      </c>
      <c r="I312" s="1334"/>
      <c r="J312" s="1334"/>
      <c r="K312" s="1334"/>
      <c r="L312" s="1334"/>
      <c r="M312" s="1334"/>
      <c r="N312" s="1334"/>
      <c r="O312" s="1334"/>
      <c r="P312" s="1334"/>
      <c r="Q312" s="1334"/>
      <c r="R312" s="1334"/>
      <c r="S312" s="1334"/>
      <c r="T312" s="1334"/>
      <c r="U312" s="1334"/>
      <c r="V312" s="1334"/>
      <c r="W312" s="1334"/>
      <c r="X312" s="1334"/>
      <c r="Y312" s="1334"/>
      <c r="Z312" s="1334"/>
      <c r="AA312" s="1334"/>
      <c r="AB312" s="1334"/>
      <c r="AC312" s="1334"/>
      <c r="AD312" s="1334"/>
      <c r="AE312" s="1334"/>
      <c r="AF312" s="1334"/>
      <c r="AG312" s="1334"/>
      <c r="AH312" s="1334"/>
      <c r="AI312" s="1334"/>
      <c r="AJ312" s="1334"/>
      <c r="AK312" s="1334"/>
      <c r="AL312" s="1335"/>
      <c r="AM312" s="1336">
        <f>'Fruit Trees, Citrus &amp; Berries'!BF303</f>
        <v>42.95</v>
      </c>
      <c r="AN312" s="1337"/>
      <c r="AO312" s="1338"/>
      <c r="AP312" s="1339">
        <f>'Fruit Trees, Citrus &amp; Berries'!BH303</f>
        <v>0</v>
      </c>
      <c r="AQ312" s="1340"/>
      <c r="AR312" s="1341"/>
      <c r="AS312" s="1336" t="str">
        <f t="shared" si="42"/>
        <v/>
      </c>
      <c r="AT312" s="1337"/>
      <c r="AU312" s="1337"/>
      <c r="AV312" s="1338"/>
      <c r="AW312" s="1342" t="str">
        <f>'Fruit Trees, Citrus &amp; Berries'!BA303</f>
        <v>FNFBR508</v>
      </c>
      <c r="AX312" s="1343"/>
      <c r="AY312" s="1344"/>
      <c r="BB312" s="108" t="str">
        <f t="shared" si="41"/>
        <v>*********</v>
      </c>
      <c r="BC312" s="108" t="str">
        <f t="shared" si="43"/>
        <v>FNFBR508</v>
      </c>
      <c r="BD312" s="108" t="str">
        <f t="shared" si="44"/>
        <v/>
      </c>
      <c r="BE312" s="108" t="str">
        <f t="shared" si="45"/>
        <v xml:space="preserve">Nectarine | Fantasia </v>
      </c>
      <c r="BF312" s="115" t="str">
        <f t="shared" si="46"/>
        <v/>
      </c>
      <c r="BG312" s="113">
        <f t="shared" si="47"/>
        <v>42.95</v>
      </c>
      <c r="BH312" s="206">
        <f t="shared" si="48"/>
        <v>0</v>
      </c>
      <c r="BI312" s="113" t="str">
        <f t="shared" si="49"/>
        <v/>
      </c>
    </row>
    <row r="313" spans="2:61" ht="18.75" customHeight="1" x14ac:dyDescent="0.4">
      <c r="B313" s="1329" t="s">
        <v>1824</v>
      </c>
      <c r="C313" s="1330"/>
      <c r="D313" s="1329" t="s">
        <v>1824</v>
      </c>
      <c r="E313" s="1330"/>
      <c r="F313" s="1331" t="str">
        <f>'Fruit Trees, Citrus &amp; Berries'!BE304</f>
        <v/>
      </c>
      <c r="G313" s="1332"/>
      <c r="H313" s="1333" t="str">
        <f>'Fruit Trees, Citrus &amp; Berries'!BB304&amp;" | "&amp;'Fruit Trees, Citrus &amp; Berries'!BC304</f>
        <v>Nectarine | Fantasia (XL*)</v>
      </c>
      <c r="I313" s="1334"/>
      <c r="J313" s="1334"/>
      <c r="K313" s="1334"/>
      <c r="L313" s="1334"/>
      <c r="M313" s="1334"/>
      <c r="N313" s="1334"/>
      <c r="O313" s="1334"/>
      <c r="P313" s="1334"/>
      <c r="Q313" s="1334"/>
      <c r="R313" s="1334"/>
      <c r="S313" s="1334"/>
      <c r="T313" s="1334"/>
      <c r="U313" s="1334"/>
      <c r="V313" s="1334"/>
      <c r="W313" s="1334"/>
      <c r="X313" s="1334"/>
      <c r="Y313" s="1334"/>
      <c r="Z313" s="1334"/>
      <c r="AA313" s="1334"/>
      <c r="AB313" s="1334"/>
      <c r="AC313" s="1334"/>
      <c r="AD313" s="1334"/>
      <c r="AE313" s="1334"/>
      <c r="AF313" s="1334"/>
      <c r="AG313" s="1334"/>
      <c r="AH313" s="1334"/>
      <c r="AI313" s="1334"/>
      <c r="AJ313" s="1334"/>
      <c r="AK313" s="1334"/>
      <c r="AL313" s="1335"/>
      <c r="AM313" s="1336">
        <f>'Fruit Trees, Citrus &amp; Berries'!BF304</f>
        <v>57.95</v>
      </c>
      <c r="AN313" s="1337"/>
      <c r="AO313" s="1338"/>
      <c r="AP313" s="1339">
        <f>'Fruit Trees, Citrus &amp; Berries'!BH304</f>
        <v>0</v>
      </c>
      <c r="AQ313" s="1340"/>
      <c r="AR313" s="1341"/>
      <c r="AS313" s="1336" t="str">
        <f t="shared" si="42"/>
        <v/>
      </c>
      <c r="AT313" s="1337"/>
      <c r="AU313" s="1337"/>
      <c r="AV313" s="1338"/>
      <c r="AW313" s="1342" t="str">
        <f>'Fruit Trees, Citrus &amp; Berries'!BA304</f>
        <v>GNFBR508</v>
      </c>
      <c r="AX313" s="1343"/>
      <c r="AY313" s="1344"/>
      <c r="BB313" s="108" t="str">
        <f t="shared" si="41"/>
        <v>*********</v>
      </c>
      <c r="BC313" s="108" t="str">
        <f t="shared" si="43"/>
        <v>GNFBR508</v>
      </c>
      <c r="BD313" s="108" t="str">
        <f t="shared" si="44"/>
        <v/>
      </c>
      <c r="BE313" s="108" t="str">
        <f t="shared" si="45"/>
        <v>Nectarine | Fantasia (XL*)</v>
      </c>
      <c r="BF313" s="115" t="str">
        <f t="shared" si="46"/>
        <v/>
      </c>
      <c r="BG313" s="113">
        <f t="shared" si="47"/>
        <v>57.95</v>
      </c>
      <c r="BH313" s="206">
        <f t="shared" si="48"/>
        <v>0</v>
      </c>
      <c r="BI313" s="113" t="str">
        <f t="shared" si="49"/>
        <v/>
      </c>
    </row>
    <row r="314" spans="2:61" ht="18.75" customHeight="1" x14ac:dyDescent="0.4">
      <c r="B314" s="1329" t="s">
        <v>1824</v>
      </c>
      <c r="C314" s="1330"/>
      <c r="D314" s="1329" t="s">
        <v>1824</v>
      </c>
      <c r="E314" s="1330"/>
      <c r="F314" s="1331" t="str">
        <f>'Fruit Trees, Citrus &amp; Berries'!BE305</f>
        <v/>
      </c>
      <c r="G314" s="1332"/>
      <c r="H314" s="1333" t="str">
        <f>'Fruit Trees, Citrus &amp; Berries'!BB305&amp;" | "&amp;'Fruit Trees, Citrus &amp; Berries'!BC305</f>
        <v>Nectarine | Flavourtop</v>
      </c>
      <c r="I314" s="1334"/>
      <c r="J314" s="1334"/>
      <c r="K314" s="1334"/>
      <c r="L314" s="1334"/>
      <c r="M314" s="1334"/>
      <c r="N314" s="1334"/>
      <c r="O314" s="1334"/>
      <c r="P314" s="1334"/>
      <c r="Q314" s="1334"/>
      <c r="R314" s="1334"/>
      <c r="S314" s="1334"/>
      <c r="T314" s="1334"/>
      <c r="U314" s="1334"/>
      <c r="V314" s="1334"/>
      <c r="W314" s="1334"/>
      <c r="X314" s="1334"/>
      <c r="Y314" s="1334"/>
      <c r="Z314" s="1334"/>
      <c r="AA314" s="1334"/>
      <c r="AB314" s="1334"/>
      <c r="AC314" s="1334"/>
      <c r="AD314" s="1334"/>
      <c r="AE314" s="1334"/>
      <c r="AF314" s="1334"/>
      <c r="AG314" s="1334"/>
      <c r="AH314" s="1334"/>
      <c r="AI314" s="1334"/>
      <c r="AJ314" s="1334"/>
      <c r="AK314" s="1334"/>
      <c r="AL314" s="1335"/>
      <c r="AM314" s="1336">
        <f>'Fruit Trees, Citrus &amp; Berries'!BF305</f>
        <v>42.95</v>
      </c>
      <c r="AN314" s="1337"/>
      <c r="AO314" s="1338"/>
      <c r="AP314" s="1339">
        <f>'Fruit Trees, Citrus &amp; Berries'!BH305</f>
        <v>0</v>
      </c>
      <c r="AQ314" s="1340"/>
      <c r="AR314" s="1341"/>
      <c r="AS314" s="1336" t="str">
        <f t="shared" si="42"/>
        <v/>
      </c>
      <c r="AT314" s="1337"/>
      <c r="AU314" s="1337"/>
      <c r="AV314" s="1338"/>
      <c r="AW314" s="1342" t="str">
        <f>'Fruit Trees, Citrus &amp; Berries'!BA305</f>
        <v>HBFBR511</v>
      </c>
      <c r="AX314" s="1343"/>
      <c r="AY314" s="1344"/>
      <c r="BB314" s="108" t="str">
        <f t="shared" si="41"/>
        <v>*********</v>
      </c>
      <c r="BC314" s="108" t="str">
        <f t="shared" si="43"/>
        <v>HBFBR511</v>
      </c>
      <c r="BD314" s="108" t="str">
        <f t="shared" si="44"/>
        <v/>
      </c>
      <c r="BE314" s="108" t="str">
        <f t="shared" si="45"/>
        <v>Nectarine | Flavourtop</v>
      </c>
      <c r="BF314" s="115" t="str">
        <f t="shared" si="46"/>
        <v/>
      </c>
      <c r="BG314" s="113">
        <f t="shared" si="47"/>
        <v>42.95</v>
      </c>
      <c r="BH314" s="206">
        <f t="shared" si="48"/>
        <v>0</v>
      </c>
      <c r="BI314" s="113" t="str">
        <f t="shared" si="49"/>
        <v/>
      </c>
    </row>
    <row r="315" spans="2:61" ht="18.75" customHeight="1" x14ac:dyDescent="0.4">
      <c r="B315" s="1329" t="s">
        <v>1824</v>
      </c>
      <c r="C315" s="1330"/>
      <c r="D315" s="1329" t="s">
        <v>1824</v>
      </c>
      <c r="E315" s="1330"/>
      <c r="F315" s="1331" t="str">
        <f>'Fruit Trees, Citrus &amp; Berries'!BE306</f>
        <v/>
      </c>
      <c r="G315" s="1332"/>
      <c r="H315" s="1333" t="str">
        <f>'Fruit Trees, Citrus &amp; Berries'!BB306&amp;" | "&amp;'Fruit Trees, Citrus &amp; Berries'!BC306</f>
        <v>Nectarine | Flavourtop (XL*)</v>
      </c>
      <c r="I315" s="1334"/>
      <c r="J315" s="1334"/>
      <c r="K315" s="1334"/>
      <c r="L315" s="1334"/>
      <c r="M315" s="1334"/>
      <c r="N315" s="1334"/>
      <c r="O315" s="1334"/>
      <c r="P315" s="1334"/>
      <c r="Q315" s="1334"/>
      <c r="R315" s="1334"/>
      <c r="S315" s="1334"/>
      <c r="T315" s="1334"/>
      <c r="U315" s="1334"/>
      <c r="V315" s="1334"/>
      <c r="W315" s="1334"/>
      <c r="X315" s="1334"/>
      <c r="Y315" s="1334"/>
      <c r="Z315" s="1334"/>
      <c r="AA315" s="1334"/>
      <c r="AB315" s="1334"/>
      <c r="AC315" s="1334"/>
      <c r="AD315" s="1334"/>
      <c r="AE315" s="1334"/>
      <c r="AF315" s="1334"/>
      <c r="AG315" s="1334"/>
      <c r="AH315" s="1334"/>
      <c r="AI315" s="1334"/>
      <c r="AJ315" s="1334"/>
      <c r="AK315" s="1334"/>
      <c r="AL315" s="1335"/>
      <c r="AM315" s="1336">
        <f>'Fruit Trees, Citrus &amp; Berries'!BF306</f>
        <v>57.95</v>
      </c>
      <c r="AN315" s="1337"/>
      <c r="AO315" s="1338"/>
      <c r="AP315" s="1339">
        <f>'Fruit Trees, Citrus &amp; Berries'!BH306</f>
        <v>0</v>
      </c>
      <c r="AQ315" s="1340"/>
      <c r="AR315" s="1341"/>
      <c r="AS315" s="1336" t="str">
        <f t="shared" si="42"/>
        <v/>
      </c>
      <c r="AT315" s="1337"/>
      <c r="AU315" s="1337"/>
      <c r="AV315" s="1338"/>
      <c r="AW315" s="1342" t="str">
        <f>'Fruit Trees, Citrus &amp; Berries'!BA306</f>
        <v>GNFBR511</v>
      </c>
      <c r="AX315" s="1343"/>
      <c r="AY315" s="1344"/>
      <c r="BB315" s="108" t="str">
        <f t="shared" si="41"/>
        <v>*********</v>
      </c>
      <c r="BC315" s="108" t="str">
        <f t="shared" si="43"/>
        <v>GNFBR511</v>
      </c>
      <c r="BD315" s="108" t="str">
        <f t="shared" si="44"/>
        <v/>
      </c>
      <c r="BE315" s="108" t="str">
        <f t="shared" si="45"/>
        <v>Nectarine | Flavourtop (XL*)</v>
      </c>
      <c r="BF315" s="115" t="str">
        <f t="shared" si="46"/>
        <v/>
      </c>
      <c r="BG315" s="113">
        <f t="shared" si="47"/>
        <v>57.95</v>
      </c>
      <c r="BH315" s="206">
        <f t="shared" si="48"/>
        <v>0</v>
      </c>
      <c r="BI315" s="113" t="str">
        <f t="shared" si="49"/>
        <v/>
      </c>
    </row>
    <row r="316" spans="2:61" ht="18.75" customHeight="1" x14ac:dyDescent="0.4">
      <c r="B316" s="1329" t="s">
        <v>1824</v>
      </c>
      <c r="C316" s="1330"/>
      <c r="D316" s="1329" t="s">
        <v>1824</v>
      </c>
      <c r="E316" s="1330"/>
      <c r="F316" s="1331" t="str">
        <f>'Fruit Trees, Citrus &amp; Berries'!BE307</f>
        <v/>
      </c>
      <c r="G316" s="1332"/>
      <c r="H316" s="1333" t="str">
        <f>'Fruit Trees, Citrus &amp; Berries'!BB307&amp;" | "&amp;'Fruit Trees, Citrus &amp; Berries'!BC307</f>
        <v>Nectarine | Goldmine</v>
      </c>
      <c r="I316" s="1334"/>
      <c r="J316" s="1334"/>
      <c r="K316" s="1334"/>
      <c r="L316" s="1334"/>
      <c r="M316" s="1334"/>
      <c r="N316" s="1334"/>
      <c r="O316" s="1334"/>
      <c r="P316" s="1334"/>
      <c r="Q316" s="1334"/>
      <c r="R316" s="1334"/>
      <c r="S316" s="1334"/>
      <c r="T316" s="1334"/>
      <c r="U316" s="1334"/>
      <c r="V316" s="1334"/>
      <c r="W316" s="1334"/>
      <c r="X316" s="1334"/>
      <c r="Y316" s="1334"/>
      <c r="Z316" s="1334"/>
      <c r="AA316" s="1334"/>
      <c r="AB316" s="1334"/>
      <c r="AC316" s="1334"/>
      <c r="AD316" s="1334"/>
      <c r="AE316" s="1334"/>
      <c r="AF316" s="1334"/>
      <c r="AG316" s="1334"/>
      <c r="AH316" s="1334"/>
      <c r="AI316" s="1334"/>
      <c r="AJ316" s="1334"/>
      <c r="AK316" s="1334"/>
      <c r="AL316" s="1335"/>
      <c r="AM316" s="1336">
        <f>'Fruit Trees, Citrus &amp; Berries'!BF307</f>
        <v>42.95</v>
      </c>
      <c r="AN316" s="1337"/>
      <c r="AO316" s="1338"/>
      <c r="AP316" s="1339">
        <f>'Fruit Trees, Citrus &amp; Berries'!BH307</f>
        <v>0</v>
      </c>
      <c r="AQ316" s="1340"/>
      <c r="AR316" s="1341"/>
      <c r="AS316" s="1336" t="str">
        <f t="shared" si="42"/>
        <v/>
      </c>
      <c r="AT316" s="1337"/>
      <c r="AU316" s="1337"/>
      <c r="AV316" s="1338"/>
      <c r="AW316" s="1342" t="str">
        <f>'Fruit Trees, Citrus &amp; Berries'!BA307</f>
        <v>HBFBR514</v>
      </c>
      <c r="AX316" s="1343"/>
      <c r="AY316" s="1344"/>
      <c r="BB316" s="108" t="str">
        <f t="shared" si="41"/>
        <v>*********</v>
      </c>
      <c r="BC316" s="108" t="str">
        <f t="shared" si="43"/>
        <v>HBFBR514</v>
      </c>
      <c r="BD316" s="108" t="str">
        <f t="shared" si="44"/>
        <v/>
      </c>
      <c r="BE316" s="108" t="str">
        <f t="shared" si="45"/>
        <v>Nectarine | Goldmine</v>
      </c>
      <c r="BF316" s="115" t="str">
        <f t="shared" si="46"/>
        <v/>
      </c>
      <c r="BG316" s="113">
        <f t="shared" si="47"/>
        <v>42.95</v>
      </c>
      <c r="BH316" s="206">
        <f t="shared" si="48"/>
        <v>0</v>
      </c>
      <c r="BI316" s="113" t="str">
        <f t="shared" si="49"/>
        <v/>
      </c>
    </row>
    <row r="317" spans="2:61" ht="18.75" customHeight="1" x14ac:dyDescent="0.4">
      <c r="B317" s="1329" t="s">
        <v>1824</v>
      </c>
      <c r="C317" s="1330"/>
      <c r="D317" s="1329" t="s">
        <v>1824</v>
      </c>
      <c r="E317" s="1330"/>
      <c r="F317" s="1331" t="str">
        <f>'Fruit Trees, Citrus &amp; Berries'!BE308</f>
        <v/>
      </c>
      <c r="G317" s="1332"/>
      <c r="H317" s="1333" t="str">
        <f>'Fruit Trees, Citrus &amp; Berries'!BB308&amp;" | "&amp;'Fruit Trees, Citrus &amp; Berries'!BC308</f>
        <v>Nectarine | Goldmine</v>
      </c>
      <c r="I317" s="1334"/>
      <c r="J317" s="1334"/>
      <c r="K317" s="1334"/>
      <c r="L317" s="1334"/>
      <c r="M317" s="1334"/>
      <c r="N317" s="1334"/>
      <c r="O317" s="1334"/>
      <c r="P317" s="1334"/>
      <c r="Q317" s="1334"/>
      <c r="R317" s="1334"/>
      <c r="S317" s="1334"/>
      <c r="T317" s="1334"/>
      <c r="U317" s="1334"/>
      <c r="V317" s="1334"/>
      <c r="W317" s="1334"/>
      <c r="X317" s="1334"/>
      <c r="Y317" s="1334"/>
      <c r="Z317" s="1334"/>
      <c r="AA317" s="1334"/>
      <c r="AB317" s="1334"/>
      <c r="AC317" s="1334"/>
      <c r="AD317" s="1334"/>
      <c r="AE317" s="1334"/>
      <c r="AF317" s="1334"/>
      <c r="AG317" s="1334"/>
      <c r="AH317" s="1334"/>
      <c r="AI317" s="1334"/>
      <c r="AJ317" s="1334"/>
      <c r="AK317" s="1334"/>
      <c r="AL317" s="1335"/>
      <c r="AM317" s="1336">
        <f>'Fruit Trees, Citrus &amp; Berries'!BF308</f>
        <v>42.95</v>
      </c>
      <c r="AN317" s="1337"/>
      <c r="AO317" s="1338"/>
      <c r="AP317" s="1339">
        <f>'Fruit Trees, Citrus &amp; Berries'!BH308</f>
        <v>0</v>
      </c>
      <c r="AQ317" s="1340"/>
      <c r="AR317" s="1341"/>
      <c r="AS317" s="1336" t="str">
        <f t="shared" si="42"/>
        <v/>
      </c>
      <c r="AT317" s="1337"/>
      <c r="AU317" s="1337"/>
      <c r="AV317" s="1338"/>
      <c r="AW317" s="1342" t="str">
        <f>'Fruit Trees, Citrus &amp; Berries'!BA308</f>
        <v>FNFBR514</v>
      </c>
      <c r="AX317" s="1343"/>
      <c r="AY317" s="1344"/>
      <c r="BB317" s="108" t="str">
        <f t="shared" si="41"/>
        <v>*********</v>
      </c>
      <c r="BC317" s="108" t="str">
        <f t="shared" si="43"/>
        <v>FNFBR514</v>
      </c>
      <c r="BD317" s="108" t="str">
        <f t="shared" si="44"/>
        <v/>
      </c>
      <c r="BE317" s="108" t="str">
        <f t="shared" si="45"/>
        <v>Nectarine | Goldmine</v>
      </c>
      <c r="BF317" s="115" t="str">
        <f t="shared" si="46"/>
        <v/>
      </c>
      <c r="BG317" s="113">
        <f t="shared" si="47"/>
        <v>42.95</v>
      </c>
      <c r="BH317" s="206">
        <f t="shared" si="48"/>
        <v>0</v>
      </c>
      <c r="BI317" s="113" t="str">
        <f t="shared" si="49"/>
        <v/>
      </c>
    </row>
    <row r="318" spans="2:61" ht="18.75" customHeight="1" x14ac:dyDescent="0.4">
      <c r="B318" s="1329" t="s">
        <v>1824</v>
      </c>
      <c r="C318" s="1330"/>
      <c r="D318" s="1329" t="s">
        <v>1824</v>
      </c>
      <c r="E318" s="1330"/>
      <c r="F318" s="1331" t="str">
        <f>'Fruit Trees, Citrus &amp; Berries'!BE309</f>
        <v/>
      </c>
      <c r="G318" s="1332"/>
      <c r="H318" s="1333" t="str">
        <f>'Fruit Trees, Citrus &amp; Berries'!BB309&amp;" | "&amp;'Fruit Trees, Citrus &amp; Berries'!BC309</f>
        <v>Nectarine | May Grand</v>
      </c>
      <c r="I318" s="1334"/>
      <c r="J318" s="1334"/>
      <c r="K318" s="1334"/>
      <c r="L318" s="1334"/>
      <c r="M318" s="1334"/>
      <c r="N318" s="1334"/>
      <c r="O318" s="1334"/>
      <c r="P318" s="1334"/>
      <c r="Q318" s="1334"/>
      <c r="R318" s="1334"/>
      <c r="S318" s="1334"/>
      <c r="T318" s="1334"/>
      <c r="U318" s="1334"/>
      <c r="V318" s="1334"/>
      <c r="W318" s="1334"/>
      <c r="X318" s="1334"/>
      <c r="Y318" s="1334"/>
      <c r="Z318" s="1334"/>
      <c r="AA318" s="1334"/>
      <c r="AB318" s="1334"/>
      <c r="AC318" s="1334"/>
      <c r="AD318" s="1334"/>
      <c r="AE318" s="1334"/>
      <c r="AF318" s="1334"/>
      <c r="AG318" s="1334"/>
      <c r="AH318" s="1334"/>
      <c r="AI318" s="1334"/>
      <c r="AJ318" s="1334"/>
      <c r="AK318" s="1334"/>
      <c r="AL318" s="1335"/>
      <c r="AM318" s="1336">
        <f>'Fruit Trees, Citrus &amp; Berries'!BF309</f>
        <v>42.95</v>
      </c>
      <c r="AN318" s="1337"/>
      <c r="AO318" s="1338"/>
      <c r="AP318" s="1339">
        <f>'Fruit Trees, Citrus &amp; Berries'!BH309</f>
        <v>0</v>
      </c>
      <c r="AQ318" s="1340"/>
      <c r="AR318" s="1341"/>
      <c r="AS318" s="1336" t="str">
        <f t="shared" si="42"/>
        <v/>
      </c>
      <c r="AT318" s="1337"/>
      <c r="AU318" s="1337"/>
      <c r="AV318" s="1338"/>
      <c r="AW318" s="1342" t="str">
        <f>'Fruit Trees, Citrus &amp; Berries'!BA309</f>
        <v>FNFBR517</v>
      </c>
      <c r="AX318" s="1343"/>
      <c r="AY318" s="1344"/>
      <c r="BB318" s="108" t="str">
        <f t="shared" si="41"/>
        <v>*********</v>
      </c>
      <c r="BC318" s="108" t="str">
        <f t="shared" si="43"/>
        <v>FNFBR517</v>
      </c>
      <c r="BD318" s="108" t="str">
        <f t="shared" si="44"/>
        <v/>
      </c>
      <c r="BE318" s="108" t="str">
        <f t="shared" si="45"/>
        <v>Nectarine | May Grand</v>
      </c>
      <c r="BF318" s="115" t="str">
        <f t="shared" si="46"/>
        <v/>
      </c>
      <c r="BG318" s="113">
        <f t="shared" si="47"/>
        <v>42.95</v>
      </c>
      <c r="BH318" s="206">
        <f t="shared" si="48"/>
        <v>0</v>
      </c>
      <c r="BI318" s="113" t="str">
        <f t="shared" si="49"/>
        <v/>
      </c>
    </row>
    <row r="319" spans="2:61" ht="18.75" customHeight="1" x14ac:dyDescent="0.4">
      <c r="B319" s="1329" t="s">
        <v>1824</v>
      </c>
      <c r="C319" s="1330"/>
      <c r="D319" s="1329" t="s">
        <v>1824</v>
      </c>
      <c r="E319" s="1330"/>
      <c r="F319" s="1331" t="str">
        <f>'Fruit Trees, Citrus &amp; Berries'!BE310</f>
        <v/>
      </c>
      <c r="G319" s="1332"/>
      <c r="H319" s="1333" t="str">
        <f>'Fruit Trees, Citrus &amp; Berries'!BB310&amp;" | "&amp;'Fruit Trees, Citrus &amp; Berries'!BC310</f>
        <v>Nectarine | May Grand</v>
      </c>
      <c r="I319" s="1334"/>
      <c r="J319" s="1334"/>
      <c r="K319" s="1334"/>
      <c r="L319" s="1334"/>
      <c r="M319" s="1334"/>
      <c r="N319" s="1334"/>
      <c r="O319" s="1334"/>
      <c r="P319" s="1334"/>
      <c r="Q319" s="1334"/>
      <c r="R319" s="1334"/>
      <c r="S319" s="1334"/>
      <c r="T319" s="1334"/>
      <c r="U319" s="1334"/>
      <c r="V319" s="1334"/>
      <c r="W319" s="1334"/>
      <c r="X319" s="1334"/>
      <c r="Y319" s="1334"/>
      <c r="Z319" s="1334"/>
      <c r="AA319" s="1334"/>
      <c r="AB319" s="1334"/>
      <c r="AC319" s="1334"/>
      <c r="AD319" s="1334"/>
      <c r="AE319" s="1334"/>
      <c r="AF319" s="1334"/>
      <c r="AG319" s="1334"/>
      <c r="AH319" s="1334"/>
      <c r="AI319" s="1334"/>
      <c r="AJ319" s="1334"/>
      <c r="AK319" s="1334"/>
      <c r="AL319" s="1335"/>
      <c r="AM319" s="1336" t="str">
        <f>'Fruit Trees, Citrus &amp; Berries'!BF310</f>
        <v/>
      </c>
      <c r="AN319" s="1337"/>
      <c r="AO319" s="1338"/>
      <c r="AP319" s="1339">
        <f>'Fruit Trees, Citrus &amp; Berries'!BH310</f>
        <v>0</v>
      </c>
      <c r="AQ319" s="1340"/>
      <c r="AR319" s="1341"/>
      <c r="AS319" s="1336" t="str">
        <f t="shared" si="42"/>
        <v/>
      </c>
      <c r="AT319" s="1337"/>
      <c r="AU319" s="1337"/>
      <c r="AV319" s="1338"/>
      <c r="AW319" s="1342" t="str">
        <f>'Fruit Trees, Citrus &amp; Berries'!BA310</f>
        <v>HBFBR517</v>
      </c>
      <c r="AX319" s="1343"/>
      <c r="AY319" s="1344"/>
      <c r="BB319" s="108" t="str">
        <f t="shared" si="41"/>
        <v>*********</v>
      </c>
      <c r="BC319" s="108" t="str">
        <f t="shared" si="43"/>
        <v>HBFBR517</v>
      </c>
      <c r="BD319" s="108" t="str">
        <f t="shared" si="44"/>
        <v/>
      </c>
      <c r="BE319" s="108" t="str">
        <f t="shared" si="45"/>
        <v>Nectarine | May Grand</v>
      </c>
      <c r="BF319" s="115" t="str">
        <f t="shared" si="46"/>
        <v/>
      </c>
      <c r="BG319" s="113" t="str">
        <f t="shared" si="47"/>
        <v/>
      </c>
      <c r="BH319" s="206">
        <f t="shared" si="48"/>
        <v>0</v>
      </c>
      <c r="BI319" s="113" t="str">
        <f t="shared" si="49"/>
        <v/>
      </c>
    </row>
    <row r="320" spans="2:61" ht="18.75" customHeight="1" x14ac:dyDescent="0.4">
      <c r="B320" s="1329" t="s">
        <v>1824</v>
      </c>
      <c r="C320" s="1330"/>
      <c r="D320" s="1329" t="s">
        <v>1824</v>
      </c>
      <c r="E320" s="1330"/>
      <c r="F320" s="1331" t="str">
        <f>'Fruit Trees, Citrus &amp; Berries'!BE311</f>
        <v/>
      </c>
      <c r="G320" s="1332"/>
      <c r="H320" s="1333" t="str">
        <f>'Fruit Trees, Citrus &amp; Berries'!BB311&amp;" | "&amp;'Fruit Trees, Citrus &amp; Berries'!BC311</f>
        <v>Nectarine | New Boy</v>
      </c>
      <c r="I320" s="1334"/>
      <c r="J320" s="1334"/>
      <c r="K320" s="1334"/>
      <c r="L320" s="1334"/>
      <c r="M320" s="1334"/>
      <c r="N320" s="1334"/>
      <c r="O320" s="1334"/>
      <c r="P320" s="1334"/>
      <c r="Q320" s="1334"/>
      <c r="R320" s="1334"/>
      <c r="S320" s="1334"/>
      <c r="T320" s="1334"/>
      <c r="U320" s="1334"/>
      <c r="V320" s="1334"/>
      <c r="W320" s="1334"/>
      <c r="X320" s="1334"/>
      <c r="Y320" s="1334"/>
      <c r="Z320" s="1334"/>
      <c r="AA320" s="1334"/>
      <c r="AB320" s="1334"/>
      <c r="AC320" s="1334"/>
      <c r="AD320" s="1334"/>
      <c r="AE320" s="1334"/>
      <c r="AF320" s="1334"/>
      <c r="AG320" s="1334"/>
      <c r="AH320" s="1334"/>
      <c r="AI320" s="1334"/>
      <c r="AJ320" s="1334"/>
      <c r="AK320" s="1334"/>
      <c r="AL320" s="1335"/>
      <c r="AM320" s="1336" t="str">
        <f>'Fruit Trees, Citrus &amp; Berries'!BF311</f>
        <v/>
      </c>
      <c r="AN320" s="1337"/>
      <c r="AO320" s="1338"/>
      <c r="AP320" s="1339">
        <f>'Fruit Trees, Citrus &amp; Berries'!BH311</f>
        <v>0</v>
      </c>
      <c r="AQ320" s="1340"/>
      <c r="AR320" s="1341"/>
      <c r="AS320" s="1336" t="str">
        <f t="shared" si="42"/>
        <v/>
      </c>
      <c r="AT320" s="1337"/>
      <c r="AU320" s="1337"/>
      <c r="AV320" s="1338"/>
      <c r="AW320" s="1342" t="str">
        <f>'Fruit Trees, Citrus &amp; Berries'!BA311</f>
        <v>JFFBR519</v>
      </c>
      <c r="AX320" s="1343"/>
      <c r="AY320" s="1344"/>
      <c r="BB320" s="108" t="str">
        <f t="shared" si="41"/>
        <v>*********</v>
      </c>
      <c r="BC320" s="108" t="str">
        <f t="shared" si="43"/>
        <v>JFFBR519</v>
      </c>
      <c r="BD320" s="108" t="str">
        <f t="shared" si="44"/>
        <v/>
      </c>
      <c r="BE320" s="108" t="str">
        <f t="shared" si="45"/>
        <v>Nectarine | New Boy</v>
      </c>
      <c r="BF320" s="115" t="str">
        <f t="shared" si="46"/>
        <v/>
      </c>
      <c r="BG320" s="113" t="str">
        <f t="shared" si="47"/>
        <v/>
      </c>
      <c r="BH320" s="206">
        <f t="shared" si="48"/>
        <v>0</v>
      </c>
      <c r="BI320" s="113" t="str">
        <f t="shared" si="49"/>
        <v/>
      </c>
    </row>
    <row r="321" spans="2:61" ht="18.75" customHeight="1" x14ac:dyDescent="0.4">
      <c r="B321" s="1329" t="s">
        <v>1824</v>
      </c>
      <c r="C321" s="1330"/>
      <c r="D321" s="1329" t="s">
        <v>1824</v>
      </c>
      <c r="E321" s="1330"/>
      <c r="F321" s="1331" t="str">
        <f>'Fruit Trees, Citrus &amp; Berries'!BE312</f>
        <v/>
      </c>
      <c r="G321" s="1332"/>
      <c r="H321" s="1333" t="str">
        <f>'Fruit Trees, Citrus &amp; Berries'!BB312&amp;" | "&amp;'Fruit Trees, Citrus &amp; Berries'!BC312</f>
        <v>Nectarine | OkeeDokee</v>
      </c>
      <c r="I321" s="1334"/>
      <c r="J321" s="1334"/>
      <c r="K321" s="1334"/>
      <c r="L321" s="1334"/>
      <c r="M321" s="1334"/>
      <c r="N321" s="1334"/>
      <c r="O321" s="1334"/>
      <c r="P321" s="1334"/>
      <c r="Q321" s="1334"/>
      <c r="R321" s="1334"/>
      <c r="S321" s="1334"/>
      <c r="T321" s="1334"/>
      <c r="U321" s="1334"/>
      <c r="V321" s="1334"/>
      <c r="W321" s="1334"/>
      <c r="X321" s="1334"/>
      <c r="Y321" s="1334"/>
      <c r="Z321" s="1334"/>
      <c r="AA321" s="1334"/>
      <c r="AB321" s="1334"/>
      <c r="AC321" s="1334"/>
      <c r="AD321" s="1334"/>
      <c r="AE321" s="1334"/>
      <c r="AF321" s="1334"/>
      <c r="AG321" s="1334"/>
      <c r="AH321" s="1334"/>
      <c r="AI321" s="1334"/>
      <c r="AJ321" s="1334"/>
      <c r="AK321" s="1334"/>
      <c r="AL321" s="1335"/>
      <c r="AM321" s="1336">
        <f>'Fruit Trees, Citrus &amp; Berries'!BF312</f>
        <v>44.95</v>
      </c>
      <c r="AN321" s="1337"/>
      <c r="AO321" s="1338"/>
      <c r="AP321" s="1339">
        <f>'Fruit Trees, Citrus &amp; Berries'!BH312</f>
        <v>0</v>
      </c>
      <c r="AQ321" s="1340"/>
      <c r="AR321" s="1341"/>
      <c r="AS321" s="1336" t="str">
        <f t="shared" si="42"/>
        <v/>
      </c>
      <c r="AT321" s="1337"/>
      <c r="AU321" s="1337"/>
      <c r="AV321" s="1338"/>
      <c r="AW321" s="1342" t="str">
        <f>'Fruit Trees, Citrus &amp; Berries'!BA312</f>
        <v>FNFBR520</v>
      </c>
      <c r="AX321" s="1343"/>
      <c r="AY321" s="1344"/>
      <c r="BB321" s="108" t="str">
        <f t="shared" si="41"/>
        <v>*********</v>
      </c>
      <c r="BC321" s="108" t="str">
        <f t="shared" si="43"/>
        <v>FNFBR520</v>
      </c>
      <c r="BD321" s="108" t="str">
        <f t="shared" si="44"/>
        <v/>
      </c>
      <c r="BE321" s="108" t="str">
        <f t="shared" si="45"/>
        <v>Nectarine | OkeeDokee</v>
      </c>
      <c r="BF321" s="115" t="str">
        <f t="shared" si="46"/>
        <v/>
      </c>
      <c r="BG321" s="113">
        <f t="shared" si="47"/>
        <v>44.95</v>
      </c>
      <c r="BH321" s="206">
        <f t="shared" si="48"/>
        <v>0</v>
      </c>
      <c r="BI321" s="113" t="str">
        <f t="shared" si="49"/>
        <v/>
      </c>
    </row>
    <row r="322" spans="2:61" ht="18.75" customHeight="1" x14ac:dyDescent="0.4">
      <c r="B322" s="1329" t="s">
        <v>1824</v>
      </c>
      <c r="C322" s="1330"/>
      <c r="D322" s="1329" t="s">
        <v>1824</v>
      </c>
      <c r="E322" s="1330"/>
      <c r="F322" s="1331" t="str">
        <f>'Fruit Trees, Citrus &amp; Berries'!BE313</f>
        <v/>
      </c>
      <c r="G322" s="1332"/>
      <c r="H322" s="1333" t="str">
        <f>'Fruit Trees, Citrus &amp; Berries'!BB313&amp;" | "&amp;'Fruit Trees, Citrus &amp; Berries'!BC313</f>
        <v>Nectarine | Queen Giant</v>
      </c>
      <c r="I322" s="1334"/>
      <c r="J322" s="1334"/>
      <c r="K322" s="1334"/>
      <c r="L322" s="1334"/>
      <c r="M322" s="1334"/>
      <c r="N322" s="1334"/>
      <c r="O322" s="1334"/>
      <c r="P322" s="1334"/>
      <c r="Q322" s="1334"/>
      <c r="R322" s="1334"/>
      <c r="S322" s="1334"/>
      <c r="T322" s="1334"/>
      <c r="U322" s="1334"/>
      <c r="V322" s="1334"/>
      <c r="W322" s="1334"/>
      <c r="X322" s="1334"/>
      <c r="Y322" s="1334"/>
      <c r="Z322" s="1334"/>
      <c r="AA322" s="1334"/>
      <c r="AB322" s="1334"/>
      <c r="AC322" s="1334"/>
      <c r="AD322" s="1334"/>
      <c r="AE322" s="1334"/>
      <c r="AF322" s="1334"/>
      <c r="AG322" s="1334"/>
      <c r="AH322" s="1334"/>
      <c r="AI322" s="1334"/>
      <c r="AJ322" s="1334"/>
      <c r="AK322" s="1334"/>
      <c r="AL322" s="1335"/>
      <c r="AM322" s="1336">
        <f>'Fruit Trees, Citrus &amp; Berries'!BF313</f>
        <v>44.95</v>
      </c>
      <c r="AN322" s="1337"/>
      <c r="AO322" s="1338"/>
      <c r="AP322" s="1339">
        <f>'Fruit Trees, Citrus &amp; Berries'!BH313</f>
        <v>0</v>
      </c>
      <c r="AQ322" s="1340"/>
      <c r="AR322" s="1341"/>
      <c r="AS322" s="1336" t="str">
        <f t="shared" si="42"/>
        <v/>
      </c>
      <c r="AT322" s="1337"/>
      <c r="AU322" s="1337"/>
      <c r="AV322" s="1338"/>
      <c r="AW322" s="1342" t="str">
        <f>'Fruit Trees, Citrus &amp; Berries'!BA313</f>
        <v>FNFBR523</v>
      </c>
      <c r="AX322" s="1343"/>
      <c r="AY322" s="1344"/>
      <c r="BB322" s="108" t="str">
        <f t="shared" si="41"/>
        <v>*********</v>
      </c>
      <c r="BC322" s="108" t="str">
        <f t="shared" si="43"/>
        <v>FNFBR523</v>
      </c>
      <c r="BD322" s="108" t="str">
        <f t="shared" si="44"/>
        <v/>
      </c>
      <c r="BE322" s="108" t="str">
        <f t="shared" si="45"/>
        <v>Nectarine | Queen Giant</v>
      </c>
      <c r="BF322" s="115" t="str">
        <f t="shared" si="46"/>
        <v/>
      </c>
      <c r="BG322" s="113">
        <f t="shared" si="47"/>
        <v>44.95</v>
      </c>
      <c r="BH322" s="206">
        <f t="shared" si="48"/>
        <v>0</v>
      </c>
      <c r="BI322" s="113" t="str">
        <f t="shared" si="49"/>
        <v/>
      </c>
    </row>
    <row r="323" spans="2:61" ht="18.75" customHeight="1" x14ac:dyDescent="0.4">
      <c r="B323" s="1329" t="s">
        <v>1824</v>
      </c>
      <c r="C323" s="1330"/>
      <c r="D323" s="1329" t="s">
        <v>1824</v>
      </c>
      <c r="E323" s="1330"/>
      <c r="F323" s="1331" t="str">
        <f>'Fruit Trees, Citrus &amp; Berries'!BE314</f>
        <v/>
      </c>
      <c r="G323" s="1332"/>
      <c r="H323" s="1333" t="str">
        <f>'Fruit Trees, Citrus &amp; Berries'!BB314&amp;" | "&amp;'Fruit Trees, Citrus &amp; Berries'!BC314</f>
        <v>Nectarine | Queen Giant (XL*)</v>
      </c>
      <c r="I323" s="1334"/>
      <c r="J323" s="1334"/>
      <c r="K323" s="1334"/>
      <c r="L323" s="1334"/>
      <c r="M323" s="1334"/>
      <c r="N323" s="1334"/>
      <c r="O323" s="1334"/>
      <c r="P323" s="1334"/>
      <c r="Q323" s="1334"/>
      <c r="R323" s="1334"/>
      <c r="S323" s="1334"/>
      <c r="T323" s="1334"/>
      <c r="U323" s="1334"/>
      <c r="V323" s="1334"/>
      <c r="W323" s="1334"/>
      <c r="X323" s="1334"/>
      <c r="Y323" s="1334"/>
      <c r="Z323" s="1334"/>
      <c r="AA323" s="1334"/>
      <c r="AB323" s="1334"/>
      <c r="AC323" s="1334"/>
      <c r="AD323" s="1334"/>
      <c r="AE323" s="1334"/>
      <c r="AF323" s="1334"/>
      <c r="AG323" s="1334"/>
      <c r="AH323" s="1334"/>
      <c r="AI323" s="1334"/>
      <c r="AJ323" s="1334"/>
      <c r="AK323" s="1334"/>
      <c r="AL323" s="1335"/>
      <c r="AM323" s="1336">
        <f>'Fruit Trees, Citrus &amp; Berries'!BF314</f>
        <v>57.95</v>
      </c>
      <c r="AN323" s="1337"/>
      <c r="AO323" s="1338"/>
      <c r="AP323" s="1339">
        <f>'Fruit Trees, Citrus &amp; Berries'!BH314</f>
        <v>0</v>
      </c>
      <c r="AQ323" s="1340"/>
      <c r="AR323" s="1341"/>
      <c r="AS323" s="1336" t="str">
        <f t="shared" si="42"/>
        <v/>
      </c>
      <c r="AT323" s="1337"/>
      <c r="AU323" s="1337"/>
      <c r="AV323" s="1338"/>
      <c r="AW323" s="1342" t="str">
        <f>'Fruit Trees, Citrus &amp; Berries'!BA314</f>
        <v>GNFBR523</v>
      </c>
      <c r="AX323" s="1343"/>
      <c r="AY323" s="1344"/>
      <c r="BB323" s="108" t="str">
        <f t="shared" si="41"/>
        <v>*********</v>
      </c>
      <c r="BC323" s="108" t="str">
        <f t="shared" si="43"/>
        <v>GNFBR523</v>
      </c>
      <c r="BD323" s="108" t="str">
        <f t="shared" si="44"/>
        <v/>
      </c>
      <c r="BE323" s="108" t="str">
        <f t="shared" si="45"/>
        <v>Nectarine | Queen Giant (XL*)</v>
      </c>
      <c r="BF323" s="115" t="str">
        <f t="shared" si="46"/>
        <v/>
      </c>
      <c r="BG323" s="113">
        <f t="shared" si="47"/>
        <v>57.95</v>
      </c>
      <c r="BH323" s="206">
        <f t="shared" si="48"/>
        <v>0</v>
      </c>
      <c r="BI323" s="113" t="str">
        <f t="shared" si="49"/>
        <v/>
      </c>
    </row>
    <row r="324" spans="2:61" ht="18.75" customHeight="1" x14ac:dyDescent="0.4">
      <c r="B324" s="1329" t="s">
        <v>1824</v>
      </c>
      <c r="C324" s="1330"/>
      <c r="D324" s="1329" t="s">
        <v>1824</v>
      </c>
      <c r="E324" s="1330"/>
      <c r="F324" s="1331" t="str">
        <f>'Fruit Trees, Citrus &amp; Berries'!BE315</f>
        <v/>
      </c>
      <c r="G324" s="1332"/>
      <c r="H324" s="1333" t="str">
        <f>'Fruit Trees, Citrus &amp; Berries'!BB315&amp;" | "&amp;'Fruit Trees, Citrus &amp; Berries'!BC315</f>
        <v>Nectarine | Red Gold</v>
      </c>
      <c r="I324" s="1334"/>
      <c r="J324" s="1334"/>
      <c r="K324" s="1334"/>
      <c r="L324" s="1334"/>
      <c r="M324" s="1334"/>
      <c r="N324" s="1334"/>
      <c r="O324" s="1334"/>
      <c r="P324" s="1334"/>
      <c r="Q324" s="1334"/>
      <c r="R324" s="1334"/>
      <c r="S324" s="1334"/>
      <c r="T324" s="1334"/>
      <c r="U324" s="1334"/>
      <c r="V324" s="1334"/>
      <c r="W324" s="1334"/>
      <c r="X324" s="1334"/>
      <c r="Y324" s="1334"/>
      <c r="Z324" s="1334"/>
      <c r="AA324" s="1334"/>
      <c r="AB324" s="1334"/>
      <c r="AC324" s="1334"/>
      <c r="AD324" s="1334"/>
      <c r="AE324" s="1334"/>
      <c r="AF324" s="1334"/>
      <c r="AG324" s="1334"/>
      <c r="AH324" s="1334"/>
      <c r="AI324" s="1334"/>
      <c r="AJ324" s="1334"/>
      <c r="AK324" s="1334"/>
      <c r="AL324" s="1335"/>
      <c r="AM324" s="1336">
        <f>'Fruit Trees, Citrus &amp; Berries'!BF315</f>
        <v>42.95</v>
      </c>
      <c r="AN324" s="1337"/>
      <c r="AO324" s="1338"/>
      <c r="AP324" s="1339">
        <f>'Fruit Trees, Citrus &amp; Berries'!BH315</f>
        <v>0</v>
      </c>
      <c r="AQ324" s="1340"/>
      <c r="AR324" s="1341"/>
      <c r="AS324" s="1336" t="str">
        <f t="shared" si="42"/>
        <v/>
      </c>
      <c r="AT324" s="1337"/>
      <c r="AU324" s="1337"/>
      <c r="AV324" s="1338"/>
      <c r="AW324" s="1342" t="str">
        <f>'Fruit Trees, Citrus &amp; Berries'!BA315</f>
        <v>HBFBR526</v>
      </c>
      <c r="AX324" s="1343"/>
      <c r="AY324" s="1344"/>
      <c r="BB324" s="108" t="str">
        <f t="shared" si="41"/>
        <v>*********</v>
      </c>
      <c r="BC324" s="108" t="str">
        <f t="shared" si="43"/>
        <v>HBFBR526</v>
      </c>
      <c r="BD324" s="108" t="str">
        <f t="shared" si="44"/>
        <v/>
      </c>
      <c r="BE324" s="108" t="str">
        <f t="shared" si="45"/>
        <v>Nectarine | Red Gold</v>
      </c>
      <c r="BF324" s="115" t="str">
        <f t="shared" si="46"/>
        <v/>
      </c>
      <c r="BG324" s="113">
        <f t="shared" si="47"/>
        <v>42.95</v>
      </c>
      <c r="BH324" s="206">
        <f t="shared" si="48"/>
        <v>0</v>
      </c>
      <c r="BI324" s="113" t="str">
        <f t="shared" si="49"/>
        <v/>
      </c>
    </row>
    <row r="325" spans="2:61" ht="18.75" customHeight="1" x14ac:dyDescent="0.4">
      <c r="B325" s="1329" t="s">
        <v>1824</v>
      </c>
      <c r="C325" s="1330"/>
      <c r="D325" s="1329" t="s">
        <v>1824</v>
      </c>
      <c r="E325" s="1330"/>
      <c r="F325" s="1331" t="str">
        <f>'Fruit Trees, Citrus &amp; Berries'!BE316</f>
        <v/>
      </c>
      <c r="G325" s="1332"/>
      <c r="H325" s="1333" t="str">
        <f>'Fruit Trees, Citrus &amp; Berries'!BB316&amp;" | "&amp;'Fruit Trees, Citrus &amp; Berries'!BC316</f>
        <v>Nectarine | Red Gold (XL*)</v>
      </c>
      <c r="I325" s="1334"/>
      <c r="J325" s="1334"/>
      <c r="K325" s="1334"/>
      <c r="L325" s="1334"/>
      <c r="M325" s="1334"/>
      <c r="N325" s="1334"/>
      <c r="O325" s="1334"/>
      <c r="P325" s="1334"/>
      <c r="Q325" s="1334"/>
      <c r="R325" s="1334"/>
      <c r="S325" s="1334"/>
      <c r="T325" s="1334"/>
      <c r="U325" s="1334"/>
      <c r="V325" s="1334"/>
      <c r="W325" s="1334"/>
      <c r="X325" s="1334"/>
      <c r="Y325" s="1334"/>
      <c r="Z325" s="1334"/>
      <c r="AA325" s="1334"/>
      <c r="AB325" s="1334"/>
      <c r="AC325" s="1334"/>
      <c r="AD325" s="1334"/>
      <c r="AE325" s="1334"/>
      <c r="AF325" s="1334"/>
      <c r="AG325" s="1334"/>
      <c r="AH325" s="1334"/>
      <c r="AI325" s="1334"/>
      <c r="AJ325" s="1334"/>
      <c r="AK325" s="1334"/>
      <c r="AL325" s="1335"/>
      <c r="AM325" s="1336">
        <f>'Fruit Trees, Citrus &amp; Berries'!BF316</f>
        <v>57.95</v>
      </c>
      <c r="AN325" s="1337"/>
      <c r="AO325" s="1338"/>
      <c r="AP325" s="1339">
        <f>'Fruit Trees, Citrus &amp; Berries'!BH316</f>
        <v>0</v>
      </c>
      <c r="AQ325" s="1340"/>
      <c r="AR325" s="1341"/>
      <c r="AS325" s="1336" t="str">
        <f t="shared" si="42"/>
        <v/>
      </c>
      <c r="AT325" s="1337"/>
      <c r="AU325" s="1337"/>
      <c r="AV325" s="1338"/>
      <c r="AW325" s="1342" t="str">
        <f>'Fruit Trees, Citrus &amp; Berries'!BA316</f>
        <v>GNFBR526</v>
      </c>
      <c r="AX325" s="1343"/>
      <c r="AY325" s="1344"/>
      <c r="BB325" s="108" t="str">
        <f t="shared" si="41"/>
        <v>*********</v>
      </c>
      <c r="BC325" s="108" t="str">
        <f t="shared" si="43"/>
        <v>GNFBR526</v>
      </c>
      <c r="BD325" s="108" t="str">
        <f t="shared" si="44"/>
        <v/>
      </c>
      <c r="BE325" s="108" t="str">
        <f t="shared" si="45"/>
        <v>Nectarine | Red Gold (XL*)</v>
      </c>
      <c r="BF325" s="115" t="str">
        <f t="shared" si="46"/>
        <v/>
      </c>
      <c r="BG325" s="113">
        <f t="shared" si="47"/>
        <v>57.95</v>
      </c>
      <c r="BH325" s="206">
        <f t="shared" si="48"/>
        <v>0</v>
      </c>
      <c r="BI325" s="113" t="str">
        <f t="shared" si="49"/>
        <v/>
      </c>
    </row>
    <row r="326" spans="2:61" ht="18.75" customHeight="1" x14ac:dyDescent="0.4">
      <c r="B326" s="1329" t="s">
        <v>1824</v>
      </c>
      <c r="C326" s="1330"/>
      <c r="D326" s="1329" t="s">
        <v>1824</v>
      </c>
      <c r="E326" s="1330"/>
      <c r="F326" s="1331" t="str">
        <f>'Fruit Trees, Citrus &amp; Berries'!BE317</f>
        <v/>
      </c>
      <c r="G326" s="1332"/>
      <c r="H326" s="1333" t="str">
        <f>'Fruit Trees, Citrus &amp; Berries'!BB317&amp;" | "&amp;'Fruit Trees, Citrus &amp; Berries'!BC317</f>
        <v>Nectarine | Sweet Sensation</v>
      </c>
      <c r="I326" s="1334"/>
      <c r="J326" s="1334"/>
      <c r="K326" s="1334"/>
      <c r="L326" s="1334"/>
      <c r="M326" s="1334"/>
      <c r="N326" s="1334"/>
      <c r="O326" s="1334"/>
      <c r="P326" s="1334"/>
      <c r="Q326" s="1334"/>
      <c r="R326" s="1334"/>
      <c r="S326" s="1334"/>
      <c r="T326" s="1334"/>
      <c r="U326" s="1334"/>
      <c r="V326" s="1334"/>
      <c r="W326" s="1334"/>
      <c r="X326" s="1334"/>
      <c r="Y326" s="1334"/>
      <c r="Z326" s="1334"/>
      <c r="AA326" s="1334"/>
      <c r="AB326" s="1334"/>
      <c r="AC326" s="1334"/>
      <c r="AD326" s="1334"/>
      <c r="AE326" s="1334"/>
      <c r="AF326" s="1334"/>
      <c r="AG326" s="1334"/>
      <c r="AH326" s="1334"/>
      <c r="AI326" s="1334"/>
      <c r="AJ326" s="1334"/>
      <c r="AK326" s="1334"/>
      <c r="AL326" s="1335"/>
      <c r="AM326" s="1336">
        <f>'Fruit Trees, Citrus &amp; Berries'!BF317</f>
        <v>44.95</v>
      </c>
      <c r="AN326" s="1337"/>
      <c r="AO326" s="1338"/>
      <c r="AP326" s="1339">
        <f>'Fruit Trees, Citrus &amp; Berries'!BH317</f>
        <v>0</v>
      </c>
      <c r="AQ326" s="1340"/>
      <c r="AR326" s="1341"/>
      <c r="AS326" s="1336" t="str">
        <f t="shared" si="42"/>
        <v/>
      </c>
      <c r="AT326" s="1337"/>
      <c r="AU326" s="1337"/>
      <c r="AV326" s="1338"/>
      <c r="AW326" s="1342" t="str">
        <f>'Fruit Trees, Citrus &amp; Berries'!BA317</f>
        <v>FNFBR526</v>
      </c>
      <c r="AX326" s="1343"/>
      <c r="AY326" s="1344"/>
      <c r="BB326" s="108" t="str">
        <f t="shared" si="41"/>
        <v>*********</v>
      </c>
      <c r="BC326" s="108" t="str">
        <f t="shared" si="43"/>
        <v>FNFBR526</v>
      </c>
      <c r="BD326" s="108" t="str">
        <f t="shared" si="44"/>
        <v/>
      </c>
      <c r="BE326" s="108" t="str">
        <f t="shared" si="45"/>
        <v>Nectarine | Sweet Sensation</v>
      </c>
      <c r="BF326" s="115" t="str">
        <f t="shared" si="46"/>
        <v/>
      </c>
      <c r="BG326" s="113">
        <f t="shared" si="47"/>
        <v>44.95</v>
      </c>
      <c r="BH326" s="206">
        <f t="shared" si="48"/>
        <v>0</v>
      </c>
      <c r="BI326" s="113" t="str">
        <f t="shared" si="49"/>
        <v/>
      </c>
    </row>
    <row r="327" spans="2:61" ht="18.75" customHeight="1" x14ac:dyDescent="0.4">
      <c r="B327" s="1329" t="s">
        <v>1824</v>
      </c>
      <c r="C327" s="1330"/>
      <c r="D327" s="1329" t="s">
        <v>1824</v>
      </c>
      <c r="E327" s="1330"/>
      <c r="F327" s="1331" t="str">
        <f>'Fruit Trees, Citrus &amp; Berries'!BE318</f>
        <v/>
      </c>
      <c r="G327" s="1332"/>
      <c r="H327" s="1333" t="str">
        <f>'Fruit Trees, Citrus &amp; Berries'!BB318&amp;" | "&amp;'Fruit Trees, Citrus &amp; Berries'!BC318</f>
        <v xml:space="preserve"> | </v>
      </c>
      <c r="I327" s="1334"/>
      <c r="J327" s="1334"/>
      <c r="K327" s="1334"/>
      <c r="L327" s="1334"/>
      <c r="M327" s="1334"/>
      <c r="N327" s="1334"/>
      <c r="O327" s="1334"/>
      <c r="P327" s="1334"/>
      <c r="Q327" s="1334"/>
      <c r="R327" s="1334"/>
      <c r="S327" s="1334"/>
      <c r="T327" s="1334"/>
      <c r="U327" s="1334"/>
      <c r="V327" s="1334"/>
      <c r="W327" s="1334"/>
      <c r="X327" s="1334"/>
      <c r="Y327" s="1334"/>
      <c r="Z327" s="1334"/>
      <c r="AA327" s="1334"/>
      <c r="AB327" s="1334"/>
      <c r="AC327" s="1334"/>
      <c r="AD327" s="1334"/>
      <c r="AE327" s="1334"/>
      <c r="AF327" s="1334"/>
      <c r="AG327" s="1334"/>
      <c r="AH327" s="1334"/>
      <c r="AI327" s="1334"/>
      <c r="AJ327" s="1334"/>
      <c r="AK327" s="1334"/>
      <c r="AL327" s="1335"/>
      <c r="AM327" s="1336" t="str">
        <f>'Fruit Trees, Citrus &amp; Berries'!BF318</f>
        <v/>
      </c>
      <c r="AN327" s="1337"/>
      <c r="AO327" s="1338"/>
      <c r="AP327" s="1339" t="str">
        <f>'Fruit Trees, Citrus &amp; Berries'!BH318</f>
        <v/>
      </c>
      <c r="AQ327" s="1340"/>
      <c r="AR327" s="1341"/>
      <c r="AS327" s="1336" t="str">
        <f t="shared" si="42"/>
        <v/>
      </c>
      <c r="AT327" s="1337"/>
      <c r="AU327" s="1337"/>
      <c r="AV327" s="1338"/>
      <c r="AW327" s="1342" t="str">
        <f>'Fruit Trees, Citrus &amp; Berries'!BA318</f>
        <v/>
      </c>
      <c r="AX327" s="1343"/>
      <c r="AY327" s="1344"/>
      <c r="BB327" s="108" t="str">
        <f t="shared" si="41"/>
        <v>*********</v>
      </c>
      <c r="BC327" s="108" t="str">
        <f t="shared" si="43"/>
        <v/>
      </c>
      <c r="BD327" s="108" t="str">
        <f t="shared" si="44"/>
        <v/>
      </c>
      <c r="BE327" s="108" t="str">
        <f t="shared" si="45"/>
        <v xml:space="preserve"> | </v>
      </c>
      <c r="BF327" s="115" t="str">
        <f t="shared" si="46"/>
        <v/>
      </c>
      <c r="BG327" s="113" t="str">
        <f t="shared" si="47"/>
        <v/>
      </c>
      <c r="BH327" s="206" t="str">
        <f t="shared" si="48"/>
        <v/>
      </c>
      <c r="BI327" s="113" t="str">
        <f t="shared" si="49"/>
        <v/>
      </c>
    </row>
    <row r="328" spans="2:61" ht="18.75" customHeight="1" x14ac:dyDescent="0.4">
      <c r="B328" s="1329" t="s">
        <v>1824</v>
      </c>
      <c r="C328" s="1330"/>
      <c r="D328" s="1329" t="s">
        <v>1824</v>
      </c>
      <c r="E328" s="1330"/>
      <c r="F328" s="1331" t="str">
        <f>'Fruit Trees, Citrus &amp; Berries'!BE319</f>
        <v/>
      </c>
      <c r="G328" s="1332"/>
      <c r="H328" s="1333" t="str">
        <f>'Fruit Trees, Citrus &amp; Berries'!BB319&amp;" | "&amp;'Fruit Trees, Citrus &amp; Berries'!BC319</f>
        <v>Nectarine (Dwarf) | Crimson Baby</v>
      </c>
      <c r="I328" s="1334"/>
      <c r="J328" s="1334"/>
      <c r="K328" s="1334"/>
      <c r="L328" s="1334"/>
      <c r="M328" s="1334"/>
      <c r="N328" s="1334"/>
      <c r="O328" s="1334"/>
      <c r="P328" s="1334"/>
      <c r="Q328" s="1334"/>
      <c r="R328" s="1334"/>
      <c r="S328" s="1334"/>
      <c r="T328" s="1334"/>
      <c r="U328" s="1334"/>
      <c r="V328" s="1334"/>
      <c r="W328" s="1334"/>
      <c r="X328" s="1334"/>
      <c r="Y328" s="1334"/>
      <c r="Z328" s="1334"/>
      <c r="AA328" s="1334"/>
      <c r="AB328" s="1334"/>
      <c r="AC328" s="1334"/>
      <c r="AD328" s="1334"/>
      <c r="AE328" s="1334"/>
      <c r="AF328" s="1334"/>
      <c r="AG328" s="1334"/>
      <c r="AH328" s="1334"/>
      <c r="AI328" s="1334"/>
      <c r="AJ328" s="1334"/>
      <c r="AK328" s="1334"/>
      <c r="AL328" s="1335"/>
      <c r="AM328" s="1336" t="str">
        <f>'Fruit Trees, Citrus &amp; Berries'!BF319</f>
        <v/>
      </c>
      <c r="AN328" s="1337"/>
      <c r="AO328" s="1338"/>
      <c r="AP328" s="1339">
        <f>'Fruit Trees, Citrus &amp; Berries'!BH319</f>
        <v>0</v>
      </c>
      <c r="AQ328" s="1340"/>
      <c r="AR328" s="1341"/>
      <c r="AS328" s="1336" t="str">
        <f t="shared" si="42"/>
        <v/>
      </c>
      <c r="AT328" s="1337"/>
      <c r="AU328" s="1337"/>
      <c r="AV328" s="1338"/>
      <c r="AW328" s="1342" t="str">
        <f>'Fruit Trees, Citrus &amp; Berries'!BA319</f>
        <v>JFFBR532</v>
      </c>
      <c r="AX328" s="1343"/>
      <c r="AY328" s="1344"/>
      <c r="BB328" s="108" t="str">
        <f t="shared" si="41"/>
        <v>*********</v>
      </c>
      <c r="BC328" s="108" t="str">
        <f t="shared" si="43"/>
        <v>JFFBR532</v>
      </c>
      <c r="BD328" s="108" t="str">
        <f t="shared" si="44"/>
        <v/>
      </c>
      <c r="BE328" s="108" t="str">
        <f t="shared" si="45"/>
        <v>Nectarine (Dwarf) | Crimson Baby</v>
      </c>
      <c r="BF328" s="115" t="str">
        <f t="shared" si="46"/>
        <v/>
      </c>
      <c r="BG328" s="113" t="str">
        <f t="shared" si="47"/>
        <v/>
      </c>
      <c r="BH328" s="206">
        <f t="shared" si="48"/>
        <v>0</v>
      </c>
      <c r="BI328" s="113" t="str">
        <f t="shared" si="49"/>
        <v/>
      </c>
    </row>
    <row r="329" spans="2:61" ht="18.75" customHeight="1" x14ac:dyDescent="0.4">
      <c r="B329" s="1329" t="s">
        <v>1824</v>
      </c>
      <c r="C329" s="1330"/>
      <c r="D329" s="1329" t="s">
        <v>1824</v>
      </c>
      <c r="E329" s="1330"/>
      <c r="F329" s="1331" t="str">
        <f>'Fruit Trees, Citrus &amp; Berries'!BE320</f>
        <v/>
      </c>
      <c r="G329" s="1332"/>
      <c r="H329" s="1333" t="str">
        <f>'Fruit Trees, Citrus &amp; Berries'!BB320&amp;" | "&amp;'Fruit Trees, Citrus &amp; Berries'!BC320</f>
        <v>Nectarine (Dwarf) | Early Rivers</v>
      </c>
      <c r="I329" s="1334"/>
      <c r="J329" s="1334"/>
      <c r="K329" s="1334"/>
      <c r="L329" s="1334"/>
      <c r="M329" s="1334"/>
      <c r="N329" s="1334"/>
      <c r="O329" s="1334"/>
      <c r="P329" s="1334"/>
      <c r="Q329" s="1334"/>
      <c r="R329" s="1334"/>
      <c r="S329" s="1334"/>
      <c r="T329" s="1334"/>
      <c r="U329" s="1334"/>
      <c r="V329" s="1334"/>
      <c r="W329" s="1334"/>
      <c r="X329" s="1334"/>
      <c r="Y329" s="1334"/>
      <c r="Z329" s="1334"/>
      <c r="AA329" s="1334"/>
      <c r="AB329" s="1334"/>
      <c r="AC329" s="1334"/>
      <c r="AD329" s="1334"/>
      <c r="AE329" s="1334"/>
      <c r="AF329" s="1334"/>
      <c r="AG329" s="1334"/>
      <c r="AH329" s="1334"/>
      <c r="AI329" s="1334"/>
      <c r="AJ329" s="1334"/>
      <c r="AK329" s="1334"/>
      <c r="AL329" s="1335"/>
      <c r="AM329" s="1336">
        <f>'Fruit Trees, Citrus &amp; Berries'!BF320</f>
        <v>52.95</v>
      </c>
      <c r="AN329" s="1337"/>
      <c r="AO329" s="1338"/>
      <c r="AP329" s="1339">
        <f>'Fruit Trees, Citrus &amp; Berries'!BH320</f>
        <v>0</v>
      </c>
      <c r="AQ329" s="1340"/>
      <c r="AR329" s="1341"/>
      <c r="AS329" s="1336" t="str">
        <f t="shared" si="42"/>
        <v/>
      </c>
      <c r="AT329" s="1337"/>
      <c r="AU329" s="1337"/>
      <c r="AV329" s="1338"/>
      <c r="AW329" s="1342" t="str">
        <f>'Fruit Trees, Citrus &amp; Berries'!BA320</f>
        <v>JFFBR535</v>
      </c>
      <c r="AX329" s="1343"/>
      <c r="AY329" s="1344"/>
      <c r="BB329" s="108" t="str">
        <f t="shared" si="41"/>
        <v>*********</v>
      </c>
      <c r="BC329" s="108" t="str">
        <f t="shared" si="43"/>
        <v>JFFBR535</v>
      </c>
      <c r="BD329" s="108" t="str">
        <f t="shared" si="44"/>
        <v/>
      </c>
      <c r="BE329" s="108" t="str">
        <f t="shared" si="45"/>
        <v>Nectarine (Dwarf) | Early Rivers</v>
      </c>
      <c r="BF329" s="115" t="str">
        <f t="shared" si="46"/>
        <v/>
      </c>
      <c r="BG329" s="113">
        <f t="shared" si="47"/>
        <v>52.95</v>
      </c>
      <c r="BH329" s="206">
        <f t="shared" si="48"/>
        <v>0</v>
      </c>
      <c r="BI329" s="113" t="str">
        <f t="shared" si="49"/>
        <v/>
      </c>
    </row>
    <row r="330" spans="2:61" ht="18.75" customHeight="1" x14ac:dyDescent="0.4">
      <c r="B330" s="1329" t="s">
        <v>1824</v>
      </c>
      <c r="C330" s="1330"/>
      <c r="D330" s="1329" t="s">
        <v>1824</v>
      </c>
      <c r="E330" s="1330"/>
      <c r="F330" s="1331" t="str">
        <f>'Fruit Trees, Citrus &amp; Berries'!BE321</f>
        <v/>
      </c>
      <c r="G330" s="1332"/>
      <c r="H330" s="1333" t="str">
        <f>'Fruit Trees, Citrus &amp; Berries'!BB321&amp;" | "&amp;'Fruit Trees, Citrus &amp; Berries'!BC321</f>
        <v xml:space="preserve">Nectarine (Dwarf) | Fantasia </v>
      </c>
      <c r="I330" s="1334"/>
      <c r="J330" s="1334"/>
      <c r="K330" s="1334"/>
      <c r="L330" s="1334"/>
      <c r="M330" s="1334"/>
      <c r="N330" s="1334"/>
      <c r="O330" s="1334"/>
      <c r="P330" s="1334"/>
      <c r="Q330" s="1334"/>
      <c r="R330" s="1334"/>
      <c r="S330" s="1334"/>
      <c r="T330" s="1334"/>
      <c r="U330" s="1334"/>
      <c r="V330" s="1334"/>
      <c r="W330" s="1334"/>
      <c r="X330" s="1334"/>
      <c r="Y330" s="1334"/>
      <c r="Z330" s="1334"/>
      <c r="AA330" s="1334"/>
      <c r="AB330" s="1334"/>
      <c r="AC330" s="1334"/>
      <c r="AD330" s="1334"/>
      <c r="AE330" s="1334"/>
      <c r="AF330" s="1334"/>
      <c r="AG330" s="1334"/>
      <c r="AH330" s="1334"/>
      <c r="AI330" s="1334"/>
      <c r="AJ330" s="1334"/>
      <c r="AK330" s="1334"/>
      <c r="AL330" s="1335"/>
      <c r="AM330" s="1336">
        <f>'Fruit Trees, Citrus &amp; Berries'!BF321</f>
        <v>52.95</v>
      </c>
      <c r="AN330" s="1337"/>
      <c r="AO330" s="1338"/>
      <c r="AP330" s="1339">
        <f>'Fruit Trees, Citrus &amp; Berries'!BH321</f>
        <v>0</v>
      </c>
      <c r="AQ330" s="1340"/>
      <c r="AR330" s="1341"/>
      <c r="AS330" s="1336" t="str">
        <f t="shared" si="42"/>
        <v/>
      </c>
      <c r="AT330" s="1337"/>
      <c r="AU330" s="1337"/>
      <c r="AV330" s="1338"/>
      <c r="AW330" s="1342" t="str">
        <f>'Fruit Trees, Citrus &amp; Berries'!BA321</f>
        <v>JFFBR536</v>
      </c>
      <c r="AX330" s="1343"/>
      <c r="AY330" s="1344"/>
      <c r="BB330" s="108" t="str">
        <f t="shared" si="41"/>
        <v>*********</v>
      </c>
      <c r="BC330" s="108" t="str">
        <f t="shared" si="43"/>
        <v>JFFBR536</v>
      </c>
      <c r="BD330" s="108" t="str">
        <f t="shared" si="44"/>
        <v/>
      </c>
      <c r="BE330" s="108" t="str">
        <f t="shared" si="45"/>
        <v xml:space="preserve">Nectarine (Dwarf) | Fantasia </v>
      </c>
      <c r="BF330" s="115" t="str">
        <f t="shared" si="46"/>
        <v/>
      </c>
      <c r="BG330" s="113">
        <f t="shared" si="47"/>
        <v>52.95</v>
      </c>
      <c r="BH330" s="206">
        <f t="shared" si="48"/>
        <v>0</v>
      </c>
      <c r="BI330" s="113" t="str">
        <f t="shared" si="49"/>
        <v/>
      </c>
    </row>
    <row r="331" spans="2:61" ht="18.75" customHeight="1" x14ac:dyDescent="0.4">
      <c r="B331" s="1329" t="s">
        <v>1824</v>
      </c>
      <c r="C331" s="1330"/>
      <c r="D331" s="1329" t="s">
        <v>1824</v>
      </c>
      <c r="E331" s="1330"/>
      <c r="F331" s="1331" t="str">
        <f>'Fruit Trees, Citrus &amp; Berries'!BE322</f>
        <v/>
      </c>
      <c r="G331" s="1332"/>
      <c r="H331" s="1333" t="str">
        <f>'Fruit Trees, Citrus &amp; Berries'!BB322&amp;" | "&amp;'Fruit Trees, Citrus &amp; Berries'!BC322</f>
        <v>Nectarine (Dwarf) | Flavourtop</v>
      </c>
      <c r="I331" s="1334"/>
      <c r="J331" s="1334"/>
      <c r="K331" s="1334"/>
      <c r="L331" s="1334"/>
      <c r="M331" s="1334"/>
      <c r="N331" s="1334"/>
      <c r="O331" s="1334"/>
      <c r="P331" s="1334"/>
      <c r="Q331" s="1334"/>
      <c r="R331" s="1334"/>
      <c r="S331" s="1334"/>
      <c r="T331" s="1334"/>
      <c r="U331" s="1334"/>
      <c r="V331" s="1334"/>
      <c r="W331" s="1334"/>
      <c r="X331" s="1334"/>
      <c r="Y331" s="1334"/>
      <c r="Z331" s="1334"/>
      <c r="AA331" s="1334"/>
      <c r="AB331" s="1334"/>
      <c r="AC331" s="1334"/>
      <c r="AD331" s="1334"/>
      <c r="AE331" s="1334"/>
      <c r="AF331" s="1334"/>
      <c r="AG331" s="1334"/>
      <c r="AH331" s="1334"/>
      <c r="AI331" s="1334"/>
      <c r="AJ331" s="1334"/>
      <c r="AK331" s="1334"/>
      <c r="AL331" s="1335"/>
      <c r="AM331" s="1336">
        <f>'Fruit Trees, Citrus &amp; Berries'!BF322</f>
        <v>52.95</v>
      </c>
      <c r="AN331" s="1337"/>
      <c r="AO331" s="1338"/>
      <c r="AP331" s="1339">
        <f>'Fruit Trees, Citrus &amp; Berries'!BH322</f>
        <v>0</v>
      </c>
      <c r="AQ331" s="1340"/>
      <c r="AR331" s="1341"/>
      <c r="AS331" s="1336" t="str">
        <f t="shared" si="42"/>
        <v/>
      </c>
      <c r="AT331" s="1337"/>
      <c r="AU331" s="1337"/>
      <c r="AV331" s="1338"/>
      <c r="AW331" s="1342" t="str">
        <f>'Fruit Trees, Citrus &amp; Berries'!BA322</f>
        <v>JFFBR537</v>
      </c>
      <c r="AX331" s="1343"/>
      <c r="AY331" s="1344"/>
      <c r="BB331" s="108" t="str">
        <f t="shared" si="41"/>
        <v>*********</v>
      </c>
      <c r="BC331" s="108" t="str">
        <f t="shared" si="43"/>
        <v>JFFBR537</v>
      </c>
      <c r="BD331" s="108" t="str">
        <f t="shared" si="44"/>
        <v/>
      </c>
      <c r="BE331" s="108" t="str">
        <f t="shared" si="45"/>
        <v>Nectarine (Dwarf) | Flavourtop</v>
      </c>
      <c r="BF331" s="115" t="str">
        <f t="shared" si="46"/>
        <v/>
      </c>
      <c r="BG331" s="113">
        <f t="shared" si="47"/>
        <v>52.95</v>
      </c>
      <c r="BH331" s="206">
        <f t="shared" si="48"/>
        <v>0</v>
      </c>
      <c r="BI331" s="113" t="str">
        <f t="shared" si="49"/>
        <v/>
      </c>
    </row>
    <row r="332" spans="2:61" ht="18.75" customHeight="1" x14ac:dyDescent="0.4">
      <c r="B332" s="1329" t="s">
        <v>1824</v>
      </c>
      <c r="C332" s="1330"/>
      <c r="D332" s="1329" t="s">
        <v>1824</v>
      </c>
      <c r="E332" s="1330"/>
      <c r="F332" s="1331" t="str">
        <f>'Fruit Trees, Citrus &amp; Berries'!BE323</f>
        <v/>
      </c>
      <c r="G332" s="1332"/>
      <c r="H332" s="1333" t="str">
        <f>'Fruit Trees, Citrus &amp; Berries'!BB323&amp;" | "&amp;'Fruit Trees, Citrus &amp; Berries'!BC323</f>
        <v>Nectarine (Dwarf) | Goldmine</v>
      </c>
      <c r="I332" s="1334"/>
      <c r="J332" s="1334"/>
      <c r="K332" s="1334"/>
      <c r="L332" s="1334"/>
      <c r="M332" s="1334"/>
      <c r="N332" s="1334"/>
      <c r="O332" s="1334"/>
      <c r="P332" s="1334"/>
      <c r="Q332" s="1334"/>
      <c r="R332" s="1334"/>
      <c r="S332" s="1334"/>
      <c r="T332" s="1334"/>
      <c r="U332" s="1334"/>
      <c r="V332" s="1334"/>
      <c r="W332" s="1334"/>
      <c r="X332" s="1334"/>
      <c r="Y332" s="1334"/>
      <c r="Z332" s="1334"/>
      <c r="AA332" s="1334"/>
      <c r="AB332" s="1334"/>
      <c r="AC332" s="1334"/>
      <c r="AD332" s="1334"/>
      <c r="AE332" s="1334"/>
      <c r="AF332" s="1334"/>
      <c r="AG332" s="1334"/>
      <c r="AH332" s="1334"/>
      <c r="AI332" s="1334"/>
      <c r="AJ332" s="1334"/>
      <c r="AK332" s="1334"/>
      <c r="AL332" s="1335"/>
      <c r="AM332" s="1336">
        <f>'Fruit Trees, Citrus &amp; Berries'!BF323</f>
        <v>52.95</v>
      </c>
      <c r="AN332" s="1337"/>
      <c r="AO332" s="1338"/>
      <c r="AP332" s="1339">
        <f>'Fruit Trees, Citrus &amp; Berries'!BH323</f>
        <v>0</v>
      </c>
      <c r="AQ332" s="1340"/>
      <c r="AR332" s="1341"/>
      <c r="AS332" s="1336" t="str">
        <f t="shared" si="42"/>
        <v/>
      </c>
      <c r="AT332" s="1337"/>
      <c r="AU332" s="1337"/>
      <c r="AV332" s="1338"/>
      <c r="AW332" s="1342" t="str">
        <f>'Fruit Trees, Citrus &amp; Berries'!BA323</f>
        <v>JFFBR538</v>
      </c>
      <c r="AX332" s="1343"/>
      <c r="AY332" s="1344"/>
      <c r="BB332" s="108" t="str">
        <f t="shared" si="41"/>
        <v>*********</v>
      </c>
      <c r="BC332" s="108" t="str">
        <f t="shared" si="43"/>
        <v>JFFBR538</v>
      </c>
      <c r="BD332" s="108" t="str">
        <f t="shared" si="44"/>
        <v/>
      </c>
      <c r="BE332" s="108" t="str">
        <f t="shared" si="45"/>
        <v>Nectarine (Dwarf) | Goldmine</v>
      </c>
      <c r="BF332" s="115" t="str">
        <f t="shared" si="46"/>
        <v/>
      </c>
      <c r="BG332" s="113">
        <f t="shared" si="47"/>
        <v>52.95</v>
      </c>
      <c r="BH332" s="206">
        <f t="shared" si="48"/>
        <v>0</v>
      </c>
      <c r="BI332" s="113" t="str">
        <f t="shared" si="49"/>
        <v/>
      </c>
    </row>
    <row r="333" spans="2:61" ht="18.75" customHeight="1" x14ac:dyDescent="0.4">
      <c r="B333" s="1329" t="s">
        <v>1824</v>
      </c>
      <c r="C333" s="1330"/>
      <c r="D333" s="1329" t="s">
        <v>1824</v>
      </c>
      <c r="E333" s="1330"/>
      <c r="F333" s="1331" t="str">
        <f>'Fruit Trees, Citrus &amp; Berries'!BE324</f>
        <v/>
      </c>
      <c r="G333" s="1332"/>
      <c r="H333" s="1333" t="str">
        <f>'Fruit Trees, Citrus &amp; Berries'!BB324&amp;" | "&amp;'Fruit Trees, Citrus &amp; Berries'!BC324</f>
        <v>Nectarine (Dwarf) | Royal Gem</v>
      </c>
      <c r="I333" s="1334"/>
      <c r="J333" s="1334"/>
      <c r="K333" s="1334"/>
      <c r="L333" s="1334"/>
      <c r="M333" s="1334"/>
      <c r="N333" s="1334"/>
      <c r="O333" s="1334"/>
      <c r="P333" s="1334"/>
      <c r="Q333" s="1334"/>
      <c r="R333" s="1334"/>
      <c r="S333" s="1334"/>
      <c r="T333" s="1334"/>
      <c r="U333" s="1334"/>
      <c r="V333" s="1334"/>
      <c r="W333" s="1334"/>
      <c r="X333" s="1334"/>
      <c r="Y333" s="1334"/>
      <c r="Z333" s="1334"/>
      <c r="AA333" s="1334"/>
      <c r="AB333" s="1334"/>
      <c r="AC333" s="1334"/>
      <c r="AD333" s="1334"/>
      <c r="AE333" s="1334"/>
      <c r="AF333" s="1334"/>
      <c r="AG333" s="1334"/>
      <c r="AH333" s="1334"/>
      <c r="AI333" s="1334"/>
      <c r="AJ333" s="1334"/>
      <c r="AK333" s="1334"/>
      <c r="AL333" s="1335"/>
      <c r="AM333" s="1336">
        <f>'Fruit Trees, Citrus &amp; Berries'!BF324</f>
        <v>52.95</v>
      </c>
      <c r="AN333" s="1337"/>
      <c r="AO333" s="1338"/>
      <c r="AP333" s="1339">
        <f>'Fruit Trees, Citrus &amp; Berries'!BH324</f>
        <v>0</v>
      </c>
      <c r="AQ333" s="1340"/>
      <c r="AR333" s="1341"/>
      <c r="AS333" s="1336" t="str">
        <f t="shared" si="42"/>
        <v/>
      </c>
      <c r="AT333" s="1337"/>
      <c r="AU333" s="1337"/>
      <c r="AV333" s="1338"/>
      <c r="AW333" s="1342" t="str">
        <f>'Fruit Trees, Citrus &amp; Berries'!BA324</f>
        <v>JFFBR541</v>
      </c>
      <c r="AX333" s="1343"/>
      <c r="AY333" s="1344"/>
      <c r="BB333" s="108" t="str">
        <f t="shared" si="41"/>
        <v>*********</v>
      </c>
      <c r="BC333" s="108" t="str">
        <f t="shared" si="43"/>
        <v>JFFBR541</v>
      </c>
      <c r="BD333" s="108" t="str">
        <f t="shared" si="44"/>
        <v/>
      </c>
      <c r="BE333" s="108" t="str">
        <f t="shared" si="45"/>
        <v>Nectarine (Dwarf) | Royal Gem</v>
      </c>
      <c r="BF333" s="115" t="str">
        <f t="shared" si="46"/>
        <v/>
      </c>
      <c r="BG333" s="113">
        <f t="shared" si="47"/>
        <v>52.95</v>
      </c>
      <c r="BH333" s="206">
        <f t="shared" si="48"/>
        <v>0</v>
      </c>
      <c r="BI333" s="113" t="str">
        <f t="shared" si="49"/>
        <v/>
      </c>
    </row>
    <row r="334" spans="2:61" ht="18.75" customHeight="1" x14ac:dyDescent="0.4">
      <c r="B334" s="1329" t="s">
        <v>1824</v>
      </c>
      <c r="C334" s="1330"/>
      <c r="D334" s="1329" t="s">
        <v>1824</v>
      </c>
      <c r="E334" s="1330"/>
      <c r="F334" s="1331" t="str">
        <f>'Fruit Trees, Citrus &amp; Berries'!BE325</f>
        <v/>
      </c>
      <c r="G334" s="1332"/>
      <c r="H334" s="1333" t="str">
        <f>'Fruit Trees, Citrus &amp; Berries'!BB325&amp;" | "&amp;'Fruit Trees, Citrus &amp; Berries'!BC325</f>
        <v>Nectarine (Dwarf) | Sundowner</v>
      </c>
      <c r="I334" s="1334"/>
      <c r="J334" s="1334"/>
      <c r="K334" s="1334"/>
      <c r="L334" s="1334"/>
      <c r="M334" s="1334"/>
      <c r="N334" s="1334"/>
      <c r="O334" s="1334"/>
      <c r="P334" s="1334"/>
      <c r="Q334" s="1334"/>
      <c r="R334" s="1334"/>
      <c r="S334" s="1334"/>
      <c r="T334" s="1334"/>
      <c r="U334" s="1334"/>
      <c r="V334" s="1334"/>
      <c r="W334" s="1334"/>
      <c r="X334" s="1334"/>
      <c r="Y334" s="1334"/>
      <c r="Z334" s="1334"/>
      <c r="AA334" s="1334"/>
      <c r="AB334" s="1334"/>
      <c r="AC334" s="1334"/>
      <c r="AD334" s="1334"/>
      <c r="AE334" s="1334"/>
      <c r="AF334" s="1334"/>
      <c r="AG334" s="1334"/>
      <c r="AH334" s="1334"/>
      <c r="AI334" s="1334"/>
      <c r="AJ334" s="1334"/>
      <c r="AK334" s="1334"/>
      <c r="AL334" s="1335"/>
      <c r="AM334" s="1336" t="str">
        <f>'Fruit Trees, Citrus &amp; Berries'!BF325</f>
        <v/>
      </c>
      <c r="AN334" s="1337"/>
      <c r="AO334" s="1338"/>
      <c r="AP334" s="1339">
        <f>'Fruit Trees, Citrus &amp; Berries'!BH325</f>
        <v>0</v>
      </c>
      <c r="AQ334" s="1340"/>
      <c r="AR334" s="1341"/>
      <c r="AS334" s="1336" t="str">
        <f t="shared" si="42"/>
        <v/>
      </c>
      <c r="AT334" s="1337"/>
      <c r="AU334" s="1337"/>
      <c r="AV334" s="1338"/>
      <c r="AW334" s="1342" t="str">
        <f>'Fruit Trees, Citrus &amp; Berries'!BA325</f>
        <v>JFFBR544</v>
      </c>
      <c r="AX334" s="1343"/>
      <c r="AY334" s="1344"/>
      <c r="BB334" s="108" t="str">
        <f t="shared" si="41"/>
        <v>*********</v>
      </c>
      <c r="BC334" s="108" t="str">
        <f t="shared" si="43"/>
        <v>JFFBR544</v>
      </c>
      <c r="BD334" s="108" t="str">
        <f t="shared" si="44"/>
        <v/>
      </c>
      <c r="BE334" s="108" t="str">
        <f t="shared" si="45"/>
        <v>Nectarine (Dwarf) | Sundowner</v>
      </c>
      <c r="BF334" s="115" t="str">
        <f t="shared" si="46"/>
        <v/>
      </c>
      <c r="BG334" s="113" t="str">
        <f t="shared" si="47"/>
        <v/>
      </c>
      <c r="BH334" s="206">
        <f t="shared" si="48"/>
        <v>0</v>
      </c>
      <c r="BI334" s="113" t="str">
        <f t="shared" si="49"/>
        <v/>
      </c>
    </row>
    <row r="335" spans="2:61" ht="18.75" customHeight="1" x14ac:dyDescent="0.4">
      <c r="B335" s="1329" t="s">
        <v>1824</v>
      </c>
      <c r="C335" s="1330"/>
      <c r="D335" s="1329" t="s">
        <v>1824</v>
      </c>
      <c r="E335" s="1330"/>
      <c r="F335" s="1331" t="str">
        <f>'Fruit Trees, Citrus &amp; Berries'!BE326</f>
        <v/>
      </c>
      <c r="G335" s="1332"/>
      <c r="H335" s="1333" t="str">
        <f>'Fruit Trees, Citrus &amp; Berries'!BB326&amp;" | "&amp;'Fruit Trees, Citrus &amp; Berries'!BC326</f>
        <v>Nectarine (Dwarf) | Tang-O's</v>
      </c>
      <c r="I335" s="1334"/>
      <c r="J335" s="1334"/>
      <c r="K335" s="1334"/>
      <c r="L335" s="1334"/>
      <c r="M335" s="1334"/>
      <c r="N335" s="1334"/>
      <c r="O335" s="1334"/>
      <c r="P335" s="1334"/>
      <c r="Q335" s="1334"/>
      <c r="R335" s="1334"/>
      <c r="S335" s="1334"/>
      <c r="T335" s="1334"/>
      <c r="U335" s="1334"/>
      <c r="V335" s="1334"/>
      <c r="W335" s="1334"/>
      <c r="X335" s="1334"/>
      <c r="Y335" s="1334"/>
      <c r="Z335" s="1334"/>
      <c r="AA335" s="1334"/>
      <c r="AB335" s="1334"/>
      <c r="AC335" s="1334"/>
      <c r="AD335" s="1334"/>
      <c r="AE335" s="1334"/>
      <c r="AF335" s="1334"/>
      <c r="AG335" s="1334"/>
      <c r="AH335" s="1334"/>
      <c r="AI335" s="1334"/>
      <c r="AJ335" s="1334"/>
      <c r="AK335" s="1334"/>
      <c r="AL335" s="1335"/>
      <c r="AM335" s="1336" t="str">
        <f>'Fruit Trees, Citrus &amp; Berries'!BF326</f>
        <v/>
      </c>
      <c r="AN335" s="1337"/>
      <c r="AO335" s="1338"/>
      <c r="AP335" s="1339">
        <f>'Fruit Trees, Citrus &amp; Berries'!BH326</f>
        <v>0</v>
      </c>
      <c r="AQ335" s="1340"/>
      <c r="AR335" s="1341"/>
      <c r="AS335" s="1336" t="str">
        <f t="shared" si="42"/>
        <v/>
      </c>
      <c r="AT335" s="1337"/>
      <c r="AU335" s="1337"/>
      <c r="AV335" s="1338"/>
      <c r="AW335" s="1342" t="str">
        <f>'Fruit Trees, Citrus &amp; Berries'!BA326</f>
        <v>JFFBR547</v>
      </c>
      <c r="AX335" s="1343"/>
      <c r="AY335" s="1344"/>
      <c r="BB335" s="108" t="str">
        <f t="shared" si="41"/>
        <v>*********</v>
      </c>
      <c r="BC335" s="108" t="str">
        <f t="shared" si="43"/>
        <v>JFFBR547</v>
      </c>
      <c r="BD335" s="108" t="str">
        <f t="shared" si="44"/>
        <v/>
      </c>
      <c r="BE335" s="108" t="str">
        <f t="shared" si="45"/>
        <v>Nectarine (Dwarf) | Tang-O's</v>
      </c>
      <c r="BF335" s="115" t="str">
        <f t="shared" si="46"/>
        <v/>
      </c>
      <c r="BG335" s="113" t="str">
        <f t="shared" si="47"/>
        <v/>
      </c>
      <c r="BH335" s="206">
        <f t="shared" si="48"/>
        <v>0</v>
      </c>
      <c r="BI335" s="113" t="str">
        <f t="shared" si="49"/>
        <v/>
      </c>
    </row>
    <row r="336" spans="2:61" ht="18.75" customHeight="1" x14ac:dyDescent="0.4">
      <c r="B336" s="1329" t="s">
        <v>1824</v>
      </c>
      <c r="C336" s="1330"/>
      <c r="D336" s="1329" t="s">
        <v>1824</v>
      </c>
      <c r="E336" s="1330"/>
      <c r="F336" s="1331" t="str">
        <f>'Fruit Trees, Citrus &amp; Berries'!BE327</f>
        <v/>
      </c>
      <c r="G336" s="1332"/>
      <c r="H336" s="1333" t="str">
        <f>'Fruit Trees, Citrus &amp; Berries'!BB327&amp;" | "&amp;'Fruit Trees, Citrus &amp; Berries'!BC327</f>
        <v>Nectarine (Dwarf) | Tuscany</v>
      </c>
      <c r="I336" s="1334"/>
      <c r="J336" s="1334"/>
      <c r="K336" s="1334"/>
      <c r="L336" s="1334"/>
      <c r="M336" s="1334"/>
      <c r="N336" s="1334"/>
      <c r="O336" s="1334"/>
      <c r="P336" s="1334"/>
      <c r="Q336" s="1334"/>
      <c r="R336" s="1334"/>
      <c r="S336" s="1334"/>
      <c r="T336" s="1334"/>
      <c r="U336" s="1334"/>
      <c r="V336" s="1334"/>
      <c r="W336" s="1334"/>
      <c r="X336" s="1334"/>
      <c r="Y336" s="1334"/>
      <c r="Z336" s="1334"/>
      <c r="AA336" s="1334"/>
      <c r="AB336" s="1334"/>
      <c r="AC336" s="1334"/>
      <c r="AD336" s="1334"/>
      <c r="AE336" s="1334"/>
      <c r="AF336" s="1334"/>
      <c r="AG336" s="1334"/>
      <c r="AH336" s="1334"/>
      <c r="AI336" s="1334"/>
      <c r="AJ336" s="1334"/>
      <c r="AK336" s="1334"/>
      <c r="AL336" s="1335"/>
      <c r="AM336" s="1336" t="str">
        <f>'Fruit Trees, Citrus &amp; Berries'!BF327</f>
        <v/>
      </c>
      <c r="AN336" s="1337"/>
      <c r="AO336" s="1338"/>
      <c r="AP336" s="1339">
        <f>'Fruit Trees, Citrus &amp; Berries'!BH327</f>
        <v>0</v>
      </c>
      <c r="AQ336" s="1340"/>
      <c r="AR336" s="1341"/>
      <c r="AS336" s="1336" t="str">
        <f t="shared" si="42"/>
        <v/>
      </c>
      <c r="AT336" s="1337"/>
      <c r="AU336" s="1337"/>
      <c r="AV336" s="1338"/>
      <c r="AW336" s="1342" t="str">
        <f>'Fruit Trees, Citrus &amp; Berries'!BA327</f>
        <v>JFFBR550</v>
      </c>
      <c r="AX336" s="1343"/>
      <c r="AY336" s="1344"/>
      <c r="BB336" s="108" t="str">
        <f t="shared" si="41"/>
        <v>*********</v>
      </c>
      <c r="BC336" s="108" t="str">
        <f t="shared" si="43"/>
        <v>JFFBR550</v>
      </c>
      <c r="BD336" s="108" t="str">
        <f t="shared" si="44"/>
        <v/>
      </c>
      <c r="BE336" s="108" t="str">
        <f t="shared" si="45"/>
        <v>Nectarine (Dwarf) | Tuscany</v>
      </c>
      <c r="BF336" s="115" t="str">
        <f t="shared" si="46"/>
        <v/>
      </c>
      <c r="BG336" s="113" t="str">
        <f t="shared" si="47"/>
        <v/>
      </c>
      <c r="BH336" s="206">
        <f t="shared" si="48"/>
        <v>0</v>
      </c>
      <c r="BI336" s="113" t="str">
        <f t="shared" si="49"/>
        <v/>
      </c>
    </row>
    <row r="337" spans="2:61" ht="18.75" customHeight="1" x14ac:dyDescent="0.4">
      <c r="B337" s="1329" t="s">
        <v>1824</v>
      </c>
      <c r="C337" s="1330"/>
      <c r="D337" s="1329" t="s">
        <v>1824</v>
      </c>
      <c r="E337" s="1330"/>
      <c r="F337" s="1331" t="str">
        <f>'Fruit Trees, Citrus &amp; Berries'!BE328</f>
        <v/>
      </c>
      <c r="G337" s="1332"/>
      <c r="H337" s="1333" t="str">
        <f>'Fruit Trees, Citrus &amp; Berries'!BB328&amp;" | "&amp;'Fruit Trees, Citrus &amp; Berries'!BC328</f>
        <v xml:space="preserve"> | </v>
      </c>
      <c r="I337" s="1334"/>
      <c r="J337" s="1334"/>
      <c r="K337" s="1334"/>
      <c r="L337" s="1334"/>
      <c r="M337" s="1334"/>
      <c r="N337" s="1334"/>
      <c r="O337" s="1334"/>
      <c r="P337" s="1334"/>
      <c r="Q337" s="1334"/>
      <c r="R337" s="1334"/>
      <c r="S337" s="1334"/>
      <c r="T337" s="1334"/>
      <c r="U337" s="1334"/>
      <c r="V337" s="1334"/>
      <c r="W337" s="1334"/>
      <c r="X337" s="1334"/>
      <c r="Y337" s="1334"/>
      <c r="Z337" s="1334"/>
      <c r="AA337" s="1334"/>
      <c r="AB337" s="1334"/>
      <c r="AC337" s="1334"/>
      <c r="AD337" s="1334"/>
      <c r="AE337" s="1334"/>
      <c r="AF337" s="1334"/>
      <c r="AG337" s="1334"/>
      <c r="AH337" s="1334"/>
      <c r="AI337" s="1334"/>
      <c r="AJ337" s="1334"/>
      <c r="AK337" s="1334"/>
      <c r="AL337" s="1335"/>
      <c r="AM337" s="1336" t="str">
        <f>'Fruit Trees, Citrus &amp; Berries'!BF328</f>
        <v/>
      </c>
      <c r="AN337" s="1337"/>
      <c r="AO337" s="1338"/>
      <c r="AP337" s="1339" t="str">
        <f>'Fruit Trees, Citrus &amp; Berries'!BH328</f>
        <v/>
      </c>
      <c r="AQ337" s="1340"/>
      <c r="AR337" s="1341"/>
      <c r="AS337" s="1336" t="str">
        <f t="shared" si="42"/>
        <v/>
      </c>
      <c r="AT337" s="1337"/>
      <c r="AU337" s="1337"/>
      <c r="AV337" s="1338"/>
      <c r="AW337" s="1342" t="str">
        <f>'Fruit Trees, Citrus &amp; Berries'!BA328</f>
        <v/>
      </c>
      <c r="AX337" s="1343"/>
      <c r="AY337" s="1344"/>
      <c r="BB337" s="108" t="str">
        <f t="shared" si="41"/>
        <v>*********</v>
      </c>
      <c r="BC337" s="108" t="str">
        <f t="shared" si="43"/>
        <v/>
      </c>
      <c r="BD337" s="108" t="str">
        <f t="shared" si="44"/>
        <v/>
      </c>
      <c r="BE337" s="108" t="str">
        <f t="shared" si="45"/>
        <v xml:space="preserve"> | </v>
      </c>
      <c r="BF337" s="115" t="str">
        <f t="shared" si="46"/>
        <v/>
      </c>
      <c r="BG337" s="113" t="str">
        <f t="shared" si="47"/>
        <v/>
      </c>
      <c r="BH337" s="206" t="str">
        <f t="shared" si="48"/>
        <v/>
      </c>
      <c r="BI337" s="113" t="str">
        <f t="shared" si="49"/>
        <v/>
      </c>
    </row>
    <row r="338" spans="2:61" ht="18.75" customHeight="1" x14ac:dyDescent="0.4">
      <c r="B338" s="1329" t="s">
        <v>1824</v>
      </c>
      <c r="C338" s="1330"/>
      <c r="D338" s="1329" t="s">
        <v>1824</v>
      </c>
      <c r="E338" s="1330"/>
      <c r="F338" s="1331" t="str">
        <f>'Fruit Trees, Citrus &amp; Berries'!BE329</f>
        <v/>
      </c>
      <c r="G338" s="1332"/>
      <c r="H338" s="1333" t="str">
        <f>'Fruit Trees, Citrus &amp; Berries'!BB329&amp;" | "&amp;'Fruit Trees, Citrus &amp; Berries'!BC329</f>
        <v>Nectarine (Miniature) | Sunset Super Dwarf</v>
      </c>
      <c r="I338" s="1334"/>
      <c r="J338" s="1334"/>
      <c r="K338" s="1334"/>
      <c r="L338" s="1334"/>
      <c r="M338" s="1334"/>
      <c r="N338" s="1334"/>
      <c r="O338" s="1334"/>
      <c r="P338" s="1334"/>
      <c r="Q338" s="1334"/>
      <c r="R338" s="1334"/>
      <c r="S338" s="1334"/>
      <c r="T338" s="1334"/>
      <c r="U338" s="1334"/>
      <c r="V338" s="1334"/>
      <c r="W338" s="1334"/>
      <c r="X338" s="1334"/>
      <c r="Y338" s="1334"/>
      <c r="Z338" s="1334"/>
      <c r="AA338" s="1334"/>
      <c r="AB338" s="1334"/>
      <c r="AC338" s="1334"/>
      <c r="AD338" s="1334"/>
      <c r="AE338" s="1334"/>
      <c r="AF338" s="1334"/>
      <c r="AG338" s="1334"/>
      <c r="AH338" s="1334"/>
      <c r="AI338" s="1334"/>
      <c r="AJ338" s="1334"/>
      <c r="AK338" s="1334"/>
      <c r="AL338" s="1335"/>
      <c r="AM338" s="1336">
        <f>'Fruit Trees, Citrus &amp; Berries'!BF329</f>
        <v>49.95</v>
      </c>
      <c r="AN338" s="1337"/>
      <c r="AO338" s="1338"/>
      <c r="AP338" s="1339">
        <f>'Fruit Trees, Citrus &amp; Berries'!BH329</f>
        <v>0</v>
      </c>
      <c r="AQ338" s="1340"/>
      <c r="AR338" s="1341"/>
      <c r="AS338" s="1336" t="str">
        <f t="shared" si="42"/>
        <v/>
      </c>
      <c r="AT338" s="1337"/>
      <c r="AU338" s="1337"/>
      <c r="AV338" s="1338"/>
      <c r="AW338" s="1342" t="str">
        <f>'Fruit Trees, Citrus &amp; Berries'!BA329</f>
        <v>JFFBR546</v>
      </c>
      <c r="AX338" s="1343"/>
      <c r="AY338" s="1344"/>
      <c r="BB338" s="108" t="str">
        <f t="shared" si="41"/>
        <v>*********</v>
      </c>
      <c r="BC338" s="108" t="str">
        <f t="shared" si="43"/>
        <v>JFFBR546</v>
      </c>
      <c r="BD338" s="108" t="str">
        <f t="shared" si="44"/>
        <v/>
      </c>
      <c r="BE338" s="108" t="str">
        <f t="shared" si="45"/>
        <v>Nectarine (Miniature) | Sunset Super Dwarf</v>
      </c>
      <c r="BF338" s="115" t="str">
        <f t="shared" si="46"/>
        <v/>
      </c>
      <c r="BG338" s="113">
        <f t="shared" si="47"/>
        <v>49.95</v>
      </c>
      <c r="BH338" s="206">
        <f t="shared" si="48"/>
        <v>0</v>
      </c>
      <c r="BI338" s="113" t="str">
        <f t="shared" si="49"/>
        <v/>
      </c>
    </row>
    <row r="339" spans="2:61" ht="18.75" customHeight="1" x14ac:dyDescent="0.4">
      <c r="B339" s="1329" t="s">
        <v>1824</v>
      </c>
      <c r="C339" s="1330"/>
      <c r="D339" s="1329" t="s">
        <v>1824</v>
      </c>
      <c r="E339" s="1330"/>
      <c r="F339" s="1331" t="str">
        <f>'Fruit Trees, Citrus &amp; Berries'!BE330</f>
        <v/>
      </c>
      <c r="G339" s="1332"/>
      <c r="H339" s="1333" t="str">
        <f>'Fruit Trees, Citrus &amp; Berries'!BB330&amp;" | "&amp;'Fruit Trees, Citrus &amp; Berries'!BC330</f>
        <v>Nectarine (Miniature) | Trixzie 'Nectazee'</v>
      </c>
      <c r="I339" s="1334"/>
      <c r="J339" s="1334"/>
      <c r="K339" s="1334"/>
      <c r="L339" s="1334"/>
      <c r="M339" s="1334"/>
      <c r="N339" s="1334"/>
      <c r="O339" s="1334"/>
      <c r="P339" s="1334"/>
      <c r="Q339" s="1334"/>
      <c r="R339" s="1334"/>
      <c r="S339" s="1334"/>
      <c r="T339" s="1334"/>
      <c r="U339" s="1334"/>
      <c r="V339" s="1334"/>
      <c r="W339" s="1334"/>
      <c r="X339" s="1334"/>
      <c r="Y339" s="1334"/>
      <c r="Z339" s="1334"/>
      <c r="AA339" s="1334"/>
      <c r="AB339" s="1334"/>
      <c r="AC339" s="1334"/>
      <c r="AD339" s="1334"/>
      <c r="AE339" s="1334"/>
      <c r="AF339" s="1334"/>
      <c r="AG339" s="1334"/>
      <c r="AH339" s="1334"/>
      <c r="AI339" s="1334"/>
      <c r="AJ339" s="1334"/>
      <c r="AK339" s="1334"/>
      <c r="AL339" s="1335"/>
      <c r="AM339" s="1336">
        <f>'Fruit Trees, Citrus &amp; Berries'!BF330</f>
        <v>44.95</v>
      </c>
      <c r="AN339" s="1337"/>
      <c r="AO339" s="1338"/>
      <c r="AP339" s="1339">
        <f>'Fruit Trees, Citrus &amp; Berries'!BH330</f>
        <v>0</v>
      </c>
      <c r="AQ339" s="1340"/>
      <c r="AR339" s="1341"/>
      <c r="AS339" s="1336" t="str">
        <f t="shared" si="42"/>
        <v/>
      </c>
      <c r="AT339" s="1337"/>
      <c r="AU339" s="1337"/>
      <c r="AV339" s="1338"/>
      <c r="AW339" s="1342" t="str">
        <f>'Fruit Trees, Citrus &amp; Berries'!BA330</f>
        <v>FNFBR544</v>
      </c>
      <c r="AX339" s="1343"/>
      <c r="AY339" s="1344"/>
      <c r="BB339" s="108" t="str">
        <f t="shared" si="41"/>
        <v>*********</v>
      </c>
      <c r="BC339" s="108" t="str">
        <f t="shared" si="43"/>
        <v>FNFBR544</v>
      </c>
      <c r="BD339" s="108" t="str">
        <f t="shared" si="44"/>
        <v/>
      </c>
      <c r="BE339" s="108" t="str">
        <f t="shared" si="45"/>
        <v>Nectarine (Miniature) | Trixzie 'Nectazee'</v>
      </c>
      <c r="BF339" s="115" t="str">
        <f t="shared" si="46"/>
        <v/>
      </c>
      <c r="BG339" s="113">
        <f t="shared" si="47"/>
        <v>44.95</v>
      </c>
      <c r="BH339" s="206">
        <f t="shared" si="48"/>
        <v>0</v>
      </c>
      <c r="BI339" s="113" t="str">
        <f t="shared" si="49"/>
        <v/>
      </c>
    </row>
    <row r="340" spans="2:61" ht="18.75" customHeight="1" x14ac:dyDescent="0.4">
      <c r="B340" s="1329" t="s">
        <v>1824</v>
      </c>
      <c r="C340" s="1330"/>
      <c r="D340" s="1329" t="s">
        <v>1824</v>
      </c>
      <c r="E340" s="1330"/>
      <c r="F340" s="1331" t="str">
        <f>'Fruit Trees, Citrus &amp; Berries'!BE331</f>
        <v/>
      </c>
      <c r="G340" s="1332"/>
      <c r="H340" s="1333" t="str">
        <f>'Fruit Trees, Citrus &amp; Berries'!BB331&amp;" | "&amp;'Fruit Trees, Citrus &amp; Berries'!BC331</f>
        <v xml:space="preserve"> | </v>
      </c>
      <c r="I340" s="1334"/>
      <c r="J340" s="1334"/>
      <c r="K340" s="1334"/>
      <c r="L340" s="1334"/>
      <c r="M340" s="1334"/>
      <c r="N340" s="1334"/>
      <c r="O340" s="1334"/>
      <c r="P340" s="1334"/>
      <c r="Q340" s="1334"/>
      <c r="R340" s="1334"/>
      <c r="S340" s="1334"/>
      <c r="T340" s="1334"/>
      <c r="U340" s="1334"/>
      <c r="V340" s="1334"/>
      <c r="W340" s="1334"/>
      <c r="X340" s="1334"/>
      <c r="Y340" s="1334"/>
      <c r="Z340" s="1334"/>
      <c r="AA340" s="1334"/>
      <c r="AB340" s="1334"/>
      <c r="AC340" s="1334"/>
      <c r="AD340" s="1334"/>
      <c r="AE340" s="1334"/>
      <c r="AF340" s="1334"/>
      <c r="AG340" s="1334"/>
      <c r="AH340" s="1334"/>
      <c r="AI340" s="1334"/>
      <c r="AJ340" s="1334"/>
      <c r="AK340" s="1334"/>
      <c r="AL340" s="1335"/>
      <c r="AM340" s="1336" t="str">
        <f>'Fruit Trees, Citrus &amp; Berries'!BF331</f>
        <v/>
      </c>
      <c r="AN340" s="1337"/>
      <c r="AO340" s="1338"/>
      <c r="AP340" s="1339" t="str">
        <f>'Fruit Trees, Citrus &amp; Berries'!BH331</f>
        <v/>
      </c>
      <c r="AQ340" s="1340"/>
      <c r="AR340" s="1341"/>
      <c r="AS340" s="1336" t="str">
        <f t="shared" si="42"/>
        <v/>
      </c>
      <c r="AT340" s="1337"/>
      <c r="AU340" s="1337"/>
      <c r="AV340" s="1338"/>
      <c r="AW340" s="1342">
        <f>'Fruit Trees, Citrus &amp; Berries'!BA331</f>
        <v>0</v>
      </c>
      <c r="AX340" s="1343"/>
      <c r="AY340" s="1344"/>
      <c r="BB340" s="108" t="str">
        <f t="shared" si="41"/>
        <v>*********</v>
      </c>
      <c r="BC340" s="108">
        <f t="shared" si="43"/>
        <v>0</v>
      </c>
      <c r="BD340" s="108" t="str">
        <f t="shared" si="44"/>
        <v/>
      </c>
      <c r="BE340" s="108" t="str">
        <f t="shared" si="45"/>
        <v xml:space="preserve"> | </v>
      </c>
      <c r="BF340" s="115" t="str">
        <f t="shared" si="46"/>
        <v/>
      </c>
      <c r="BG340" s="113" t="str">
        <f t="shared" si="47"/>
        <v/>
      </c>
      <c r="BH340" s="206" t="str">
        <f t="shared" si="48"/>
        <v/>
      </c>
      <c r="BI340" s="113" t="str">
        <f t="shared" si="49"/>
        <v/>
      </c>
    </row>
    <row r="341" spans="2:61" ht="18.75" customHeight="1" x14ac:dyDescent="0.4">
      <c r="B341" s="1329" t="s">
        <v>1824</v>
      </c>
      <c r="C341" s="1330"/>
      <c r="D341" s="1329" t="s">
        <v>1824</v>
      </c>
      <c r="E341" s="1330"/>
      <c r="F341" s="1331" t="str">
        <f>'Fruit Trees, Citrus &amp; Berries'!BE332</f>
        <v/>
      </c>
      <c r="G341" s="1332"/>
      <c r="H341" s="1333" t="str">
        <f>'Fruit Trees, Citrus &amp; Berries'!BB332&amp;" | "&amp;'Fruit Trees, Citrus &amp; Berries'!BC332</f>
        <v>Nectarine (Double Graft) | Goldmine &amp; May Grand</v>
      </c>
      <c r="I341" s="1334"/>
      <c r="J341" s="1334"/>
      <c r="K341" s="1334"/>
      <c r="L341" s="1334"/>
      <c r="M341" s="1334"/>
      <c r="N341" s="1334"/>
      <c r="O341" s="1334"/>
      <c r="P341" s="1334"/>
      <c r="Q341" s="1334"/>
      <c r="R341" s="1334"/>
      <c r="S341" s="1334"/>
      <c r="T341" s="1334"/>
      <c r="U341" s="1334"/>
      <c r="V341" s="1334"/>
      <c r="W341" s="1334"/>
      <c r="X341" s="1334"/>
      <c r="Y341" s="1334"/>
      <c r="Z341" s="1334"/>
      <c r="AA341" s="1334"/>
      <c r="AB341" s="1334"/>
      <c r="AC341" s="1334"/>
      <c r="AD341" s="1334"/>
      <c r="AE341" s="1334"/>
      <c r="AF341" s="1334"/>
      <c r="AG341" s="1334"/>
      <c r="AH341" s="1334"/>
      <c r="AI341" s="1334"/>
      <c r="AJ341" s="1334"/>
      <c r="AK341" s="1334"/>
      <c r="AL341" s="1335"/>
      <c r="AM341" s="1336">
        <f>'Fruit Trees, Citrus &amp; Berries'!BF332</f>
        <v>79.95</v>
      </c>
      <c r="AN341" s="1337"/>
      <c r="AO341" s="1338"/>
      <c r="AP341" s="1339">
        <f>'Fruit Trees, Citrus &amp; Berries'!BH332</f>
        <v>0</v>
      </c>
      <c r="AQ341" s="1340"/>
      <c r="AR341" s="1341"/>
      <c r="AS341" s="1336" t="str">
        <f t="shared" si="42"/>
        <v/>
      </c>
      <c r="AT341" s="1337"/>
      <c r="AU341" s="1337"/>
      <c r="AV341" s="1338"/>
      <c r="AW341" s="1342" t="str">
        <f>'Fruit Trees, Citrus &amp; Berries'!BA332</f>
        <v>FNFBR550</v>
      </c>
      <c r="AX341" s="1343"/>
      <c r="AY341" s="1344"/>
      <c r="BB341" s="108" t="str">
        <f t="shared" si="41"/>
        <v>*********</v>
      </c>
      <c r="BC341" s="108" t="str">
        <f t="shared" si="43"/>
        <v>FNFBR550</v>
      </c>
      <c r="BD341" s="108" t="str">
        <f t="shared" si="44"/>
        <v/>
      </c>
      <c r="BE341" s="108" t="str">
        <f t="shared" si="45"/>
        <v>Nectarine (Double Graft) | Goldmine &amp; May Grand</v>
      </c>
      <c r="BF341" s="115" t="str">
        <f t="shared" si="46"/>
        <v/>
      </c>
      <c r="BG341" s="113">
        <f t="shared" si="47"/>
        <v>79.95</v>
      </c>
      <c r="BH341" s="206">
        <f t="shared" si="48"/>
        <v>0</v>
      </c>
      <c r="BI341" s="113" t="str">
        <f t="shared" si="49"/>
        <v/>
      </c>
    </row>
    <row r="342" spans="2:61" ht="18.75" customHeight="1" x14ac:dyDescent="0.4">
      <c r="B342" s="1329" t="s">
        <v>1824</v>
      </c>
      <c r="C342" s="1330"/>
      <c r="D342" s="1329" t="s">
        <v>1824</v>
      </c>
      <c r="E342" s="1330"/>
      <c r="F342" s="1331" t="str">
        <f>'Fruit Trees, Citrus &amp; Berries'!BE333</f>
        <v/>
      </c>
      <c r="G342" s="1332"/>
      <c r="H342" s="1333" t="str">
        <f>'Fruit Trees, Citrus &amp; Berries'!BB333&amp;" | "&amp;'Fruit Trees, Citrus &amp; Berries'!BC333</f>
        <v xml:space="preserve"> | </v>
      </c>
      <c r="I342" s="1334"/>
      <c r="J342" s="1334"/>
      <c r="K342" s="1334"/>
      <c r="L342" s="1334"/>
      <c r="M342" s="1334"/>
      <c r="N342" s="1334"/>
      <c r="O342" s="1334"/>
      <c r="P342" s="1334"/>
      <c r="Q342" s="1334"/>
      <c r="R342" s="1334"/>
      <c r="S342" s="1334"/>
      <c r="T342" s="1334"/>
      <c r="U342" s="1334"/>
      <c r="V342" s="1334"/>
      <c r="W342" s="1334"/>
      <c r="X342" s="1334"/>
      <c r="Y342" s="1334"/>
      <c r="Z342" s="1334"/>
      <c r="AA342" s="1334"/>
      <c r="AB342" s="1334"/>
      <c r="AC342" s="1334"/>
      <c r="AD342" s="1334"/>
      <c r="AE342" s="1334"/>
      <c r="AF342" s="1334"/>
      <c r="AG342" s="1334"/>
      <c r="AH342" s="1334"/>
      <c r="AI342" s="1334"/>
      <c r="AJ342" s="1334"/>
      <c r="AK342" s="1334"/>
      <c r="AL342" s="1335"/>
      <c r="AM342" s="1336" t="str">
        <f>'Fruit Trees, Citrus &amp; Berries'!BF333</f>
        <v/>
      </c>
      <c r="AN342" s="1337"/>
      <c r="AO342" s="1338"/>
      <c r="AP342" s="1339" t="str">
        <f>'Fruit Trees, Citrus &amp; Berries'!BH333</f>
        <v/>
      </c>
      <c r="AQ342" s="1340"/>
      <c r="AR342" s="1341"/>
      <c r="AS342" s="1336" t="str">
        <f t="shared" si="42"/>
        <v/>
      </c>
      <c r="AT342" s="1337"/>
      <c r="AU342" s="1337"/>
      <c r="AV342" s="1338"/>
      <c r="AW342" s="1342" t="str">
        <f>'Fruit Trees, Citrus &amp; Berries'!BA333</f>
        <v/>
      </c>
      <c r="AX342" s="1343"/>
      <c r="AY342" s="1344"/>
      <c r="BB342" s="108" t="str">
        <f t="shared" si="41"/>
        <v>*********</v>
      </c>
      <c r="BC342" s="108" t="str">
        <f t="shared" si="43"/>
        <v/>
      </c>
      <c r="BD342" s="108" t="str">
        <f t="shared" si="44"/>
        <v/>
      </c>
      <c r="BE342" s="108" t="str">
        <f t="shared" si="45"/>
        <v xml:space="preserve"> | </v>
      </c>
      <c r="BF342" s="115" t="str">
        <f t="shared" si="46"/>
        <v/>
      </c>
      <c r="BG342" s="113" t="str">
        <f t="shared" si="47"/>
        <v/>
      </c>
      <c r="BH342" s="206" t="str">
        <f t="shared" si="48"/>
        <v/>
      </c>
      <c r="BI342" s="113" t="str">
        <f t="shared" si="49"/>
        <v/>
      </c>
    </row>
    <row r="343" spans="2:61" ht="18.75" customHeight="1" x14ac:dyDescent="0.4">
      <c r="B343" s="1329" t="s">
        <v>1824</v>
      </c>
      <c r="C343" s="1330"/>
      <c r="D343" s="1329" t="s">
        <v>1824</v>
      </c>
      <c r="E343" s="1330"/>
      <c r="F343" s="1331" t="str">
        <f>'Fruit Trees, Citrus &amp; Berries'!BE334</f>
        <v/>
      </c>
      <c r="G343" s="1332"/>
      <c r="H343" s="1333" t="str">
        <f>'Fruit Trees, Citrus &amp; Berries'!BB334&amp;" | "&amp;'Fruit Trees, Citrus &amp; Berries'!BC334</f>
        <v xml:space="preserve"> | </v>
      </c>
      <c r="I343" s="1334"/>
      <c r="J343" s="1334"/>
      <c r="K343" s="1334"/>
      <c r="L343" s="1334"/>
      <c r="M343" s="1334"/>
      <c r="N343" s="1334"/>
      <c r="O343" s="1334"/>
      <c r="P343" s="1334"/>
      <c r="Q343" s="1334"/>
      <c r="R343" s="1334"/>
      <c r="S343" s="1334"/>
      <c r="T343" s="1334"/>
      <c r="U343" s="1334"/>
      <c r="V343" s="1334"/>
      <c r="W343" s="1334"/>
      <c r="X343" s="1334"/>
      <c r="Y343" s="1334"/>
      <c r="Z343" s="1334"/>
      <c r="AA343" s="1334"/>
      <c r="AB343" s="1334"/>
      <c r="AC343" s="1334"/>
      <c r="AD343" s="1334"/>
      <c r="AE343" s="1334"/>
      <c r="AF343" s="1334"/>
      <c r="AG343" s="1334"/>
      <c r="AH343" s="1334"/>
      <c r="AI343" s="1334"/>
      <c r="AJ343" s="1334"/>
      <c r="AK343" s="1334"/>
      <c r="AL343" s="1335"/>
      <c r="AM343" s="1336" t="str">
        <f>'Fruit Trees, Citrus &amp; Berries'!BF334</f>
        <v/>
      </c>
      <c r="AN343" s="1337"/>
      <c r="AO343" s="1338"/>
      <c r="AP343" s="1339" t="str">
        <f>'Fruit Trees, Citrus &amp; Berries'!BH334</f>
        <v/>
      </c>
      <c r="AQ343" s="1340"/>
      <c r="AR343" s="1341"/>
      <c r="AS343" s="1336" t="str">
        <f t="shared" si="42"/>
        <v/>
      </c>
      <c r="AT343" s="1337"/>
      <c r="AU343" s="1337"/>
      <c r="AV343" s="1338"/>
      <c r="AW343" s="1342" t="str">
        <f>'Fruit Trees, Citrus &amp; Berries'!BA334</f>
        <v/>
      </c>
      <c r="AX343" s="1343"/>
      <c r="AY343" s="1344"/>
      <c r="BB343" s="108" t="str">
        <f t="shared" si="41"/>
        <v>*********</v>
      </c>
      <c r="BC343" s="108" t="str">
        <f t="shared" si="43"/>
        <v/>
      </c>
      <c r="BD343" s="108" t="str">
        <f t="shared" si="44"/>
        <v/>
      </c>
      <c r="BE343" s="108" t="str">
        <f t="shared" si="45"/>
        <v xml:space="preserve"> | </v>
      </c>
      <c r="BF343" s="115" t="str">
        <f t="shared" si="46"/>
        <v/>
      </c>
      <c r="BG343" s="113" t="str">
        <f t="shared" si="47"/>
        <v/>
      </c>
      <c r="BH343" s="206" t="str">
        <f t="shared" si="48"/>
        <v/>
      </c>
      <c r="BI343" s="113" t="str">
        <f t="shared" si="49"/>
        <v/>
      </c>
    </row>
    <row r="344" spans="2:61" ht="18.75" customHeight="1" x14ac:dyDescent="0.4">
      <c r="B344" s="1329" t="s">
        <v>1824</v>
      </c>
      <c r="C344" s="1330"/>
      <c r="D344" s="1329" t="s">
        <v>1824</v>
      </c>
      <c r="E344" s="1330"/>
      <c r="F344" s="1331" t="str">
        <f>'Fruit Trees, Citrus &amp; Berries'!BE335</f>
        <v/>
      </c>
      <c r="G344" s="1332"/>
      <c r="H344" s="1333" t="str">
        <f>'Fruit Trees, Citrus &amp; Berries'!BB335&amp;" | "&amp;'Fruit Trees, Citrus &amp; Berries'!BC335</f>
        <v>Nectarine &amp; Peach (Double Graft) | OkeeDokee Nectarine &amp; Peach</v>
      </c>
      <c r="I344" s="1334"/>
      <c r="J344" s="1334"/>
      <c r="K344" s="1334"/>
      <c r="L344" s="1334"/>
      <c r="M344" s="1334"/>
      <c r="N344" s="1334"/>
      <c r="O344" s="1334"/>
      <c r="P344" s="1334"/>
      <c r="Q344" s="1334"/>
      <c r="R344" s="1334"/>
      <c r="S344" s="1334"/>
      <c r="T344" s="1334"/>
      <c r="U344" s="1334"/>
      <c r="V344" s="1334"/>
      <c r="W344" s="1334"/>
      <c r="X344" s="1334"/>
      <c r="Y344" s="1334"/>
      <c r="Z344" s="1334"/>
      <c r="AA344" s="1334"/>
      <c r="AB344" s="1334"/>
      <c r="AC344" s="1334"/>
      <c r="AD344" s="1334"/>
      <c r="AE344" s="1334"/>
      <c r="AF344" s="1334"/>
      <c r="AG344" s="1334"/>
      <c r="AH344" s="1334"/>
      <c r="AI344" s="1334"/>
      <c r="AJ344" s="1334"/>
      <c r="AK344" s="1334"/>
      <c r="AL344" s="1335"/>
      <c r="AM344" s="1336">
        <f>'Fruit Trees, Citrus &amp; Berries'!BF335</f>
        <v>84.95</v>
      </c>
      <c r="AN344" s="1337"/>
      <c r="AO344" s="1338"/>
      <c r="AP344" s="1339">
        <f>'Fruit Trees, Citrus &amp; Berries'!BH335</f>
        <v>0</v>
      </c>
      <c r="AQ344" s="1340"/>
      <c r="AR344" s="1341"/>
      <c r="AS344" s="1336" t="str">
        <f t="shared" si="42"/>
        <v/>
      </c>
      <c r="AT344" s="1337"/>
      <c r="AU344" s="1337"/>
      <c r="AV344" s="1338"/>
      <c r="AW344" s="1342" t="str">
        <f>'Fruit Trees, Citrus &amp; Berries'!BA335</f>
        <v>FNFBR559</v>
      </c>
      <c r="AX344" s="1343"/>
      <c r="AY344" s="1344"/>
      <c r="BB344" s="108" t="str">
        <f t="shared" si="41"/>
        <v>*********</v>
      </c>
      <c r="BC344" s="108" t="str">
        <f t="shared" si="43"/>
        <v>FNFBR559</v>
      </c>
      <c r="BD344" s="108" t="str">
        <f t="shared" si="44"/>
        <v/>
      </c>
      <c r="BE344" s="108" t="str">
        <f t="shared" si="45"/>
        <v>Nectarine &amp; Peach (Double Graft) | OkeeDokee Nectarine &amp; Peach</v>
      </c>
      <c r="BF344" s="115" t="str">
        <f t="shared" si="46"/>
        <v/>
      </c>
      <c r="BG344" s="113">
        <f t="shared" si="47"/>
        <v>84.95</v>
      </c>
      <c r="BH344" s="206">
        <f t="shared" si="48"/>
        <v>0</v>
      </c>
      <c r="BI344" s="113" t="str">
        <f t="shared" si="49"/>
        <v/>
      </c>
    </row>
    <row r="345" spans="2:61" ht="18.75" customHeight="1" x14ac:dyDescent="0.4">
      <c r="B345" s="1329" t="s">
        <v>1824</v>
      </c>
      <c r="C345" s="1330"/>
      <c r="D345" s="1329" t="s">
        <v>1824</v>
      </c>
      <c r="E345" s="1330"/>
      <c r="F345" s="1331" t="str">
        <f>'Fruit Trees, Citrus &amp; Berries'!BE336</f>
        <v/>
      </c>
      <c r="G345" s="1332"/>
      <c r="H345" s="1333" t="str">
        <f>'Fruit Trees, Citrus &amp; Berries'!BB336&amp;" | "&amp;'Fruit Trees, Citrus &amp; Berries'!BC336</f>
        <v>Nectarine &amp; Peach (Double Graft) | RubySensation Peach &amp; SweetSensation Nect.</v>
      </c>
      <c r="I345" s="1334"/>
      <c r="J345" s="1334"/>
      <c r="K345" s="1334"/>
      <c r="L345" s="1334"/>
      <c r="M345" s="1334"/>
      <c r="N345" s="1334"/>
      <c r="O345" s="1334"/>
      <c r="P345" s="1334"/>
      <c r="Q345" s="1334"/>
      <c r="R345" s="1334"/>
      <c r="S345" s="1334"/>
      <c r="T345" s="1334"/>
      <c r="U345" s="1334"/>
      <c r="V345" s="1334"/>
      <c r="W345" s="1334"/>
      <c r="X345" s="1334"/>
      <c r="Y345" s="1334"/>
      <c r="Z345" s="1334"/>
      <c r="AA345" s="1334"/>
      <c r="AB345" s="1334"/>
      <c r="AC345" s="1334"/>
      <c r="AD345" s="1334"/>
      <c r="AE345" s="1334"/>
      <c r="AF345" s="1334"/>
      <c r="AG345" s="1334"/>
      <c r="AH345" s="1334"/>
      <c r="AI345" s="1334"/>
      <c r="AJ345" s="1334"/>
      <c r="AK345" s="1334"/>
      <c r="AL345" s="1335"/>
      <c r="AM345" s="1336">
        <f>'Fruit Trees, Citrus &amp; Berries'!BF336</f>
        <v>84.95</v>
      </c>
      <c r="AN345" s="1337"/>
      <c r="AO345" s="1338"/>
      <c r="AP345" s="1339">
        <f>'Fruit Trees, Citrus &amp; Berries'!BH336</f>
        <v>0</v>
      </c>
      <c r="AQ345" s="1340"/>
      <c r="AR345" s="1341"/>
      <c r="AS345" s="1336" t="str">
        <f t="shared" si="42"/>
        <v/>
      </c>
      <c r="AT345" s="1337"/>
      <c r="AU345" s="1337"/>
      <c r="AV345" s="1338"/>
      <c r="AW345" s="1342" t="str">
        <f>'Fruit Trees, Citrus &amp; Berries'!BA336</f>
        <v>FNFBR560</v>
      </c>
      <c r="AX345" s="1343"/>
      <c r="AY345" s="1344"/>
      <c r="BB345" s="108" t="str">
        <f t="shared" si="41"/>
        <v>*********</v>
      </c>
      <c r="BC345" s="108" t="str">
        <f t="shared" si="43"/>
        <v>FNFBR560</v>
      </c>
      <c r="BD345" s="108" t="str">
        <f t="shared" si="44"/>
        <v/>
      </c>
      <c r="BE345" s="108" t="str">
        <f t="shared" si="45"/>
        <v>Nectarine &amp; Peach (Double Graft) | RubySensation Peach &amp; SweetSensation Nect.</v>
      </c>
      <c r="BF345" s="115" t="str">
        <f t="shared" si="46"/>
        <v/>
      </c>
      <c r="BG345" s="113">
        <f t="shared" si="47"/>
        <v>84.95</v>
      </c>
      <c r="BH345" s="206">
        <f t="shared" si="48"/>
        <v>0</v>
      </c>
      <c r="BI345" s="113" t="str">
        <f t="shared" si="49"/>
        <v/>
      </c>
    </row>
    <row r="346" spans="2:61" ht="18.75" customHeight="1" x14ac:dyDescent="0.4">
      <c r="B346" s="1329" t="s">
        <v>1824</v>
      </c>
      <c r="C346" s="1330"/>
      <c r="D346" s="1329" t="s">
        <v>1824</v>
      </c>
      <c r="E346" s="1330"/>
      <c r="F346" s="1331" t="str">
        <f>'Fruit Trees, Citrus &amp; Berries'!BE337</f>
        <v/>
      </c>
      <c r="G346" s="1332"/>
      <c r="H346" s="1333" t="str">
        <f>'Fruit Trees, Citrus &amp; Berries'!BB337&amp;" | "&amp;'Fruit Trees, Citrus &amp; Berries'!BC337</f>
        <v>Nectarine &amp; Peach (Double Graft) | Anzac Peach &amp; Goldmine Nectarine</v>
      </c>
      <c r="I346" s="1334"/>
      <c r="J346" s="1334"/>
      <c r="K346" s="1334"/>
      <c r="L346" s="1334"/>
      <c r="M346" s="1334"/>
      <c r="N346" s="1334"/>
      <c r="O346" s="1334"/>
      <c r="P346" s="1334"/>
      <c r="Q346" s="1334"/>
      <c r="R346" s="1334"/>
      <c r="S346" s="1334"/>
      <c r="T346" s="1334"/>
      <c r="U346" s="1334"/>
      <c r="V346" s="1334"/>
      <c r="W346" s="1334"/>
      <c r="X346" s="1334"/>
      <c r="Y346" s="1334"/>
      <c r="Z346" s="1334"/>
      <c r="AA346" s="1334"/>
      <c r="AB346" s="1334"/>
      <c r="AC346" s="1334"/>
      <c r="AD346" s="1334"/>
      <c r="AE346" s="1334"/>
      <c r="AF346" s="1334"/>
      <c r="AG346" s="1334"/>
      <c r="AH346" s="1334"/>
      <c r="AI346" s="1334"/>
      <c r="AJ346" s="1334"/>
      <c r="AK346" s="1334"/>
      <c r="AL346" s="1335"/>
      <c r="AM346" s="1336" t="str">
        <f>'Fruit Trees, Citrus &amp; Berries'!BF337</f>
        <v/>
      </c>
      <c r="AN346" s="1337"/>
      <c r="AO346" s="1338"/>
      <c r="AP346" s="1339">
        <f>'Fruit Trees, Citrus &amp; Berries'!BH337</f>
        <v>0</v>
      </c>
      <c r="AQ346" s="1340"/>
      <c r="AR346" s="1341"/>
      <c r="AS346" s="1336" t="str">
        <f t="shared" si="42"/>
        <v/>
      </c>
      <c r="AT346" s="1337"/>
      <c r="AU346" s="1337"/>
      <c r="AV346" s="1338"/>
      <c r="AW346" s="1342" t="str">
        <f>'Fruit Trees, Citrus &amp; Berries'!BA337</f>
        <v>HBFBR562</v>
      </c>
      <c r="AX346" s="1343"/>
      <c r="AY346" s="1344"/>
      <c r="BB346" s="108" t="str">
        <f t="shared" si="41"/>
        <v>*********</v>
      </c>
      <c r="BC346" s="108" t="str">
        <f t="shared" si="43"/>
        <v>HBFBR562</v>
      </c>
      <c r="BD346" s="108" t="str">
        <f t="shared" si="44"/>
        <v/>
      </c>
      <c r="BE346" s="108" t="str">
        <f t="shared" si="45"/>
        <v>Nectarine &amp; Peach (Double Graft) | Anzac Peach &amp; Goldmine Nectarine</v>
      </c>
      <c r="BF346" s="115" t="str">
        <f t="shared" si="46"/>
        <v/>
      </c>
      <c r="BG346" s="113" t="str">
        <f t="shared" si="47"/>
        <v/>
      </c>
      <c r="BH346" s="206">
        <f t="shared" si="48"/>
        <v>0</v>
      </c>
      <c r="BI346" s="113" t="str">
        <f t="shared" si="49"/>
        <v/>
      </c>
    </row>
    <row r="347" spans="2:61" ht="18.75" customHeight="1" x14ac:dyDescent="0.4">
      <c r="B347" s="1329" t="s">
        <v>1824</v>
      </c>
      <c r="C347" s="1330"/>
      <c r="D347" s="1329" t="s">
        <v>1824</v>
      </c>
      <c r="E347" s="1330"/>
      <c r="F347" s="1331" t="str">
        <f>'Fruit Trees, Citrus &amp; Berries'!BE338</f>
        <v/>
      </c>
      <c r="G347" s="1332"/>
      <c r="H347" s="1333" t="str">
        <f>'Fruit Trees, Citrus &amp; Berries'!BB338&amp;" | "&amp;'Fruit Trees, Citrus &amp; Berries'!BC338</f>
        <v xml:space="preserve"> | </v>
      </c>
      <c r="I347" s="1334"/>
      <c r="J347" s="1334"/>
      <c r="K347" s="1334"/>
      <c r="L347" s="1334"/>
      <c r="M347" s="1334"/>
      <c r="N347" s="1334"/>
      <c r="O347" s="1334"/>
      <c r="P347" s="1334"/>
      <c r="Q347" s="1334"/>
      <c r="R347" s="1334"/>
      <c r="S347" s="1334"/>
      <c r="T347" s="1334"/>
      <c r="U347" s="1334"/>
      <c r="V347" s="1334"/>
      <c r="W347" s="1334"/>
      <c r="X347" s="1334"/>
      <c r="Y347" s="1334"/>
      <c r="Z347" s="1334"/>
      <c r="AA347" s="1334"/>
      <c r="AB347" s="1334"/>
      <c r="AC347" s="1334"/>
      <c r="AD347" s="1334"/>
      <c r="AE347" s="1334"/>
      <c r="AF347" s="1334"/>
      <c r="AG347" s="1334"/>
      <c r="AH347" s="1334"/>
      <c r="AI347" s="1334"/>
      <c r="AJ347" s="1334"/>
      <c r="AK347" s="1334"/>
      <c r="AL347" s="1335"/>
      <c r="AM347" s="1336" t="str">
        <f>'Fruit Trees, Citrus &amp; Berries'!BF338</f>
        <v/>
      </c>
      <c r="AN347" s="1337"/>
      <c r="AO347" s="1338"/>
      <c r="AP347" s="1339" t="str">
        <f>'Fruit Trees, Citrus &amp; Berries'!BH338</f>
        <v/>
      </c>
      <c r="AQ347" s="1340"/>
      <c r="AR347" s="1341"/>
      <c r="AS347" s="1336" t="str">
        <f t="shared" si="42"/>
        <v/>
      </c>
      <c r="AT347" s="1337"/>
      <c r="AU347" s="1337"/>
      <c r="AV347" s="1338"/>
      <c r="AW347" s="1342" t="str">
        <f>'Fruit Trees, Citrus &amp; Berries'!BA338</f>
        <v/>
      </c>
      <c r="AX347" s="1343"/>
      <c r="AY347" s="1344"/>
      <c r="BB347" s="108" t="str">
        <f t="shared" si="41"/>
        <v>*********</v>
      </c>
      <c r="BC347" s="108" t="str">
        <f t="shared" si="43"/>
        <v/>
      </c>
      <c r="BD347" s="108" t="str">
        <f t="shared" si="44"/>
        <v/>
      </c>
      <c r="BE347" s="108" t="str">
        <f t="shared" si="45"/>
        <v xml:space="preserve"> | </v>
      </c>
      <c r="BF347" s="115" t="str">
        <f t="shared" si="46"/>
        <v/>
      </c>
      <c r="BG347" s="113" t="str">
        <f t="shared" si="47"/>
        <v/>
      </c>
      <c r="BH347" s="206" t="str">
        <f t="shared" si="48"/>
        <v/>
      </c>
      <c r="BI347" s="113" t="str">
        <f t="shared" si="49"/>
        <v/>
      </c>
    </row>
    <row r="348" spans="2:61" ht="18.75" customHeight="1" x14ac:dyDescent="0.4">
      <c r="B348" s="1329" t="s">
        <v>1824</v>
      </c>
      <c r="C348" s="1330"/>
      <c r="D348" s="1329" t="s">
        <v>1824</v>
      </c>
      <c r="E348" s="1330"/>
      <c r="F348" s="1331" t="str">
        <f>'Fruit Trees, Citrus &amp; Berries'!BE339</f>
        <v/>
      </c>
      <c r="G348" s="1332"/>
      <c r="H348" s="1333" t="str">
        <f>'Fruit Trees, Citrus &amp; Berries'!BB339&amp;" | "&amp;'Fruit Trees, Citrus &amp; Berries'!BC339</f>
        <v>Nectarine &amp; Peach (Miniature Double Graft) | Trixzie 'Nectazee' &amp; 'Pixzee'</v>
      </c>
      <c r="I348" s="1334"/>
      <c r="J348" s="1334"/>
      <c r="K348" s="1334"/>
      <c r="L348" s="1334"/>
      <c r="M348" s="1334"/>
      <c r="N348" s="1334"/>
      <c r="O348" s="1334"/>
      <c r="P348" s="1334"/>
      <c r="Q348" s="1334"/>
      <c r="R348" s="1334"/>
      <c r="S348" s="1334"/>
      <c r="T348" s="1334"/>
      <c r="U348" s="1334"/>
      <c r="V348" s="1334"/>
      <c r="W348" s="1334"/>
      <c r="X348" s="1334"/>
      <c r="Y348" s="1334"/>
      <c r="Z348" s="1334"/>
      <c r="AA348" s="1334"/>
      <c r="AB348" s="1334"/>
      <c r="AC348" s="1334"/>
      <c r="AD348" s="1334"/>
      <c r="AE348" s="1334"/>
      <c r="AF348" s="1334"/>
      <c r="AG348" s="1334"/>
      <c r="AH348" s="1334"/>
      <c r="AI348" s="1334"/>
      <c r="AJ348" s="1334"/>
      <c r="AK348" s="1334"/>
      <c r="AL348" s="1335"/>
      <c r="AM348" s="1336">
        <f>'Fruit Trees, Citrus &amp; Berries'!BF339</f>
        <v>84.95</v>
      </c>
      <c r="AN348" s="1337"/>
      <c r="AO348" s="1338"/>
      <c r="AP348" s="1339">
        <f>'Fruit Trees, Citrus &amp; Berries'!BH339</f>
        <v>0</v>
      </c>
      <c r="AQ348" s="1340"/>
      <c r="AR348" s="1341"/>
      <c r="AS348" s="1336" t="str">
        <f t="shared" si="42"/>
        <v/>
      </c>
      <c r="AT348" s="1337"/>
      <c r="AU348" s="1337"/>
      <c r="AV348" s="1338"/>
      <c r="AW348" s="1342" t="str">
        <f>'Fruit Trees, Citrus &amp; Berries'!BA339</f>
        <v>FNFBR568</v>
      </c>
      <c r="AX348" s="1343"/>
      <c r="AY348" s="1344"/>
      <c r="BB348" s="108" t="str">
        <f t="shared" si="41"/>
        <v>*********</v>
      </c>
      <c r="BC348" s="108" t="str">
        <f t="shared" si="43"/>
        <v>FNFBR568</v>
      </c>
      <c r="BD348" s="108" t="str">
        <f t="shared" si="44"/>
        <v/>
      </c>
      <c r="BE348" s="108" t="str">
        <f t="shared" si="45"/>
        <v>Nectarine &amp; Peach (Miniature Double Graft) | Trixzie 'Nectazee' &amp; 'Pixzee'</v>
      </c>
      <c r="BF348" s="115" t="str">
        <f t="shared" si="46"/>
        <v/>
      </c>
      <c r="BG348" s="113">
        <f t="shared" si="47"/>
        <v>84.95</v>
      </c>
      <c r="BH348" s="206">
        <f t="shared" si="48"/>
        <v>0</v>
      </c>
      <c r="BI348" s="113" t="str">
        <f t="shared" si="49"/>
        <v/>
      </c>
    </row>
    <row r="349" spans="2:61" ht="18.75" customHeight="1" x14ac:dyDescent="0.4">
      <c r="B349" s="1329" t="s">
        <v>1824</v>
      </c>
      <c r="C349" s="1330"/>
      <c r="D349" s="1329" t="s">
        <v>1824</v>
      </c>
      <c r="E349" s="1330"/>
      <c r="F349" s="1331" t="str">
        <f>'Fruit Trees, Citrus &amp; Berries'!BE340</f>
        <v/>
      </c>
      <c r="G349" s="1332"/>
      <c r="H349" s="1333" t="str">
        <f>'Fruit Trees, Citrus &amp; Berries'!BB340&amp;" | "&amp;'Fruit Trees, Citrus &amp; Berries'!BC340</f>
        <v xml:space="preserve"> | </v>
      </c>
      <c r="I349" s="1334"/>
      <c r="J349" s="1334"/>
      <c r="K349" s="1334"/>
      <c r="L349" s="1334"/>
      <c r="M349" s="1334"/>
      <c r="N349" s="1334"/>
      <c r="O349" s="1334"/>
      <c r="P349" s="1334"/>
      <c r="Q349" s="1334"/>
      <c r="R349" s="1334"/>
      <c r="S349" s="1334"/>
      <c r="T349" s="1334"/>
      <c r="U349" s="1334"/>
      <c r="V349" s="1334"/>
      <c r="W349" s="1334"/>
      <c r="X349" s="1334"/>
      <c r="Y349" s="1334"/>
      <c r="Z349" s="1334"/>
      <c r="AA349" s="1334"/>
      <c r="AB349" s="1334"/>
      <c r="AC349" s="1334"/>
      <c r="AD349" s="1334"/>
      <c r="AE349" s="1334"/>
      <c r="AF349" s="1334"/>
      <c r="AG349" s="1334"/>
      <c r="AH349" s="1334"/>
      <c r="AI349" s="1334"/>
      <c r="AJ349" s="1334"/>
      <c r="AK349" s="1334"/>
      <c r="AL349" s="1335"/>
      <c r="AM349" s="1336" t="str">
        <f>'Fruit Trees, Citrus &amp; Berries'!BF340</f>
        <v/>
      </c>
      <c r="AN349" s="1337"/>
      <c r="AO349" s="1338"/>
      <c r="AP349" s="1339" t="str">
        <f>'Fruit Trees, Citrus &amp; Berries'!BH340</f>
        <v/>
      </c>
      <c r="AQ349" s="1340"/>
      <c r="AR349" s="1341"/>
      <c r="AS349" s="1336" t="str">
        <f t="shared" si="42"/>
        <v/>
      </c>
      <c r="AT349" s="1337"/>
      <c r="AU349" s="1337"/>
      <c r="AV349" s="1338"/>
      <c r="AW349" s="1342" t="str">
        <f>'Fruit Trees, Citrus &amp; Berries'!BA340</f>
        <v/>
      </c>
      <c r="AX349" s="1343"/>
      <c r="AY349" s="1344"/>
      <c r="BB349" s="108" t="str">
        <f t="shared" si="41"/>
        <v>*********</v>
      </c>
      <c r="BC349" s="108" t="str">
        <f t="shared" si="43"/>
        <v/>
      </c>
      <c r="BD349" s="108" t="str">
        <f t="shared" si="44"/>
        <v/>
      </c>
      <c r="BE349" s="108" t="str">
        <f t="shared" si="45"/>
        <v xml:space="preserve"> | </v>
      </c>
      <c r="BF349" s="115" t="str">
        <f t="shared" si="46"/>
        <v/>
      </c>
      <c r="BG349" s="113" t="str">
        <f t="shared" si="47"/>
        <v/>
      </c>
      <c r="BH349" s="206" t="str">
        <f t="shared" si="48"/>
        <v/>
      </c>
      <c r="BI349" s="113" t="str">
        <f t="shared" si="49"/>
        <v/>
      </c>
    </row>
    <row r="350" spans="2:61" ht="18.75" customHeight="1" x14ac:dyDescent="0.4">
      <c r="B350" s="1329" t="s">
        <v>1824</v>
      </c>
      <c r="C350" s="1330"/>
      <c r="D350" s="1329" t="s">
        <v>1824</v>
      </c>
      <c r="E350" s="1330"/>
      <c r="F350" s="1331" t="str">
        <f>'Fruit Trees, Citrus &amp; Berries'!BE341</f>
        <v/>
      </c>
      <c r="G350" s="1332"/>
      <c r="H350" s="1333" t="str">
        <f>'Fruit Trees, Citrus &amp; Berries'!BB341&amp;" | "&amp;'Fruit Trees, Citrus &amp; Berries'!BC341</f>
        <v xml:space="preserve"> | </v>
      </c>
      <c r="I350" s="1334"/>
      <c r="J350" s="1334"/>
      <c r="K350" s="1334"/>
      <c r="L350" s="1334"/>
      <c r="M350" s="1334"/>
      <c r="N350" s="1334"/>
      <c r="O350" s="1334"/>
      <c r="P350" s="1334"/>
      <c r="Q350" s="1334"/>
      <c r="R350" s="1334"/>
      <c r="S350" s="1334"/>
      <c r="T350" s="1334"/>
      <c r="U350" s="1334"/>
      <c r="V350" s="1334"/>
      <c r="W350" s="1334"/>
      <c r="X350" s="1334"/>
      <c r="Y350" s="1334"/>
      <c r="Z350" s="1334"/>
      <c r="AA350" s="1334"/>
      <c r="AB350" s="1334"/>
      <c r="AC350" s="1334"/>
      <c r="AD350" s="1334"/>
      <c r="AE350" s="1334"/>
      <c r="AF350" s="1334"/>
      <c r="AG350" s="1334"/>
      <c r="AH350" s="1334"/>
      <c r="AI350" s="1334"/>
      <c r="AJ350" s="1334"/>
      <c r="AK350" s="1334"/>
      <c r="AL350" s="1335"/>
      <c r="AM350" s="1336" t="str">
        <f>'Fruit Trees, Citrus &amp; Berries'!BF341</f>
        <v/>
      </c>
      <c r="AN350" s="1337"/>
      <c r="AO350" s="1338"/>
      <c r="AP350" s="1339" t="str">
        <f>'Fruit Trees, Citrus &amp; Berries'!BH341</f>
        <v/>
      </c>
      <c r="AQ350" s="1340"/>
      <c r="AR350" s="1341"/>
      <c r="AS350" s="1336" t="str">
        <f t="shared" si="42"/>
        <v/>
      </c>
      <c r="AT350" s="1337"/>
      <c r="AU350" s="1337"/>
      <c r="AV350" s="1338"/>
      <c r="AW350" s="1342" t="str">
        <f>'Fruit Trees, Citrus &amp; Berries'!BA341</f>
        <v/>
      </c>
      <c r="AX350" s="1343"/>
      <c r="AY350" s="1344"/>
      <c r="BB350" s="108" t="str">
        <f t="shared" si="41"/>
        <v>*********</v>
      </c>
      <c r="BC350" s="108" t="str">
        <f t="shared" si="43"/>
        <v/>
      </c>
      <c r="BD350" s="108" t="str">
        <f t="shared" si="44"/>
        <v/>
      </c>
      <c r="BE350" s="108" t="str">
        <f t="shared" si="45"/>
        <v xml:space="preserve"> | </v>
      </c>
      <c r="BF350" s="115" t="str">
        <f t="shared" si="46"/>
        <v/>
      </c>
      <c r="BG350" s="113" t="str">
        <f t="shared" si="47"/>
        <v/>
      </c>
      <c r="BH350" s="206" t="str">
        <f t="shared" si="48"/>
        <v/>
      </c>
      <c r="BI350" s="113" t="str">
        <f t="shared" si="49"/>
        <v/>
      </c>
    </row>
    <row r="351" spans="2:61" ht="18.75" customHeight="1" x14ac:dyDescent="0.4">
      <c r="B351" s="1329" t="s">
        <v>1824</v>
      </c>
      <c r="C351" s="1330"/>
      <c r="D351" s="1329" t="s">
        <v>1824</v>
      </c>
      <c r="E351" s="1330"/>
      <c r="F351" s="1331" t="str">
        <f>'Fruit Trees, Citrus &amp; Berries'!BE342</f>
        <v/>
      </c>
      <c r="G351" s="1332"/>
      <c r="H351" s="1333" t="str">
        <f>'Fruit Trees, Citrus &amp; Berries'!BB342&amp;" | "&amp;'Fruit Trees, Citrus &amp; Berries'!BC342</f>
        <v xml:space="preserve"> | </v>
      </c>
      <c r="I351" s="1334"/>
      <c r="J351" s="1334"/>
      <c r="K351" s="1334"/>
      <c r="L351" s="1334"/>
      <c r="M351" s="1334"/>
      <c r="N351" s="1334"/>
      <c r="O351" s="1334"/>
      <c r="P351" s="1334"/>
      <c r="Q351" s="1334"/>
      <c r="R351" s="1334"/>
      <c r="S351" s="1334"/>
      <c r="T351" s="1334"/>
      <c r="U351" s="1334"/>
      <c r="V351" s="1334"/>
      <c r="W351" s="1334"/>
      <c r="X351" s="1334"/>
      <c r="Y351" s="1334"/>
      <c r="Z351" s="1334"/>
      <c r="AA351" s="1334"/>
      <c r="AB351" s="1334"/>
      <c r="AC351" s="1334"/>
      <c r="AD351" s="1334"/>
      <c r="AE351" s="1334"/>
      <c r="AF351" s="1334"/>
      <c r="AG351" s="1334"/>
      <c r="AH351" s="1334"/>
      <c r="AI351" s="1334"/>
      <c r="AJ351" s="1334"/>
      <c r="AK351" s="1334"/>
      <c r="AL351" s="1335"/>
      <c r="AM351" s="1336" t="str">
        <f>'Fruit Trees, Citrus &amp; Berries'!BF342</f>
        <v/>
      </c>
      <c r="AN351" s="1337"/>
      <c r="AO351" s="1338"/>
      <c r="AP351" s="1339" t="str">
        <f>'Fruit Trees, Citrus &amp; Berries'!BH342</f>
        <v/>
      </c>
      <c r="AQ351" s="1340"/>
      <c r="AR351" s="1341"/>
      <c r="AS351" s="1336" t="str">
        <f t="shared" si="42"/>
        <v/>
      </c>
      <c r="AT351" s="1337"/>
      <c r="AU351" s="1337"/>
      <c r="AV351" s="1338"/>
      <c r="AW351" s="1342" t="str">
        <f>'Fruit Trees, Citrus &amp; Berries'!BA342</f>
        <v/>
      </c>
      <c r="AX351" s="1343"/>
      <c r="AY351" s="1344"/>
      <c r="BB351" s="108" t="str">
        <f t="shared" ref="BB351:BB414" si="50">$AR$4</f>
        <v>*********</v>
      </c>
      <c r="BC351" s="108" t="str">
        <f t="shared" si="43"/>
        <v/>
      </c>
      <c r="BD351" s="108" t="str">
        <f t="shared" si="44"/>
        <v/>
      </c>
      <c r="BE351" s="108" t="str">
        <f t="shared" si="45"/>
        <v xml:space="preserve"> | </v>
      </c>
      <c r="BF351" s="115" t="str">
        <f t="shared" si="46"/>
        <v/>
      </c>
      <c r="BG351" s="113" t="str">
        <f t="shared" si="47"/>
        <v/>
      </c>
      <c r="BH351" s="206" t="str">
        <f t="shared" si="48"/>
        <v/>
      </c>
      <c r="BI351" s="113" t="str">
        <f t="shared" si="49"/>
        <v/>
      </c>
    </row>
    <row r="352" spans="2:61" ht="18.75" customHeight="1" x14ac:dyDescent="0.4">
      <c r="B352" s="1329" t="s">
        <v>1824</v>
      </c>
      <c r="C352" s="1330"/>
      <c r="D352" s="1329" t="s">
        <v>1824</v>
      </c>
      <c r="E352" s="1330"/>
      <c r="F352" s="1331" t="str">
        <f>'Fruit Trees, Citrus &amp; Berries'!BE343</f>
        <v/>
      </c>
      <c r="G352" s="1332"/>
      <c r="H352" s="1333" t="str">
        <f>'Fruit Trees, Citrus &amp; Berries'!BB343&amp;" | "&amp;'Fruit Trees, Citrus &amp; Berries'!BC343</f>
        <v xml:space="preserve"> | </v>
      </c>
      <c r="I352" s="1334"/>
      <c r="J352" s="1334"/>
      <c r="K352" s="1334"/>
      <c r="L352" s="1334"/>
      <c r="M352" s="1334"/>
      <c r="N352" s="1334"/>
      <c r="O352" s="1334"/>
      <c r="P352" s="1334"/>
      <c r="Q352" s="1334"/>
      <c r="R352" s="1334"/>
      <c r="S352" s="1334"/>
      <c r="T352" s="1334"/>
      <c r="U352" s="1334"/>
      <c r="V352" s="1334"/>
      <c r="W352" s="1334"/>
      <c r="X352" s="1334"/>
      <c r="Y352" s="1334"/>
      <c r="Z352" s="1334"/>
      <c r="AA352" s="1334"/>
      <c r="AB352" s="1334"/>
      <c r="AC352" s="1334"/>
      <c r="AD352" s="1334"/>
      <c r="AE352" s="1334"/>
      <c r="AF352" s="1334"/>
      <c r="AG352" s="1334"/>
      <c r="AH352" s="1334"/>
      <c r="AI352" s="1334"/>
      <c r="AJ352" s="1334"/>
      <c r="AK352" s="1334"/>
      <c r="AL352" s="1335"/>
      <c r="AM352" s="1336" t="str">
        <f>'Fruit Trees, Citrus &amp; Berries'!BF343</f>
        <v/>
      </c>
      <c r="AN352" s="1337"/>
      <c r="AO352" s="1338"/>
      <c r="AP352" s="1339" t="str">
        <f>'Fruit Trees, Citrus &amp; Berries'!BH343</f>
        <v/>
      </c>
      <c r="AQ352" s="1340"/>
      <c r="AR352" s="1341"/>
      <c r="AS352" s="1336" t="str">
        <f t="shared" ref="AS352:AS415" si="51">IF(OR(F352="",F352=0),"",(F352*AM352)-(F352*AM352*AP352))</f>
        <v/>
      </c>
      <c r="AT352" s="1337"/>
      <c r="AU352" s="1337"/>
      <c r="AV352" s="1338"/>
      <c r="AW352" s="1342" t="str">
        <f>'Fruit Trees, Citrus &amp; Berries'!BA343</f>
        <v/>
      </c>
      <c r="AX352" s="1343"/>
      <c r="AY352" s="1344"/>
      <c r="BB352" s="108" t="str">
        <f t="shared" si="50"/>
        <v>*********</v>
      </c>
      <c r="BC352" s="108" t="str">
        <f t="shared" ref="BC352:BC415" si="52">AW352</f>
        <v/>
      </c>
      <c r="BD352" s="108" t="str">
        <f t="shared" ref="BD352:BD415" si="53">F352</f>
        <v/>
      </c>
      <c r="BE352" s="108" t="str">
        <f t="shared" ref="BE352:BE415" si="54">H352</f>
        <v xml:space="preserve"> | </v>
      </c>
      <c r="BF352" s="115" t="str">
        <f t="shared" ref="BF352:BF415" si="55">IF(OR(BD352="",BD352=0),"",$G$6)</f>
        <v/>
      </c>
      <c r="BG352" s="113" t="str">
        <f t="shared" ref="BG352:BG415" si="56">AM352</f>
        <v/>
      </c>
      <c r="BH352" s="206" t="str">
        <f t="shared" ref="BH352:BH415" si="57">AP352</f>
        <v/>
      </c>
      <c r="BI352" s="113" t="str">
        <f t="shared" ref="BI352:BI415" si="58">AS352</f>
        <v/>
      </c>
    </row>
    <row r="353" spans="2:61" ht="18.75" customHeight="1" x14ac:dyDescent="0.4">
      <c r="B353" s="1329" t="s">
        <v>1824</v>
      </c>
      <c r="C353" s="1330"/>
      <c r="D353" s="1329" t="s">
        <v>1824</v>
      </c>
      <c r="E353" s="1330"/>
      <c r="F353" s="1331" t="str">
        <f>'Fruit Trees, Citrus &amp; Berries'!BE344</f>
        <v/>
      </c>
      <c r="G353" s="1332"/>
      <c r="H353" s="1333" t="str">
        <f>'Fruit Trees, Citrus &amp; Berries'!BB344&amp;" | "&amp;'Fruit Trees, Citrus &amp; Berries'!BC344</f>
        <v xml:space="preserve"> | </v>
      </c>
      <c r="I353" s="1334"/>
      <c r="J353" s="1334"/>
      <c r="K353" s="1334"/>
      <c r="L353" s="1334"/>
      <c r="M353" s="1334"/>
      <c r="N353" s="1334"/>
      <c r="O353" s="1334"/>
      <c r="P353" s="1334"/>
      <c r="Q353" s="1334"/>
      <c r="R353" s="1334"/>
      <c r="S353" s="1334"/>
      <c r="T353" s="1334"/>
      <c r="U353" s="1334"/>
      <c r="V353" s="1334"/>
      <c r="W353" s="1334"/>
      <c r="X353" s="1334"/>
      <c r="Y353" s="1334"/>
      <c r="Z353" s="1334"/>
      <c r="AA353" s="1334"/>
      <c r="AB353" s="1334"/>
      <c r="AC353" s="1334"/>
      <c r="AD353" s="1334"/>
      <c r="AE353" s="1334"/>
      <c r="AF353" s="1334"/>
      <c r="AG353" s="1334"/>
      <c r="AH353" s="1334"/>
      <c r="AI353" s="1334"/>
      <c r="AJ353" s="1334"/>
      <c r="AK353" s="1334"/>
      <c r="AL353" s="1335"/>
      <c r="AM353" s="1336" t="str">
        <f>'Fruit Trees, Citrus &amp; Berries'!BF344</f>
        <v/>
      </c>
      <c r="AN353" s="1337"/>
      <c r="AO353" s="1338"/>
      <c r="AP353" s="1339" t="str">
        <f>'Fruit Trees, Citrus &amp; Berries'!BH344</f>
        <v/>
      </c>
      <c r="AQ353" s="1340"/>
      <c r="AR353" s="1341"/>
      <c r="AS353" s="1336" t="str">
        <f t="shared" si="51"/>
        <v/>
      </c>
      <c r="AT353" s="1337"/>
      <c r="AU353" s="1337"/>
      <c r="AV353" s="1338"/>
      <c r="AW353" s="1342" t="str">
        <f>'Fruit Trees, Citrus &amp; Berries'!BA344</f>
        <v/>
      </c>
      <c r="AX353" s="1343"/>
      <c r="AY353" s="1344"/>
      <c r="BB353" s="108" t="str">
        <f t="shared" si="50"/>
        <v>*********</v>
      </c>
      <c r="BC353" s="108" t="str">
        <f t="shared" si="52"/>
        <v/>
      </c>
      <c r="BD353" s="108" t="str">
        <f t="shared" si="53"/>
        <v/>
      </c>
      <c r="BE353" s="108" t="str">
        <f t="shared" si="54"/>
        <v xml:space="preserve"> | </v>
      </c>
      <c r="BF353" s="115" t="str">
        <f t="shared" si="55"/>
        <v/>
      </c>
      <c r="BG353" s="113" t="str">
        <f t="shared" si="56"/>
        <v/>
      </c>
      <c r="BH353" s="206" t="str">
        <f t="shared" si="57"/>
        <v/>
      </c>
      <c r="BI353" s="113" t="str">
        <f t="shared" si="58"/>
        <v/>
      </c>
    </row>
    <row r="354" spans="2:61" ht="18.75" customHeight="1" x14ac:dyDescent="0.4">
      <c r="B354" s="1329" t="s">
        <v>1824</v>
      </c>
      <c r="C354" s="1330"/>
      <c r="D354" s="1329" t="s">
        <v>1824</v>
      </c>
      <c r="E354" s="1330"/>
      <c r="F354" s="1331" t="str">
        <f>'Fruit Trees, Citrus &amp; Berries'!BE345</f>
        <v/>
      </c>
      <c r="G354" s="1332"/>
      <c r="H354" s="1333" t="str">
        <f>'Fruit Trees, Citrus &amp; Berries'!BB345&amp;" | "&amp;'Fruit Trees, Citrus &amp; Berries'!BC345</f>
        <v xml:space="preserve"> | </v>
      </c>
      <c r="I354" s="1334"/>
      <c r="J354" s="1334"/>
      <c r="K354" s="1334"/>
      <c r="L354" s="1334"/>
      <c r="M354" s="1334"/>
      <c r="N354" s="1334"/>
      <c r="O354" s="1334"/>
      <c r="P354" s="1334"/>
      <c r="Q354" s="1334"/>
      <c r="R354" s="1334"/>
      <c r="S354" s="1334"/>
      <c r="T354" s="1334"/>
      <c r="U354" s="1334"/>
      <c r="V354" s="1334"/>
      <c r="W354" s="1334"/>
      <c r="X354" s="1334"/>
      <c r="Y354" s="1334"/>
      <c r="Z354" s="1334"/>
      <c r="AA354" s="1334"/>
      <c r="AB354" s="1334"/>
      <c r="AC354" s="1334"/>
      <c r="AD354" s="1334"/>
      <c r="AE354" s="1334"/>
      <c r="AF354" s="1334"/>
      <c r="AG354" s="1334"/>
      <c r="AH354" s="1334"/>
      <c r="AI354" s="1334"/>
      <c r="AJ354" s="1334"/>
      <c r="AK354" s="1334"/>
      <c r="AL354" s="1335"/>
      <c r="AM354" s="1336" t="str">
        <f>'Fruit Trees, Citrus &amp; Berries'!BF345</f>
        <v/>
      </c>
      <c r="AN354" s="1337"/>
      <c r="AO354" s="1338"/>
      <c r="AP354" s="1339" t="str">
        <f>'Fruit Trees, Citrus &amp; Berries'!BH345</f>
        <v/>
      </c>
      <c r="AQ354" s="1340"/>
      <c r="AR354" s="1341"/>
      <c r="AS354" s="1336" t="str">
        <f t="shared" si="51"/>
        <v/>
      </c>
      <c r="AT354" s="1337"/>
      <c r="AU354" s="1337"/>
      <c r="AV354" s="1338"/>
      <c r="AW354" s="1342" t="str">
        <f>'Fruit Trees, Citrus &amp; Berries'!BA345</f>
        <v/>
      </c>
      <c r="AX354" s="1343"/>
      <c r="AY354" s="1344"/>
      <c r="BB354" s="108" t="str">
        <f t="shared" si="50"/>
        <v>*********</v>
      </c>
      <c r="BC354" s="108" t="str">
        <f t="shared" si="52"/>
        <v/>
      </c>
      <c r="BD354" s="108" t="str">
        <f t="shared" si="53"/>
        <v/>
      </c>
      <c r="BE354" s="108" t="str">
        <f t="shared" si="54"/>
        <v xml:space="preserve"> | </v>
      </c>
      <c r="BF354" s="115" t="str">
        <f t="shared" si="55"/>
        <v/>
      </c>
      <c r="BG354" s="113" t="str">
        <f t="shared" si="56"/>
        <v/>
      </c>
      <c r="BH354" s="206" t="str">
        <f t="shared" si="57"/>
        <v/>
      </c>
      <c r="BI354" s="113" t="str">
        <f t="shared" si="58"/>
        <v/>
      </c>
    </row>
    <row r="355" spans="2:61" ht="18.75" customHeight="1" x14ac:dyDescent="0.4">
      <c r="B355" s="1329" t="s">
        <v>1824</v>
      </c>
      <c r="C355" s="1330"/>
      <c r="D355" s="1329" t="s">
        <v>1824</v>
      </c>
      <c r="E355" s="1330"/>
      <c r="F355" s="1331" t="str">
        <f>'Fruit Trees, Citrus &amp; Berries'!BE346</f>
        <v/>
      </c>
      <c r="G355" s="1332"/>
      <c r="H355" s="1333" t="str">
        <f>'Fruit Trees, Citrus &amp; Berries'!BB346&amp;" | "&amp;'Fruit Trees, Citrus &amp; Berries'!BC346</f>
        <v xml:space="preserve"> | </v>
      </c>
      <c r="I355" s="1334"/>
      <c r="J355" s="1334"/>
      <c r="K355" s="1334"/>
      <c r="L355" s="1334"/>
      <c r="M355" s="1334"/>
      <c r="N355" s="1334"/>
      <c r="O355" s="1334"/>
      <c r="P355" s="1334"/>
      <c r="Q355" s="1334"/>
      <c r="R355" s="1334"/>
      <c r="S355" s="1334"/>
      <c r="T355" s="1334"/>
      <c r="U355" s="1334"/>
      <c r="V355" s="1334"/>
      <c r="W355" s="1334"/>
      <c r="X355" s="1334"/>
      <c r="Y355" s="1334"/>
      <c r="Z355" s="1334"/>
      <c r="AA355" s="1334"/>
      <c r="AB355" s="1334"/>
      <c r="AC355" s="1334"/>
      <c r="AD355" s="1334"/>
      <c r="AE355" s="1334"/>
      <c r="AF355" s="1334"/>
      <c r="AG355" s="1334"/>
      <c r="AH355" s="1334"/>
      <c r="AI355" s="1334"/>
      <c r="AJ355" s="1334"/>
      <c r="AK355" s="1334"/>
      <c r="AL355" s="1335"/>
      <c r="AM355" s="1336" t="str">
        <f>'Fruit Trees, Citrus &amp; Berries'!BF346</f>
        <v/>
      </c>
      <c r="AN355" s="1337"/>
      <c r="AO355" s="1338"/>
      <c r="AP355" s="1339" t="str">
        <f>'Fruit Trees, Citrus &amp; Berries'!BH346</f>
        <v/>
      </c>
      <c r="AQ355" s="1340"/>
      <c r="AR355" s="1341"/>
      <c r="AS355" s="1336" t="str">
        <f t="shared" si="51"/>
        <v/>
      </c>
      <c r="AT355" s="1337"/>
      <c r="AU355" s="1337"/>
      <c r="AV355" s="1338"/>
      <c r="AW355" s="1342" t="str">
        <f>'Fruit Trees, Citrus &amp; Berries'!BA346</f>
        <v/>
      </c>
      <c r="AX355" s="1343"/>
      <c r="AY355" s="1344"/>
      <c r="BB355" s="108" t="str">
        <f t="shared" si="50"/>
        <v>*********</v>
      </c>
      <c r="BC355" s="108" t="str">
        <f t="shared" si="52"/>
        <v/>
      </c>
      <c r="BD355" s="108" t="str">
        <f t="shared" si="53"/>
        <v/>
      </c>
      <c r="BE355" s="108" t="str">
        <f t="shared" si="54"/>
        <v xml:space="preserve"> | </v>
      </c>
      <c r="BF355" s="115" t="str">
        <f t="shared" si="55"/>
        <v/>
      </c>
      <c r="BG355" s="113" t="str">
        <f t="shared" si="56"/>
        <v/>
      </c>
      <c r="BH355" s="206" t="str">
        <f t="shared" si="57"/>
        <v/>
      </c>
      <c r="BI355" s="113" t="str">
        <f t="shared" si="58"/>
        <v/>
      </c>
    </row>
    <row r="356" spans="2:61" ht="18.75" customHeight="1" x14ac:dyDescent="0.4">
      <c r="B356" s="1329" t="s">
        <v>1824</v>
      </c>
      <c r="C356" s="1330"/>
      <c r="D356" s="1329" t="s">
        <v>1824</v>
      </c>
      <c r="E356" s="1330"/>
      <c r="F356" s="1331" t="str">
        <f>'Fruit Trees, Citrus &amp; Berries'!BE347</f>
        <v/>
      </c>
      <c r="G356" s="1332"/>
      <c r="H356" s="1333" t="str">
        <f>'Fruit Trees, Citrus &amp; Berries'!BB347&amp;" | "&amp;'Fruit Trees, Citrus &amp; Berries'!BC347</f>
        <v xml:space="preserve"> | </v>
      </c>
      <c r="I356" s="1334"/>
      <c r="J356" s="1334"/>
      <c r="K356" s="1334"/>
      <c r="L356" s="1334"/>
      <c r="M356" s="1334"/>
      <c r="N356" s="1334"/>
      <c r="O356" s="1334"/>
      <c r="P356" s="1334"/>
      <c r="Q356" s="1334"/>
      <c r="R356" s="1334"/>
      <c r="S356" s="1334"/>
      <c r="T356" s="1334"/>
      <c r="U356" s="1334"/>
      <c r="V356" s="1334"/>
      <c r="W356" s="1334"/>
      <c r="X356" s="1334"/>
      <c r="Y356" s="1334"/>
      <c r="Z356" s="1334"/>
      <c r="AA356" s="1334"/>
      <c r="AB356" s="1334"/>
      <c r="AC356" s="1334"/>
      <c r="AD356" s="1334"/>
      <c r="AE356" s="1334"/>
      <c r="AF356" s="1334"/>
      <c r="AG356" s="1334"/>
      <c r="AH356" s="1334"/>
      <c r="AI356" s="1334"/>
      <c r="AJ356" s="1334"/>
      <c r="AK356" s="1334"/>
      <c r="AL356" s="1335"/>
      <c r="AM356" s="1336" t="str">
        <f>'Fruit Trees, Citrus &amp; Berries'!BF347</f>
        <v/>
      </c>
      <c r="AN356" s="1337"/>
      <c r="AO356" s="1338"/>
      <c r="AP356" s="1339" t="str">
        <f>'Fruit Trees, Citrus &amp; Berries'!BH347</f>
        <v/>
      </c>
      <c r="AQ356" s="1340"/>
      <c r="AR356" s="1341"/>
      <c r="AS356" s="1336" t="str">
        <f t="shared" si="51"/>
        <v/>
      </c>
      <c r="AT356" s="1337"/>
      <c r="AU356" s="1337"/>
      <c r="AV356" s="1338"/>
      <c r="AW356" s="1342" t="str">
        <f>'Fruit Trees, Citrus &amp; Berries'!BA347</f>
        <v/>
      </c>
      <c r="AX356" s="1343"/>
      <c r="AY356" s="1344"/>
      <c r="BB356" s="108" t="str">
        <f t="shared" si="50"/>
        <v>*********</v>
      </c>
      <c r="BC356" s="108" t="str">
        <f t="shared" si="52"/>
        <v/>
      </c>
      <c r="BD356" s="108" t="str">
        <f t="shared" si="53"/>
        <v/>
      </c>
      <c r="BE356" s="108" t="str">
        <f t="shared" si="54"/>
        <v xml:space="preserve"> | </v>
      </c>
      <c r="BF356" s="115" t="str">
        <f t="shared" si="55"/>
        <v/>
      </c>
      <c r="BG356" s="113" t="str">
        <f t="shared" si="56"/>
        <v/>
      </c>
      <c r="BH356" s="206" t="str">
        <f t="shared" si="57"/>
        <v/>
      </c>
      <c r="BI356" s="113" t="str">
        <f t="shared" si="58"/>
        <v/>
      </c>
    </row>
    <row r="357" spans="2:61" ht="18.75" customHeight="1" x14ac:dyDescent="0.4">
      <c r="B357" s="1329" t="s">
        <v>1824</v>
      </c>
      <c r="C357" s="1330"/>
      <c r="D357" s="1329" t="s">
        <v>1824</v>
      </c>
      <c r="E357" s="1330"/>
      <c r="F357" s="1331" t="str">
        <f>'Fruit Trees, Citrus &amp; Berries'!BE348</f>
        <v/>
      </c>
      <c r="G357" s="1332"/>
      <c r="H357" s="1333" t="str">
        <f>'Fruit Trees, Citrus &amp; Berries'!BB348&amp;" | "&amp;'Fruit Trees, Citrus &amp; Berries'!BC348</f>
        <v>Peach | Anzac</v>
      </c>
      <c r="I357" s="1334"/>
      <c r="J357" s="1334"/>
      <c r="K357" s="1334"/>
      <c r="L357" s="1334"/>
      <c r="M357" s="1334"/>
      <c r="N357" s="1334"/>
      <c r="O357" s="1334"/>
      <c r="P357" s="1334"/>
      <c r="Q357" s="1334"/>
      <c r="R357" s="1334"/>
      <c r="S357" s="1334"/>
      <c r="T357" s="1334"/>
      <c r="U357" s="1334"/>
      <c r="V357" s="1334"/>
      <c r="W357" s="1334"/>
      <c r="X357" s="1334"/>
      <c r="Y357" s="1334"/>
      <c r="Z357" s="1334"/>
      <c r="AA357" s="1334"/>
      <c r="AB357" s="1334"/>
      <c r="AC357" s="1334"/>
      <c r="AD357" s="1334"/>
      <c r="AE357" s="1334"/>
      <c r="AF357" s="1334"/>
      <c r="AG357" s="1334"/>
      <c r="AH357" s="1334"/>
      <c r="AI357" s="1334"/>
      <c r="AJ357" s="1334"/>
      <c r="AK357" s="1334"/>
      <c r="AL357" s="1335"/>
      <c r="AM357" s="1336">
        <f>'Fruit Trees, Citrus &amp; Berries'!BF348</f>
        <v>42.95</v>
      </c>
      <c r="AN357" s="1337"/>
      <c r="AO357" s="1338"/>
      <c r="AP357" s="1339">
        <f>'Fruit Trees, Citrus &amp; Berries'!BH348</f>
        <v>0</v>
      </c>
      <c r="AQ357" s="1340"/>
      <c r="AR357" s="1341"/>
      <c r="AS357" s="1336" t="str">
        <f t="shared" si="51"/>
        <v/>
      </c>
      <c r="AT357" s="1337"/>
      <c r="AU357" s="1337"/>
      <c r="AV357" s="1338"/>
      <c r="AW357" s="1342" t="str">
        <f>'Fruit Trees, Citrus &amp; Berries'!BA348</f>
        <v>HBFBR595</v>
      </c>
      <c r="AX357" s="1343"/>
      <c r="AY357" s="1344"/>
      <c r="BB357" s="108" t="str">
        <f t="shared" si="50"/>
        <v>*********</v>
      </c>
      <c r="BC357" s="108" t="str">
        <f t="shared" si="52"/>
        <v>HBFBR595</v>
      </c>
      <c r="BD357" s="108" t="str">
        <f t="shared" si="53"/>
        <v/>
      </c>
      <c r="BE357" s="108" t="str">
        <f t="shared" si="54"/>
        <v>Peach | Anzac</v>
      </c>
      <c r="BF357" s="115" t="str">
        <f t="shared" si="55"/>
        <v/>
      </c>
      <c r="BG357" s="113">
        <f t="shared" si="56"/>
        <v>42.95</v>
      </c>
      <c r="BH357" s="206">
        <f t="shared" si="57"/>
        <v>0</v>
      </c>
      <c r="BI357" s="113" t="str">
        <f t="shared" si="58"/>
        <v/>
      </c>
    </row>
    <row r="358" spans="2:61" ht="18.75" customHeight="1" x14ac:dyDescent="0.4">
      <c r="B358" s="1329" t="s">
        <v>1824</v>
      </c>
      <c r="C358" s="1330"/>
      <c r="D358" s="1329" t="s">
        <v>1824</v>
      </c>
      <c r="E358" s="1330"/>
      <c r="F358" s="1331" t="str">
        <f>'Fruit Trees, Citrus &amp; Berries'!BE349</f>
        <v/>
      </c>
      <c r="G358" s="1332"/>
      <c r="H358" s="1333" t="str">
        <f>'Fruit Trees, Citrus &amp; Berries'!BB349&amp;" | "&amp;'Fruit Trees, Citrus &amp; Berries'!BC349</f>
        <v>Peach | Anzac</v>
      </c>
      <c r="I358" s="1334"/>
      <c r="J358" s="1334"/>
      <c r="K358" s="1334"/>
      <c r="L358" s="1334"/>
      <c r="M358" s="1334"/>
      <c r="N358" s="1334"/>
      <c r="O358" s="1334"/>
      <c r="P358" s="1334"/>
      <c r="Q358" s="1334"/>
      <c r="R358" s="1334"/>
      <c r="S358" s="1334"/>
      <c r="T358" s="1334"/>
      <c r="U358" s="1334"/>
      <c r="V358" s="1334"/>
      <c r="W358" s="1334"/>
      <c r="X358" s="1334"/>
      <c r="Y358" s="1334"/>
      <c r="Z358" s="1334"/>
      <c r="AA358" s="1334"/>
      <c r="AB358" s="1334"/>
      <c r="AC358" s="1334"/>
      <c r="AD358" s="1334"/>
      <c r="AE358" s="1334"/>
      <c r="AF358" s="1334"/>
      <c r="AG358" s="1334"/>
      <c r="AH358" s="1334"/>
      <c r="AI358" s="1334"/>
      <c r="AJ358" s="1334"/>
      <c r="AK358" s="1334"/>
      <c r="AL358" s="1335"/>
      <c r="AM358" s="1336">
        <f>'Fruit Trees, Citrus &amp; Berries'!BF349</f>
        <v>42.95</v>
      </c>
      <c r="AN358" s="1337"/>
      <c r="AO358" s="1338"/>
      <c r="AP358" s="1339">
        <f>'Fruit Trees, Citrus &amp; Berries'!BH349</f>
        <v>0</v>
      </c>
      <c r="AQ358" s="1340"/>
      <c r="AR358" s="1341"/>
      <c r="AS358" s="1336" t="str">
        <f t="shared" si="51"/>
        <v/>
      </c>
      <c r="AT358" s="1337"/>
      <c r="AU358" s="1337"/>
      <c r="AV358" s="1338"/>
      <c r="AW358" s="1342" t="str">
        <f>'Fruit Trees, Citrus &amp; Berries'!BA349</f>
        <v>FNFBR595</v>
      </c>
      <c r="AX358" s="1343"/>
      <c r="AY358" s="1344"/>
      <c r="BB358" s="108" t="str">
        <f t="shared" si="50"/>
        <v>*********</v>
      </c>
      <c r="BC358" s="108" t="str">
        <f t="shared" si="52"/>
        <v>FNFBR595</v>
      </c>
      <c r="BD358" s="108" t="str">
        <f t="shared" si="53"/>
        <v/>
      </c>
      <c r="BE358" s="108" t="str">
        <f t="shared" si="54"/>
        <v>Peach | Anzac</v>
      </c>
      <c r="BF358" s="115" t="str">
        <f t="shared" si="55"/>
        <v/>
      </c>
      <c r="BG358" s="113">
        <f t="shared" si="56"/>
        <v>42.95</v>
      </c>
      <c r="BH358" s="206">
        <f t="shared" si="57"/>
        <v>0</v>
      </c>
      <c r="BI358" s="113" t="str">
        <f t="shared" si="58"/>
        <v/>
      </c>
    </row>
    <row r="359" spans="2:61" ht="18.75" customHeight="1" x14ac:dyDescent="0.4">
      <c r="B359" s="1329" t="s">
        <v>1824</v>
      </c>
      <c r="C359" s="1330"/>
      <c r="D359" s="1329" t="s">
        <v>1824</v>
      </c>
      <c r="E359" s="1330"/>
      <c r="F359" s="1331" t="str">
        <f>'Fruit Trees, Citrus &amp; Berries'!BE350</f>
        <v/>
      </c>
      <c r="G359" s="1332"/>
      <c r="H359" s="1333" t="str">
        <f>'Fruit Trees, Citrus &amp; Berries'!BB350&amp;" | "&amp;'Fruit Trees, Citrus &amp; Berries'!BC350</f>
        <v>Peach | Anzac (XL*)</v>
      </c>
      <c r="I359" s="1334"/>
      <c r="J359" s="1334"/>
      <c r="K359" s="1334"/>
      <c r="L359" s="1334"/>
      <c r="M359" s="1334"/>
      <c r="N359" s="1334"/>
      <c r="O359" s="1334"/>
      <c r="P359" s="1334"/>
      <c r="Q359" s="1334"/>
      <c r="R359" s="1334"/>
      <c r="S359" s="1334"/>
      <c r="T359" s="1334"/>
      <c r="U359" s="1334"/>
      <c r="V359" s="1334"/>
      <c r="W359" s="1334"/>
      <c r="X359" s="1334"/>
      <c r="Y359" s="1334"/>
      <c r="Z359" s="1334"/>
      <c r="AA359" s="1334"/>
      <c r="AB359" s="1334"/>
      <c r="AC359" s="1334"/>
      <c r="AD359" s="1334"/>
      <c r="AE359" s="1334"/>
      <c r="AF359" s="1334"/>
      <c r="AG359" s="1334"/>
      <c r="AH359" s="1334"/>
      <c r="AI359" s="1334"/>
      <c r="AJ359" s="1334"/>
      <c r="AK359" s="1334"/>
      <c r="AL359" s="1335"/>
      <c r="AM359" s="1336">
        <f>'Fruit Trees, Citrus &amp; Berries'!BF350</f>
        <v>57.95</v>
      </c>
      <c r="AN359" s="1337"/>
      <c r="AO359" s="1338"/>
      <c r="AP359" s="1339">
        <f>'Fruit Trees, Citrus &amp; Berries'!BH350</f>
        <v>0</v>
      </c>
      <c r="AQ359" s="1340"/>
      <c r="AR359" s="1341"/>
      <c r="AS359" s="1336" t="str">
        <f t="shared" si="51"/>
        <v/>
      </c>
      <c r="AT359" s="1337"/>
      <c r="AU359" s="1337"/>
      <c r="AV359" s="1338"/>
      <c r="AW359" s="1342" t="str">
        <f>'Fruit Trees, Citrus &amp; Berries'!BA350</f>
        <v>GNFBR595</v>
      </c>
      <c r="AX359" s="1343"/>
      <c r="AY359" s="1344"/>
      <c r="BB359" s="108" t="str">
        <f t="shared" si="50"/>
        <v>*********</v>
      </c>
      <c r="BC359" s="108" t="str">
        <f t="shared" si="52"/>
        <v>GNFBR595</v>
      </c>
      <c r="BD359" s="108" t="str">
        <f t="shared" si="53"/>
        <v/>
      </c>
      <c r="BE359" s="108" t="str">
        <f t="shared" si="54"/>
        <v>Peach | Anzac (XL*)</v>
      </c>
      <c r="BF359" s="115" t="str">
        <f t="shared" si="55"/>
        <v/>
      </c>
      <c r="BG359" s="113">
        <f t="shared" si="56"/>
        <v>57.95</v>
      </c>
      <c r="BH359" s="206">
        <f t="shared" si="57"/>
        <v>0</v>
      </c>
      <c r="BI359" s="113" t="str">
        <f t="shared" si="58"/>
        <v/>
      </c>
    </row>
    <row r="360" spans="2:61" ht="18.75" customHeight="1" x14ac:dyDescent="0.4">
      <c r="B360" s="1329" t="s">
        <v>1824</v>
      </c>
      <c r="C360" s="1330"/>
      <c r="D360" s="1329" t="s">
        <v>1824</v>
      </c>
      <c r="E360" s="1330"/>
      <c r="F360" s="1331" t="str">
        <f>'Fruit Trees, Citrus &amp; Berries'!BE351</f>
        <v/>
      </c>
      <c r="G360" s="1332"/>
      <c r="H360" s="1333" t="str">
        <f>'Fruit Trees, Citrus &amp; Berries'!BB351&amp;" | "&amp;'Fruit Trees, Citrus &amp; Berries'!BC351</f>
        <v>Peach | Anzac</v>
      </c>
      <c r="I360" s="1334"/>
      <c r="J360" s="1334"/>
      <c r="K360" s="1334"/>
      <c r="L360" s="1334"/>
      <c r="M360" s="1334"/>
      <c r="N360" s="1334"/>
      <c r="O360" s="1334"/>
      <c r="P360" s="1334"/>
      <c r="Q360" s="1334"/>
      <c r="R360" s="1334"/>
      <c r="S360" s="1334"/>
      <c r="T360" s="1334"/>
      <c r="U360" s="1334"/>
      <c r="V360" s="1334"/>
      <c r="W360" s="1334"/>
      <c r="X360" s="1334"/>
      <c r="Y360" s="1334"/>
      <c r="Z360" s="1334"/>
      <c r="AA360" s="1334"/>
      <c r="AB360" s="1334"/>
      <c r="AC360" s="1334"/>
      <c r="AD360" s="1334"/>
      <c r="AE360" s="1334"/>
      <c r="AF360" s="1334"/>
      <c r="AG360" s="1334"/>
      <c r="AH360" s="1334"/>
      <c r="AI360" s="1334"/>
      <c r="AJ360" s="1334"/>
      <c r="AK360" s="1334"/>
      <c r="AL360" s="1335"/>
      <c r="AM360" s="1336">
        <f>'Fruit Trees, Citrus &amp; Berries'!BF351</f>
        <v>39.950000000000003</v>
      </c>
      <c r="AN360" s="1337"/>
      <c r="AO360" s="1338"/>
      <c r="AP360" s="1339">
        <f>'Fruit Trees, Citrus &amp; Berries'!BH351</f>
        <v>0</v>
      </c>
      <c r="AQ360" s="1340"/>
      <c r="AR360" s="1341"/>
      <c r="AS360" s="1336" t="str">
        <f t="shared" si="51"/>
        <v/>
      </c>
      <c r="AT360" s="1337"/>
      <c r="AU360" s="1337"/>
      <c r="AV360" s="1338"/>
      <c r="AW360" s="1342" t="str">
        <f>'Fruit Trees, Citrus &amp; Berries'!BA351</f>
        <v>JFFBR595</v>
      </c>
      <c r="AX360" s="1343"/>
      <c r="AY360" s="1344"/>
      <c r="BB360" s="108" t="str">
        <f t="shared" si="50"/>
        <v>*********</v>
      </c>
      <c r="BC360" s="108" t="str">
        <f t="shared" si="52"/>
        <v>JFFBR595</v>
      </c>
      <c r="BD360" s="108" t="str">
        <f t="shared" si="53"/>
        <v/>
      </c>
      <c r="BE360" s="108" t="str">
        <f t="shared" si="54"/>
        <v>Peach | Anzac</v>
      </c>
      <c r="BF360" s="115" t="str">
        <f t="shared" si="55"/>
        <v/>
      </c>
      <c r="BG360" s="113">
        <f t="shared" si="56"/>
        <v>39.950000000000003</v>
      </c>
      <c r="BH360" s="206">
        <f t="shared" si="57"/>
        <v>0</v>
      </c>
      <c r="BI360" s="113" t="str">
        <f t="shared" si="58"/>
        <v/>
      </c>
    </row>
    <row r="361" spans="2:61" ht="18.75" customHeight="1" x14ac:dyDescent="0.4">
      <c r="B361" s="1329" t="s">
        <v>1824</v>
      </c>
      <c r="C361" s="1330"/>
      <c r="D361" s="1329" t="s">
        <v>1824</v>
      </c>
      <c r="E361" s="1330"/>
      <c r="F361" s="1331" t="str">
        <f>'Fruit Trees, Citrus &amp; Berries'!BE352</f>
        <v/>
      </c>
      <c r="G361" s="1332"/>
      <c r="H361" s="1333" t="str">
        <f>'Fruit Trees, Citrus &amp; Berries'!BB352&amp;" | "&amp;'Fruit Trees, Citrus &amp; Berries'!BC352</f>
        <v>Peach | Angel</v>
      </c>
      <c r="I361" s="1334"/>
      <c r="J361" s="1334"/>
      <c r="K361" s="1334"/>
      <c r="L361" s="1334"/>
      <c r="M361" s="1334"/>
      <c r="N361" s="1334"/>
      <c r="O361" s="1334"/>
      <c r="P361" s="1334"/>
      <c r="Q361" s="1334"/>
      <c r="R361" s="1334"/>
      <c r="S361" s="1334"/>
      <c r="T361" s="1334"/>
      <c r="U361" s="1334"/>
      <c r="V361" s="1334"/>
      <c r="W361" s="1334"/>
      <c r="X361" s="1334"/>
      <c r="Y361" s="1334"/>
      <c r="Z361" s="1334"/>
      <c r="AA361" s="1334"/>
      <c r="AB361" s="1334"/>
      <c r="AC361" s="1334"/>
      <c r="AD361" s="1334"/>
      <c r="AE361" s="1334"/>
      <c r="AF361" s="1334"/>
      <c r="AG361" s="1334"/>
      <c r="AH361" s="1334"/>
      <c r="AI361" s="1334"/>
      <c r="AJ361" s="1334"/>
      <c r="AK361" s="1334"/>
      <c r="AL361" s="1335"/>
      <c r="AM361" s="1336">
        <f>'Fruit Trees, Citrus &amp; Berries'!BF352</f>
        <v>39.950000000000003</v>
      </c>
      <c r="AN361" s="1337"/>
      <c r="AO361" s="1338"/>
      <c r="AP361" s="1339">
        <f>'Fruit Trees, Citrus &amp; Berries'!BH352</f>
        <v>0</v>
      </c>
      <c r="AQ361" s="1340"/>
      <c r="AR361" s="1341"/>
      <c r="AS361" s="1336" t="str">
        <f t="shared" si="51"/>
        <v/>
      </c>
      <c r="AT361" s="1337"/>
      <c r="AU361" s="1337"/>
      <c r="AV361" s="1338"/>
      <c r="AW361" s="1342" t="str">
        <f>'Fruit Trees, Citrus &amp; Berries'!BA352</f>
        <v>JFFBR598</v>
      </c>
      <c r="AX361" s="1343"/>
      <c r="AY361" s="1344"/>
      <c r="BB361" s="108" t="str">
        <f t="shared" si="50"/>
        <v>*********</v>
      </c>
      <c r="BC361" s="108" t="str">
        <f t="shared" si="52"/>
        <v>JFFBR598</v>
      </c>
      <c r="BD361" s="108" t="str">
        <f t="shared" si="53"/>
        <v/>
      </c>
      <c r="BE361" s="108" t="str">
        <f t="shared" si="54"/>
        <v>Peach | Angel</v>
      </c>
      <c r="BF361" s="115" t="str">
        <f t="shared" si="55"/>
        <v/>
      </c>
      <c r="BG361" s="113">
        <f t="shared" si="56"/>
        <v>39.950000000000003</v>
      </c>
      <c r="BH361" s="206">
        <f t="shared" si="57"/>
        <v>0</v>
      </c>
      <c r="BI361" s="113" t="str">
        <f t="shared" si="58"/>
        <v/>
      </c>
    </row>
    <row r="362" spans="2:61" ht="18.75" customHeight="1" x14ac:dyDescent="0.4">
      <c r="B362" s="1329" t="s">
        <v>1824</v>
      </c>
      <c r="C362" s="1330"/>
      <c r="D362" s="1329" t="s">
        <v>1824</v>
      </c>
      <c r="E362" s="1330"/>
      <c r="F362" s="1331" t="str">
        <f>'Fruit Trees, Citrus &amp; Berries'!BE353</f>
        <v/>
      </c>
      <c r="G362" s="1332"/>
      <c r="H362" s="1333" t="str">
        <f>'Fruit Trees, Citrus &amp; Berries'!BB353&amp;" | "&amp;'Fruit Trees, Citrus &amp; Berries'!BC353</f>
        <v>Peach | Blackboy</v>
      </c>
      <c r="I362" s="1334"/>
      <c r="J362" s="1334"/>
      <c r="K362" s="1334"/>
      <c r="L362" s="1334"/>
      <c r="M362" s="1334"/>
      <c r="N362" s="1334"/>
      <c r="O362" s="1334"/>
      <c r="P362" s="1334"/>
      <c r="Q362" s="1334"/>
      <c r="R362" s="1334"/>
      <c r="S362" s="1334"/>
      <c r="T362" s="1334"/>
      <c r="U362" s="1334"/>
      <c r="V362" s="1334"/>
      <c r="W362" s="1334"/>
      <c r="X362" s="1334"/>
      <c r="Y362" s="1334"/>
      <c r="Z362" s="1334"/>
      <c r="AA362" s="1334"/>
      <c r="AB362" s="1334"/>
      <c r="AC362" s="1334"/>
      <c r="AD362" s="1334"/>
      <c r="AE362" s="1334"/>
      <c r="AF362" s="1334"/>
      <c r="AG362" s="1334"/>
      <c r="AH362" s="1334"/>
      <c r="AI362" s="1334"/>
      <c r="AJ362" s="1334"/>
      <c r="AK362" s="1334"/>
      <c r="AL362" s="1335"/>
      <c r="AM362" s="1336">
        <f>'Fruit Trees, Citrus &amp; Berries'!BF353</f>
        <v>32.950000000000003</v>
      </c>
      <c r="AN362" s="1337"/>
      <c r="AO362" s="1338"/>
      <c r="AP362" s="1339">
        <f>'Fruit Trees, Citrus &amp; Berries'!BH353</f>
        <v>0</v>
      </c>
      <c r="AQ362" s="1340"/>
      <c r="AR362" s="1341"/>
      <c r="AS362" s="1336" t="str">
        <f t="shared" si="51"/>
        <v/>
      </c>
      <c r="AT362" s="1337"/>
      <c r="AU362" s="1337"/>
      <c r="AV362" s="1338"/>
      <c r="AW362" s="1342" t="str">
        <f>'Fruit Trees, Citrus &amp; Berries'!BA353</f>
        <v>JFFBR600</v>
      </c>
      <c r="AX362" s="1343"/>
      <c r="AY362" s="1344"/>
      <c r="BB362" s="108" t="str">
        <f t="shared" si="50"/>
        <v>*********</v>
      </c>
      <c r="BC362" s="108" t="str">
        <f t="shared" si="52"/>
        <v>JFFBR600</v>
      </c>
      <c r="BD362" s="108" t="str">
        <f t="shared" si="53"/>
        <v/>
      </c>
      <c r="BE362" s="108" t="str">
        <f t="shared" si="54"/>
        <v>Peach | Blackboy</v>
      </c>
      <c r="BF362" s="115" t="str">
        <f t="shared" si="55"/>
        <v/>
      </c>
      <c r="BG362" s="113">
        <f t="shared" si="56"/>
        <v>32.950000000000003</v>
      </c>
      <c r="BH362" s="206">
        <f t="shared" si="57"/>
        <v>0</v>
      </c>
      <c r="BI362" s="113" t="str">
        <f t="shared" si="58"/>
        <v/>
      </c>
    </row>
    <row r="363" spans="2:61" ht="18.75" customHeight="1" x14ac:dyDescent="0.4">
      <c r="B363" s="1329" t="s">
        <v>1824</v>
      </c>
      <c r="C363" s="1330"/>
      <c r="D363" s="1329" t="s">
        <v>1824</v>
      </c>
      <c r="E363" s="1330"/>
      <c r="F363" s="1331" t="str">
        <f>'Fruit Trees, Citrus &amp; Berries'!BE354</f>
        <v/>
      </c>
      <c r="G363" s="1332"/>
      <c r="H363" s="1333" t="str">
        <f>'Fruit Trees, Citrus &amp; Berries'!BB354&amp;" | "&amp;'Fruit Trees, Citrus &amp; Berries'!BC354</f>
        <v>Peach | Briggs Early May</v>
      </c>
      <c r="I363" s="1334"/>
      <c r="J363" s="1334"/>
      <c r="K363" s="1334"/>
      <c r="L363" s="1334"/>
      <c r="M363" s="1334"/>
      <c r="N363" s="1334"/>
      <c r="O363" s="1334"/>
      <c r="P363" s="1334"/>
      <c r="Q363" s="1334"/>
      <c r="R363" s="1334"/>
      <c r="S363" s="1334"/>
      <c r="T363" s="1334"/>
      <c r="U363" s="1334"/>
      <c r="V363" s="1334"/>
      <c r="W363" s="1334"/>
      <c r="X363" s="1334"/>
      <c r="Y363" s="1334"/>
      <c r="Z363" s="1334"/>
      <c r="AA363" s="1334"/>
      <c r="AB363" s="1334"/>
      <c r="AC363" s="1334"/>
      <c r="AD363" s="1334"/>
      <c r="AE363" s="1334"/>
      <c r="AF363" s="1334"/>
      <c r="AG363" s="1334"/>
      <c r="AH363" s="1334"/>
      <c r="AI363" s="1334"/>
      <c r="AJ363" s="1334"/>
      <c r="AK363" s="1334"/>
      <c r="AL363" s="1335"/>
      <c r="AM363" s="1336">
        <f>'Fruit Trees, Citrus &amp; Berries'!BF354</f>
        <v>42.95</v>
      </c>
      <c r="AN363" s="1337"/>
      <c r="AO363" s="1338"/>
      <c r="AP363" s="1339">
        <f>'Fruit Trees, Citrus &amp; Berries'!BH354</f>
        <v>0</v>
      </c>
      <c r="AQ363" s="1340"/>
      <c r="AR363" s="1341"/>
      <c r="AS363" s="1336" t="str">
        <f t="shared" si="51"/>
        <v/>
      </c>
      <c r="AT363" s="1337"/>
      <c r="AU363" s="1337"/>
      <c r="AV363" s="1338"/>
      <c r="AW363" s="1342" t="str">
        <f>'Fruit Trees, Citrus &amp; Berries'!BA354</f>
        <v>HBFBR601</v>
      </c>
      <c r="AX363" s="1343"/>
      <c r="AY363" s="1344"/>
      <c r="BB363" s="108" t="str">
        <f t="shared" si="50"/>
        <v>*********</v>
      </c>
      <c r="BC363" s="108" t="str">
        <f t="shared" si="52"/>
        <v>HBFBR601</v>
      </c>
      <c r="BD363" s="108" t="str">
        <f t="shared" si="53"/>
        <v/>
      </c>
      <c r="BE363" s="108" t="str">
        <f t="shared" si="54"/>
        <v>Peach | Briggs Early May</v>
      </c>
      <c r="BF363" s="115" t="str">
        <f t="shared" si="55"/>
        <v/>
      </c>
      <c r="BG363" s="113">
        <f t="shared" si="56"/>
        <v>42.95</v>
      </c>
      <c r="BH363" s="206">
        <f t="shared" si="57"/>
        <v>0</v>
      </c>
      <c r="BI363" s="113" t="str">
        <f t="shared" si="58"/>
        <v/>
      </c>
    </row>
    <row r="364" spans="2:61" ht="18.75" customHeight="1" x14ac:dyDescent="0.4">
      <c r="B364" s="1329" t="s">
        <v>1824</v>
      </c>
      <c r="C364" s="1330"/>
      <c r="D364" s="1329" t="s">
        <v>1824</v>
      </c>
      <c r="E364" s="1330"/>
      <c r="F364" s="1331" t="str">
        <f>'Fruit Trees, Citrus &amp; Berries'!BE355</f>
        <v/>
      </c>
      <c r="G364" s="1332"/>
      <c r="H364" s="1333" t="str">
        <f>'Fruit Trees, Citrus &amp; Berries'!BB355&amp;" | "&amp;'Fruit Trees, Citrus &amp; Berries'!BC355</f>
        <v>Peach | Briggs Early May (XL*)</v>
      </c>
      <c r="I364" s="1334"/>
      <c r="J364" s="1334"/>
      <c r="K364" s="1334"/>
      <c r="L364" s="1334"/>
      <c r="M364" s="1334"/>
      <c r="N364" s="1334"/>
      <c r="O364" s="1334"/>
      <c r="P364" s="1334"/>
      <c r="Q364" s="1334"/>
      <c r="R364" s="1334"/>
      <c r="S364" s="1334"/>
      <c r="T364" s="1334"/>
      <c r="U364" s="1334"/>
      <c r="V364" s="1334"/>
      <c r="W364" s="1334"/>
      <c r="X364" s="1334"/>
      <c r="Y364" s="1334"/>
      <c r="Z364" s="1334"/>
      <c r="AA364" s="1334"/>
      <c r="AB364" s="1334"/>
      <c r="AC364" s="1334"/>
      <c r="AD364" s="1334"/>
      <c r="AE364" s="1334"/>
      <c r="AF364" s="1334"/>
      <c r="AG364" s="1334"/>
      <c r="AH364" s="1334"/>
      <c r="AI364" s="1334"/>
      <c r="AJ364" s="1334"/>
      <c r="AK364" s="1334"/>
      <c r="AL364" s="1335"/>
      <c r="AM364" s="1336">
        <f>'Fruit Trees, Citrus &amp; Berries'!BF355</f>
        <v>57.95</v>
      </c>
      <c r="AN364" s="1337"/>
      <c r="AO364" s="1338"/>
      <c r="AP364" s="1339">
        <f>'Fruit Trees, Citrus &amp; Berries'!BH355</f>
        <v>0</v>
      </c>
      <c r="AQ364" s="1340"/>
      <c r="AR364" s="1341"/>
      <c r="AS364" s="1336" t="str">
        <f t="shared" si="51"/>
        <v/>
      </c>
      <c r="AT364" s="1337"/>
      <c r="AU364" s="1337"/>
      <c r="AV364" s="1338"/>
      <c r="AW364" s="1342" t="str">
        <f>'Fruit Trees, Citrus &amp; Berries'!BA355</f>
        <v>GNFBR601</v>
      </c>
      <c r="AX364" s="1343"/>
      <c r="AY364" s="1344"/>
      <c r="BB364" s="108" t="str">
        <f t="shared" si="50"/>
        <v>*********</v>
      </c>
      <c r="BC364" s="108" t="str">
        <f t="shared" si="52"/>
        <v>GNFBR601</v>
      </c>
      <c r="BD364" s="108" t="str">
        <f t="shared" si="53"/>
        <v/>
      </c>
      <c r="BE364" s="108" t="str">
        <f t="shared" si="54"/>
        <v>Peach | Briggs Early May (XL*)</v>
      </c>
      <c r="BF364" s="115" t="str">
        <f t="shared" si="55"/>
        <v/>
      </c>
      <c r="BG364" s="113">
        <f t="shared" si="56"/>
        <v>57.95</v>
      </c>
      <c r="BH364" s="206">
        <f t="shared" si="57"/>
        <v>0</v>
      </c>
      <c r="BI364" s="113" t="str">
        <f t="shared" si="58"/>
        <v/>
      </c>
    </row>
    <row r="365" spans="2:61" ht="18.75" customHeight="1" x14ac:dyDescent="0.4">
      <c r="B365" s="1329" t="s">
        <v>1824</v>
      </c>
      <c r="C365" s="1330"/>
      <c r="D365" s="1329" t="s">
        <v>1824</v>
      </c>
      <c r="E365" s="1330"/>
      <c r="F365" s="1331" t="str">
        <f>'Fruit Trees, Citrus &amp; Berries'!BE356</f>
        <v/>
      </c>
      <c r="G365" s="1332"/>
      <c r="H365" s="1333" t="str">
        <f>'Fruit Trees, Citrus &amp; Berries'!BB356&amp;" | "&amp;'Fruit Trees, Citrus &amp; Berries'!BC356</f>
        <v>Peach | Daisy</v>
      </c>
      <c r="I365" s="1334"/>
      <c r="J365" s="1334"/>
      <c r="K365" s="1334"/>
      <c r="L365" s="1334"/>
      <c r="M365" s="1334"/>
      <c r="N365" s="1334"/>
      <c r="O365" s="1334"/>
      <c r="P365" s="1334"/>
      <c r="Q365" s="1334"/>
      <c r="R365" s="1334"/>
      <c r="S365" s="1334"/>
      <c r="T365" s="1334"/>
      <c r="U365" s="1334"/>
      <c r="V365" s="1334"/>
      <c r="W365" s="1334"/>
      <c r="X365" s="1334"/>
      <c r="Y365" s="1334"/>
      <c r="Z365" s="1334"/>
      <c r="AA365" s="1334"/>
      <c r="AB365" s="1334"/>
      <c r="AC365" s="1334"/>
      <c r="AD365" s="1334"/>
      <c r="AE365" s="1334"/>
      <c r="AF365" s="1334"/>
      <c r="AG365" s="1334"/>
      <c r="AH365" s="1334"/>
      <c r="AI365" s="1334"/>
      <c r="AJ365" s="1334"/>
      <c r="AK365" s="1334"/>
      <c r="AL365" s="1335"/>
      <c r="AM365" s="1336" t="str">
        <f>'Fruit Trees, Citrus &amp; Berries'!BF356</f>
        <v/>
      </c>
      <c r="AN365" s="1337"/>
      <c r="AO365" s="1338"/>
      <c r="AP365" s="1339">
        <f>'Fruit Trees, Citrus &amp; Berries'!BH356</f>
        <v>0</v>
      </c>
      <c r="AQ365" s="1340"/>
      <c r="AR365" s="1341"/>
      <c r="AS365" s="1336" t="str">
        <f t="shared" si="51"/>
        <v/>
      </c>
      <c r="AT365" s="1337"/>
      <c r="AU365" s="1337"/>
      <c r="AV365" s="1338"/>
      <c r="AW365" s="1342" t="str">
        <f>'Fruit Trees, Citrus &amp; Berries'!BA356</f>
        <v>FNFBR602</v>
      </c>
      <c r="AX365" s="1343"/>
      <c r="AY365" s="1344"/>
      <c r="BB365" s="108" t="str">
        <f t="shared" si="50"/>
        <v>*********</v>
      </c>
      <c r="BC365" s="108" t="str">
        <f t="shared" si="52"/>
        <v>FNFBR602</v>
      </c>
      <c r="BD365" s="108" t="str">
        <f t="shared" si="53"/>
        <v/>
      </c>
      <c r="BE365" s="108" t="str">
        <f t="shared" si="54"/>
        <v>Peach | Daisy</v>
      </c>
      <c r="BF365" s="115" t="str">
        <f t="shared" si="55"/>
        <v/>
      </c>
      <c r="BG365" s="113" t="str">
        <f t="shared" si="56"/>
        <v/>
      </c>
      <c r="BH365" s="206">
        <f t="shared" si="57"/>
        <v>0</v>
      </c>
      <c r="BI365" s="113" t="str">
        <f t="shared" si="58"/>
        <v/>
      </c>
    </row>
    <row r="366" spans="2:61" ht="18.75" customHeight="1" x14ac:dyDescent="0.4">
      <c r="B366" s="1329" t="s">
        <v>1824</v>
      </c>
      <c r="C366" s="1330"/>
      <c r="D366" s="1329" t="s">
        <v>1824</v>
      </c>
      <c r="E366" s="1330"/>
      <c r="F366" s="1331" t="str">
        <f>'Fruit Trees, Citrus &amp; Berries'!BE357</f>
        <v/>
      </c>
      <c r="G366" s="1332"/>
      <c r="H366" s="1333" t="str">
        <f>'Fruit Trees, Citrus &amp; Berries'!BB357&amp;" | "&amp;'Fruit Trees, Citrus &amp; Berries'!BC357</f>
        <v>Peach | Double Jewel</v>
      </c>
      <c r="I366" s="1334"/>
      <c r="J366" s="1334"/>
      <c r="K366" s="1334"/>
      <c r="L366" s="1334"/>
      <c r="M366" s="1334"/>
      <c r="N366" s="1334"/>
      <c r="O366" s="1334"/>
      <c r="P366" s="1334"/>
      <c r="Q366" s="1334"/>
      <c r="R366" s="1334"/>
      <c r="S366" s="1334"/>
      <c r="T366" s="1334"/>
      <c r="U366" s="1334"/>
      <c r="V366" s="1334"/>
      <c r="W366" s="1334"/>
      <c r="X366" s="1334"/>
      <c r="Y366" s="1334"/>
      <c r="Z366" s="1334"/>
      <c r="AA366" s="1334"/>
      <c r="AB366" s="1334"/>
      <c r="AC366" s="1334"/>
      <c r="AD366" s="1334"/>
      <c r="AE366" s="1334"/>
      <c r="AF366" s="1334"/>
      <c r="AG366" s="1334"/>
      <c r="AH366" s="1334"/>
      <c r="AI366" s="1334"/>
      <c r="AJ366" s="1334"/>
      <c r="AK366" s="1334"/>
      <c r="AL366" s="1335"/>
      <c r="AM366" s="1336">
        <f>'Fruit Trees, Citrus &amp; Berries'!BF357</f>
        <v>44.95</v>
      </c>
      <c r="AN366" s="1337"/>
      <c r="AO366" s="1338"/>
      <c r="AP366" s="1339">
        <f>'Fruit Trees, Citrus &amp; Berries'!BH357</f>
        <v>0</v>
      </c>
      <c r="AQ366" s="1340"/>
      <c r="AR366" s="1341"/>
      <c r="AS366" s="1336" t="str">
        <f t="shared" si="51"/>
        <v/>
      </c>
      <c r="AT366" s="1337"/>
      <c r="AU366" s="1337"/>
      <c r="AV366" s="1338"/>
      <c r="AW366" s="1342" t="str">
        <f>'Fruit Trees, Citrus &amp; Berries'!BA357</f>
        <v>FNFBR619</v>
      </c>
      <c r="AX366" s="1343"/>
      <c r="AY366" s="1344"/>
      <c r="BB366" s="108" t="str">
        <f t="shared" si="50"/>
        <v>*********</v>
      </c>
      <c r="BC366" s="108" t="str">
        <f t="shared" si="52"/>
        <v>FNFBR619</v>
      </c>
      <c r="BD366" s="108" t="str">
        <f t="shared" si="53"/>
        <v/>
      </c>
      <c r="BE366" s="108" t="str">
        <f t="shared" si="54"/>
        <v>Peach | Double Jewel</v>
      </c>
      <c r="BF366" s="115" t="str">
        <f t="shared" si="55"/>
        <v/>
      </c>
      <c r="BG366" s="113">
        <f t="shared" si="56"/>
        <v>44.95</v>
      </c>
      <c r="BH366" s="206">
        <f t="shared" si="57"/>
        <v>0</v>
      </c>
      <c r="BI366" s="113" t="str">
        <f t="shared" si="58"/>
        <v/>
      </c>
    </row>
    <row r="367" spans="2:61" ht="18.75" customHeight="1" x14ac:dyDescent="0.4">
      <c r="B367" s="1329" t="s">
        <v>1824</v>
      </c>
      <c r="C367" s="1330"/>
      <c r="D367" s="1329" t="s">
        <v>1824</v>
      </c>
      <c r="E367" s="1330"/>
      <c r="F367" s="1331" t="str">
        <f>'Fruit Trees, Citrus &amp; Berries'!BE358</f>
        <v/>
      </c>
      <c r="G367" s="1332"/>
      <c r="H367" s="1333" t="str">
        <f>'Fruit Trees, Citrus &amp; Berries'!BB358&amp;" | "&amp;'Fruit Trees, Citrus &amp; Berries'!BC358</f>
        <v>Peach | Elberta</v>
      </c>
      <c r="I367" s="1334"/>
      <c r="J367" s="1334"/>
      <c r="K367" s="1334"/>
      <c r="L367" s="1334"/>
      <c r="M367" s="1334"/>
      <c r="N367" s="1334"/>
      <c r="O367" s="1334"/>
      <c r="P367" s="1334"/>
      <c r="Q367" s="1334"/>
      <c r="R367" s="1334"/>
      <c r="S367" s="1334"/>
      <c r="T367" s="1334"/>
      <c r="U367" s="1334"/>
      <c r="V367" s="1334"/>
      <c r="W367" s="1334"/>
      <c r="X367" s="1334"/>
      <c r="Y367" s="1334"/>
      <c r="Z367" s="1334"/>
      <c r="AA367" s="1334"/>
      <c r="AB367" s="1334"/>
      <c r="AC367" s="1334"/>
      <c r="AD367" s="1334"/>
      <c r="AE367" s="1334"/>
      <c r="AF367" s="1334"/>
      <c r="AG367" s="1334"/>
      <c r="AH367" s="1334"/>
      <c r="AI367" s="1334"/>
      <c r="AJ367" s="1334"/>
      <c r="AK367" s="1334"/>
      <c r="AL367" s="1335"/>
      <c r="AM367" s="1336">
        <f>'Fruit Trees, Citrus &amp; Berries'!BF358</f>
        <v>42.95</v>
      </c>
      <c r="AN367" s="1337"/>
      <c r="AO367" s="1338"/>
      <c r="AP367" s="1339">
        <f>'Fruit Trees, Citrus &amp; Berries'!BH358</f>
        <v>0</v>
      </c>
      <c r="AQ367" s="1340"/>
      <c r="AR367" s="1341"/>
      <c r="AS367" s="1336" t="str">
        <f t="shared" si="51"/>
        <v/>
      </c>
      <c r="AT367" s="1337"/>
      <c r="AU367" s="1337"/>
      <c r="AV367" s="1338"/>
      <c r="AW367" s="1342" t="str">
        <f>'Fruit Trees, Citrus &amp; Berries'!BA358</f>
        <v>FNFBR603</v>
      </c>
      <c r="AX367" s="1343"/>
      <c r="AY367" s="1344"/>
      <c r="BB367" s="108" t="str">
        <f t="shared" si="50"/>
        <v>*********</v>
      </c>
      <c r="BC367" s="108" t="str">
        <f t="shared" si="52"/>
        <v>FNFBR603</v>
      </c>
      <c r="BD367" s="108" t="str">
        <f t="shared" si="53"/>
        <v/>
      </c>
      <c r="BE367" s="108" t="str">
        <f t="shared" si="54"/>
        <v>Peach | Elberta</v>
      </c>
      <c r="BF367" s="115" t="str">
        <f t="shared" si="55"/>
        <v/>
      </c>
      <c r="BG367" s="113">
        <f t="shared" si="56"/>
        <v>42.95</v>
      </c>
      <c r="BH367" s="206">
        <f t="shared" si="57"/>
        <v>0</v>
      </c>
      <c r="BI367" s="113" t="str">
        <f t="shared" si="58"/>
        <v/>
      </c>
    </row>
    <row r="368" spans="2:61" ht="18.75" customHeight="1" x14ac:dyDescent="0.4">
      <c r="B368" s="1329" t="s">
        <v>1824</v>
      </c>
      <c r="C368" s="1330"/>
      <c r="D368" s="1329" t="s">
        <v>1824</v>
      </c>
      <c r="E368" s="1330"/>
      <c r="F368" s="1331" t="str">
        <f>'Fruit Trees, Citrus &amp; Berries'!BE359</f>
        <v/>
      </c>
      <c r="G368" s="1332"/>
      <c r="H368" s="1333" t="str">
        <f>'Fruit Trees, Citrus &amp; Berries'!BB359&amp;" | "&amp;'Fruit Trees, Citrus &amp; Berries'!BC359</f>
        <v>Peach | Fayette</v>
      </c>
      <c r="I368" s="1334"/>
      <c r="J368" s="1334"/>
      <c r="K368" s="1334"/>
      <c r="L368" s="1334"/>
      <c r="M368" s="1334"/>
      <c r="N368" s="1334"/>
      <c r="O368" s="1334"/>
      <c r="P368" s="1334"/>
      <c r="Q368" s="1334"/>
      <c r="R368" s="1334"/>
      <c r="S368" s="1334"/>
      <c r="T368" s="1334"/>
      <c r="U368" s="1334"/>
      <c r="V368" s="1334"/>
      <c r="W368" s="1334"/>
      <c r="X368" s="1334"/>
      <c r="Y368" s="1334"/>
      <c r="Z368" s="1334"/>
      <c r="AA368" s="1334"/>
      <c r="AB368" s="1334"/>
      <c r="AC368" s="1334"/>
      <c r="AD368" s="1334"/>
      <c r="AE368" s="1334"/>
      <c r="AF368" s="1334"/>
      <c r="AG368" s="1334"/>
      <c r="AH368" s="1334"/>
      <c r="AI368" s="1334"/>
      <c r="AJ368" s="1334"/>
      <c r="AK368" s="1334"/>
      <c r="AL368" s="1335"/>
      <c r="AM368" s="1336">
        <f>'Fruit Trees, Citrus &amp; Berries'!BF359</f>
        <v>42.95</v>
      </c>
      <c r="AN368" s="1337"/>
      <c r="AO368" s="1338"/>
      <c r="AP368" s="1339">
        <f>'Fruit Trees, Citrus &amp; Berries'!BH359</f>
        <v>0</v>
      </c>
      <c r="AQ368" s="1340"/>
      <c r="AR368" s="1341"/>
      <c r="AS368" s="1336" t="str">
        <f t="shared" si="51"/>
        <v/>
      </c>
      <c r="AT368" s="1337"/>
      <c r="AU368" s="1337"/>
      <c r="AV368" s="1338"/>
      <c r="AW368" s="1342" t="str">
        <f>'Fruit Trees, Citrus &amp; Berries'!BA359</f>
        <v>HBFBR604</v>
      </c>
      <c r="AX368" s="1343"/>
      <c r="AY368" s="1344"/>
      <c r="BB368" s="108" t="str">
        <f t="shared" si="50"/>
        <v>*********</v>
      </c>
      <c r="BC368" s="108" t="str">
        <f t="shared" si="52"/>
        <v>HBFBR604</v>
      </c>
      <c r="BD368" s="108" t="str">
        <f t="shared" si="53"/>
        <v/>
      </c>
      <c r="BE368" s="108" t="str">
        <f t="shared" si="54"/>
        <v>Peach | Fayette</v>
      </c>
      <c r="BF368" s="115" t="str">
        <f t="shared" si="55"/>
        <v/>
      </c>
      <c r="BG368" s="113">
        <f t="shared" si="56"/>
        <v>42.95</v>
      </c>
      <c r="BH368" s="206">
        <f t="shared" si="57"/>
        <v>0</v>
      </c>
      <c r="BI368" s="113" t="str">
        <f t="shared" si="58"/>
        <v/>
      </c>
    </row>
    <row r="369" spans="2:61" ht="18.75" customHeight="1" x14ac:dyDescent="0.4">
      <c r="B369" s="1329" t="s">
        <v>1824</v>
      </c>
      <c r="C369" s="1330"/>
      <c r="D369" s="1329" t="s">
        <v>1824</v>
      </c>
      <c r="E369" s="1330"/>
      <c r="F369" s="1331" t="str">
        <f>'Fruit Trees, Citrus &amp; Berries'!BE360</f>
        <v/>
      </c>
      <c r="G369" s="1332"/>
      <c r="H369" s="1333" t="str">
        <f>'Fruit Trees, Citrus &amp; Berries'!BB360&amp;" | "&amp;'Fruit Trees, Citrus &amp; Berries'!BC360</f>
        <v>Peach | Golden Queen</v>
      </c>
      <c r="I369" s="1334"/>
      <c r="J369" s="1334"/>
      <c r="K369" s="1334"/>
      <c r="L369" s="1334"/>
      <c r="M369" s="1334"/>
      <c r="N369" s="1334"/>
      <c r="O369" s="1334"/>
      <c r="P369" s="1334"/>
      <c r="Q369" s="1334"/>
      <c r="R369" s="1334"/>
      <c r="S369" s="1334"/>
      <c r="T369" s="1334"/>
      <c r="U369" s="1334"/>
      <c r="V369" s="1334"/>
      <c r="W369" s="1334"/>
      <c r="X369" s="1334"/>
      <c r="Y369" s="1334"/>
      <c r="Z369" s="1334"/>
      <c r="AA369" s="1334"/>
      <c r="AB369" s="1334"/>
      <c r="AC369" s="1334"/>
      <c r="AD369" s="1334"/>
      <c r="AE369" s="1334"/>
      <c r="AF369" s="1334"/>
      <c r="AG369" s="1334"/>
      <c r="AH369" s="1334"/>
      <c r="AI369" s="1334"/>
      <c r="AJ369" s="1334"/>
      <c r="AK369" s="1334"/>
      <c r="AL369" s="1335"/>
      <c r="AM369" s="1336">
        <f>'Fruit Trees, Citrus &amp; Berries'!BF360</f>
        <v>42.95</v>
      </c>
      <c r="AN369" s="1337"/>
      <c r="AO369" s="1338"/>
      <c r="AP369" s="1339">
        <f>'Fruit Trees, Citrus &amp; Berries'!BH360</f>
        <v>0</v>
      </c>
      <c r="AQ369" s="1340"/>
      <c r="AR369" s="1341"/>
      <c r="AS369" s="1336" t="str">
        <f t="shared" si="51"/>
        <v/>
      </c>
      <c r="AT369" s="1337"/>
      <c r="AU369" s="1337"/>
      <c r="AV369" s="1338"/>
      <c r="AW369" s="1342" t="str">
        <f>'Fruit Trees, Citrus &amp; Berries'!BA360</f>
        <v>HBFBR607</v>
      </c>
      <c r="AX369" s="1343"/>
      <c r="AY369" s="1344"/>
      <c r="BB369" s="108" t="str">
        <f t="shared" si="50"/>
        <v>*********</v>
      </c>
      <c r="BC369" s="108" t="str">
        <f t="shared" si="52"/>
        <v>HBFBR607</v>
      </c>
      <c r="BD369" s="108" t="str">
        <f t="shared" si="53"/>
        <v/>
      </c>
      <c r="BE369" s="108" t="str">
        <f t="shared" si="54"/>
        <v>Peach | Golden Queen</v>
      </c>
      <c r="BF369" s="115" t="str">
        <f t="shared" si="55"/>
        <v/>
      </c>
      <c r="BG369" s="113">
        <f t="shared" si="56"/>
        <v>42.95</v>
      </c>
      <c r="BH369" s="206">
        <f t="shared" si="57"/>
        <v>0</v>
      </c>
      <c r="BI369" s="113" t="str">
        <f t="shared" si="58"/>
        <v/>
      </c>
    </row>
    <row r="370" spans="2:61" ht="18.75" customHeight="1" x14ac:dyDescent="0.4">
      <c r="B370" s="1329" t="s">
        <v>1824</v>
      </c>
      <c r="C370" s="1330"/>
      <c r="D370" s="1329" t="s">
        <v>1824</v>
      </c>
      <c r="E370" s="1330"/>
      <c r="F370" s="1331" t="str">
        <f>'Fruit Trees, Citrus &amp; Berries'!BE361</f>
        <v/>
      </c>
      <c r="G370" s="1332"/>
      <c r="H370" s="1333" t="str">
        <f>'Fruit Trees, Citrus &amp; Berries'!BB361&amp;" | "&amp;'Fruit Trees, Citrus &amp; Berries'!BC361</f>
        <v>Peach | Golden Queen</v>
      </c>
      <c r="I370" s="1334"/>
      <c r="J370" s="1334"/>
      <c r="K370" s="1334"/>
      <c r="L370" s="1334"/>
      <c r="M370" s="1334"/>
      <c r="N370" s="1334"/>
      <c r="O370" s="1334"/>
      <c r="P370" s="1334"/>
      <c r="Q370" s="1334"/>
      <c r="R370" s="1334"/>
      <c r="S370" s="1334"/>
      <c r="T370" s="1334"/>
      <c r="U370" s="1334"/>
      <c r="V370" s="1334"/>
      <c r="W370" s="1334"/>
      <c r="X370" s="1334"/>
      <c r="Y370" s="1334"/>
      <c r="Z370" s="1334"/>
      <c r="AA370" s="1334"/>
      <c r="AB370" s="1334"/>
      <c r="AC370" s="1334"/>
      <c r="AD370" s="1334"/>
      <c r="AE370" s="1334"/>
      <c r="AF370" s="1334"/>
      <c r="AG370" s="1334"/>
      <c r="AH370" s="1334"/>
      <c r="AI370" s="1334"/>
      <c r="AJ370" s="1334"/>
      <c r="AK370" s="1334"/>
      <c r="AL370" s="1335"/>
      <c r="AM370" s="1336">
        <f>'Fruit Trees, Citrus &amp; Berries'!BF361</f>
        <v>42.95</v>
      </c>
      <c r="AN370" s="1337"/>
      <c r="AO370" s="1338"/>
      <c r="AP370" s="1339">
        <f>'Fruit Trees, Citrus &amp; Berries'!BH361</f>
        <v>0</v>
      </c>
      <c r="AQ370" s="1340"/>
      <c r="AR370" s="1341"/>
      <c r="AS370" s="1336" t="str">
        <f t="shared" si="51"/>
        <v/>
      </c>
      <c r="AT370" s="1337"/>
      <c r="AU370" s="1337"/>
      <c r="AV370" s="1338"/>
      <c r="AW370" s="1342" t="str">
        <f>'Fruit Trees, Citrus &amp; Berries'!BA361</f>
        <v>FNFBR607</v>
      </c>
      <c r="AX370" s="1343"/>
      <c r="AY370" s="1344"/>
      <c r="BB370" s="108" t="str">
        <f t="shared" si="50"/>
        <v>*********</v>
      </c>
      <c r="BC370" s="108" t="str">
        <f t="shared" si="52"/>
        <v>FNFBR607</v>
      </c>
      <c r="BD370" s="108" t="str">
        <f t="shared" si="53"/>
        <v/>
      </c>
      <c r="BE370" s="108" t="str">
        <f t="shared" si="54"/>
        <v>Peach | Golden Queen</v>
      </c>
      <c r="BF370" s="115" t="str">
        <f t="shared" si="55"/>
        <v/>
      </c>
      <c r="BG370" s="113">
        <f t="shared" si="56"/>
        <v>42.95</v>
      </c>
      <c r="BH370" s="206">
        <f t="shared" si="57"/>
        <v>0</v>
      </c>
      <c r="BI370" s="113" t="str">
        <f t="shared" si="58"/>
        <v/>
      </c>
    </row>
    <row r="371" spans="2:61" ht="18.75" customHeight="1" x14ac:dyDescent="0.4">
      <c r="B371" s="1329" t="s">
        <v>1824</v>
      </c>
      <c r="C371" s="1330"/>
      <c r="D371" s="1329" t="s">
        <v>1824</v>
      </c>
      <c r="E371" s="1330"/>
      <c r="F371" s="1331" t="str">
        <f>'Fruit Trees, Citrus &amp; Berries'!BE362</f>
        <v/>
      </c>
      <c r="G371" s="1332"/>
      <c r="H371" s="1333" t="str">
        <f>'Fruit Trees, Citrus &amp; Berries'!BB362&amp;" | "&amp;'Fruit Trees, Citrus &amp; Berries'!BC362</f>
        <v>Peach | Golden Queen (XL*)</v>
      </c>
      <c r="I371" s="1334"/>
      <c r="J371" s="1334"/>
      <c r="K371" s="1334"/>
      <c r="L371" s="1334"/>
      <c r="M371" s="1334"/>
      <c r="N371" s="1334"/>
      <c r="O371" s="1334"/>
      <c r="P371" s="1334"/>
      <c r="Q371" s="1334"/>
      <c r="R371" s="1334"/>
      <c r="S371" s="1334"/>
      <c r="T371" s="1334"/>
      <c r="U371" s="1334"/>
      <c r="V371" s="1334"/>
      <c r="W371" s="1334"/>
      <c r="X371" s="1334"/>
      <c r="Y371" s="1334"/>
      <c r="Z371" s="1334"/>
      <c r="AA371" s="1334"/>
      <c r="AB371" s="1334"/>
      <c r="AC371" s="1334"/>
      <c r="AD371" s="1334"/>
      <c r="AE371" s="1334"/>
      <c r="AF371" s="1334"/>
      <c r="AG371" s="1334"/>
      <c r="AH371" s="1334"/>
      <c r="AI371" s="1334"/>
      <c r="AJ371" s="1334"/>
      <c r="AK371" s="1334"/>
      <c r="AL371" s="1335"/>
      <c r="AM371" s="1336">
        <f>'Fruit Trees, Citrus &amp; Berries'!BF362</f>
        <v>57.95</v>
      </c>
      <c r="AN371" s="1337"/>
      <c r="AO371" s="1338"/>
      <c r="AP371" s="1339">
        <f>'Fruit Trees, Citrus &amp; Berries'!BH362</f>
        <v>0</v>
      </c>
      <c r="AQ371" s="1340"/>
      <c r="AR371" s="1341"/>
      <c r="AS371" s="1336" t="str">
        <f t="shared" si="51"/>
        <v/>
      </c>
      <c r="AT371" s="1337"/>
      <c r="AU371" s="1337"/>
      <c r="AV371" s="1338"/>
      <c r="AW371" s="1342" t="str">
        <f>'Fruit Trees, Citrus &amp; Berries'!BA362</f>
        <v>GNFBR607</v>
      </c>
      <c r="AX371" s="1343"/>
      <c r="AY371" s="1344"/>
      <c r="BB371" s="108" t="str">
        <f t="shared" si="50"/>
        <v>*********</v>
      </c>
      <c r="BC371" s="108" t="str">
        <f t="shared" si="52"/>
        <v>GNFBR607</v>
      </c>
      <c r="BD371" s="108" t="str">
        <f t="shared" si="53"/>
        <v/>
      </c>
      <c r="BE371" s="108" t="str">
        <f t="shared" si="54"/>
        <v>Peach | Golden Queen (XL*)</v>
      </c>
      <c r="BF371" s="115" t="str">
        <f t="shared" si="55"/>
        <v/>
      </c>
      <c r="BG371" s="113">
        <f t="shared" si="56"/>
        <v>57.95</v>
      </c>
      <c r="BH371" s="206">
        <f t="shared" si="57"/>
        <v>0</v>
      </c>
      <c r="BI371" s="113" t="str">
        <f t="shared" si="58"/>
        <v/>
      </c>
    </row>
    <row r="372" spans="2:61" ht="18.75" customHeight="1" x14ac:dyDescent="0.4">
      <c r="B372" s="1329" t="s">
        <v>1824</v>
      </c>
      <c r="C372" s="1330"/>
      <c r="D372" s="1329" t="s">
        <v>1824</v>
      </c>
      <c r="E372" s="1330"/>
      <c r="F372" s="1331" t="str">
        <f>'Fruit Trees, Citrus &amp; Berries'!BE363</f>
        <v/>
      </c>
      <c r="G372" s="1332"/>
      <c r="H372" s="1333" t="str">
        <f>'Fruit Trees, Citrus &amp; Berries'!BB363&amp;" | "&amp;'Fruit Trees, Citrus &amp; Berries'!BC363</f>
        <v>Peach | OkeeDokee</v>
      </c>
      <c r="I372" s="1334"/>
      <c r="J372" s="1334"/>
      <c r="K372" s="1334"/>
      <c r="L372" s="1334"/>
      <c r="M372" s="1334"/>
      <c r="N372" s="1334"/>
      <c r="O372" s="1334"/>
      <c r="P372" s="1334"/>
      <c r="Q372" s="1334"/>
      <c r="R372" s="1334"/>
      <c r="S372" s="1334"/>
      <c r="T372" s="1334"/>
      <c r="U372" s="1334"/>
      <c r="V372" s="1334"/>
      <c r="W372" s="1334"/>
      <c r="X372" s="1334"/>
      <c r="Y372" s="1334"/>
      <c r="Z372" s="1334"/>
      <c r="AA372" s="1334"/>
      <c r="AB372" s="1334"/>
      <c r="AC372" s="1334"/>
      <c r="AD372" s="1334"/>
      <c r="AE372" s="1334"/>
      <c r="AF372" s="1334"/>
      <c r="AG372" s="1334"/>
      <c r="AH372" s="1334"/>
      <c r="AI372" s="1334"/>
      <c r="AJ372" s="1334"/>
      <c r="AK372" s="1334"/>
      <c r="AL372" s="1335"/>
      <c r="AM372" s="1336">
        <f>'Fruit Trees, Citrus &amp; Berries'!BF363</f>
        <v>44.95</v>
      </c>
      <c r="AN372" s="1337"/>
      <c r="AO372" s="1338"/>
      <c r="AP372" s="1339">
        <f>'Fruit Trees, Citrus &amp; Berries'!BH363</f>
        <v>0</v>
      </c>
      <c r="AQ372" s="1340"/>
      <c r="AR372" s="1341"/>
      <c r="AS372" s="1336" t="str">
        <f t="shared" si="51"/>
        <v/>
      </c>
      <c r="AT372" s="1337"/>
      <c r="AU372" s="1337"/>
      <c r="AV372" s="1338"/>
      <c r="AW372" s="1342" t="str">
        <f>'Fruit Trees, Citrus &amp; Berries'!BA363</f>
        <v>FNFBR610</v>
      </c>
      <c r="AX372" s="1343"/>
      <c r="AY372" s="1344"/>
      <c r="BB372" s="108" t="str">
        <f t="shared" si="50"/>
        <v>*********</v>
      </c>
      <c r="BC372" s="108" t="str">
        <f t="shared" si="52"/>
        <v>FNFBR610</v>
      </c>
      <c r="BD372" s="108" t="str">
        <f t="shared" si="53"/>
        <v/>
      </c>
      <c r="BE372" s="108" t="str">
        <f t="shared" si="54"/>
        <v>Peach | OkeeDokee</v>
      </c>
      <c r="BF372" s="115" t="str">
        <f t="shared" si="55"/>
        <v/>
      </c>
      <c r="BG372" s="113">
        <f t="shared" si="56"/>
        <v>44.95</v>
      </c>
      <c r="BH372" s="206">
        <f t="shared" si="57"/>
        <v>0</v>
      </c>
      <c r="BI372" s="113" t="str">
        <f t="shared" si="58"/>
        <v/>
      </c>
    </row>
    <row r="373" spans="2:61" ht="18.75" customHeight="1" x14ac:dyDescent="0.4">
      <c r="B373" s="1329" t="s">
        <v>1824</v>
      </c>
      <c r="C373" s="1330"/>
      <c r="D373" s="1329" t="s">
        <v>1824</v>
      </c>
      <c r="E373" s="1330"/>
      <c r="F373" s="1331" t="str">
        <f>'Fruit Trees, Citrus &amp; Berries'!BE364</f>
        <v/>
      </c>
      <c r="G373" s="1332"/>
      <c r="H373" s="1333" t="str">
        <f>'Fruit Trees, Citrus &amp; Berries'!BB364&amp;" | "&amp;'Fruit Trees, Citrus &amp; Berries'!BC364</f>
        <v>Peach | Red Haven</v>
      </c>
      <c r="I373" s="1334"/>
      <c r="J373" s="1334"/>
      <c r="K373" s="1334"/>
      <c r="L373" s="1334"/>
      <c r="M373" s="1334"/>
      <c r="N373" s="1334"/>
      <c r="O373" s="1334"/>
      <c r="P373" s="1334"/>
      <c r="Q373" s="1334"/>
      <c r="R373" s="1334"/>
      <c r="S373" s="1334"/>
      <c r="T373" s="1334"/>
      <c r="U373" s="1334"/>
      <c r="V373" s="1334"/>
      <c r="W373" s="1334"/>
      <c r="X373" s="1334"/>
      <c r="Y373" s="1334"/>
      <c r="Z373" s="1334"/>
      <c r="AA373" s="1334"/>
      <c r="AB373" s="1334"/>
      <c r="AC373" s="1334"/>
      <c r="AD373" s="1334"/>
      <c r="AE373" s="1334"/>
      <c r="AF373" s="1334"/>
      <c r="AG373" s="1334"/>
      <c r="AH373" s="1334"/>
      <c r="AI373" s="1334"/>
      <c r="AJ373" s="1334"/>
      <c r="AK373" s="1334"/>
      <c r="AL373" s="1335"/>
      <c r="AM373" s="1336">
        <f>'Fruit Trees, Citrus &amp; Berries'!BF364</f>
        <v>42.95</v>
      </c>
      <c r="AN373" s="1337"/>
      <c r="AO373" s="1338"/>
      <c r="AP373" s="1339">
        <f>'Fruit Trees, Citrus &amp; Berries'!BH364</f>
        <v>0</v>
      </c>
      <c r="AQ373" s="1340"/>
      <c r="AR373" s="1341"/>
      <c r="AS373" s="1336" t="str">
        <f t="shared" si="51"/>
        <v/>
      </c>
      <c r="AT373" s="1337"/>
      <c r="AU373" s="1337"/>
      <c r="AV373" s="1338"/>
      <c r="AW373" s="1342" t="str">
        <f>'Fruit Trees, Citrus &amp; Berries'!BA364</f>
        <v>JFFBR613</v>
      </c>
      <c r="AX373" s="1343"/>
      <c r="AY373" s="1344"/>
      <c r="BB373" s="108" t="str">
        <f t="shared" si="50"/>
        <v>*********</v>
      </c>
      <c r="BC373" s="108" t="str">
        <f t="shared" si="52"/>
        <v>JFFBR613</v>
      </c>
      <c r="BD373" s="108" t="str">
        <f t="shared" si="53"/>
        <v/>
      </c>
      <c r="BE373" s="108" t="str">
        <f t="shared" si="54"/>
        <v>Peach | Red Haven</v>
      </c>
      <c r="BF373" s="115" t="str">
        <f t="shared" si="55"/>
        <v/>
      </c>
      <c r="BG373" s="113">
        <f t="shared" si="56"/>
        <v>42.95</v>
      </c>
      <c r="BH373" s="206">
        <f t="shared" si="57"/>
        <v>0</v>
      </c>
      <c r="BI373" s="113" t="str">
        <f t="shared" si="58"/>
        <v/>
      </c>
    </row>
    <row r="374" spans="2:61" ht="18.75" customHeight="1" x14ac:dyDescent="0.4">
      <c r="B374" s="1329" t="s">
        <v>1824</v>
      </c>
      <c r="C374" s="1330"/>
      <c r="D374" s="1329" t="s">
        <v>1824</v>
      </c>
      <c r="E374" s="1330"/>
      <c r="F374" s="1331" t="str">
        <f>'Fruit Trees, Citrus &amp; Berries'!BE365</f>
        <v/>
      </c>
      <c r="G374" s="1332"/>
      <c r="H374" s="1333" t="str">
        <f>'Fruit Trees, Citrus &amp; Berries'!BB365&amp;" | "&amp;'Fruit Trees, Citrus &amp; Berries'!BC365</f>
        <v>Peach | Red Haven (XL*)</v>
      </c>
      <c r="I374" s="1334"/>
      <c r="J374" s="1334"/>
      <c r="K374" s="1334"/>
      <c r="L374" s="1334"/>
      <c r="M374" s="1334"/>
      <c r="N374" s="1334"/>
      <c r="O374" s="1334"/>
      <c r="P374" s="1334"/>
      <c r="Q374" s="1334"/>
      <c r="R374" s="1334"/>
      <c r="S374" s="1334"/>
      <c r="T374" s="1334"/>
      <c r="U374" s="1334"/>
      <c r="V374" s="1334"/>
      <c r="W374" s="1334"/>
      <c r="X374" s="1334"/>
      <c r="Y374" s="1334"/>
      <c r="Z374" s="1334"/>
      <c r="AA374" s="1334"/>
      <c r="AB374" s="1334"/>
      <c r="AC374" s="1334"/>
      <c r="AD374" s="1334"/>
      <c r="AE374" s="1334"/>
      <c r="AF374" s="1334"/>
      <c r="AG374" s="1334"/>
      <c r="AH374" s="1334"/>
      <c r="AI374" s="1334"/>
      <c r="AJ374" s="1334"/>
      <c r="AK374" s="1334"/>
      <c r="AL374" s="1335"/>
      <c r="AM374" s="1336">
        <f>'Fruit Trees, Citrus &amp; Berries'!BF365</f>
        <v>57.95</v>
      </c>
      <c r="AN374" s="1337"/>
      <c r="AO374" s="1338"/>
      <c r="AP374" s="1339">
        <f>'Fruit Trees, Citrus &amp; Berries'!BH365</f>
        <v>0</v>
      </c>
      <c r="AQ374" s="1340"/>
      <c r="AR374" s="1341"/>
      <c r="AS374" s="1336" t="str">
        <f t="shared" si="51"/>
        <v/>
      </c>
      <c r="AT374" s="1337"/>
      <c r="AU374" s="1337"/>
      <c r="AV374" s="1338"/>
      <c r="AW374" s="1342" t="str">
        <f>'Fruit Trees, Citrus &amp; Berries'!BA365</f>
        <v>GNFBR613</v>
      </c>
      <c r="AX374" s="1343"/>
      <c r="AY374" s="1344"/>
      <c r="BB374" s="108" t="str">
        <f t="shared" si="50"/>
        <v>*********</v>
      </c>
      <c r="BC374" s="108" t="str">
        <f t="shared" si="52"/>
        <v>GNFBR613</v>
      </c>
      <c r="BD374" s="108" t="str">
        <f t="shared" si="53"/>
        <v/>
      </c>
      <c r="BE374" s="108" t="str">
        <f t="shared" si="54"/>
        <v>Peach | Red Haven (XL*)</v>
      </c>
      <c r="BF374" s="115" t="str">
        <f t="shared" si="55"/>
        <v/>
      </c>
      <c r="BG374" s="113">
        <f t="shared" si="56"/>
        <v>57.95</v>
      </c>
      <c r="BH374" s="206">
        <f t="shared" si="57"/>
        <v>0</v>
      </c>
      <c r="BI374" s="113" t="str">
        <f t="shared" si="58"/>
        <v/>
      </c>
    </row>
    <row r="375" spans="2:61" ht="18.75" customHeight="1" x14ac:dyDescent="0.4">
      <c r="B375" s="1329" t="s">
        <v>1824</v>
      </c>
      <c r="C375" s="1330"/>
      <c r="D375" s="1329" t="s">
        <v>1824</v>
      </c>
      <c r="E375" s="1330"/>
      <c r="F375" s="1331" t="str">
        <f>'Fruit Trees, Citrus &amp; Berries'!BE366</f>
        <v/>
      </c>
      <c r="G375" s="1332"/>
      <c r="H375" s="1333" t="str">
        <f>'Fruit Trees, Citrus &amp; Berries'!BB366&amp;" | "&amp;'Fruit Trees, Citrus &amp; Berries'!BC366</f>
        <v>Peach | Tasty Zee</v>
      </c>
      <c r="I375" s="1334"/>
      <c r="J375" s="1334"/>
      <c r="K375" s="1334"/>
      <c r="L375" s="1334"/>
      <c r="M375" s="1334"/>
      <c r="N375" s="1334"/>
      <c r="O375" s="1334"/>
      <c r="P375" s="1334"/>
      <c r="Q375" s="1334"/>
      <c r="R375" s="1334"/>
      <c r="S375" s="1334"/>
      <c r="T375" s="1334"/>
      <c r="U375" s="1334"/>
      <c r="V375" s="1334"/>
      <c r="W375" s="1334"/>
      <c r="X375" s="1334"/>
      <c r="Y375" s="1334"/>
      <c r="Z375" s="1334"/>
      <c r="AA375" s="1334"/>
      <c r="AB375" s="1334"/>
      <c r="AC375" s="1334"/>
      <c r="AD375" s="1334"/>
      <c r="AE375" s="1334"/>
      <c r="AF375" s="1334"/>
      <c r="AG375" s="1334"/>
      <c r="AH375" s="1334"/>
      <c r="AI375" s="1334"/>
      <c r="AJ375" s="1334"/>
      <c r="AK375" s="1334"/>
      <c r="AL375" s="1335"/>
      <c r="AM375" s="1336">
        <f>'Fruit Trees, Citrus &amp; Berries'!BF366</f>
        <v>44.95</v>
      </c>
      <c r="AN375" s="1337"/>
      <c r="AO375" s="1338"/>
      <c r="AP375" s="1339">
        <f>'Fruit Trees, Citrus &amp; Berries'!BH366</f>
        <v>0</v>
      </c>
      <c r="AQ375" s="1340"/>
      <c r="AR375" s="1341"/>
      <c r="AS375" s="1336" t="str">
        <f t="shared" si="51"/>
        <v/>
      </c>
      <c r="AT375" s="1337"/>
      <c r="AU375" s="1337"/>
      <c r="AV375" s="1338"/>
      <c r="AW375" s="1342" t="str">
        <f>'Fruit Trees, Citrus &amp; Berries'!BA366</f>
        <v>FNFBR616</v>
      </c>
      <c r="AX375" s="1343"/>
      <c r="AY375" s="1344"/>
      <c r="BB375" s="108" t="str">
        <f t="shared" si="50"/>
        <v>*********</v>
      </c>
      <c r="BC375" s="108" t="str">
        <f t="shared" si="52"/>
        <v>FNFBR616</v>
      </c>
      <c r="BD375" s="108" t="str">
        <f t="shared" si="53"/>
        <v/>
      </c>
      <c r="BE375" s="108" t="str">
        <f t="shared" si="54"/>
        <v>Peach | Tasty Zee</v>
      </c>
      <c r="BF375" s="115" t="str">
        <f t="shared" si="55"/>
        <v/>
      </c>
      <c r="BG375" s="113">
        <f t="shared" si="56"/>
        <v>44.95</v>
      </c>
      <c r="BH375" s="206">
        <f t="shared" si="57"/>
        <v>0</v>
      </c>
      <c r="BI375" s="113" t="str">
        <f t="shared" si="58"/>
        <v/>
      </c>
    </row>
    <row r="376" spans="2:61" ht="18.75" customHeight="1" x14ac:dyDescent="0.4">
      <c r="B376" s="1329" t="s">
        <v>1824</v>
      </c>
      <c r="C376" s="1330"/>
      <c r="D376" s="1329" t="s">
        <v>1824</v>
      </c>
      <c r="E376" s="1330"/>
      <c r="F376" s="1331" t="str">
        <f>'Fruit Trees, Citrus &amp; Berries'!BE367</f>
        <v/>
      </c>
      <c r="G376" s="1332"/>
      <c r="H376" s="1333" t="str">
        <f>'Fruit Trees, Citrus &amp; Berries'!BB367&amp;" | "&amp;'Fruit Trees, Citrus &amp; Berries'!BC367</f>
        <v>Peach | Tatura 112 (Golden)</v>
      </c>
      <c r="I376" s="1334"/>
      <c r="J376" s="1334"/>
      <c r="K376" s="1334"/>
      <c r="L376" s="1334"/>
      <c r="M376" s="1334"/>
      <c r="N376" s="1334"/>
      <c r="O376" s="1334"/>
      <c r="P376" s="1334"/>
      <c r="Q376" s="1334"/>
      <c r="R376" s="1334"/>
      <c r="S376" s="1334"/>
      <c r="T376" s="1334"/>
      <c r="U376" s="1334"/>
      <c r="V376" s="1334"/>
      <c r="W376" s="1334"/>
      <c r="X376" s="1334"/>
      <c r="Y376" s="1334"/>
      <c r="Z376" s="1334"/>
      <c r="AA376" s="1334"/>
      <c r="AB376" s="1334"/>
      <c r="AC376" s="1334"/>
      <c r="AD376" s="1334"/>
      <c r="AE376" s="1334"/>
      <c r="AF376" s="1334"/>
      <c r="AG376" s="1334"/>
      <c r="AH376" s="1334"/>
      <c r="AI376" s="1334"/>
      <c r="AJ376" s="1334"/>
      <c r="AK376" s="1334"/>
      <c r="AL376" s="1335"/>
      <c r="AM376" s="1336" t="str">
        <f>'Fruit Trees, Citrus &amp; Berries'!BF367</f>
        <v/>
      </c>
      <c r="AN376" s="1337"/>
      <c r="AO376" s="1338"/>
      <c r="AP376" s="1339">
        <f>'Fruit Trees, Citrus &amp; Berries'!BH367</f>
        <v>0</v>
      </c>
      <c r="AQ376" s="1340"/>
      <c r="AR376" s="1341"/>
      <c r="AS376" s="1336" t="str">
        <f t="shared" si="51"/>
        <v/>
      </c>
      <c r="AT376" s="1337"/>
      <c r="AU376" s="1337"/>
      <c r="AV376" s="1338"/>
      <c r="AW376" s="1342" t="str">
        <f>'Fruit Trees, Citrus &amp; Berries'!BA367</f>
        <v>HBFBR618</v>
      </c>
      <c r="AX376" s="1343"/>
      <c r="AY376" s="1344"/>
      <c r="BB376" s="108" t="str">
        <f t="shared" si="50"/>
        <v>*********</v>
      </c>
      <c r="BC376" s="108" t="str">
        <f t="shared" si="52"/>
        <v>HBFBR618</v>
      </c>
      <c r="BD376" s="108" t="str">
        <f t="shared" si="53"/>
        <v/>
      </c>
      <c r="BE376" s="108" t="str">
        <f t="shared" si="54"/>
        <v>Peach | Tatura 112 (Golden)</v>
      </c>
      <c r="BF376" s="115" t="str">
        <f t="shared" si="55"/>
        <v/>
      </c>
      <c r="BG376" s="113" t="str">
        <f t="shared" si="56"/>
        <v/>
      </c>
      <c r="BH376" s="206">
        <f t="shared" si="57"/>
        <v>0</v>
      </c>
      <c r="BI376" s="113" t="str">
        <f t="shared" si="58"/>
        <v/>
      </c>
    </row>
    <row r="377" spans="2:61" ht="18.75" customHeight="1" x14ac:dyDescent="0.4">
      <c r="B377" s="1329" t="s">
        <v>1824</v>
      </c>
      <c r="C377" s="1330"/>
      <c r="D377" s="1329" t="s">
        <v>1824</v>
      </c>
      <c r="E377" s="1330"/>
      <c r="F377" s="1331" t="str">
        <f>'Fruit Trees, Citrus &amp; Berries'!BE368</f>
        <v/>
      </c>
      <c r="G377" s="1332"/>
      <c r="H377" s="1333" t="str">
        <f>'Fruit Trees, Citrus &amp; Berries'!BB368&amp;" | "&amp;'Fruit Trees, Citrus &amp; Berries'!BC368</f>
        <v xml:space="preserve"> | </v>
      </c>
      <c r="I377" s="1334"/>
      <c r="J377" s="1334"/>
      <c r="K377" s="1334"/>
      <c r="L377" s="1334"/>
      <c r="M377" s="1334"/>
      <c r="N377" s="1334"/>
      <c r="O377" s="1334"/>
      <c r="P377" s="1334"/>
      <c r="Q377" s="1334"/>
      <c r="R377" s="1334"/>
      <c r="S377" s="1334"/>
      <c r="T377" s="1334"/>
      <c r="U377" s="1334"/>
      <c r="V377" s="1334"/>
      <c r="W377" s="1334"/>
      <c r="X377" s="1334"/>
      <c r="Y377" s="1334"/>
      <c r="Z377" s="1334"/>
      <c r="AA377" s="1334"/>
      <c r="AB377" s="1334"/>
      <c r="AC377" s="1334"/>
      <c r="AD377" s="1334"/>
      <c r="AE377" s="1334"/>
      <c r="AF377" s="1334"/>
      <c r="AG377" s="1334"/>
      <c r="AH377" s="1334"/>
      <c r="AI377" s="1334"/>
      <c r="AJ377" s="1334"/>
      <c r="AK377" s="1334"/>
      <c r="AL377" s="1335"/>
      <c r="AM377" s="1336" t="str">
        <f>'Fruit Trees, Citrus &amp; Berries'!BF368</f>
        <v/>
      </c>
      <c r="AN377" s="1337"/>
      <c r="AO377" s="1338"/>
      <c r="AP377" s="1339" t="str">
        <f>'Fruit Trees, Citrus &amp; Berries'!BH368</f>
        <v/>
      </c>
      <c r="AQ377" s="1340"/>
      <c r="AR377" s="1341"/>
      <c r="AS377" s="1336" t="str">
        <f t="shared" si="51"/>
        <v/>
      </c>
      <c r="AT377" s="1337"/>
      <c r="AU377" s="1337"/>
      <c r="AV377" s="1338"/>
      <c r="AW377" s="1342" t="str">
        <f>'Fruit Trees, Citrus &amp; Berries'!BA368</f>
        <v/>
      </c>
      <c r="AX377" s="1343"/>
      <c r="AY377" s="1344"/>
      <c r="BB377" s="108" t="str">
        <f t="shared" si="50"/>
        <v>*********</v>
      </c>
      <c r="BC377" s="108" t="str">
        <f t="shared" si="52"/>
        <v/>
      </c>
      <c r="BD377" s="108" t="str">
        <f t="shared" si="53"/>
        <v/>
      </c>
      <c r="BE377" s="108" t="str">
        <f t="shared" si="54"/>
        <v xml:space="preserve"> | </v>
      </c>
      <c r="BF377" s="115" t="str">
        <f t="shared" si="55"/>
        <v/>
      </c>
      <c r="BG377" s="113" t="str">
        <f t="shared" si="56"/>
        <v/>
      </c>
      <c r="BH377" s="206" t="str">
        <f t="shared" si="57"/>
        <v/>
      </c>
      <c r="BI377" s="113" t="str">
        <f t="shared" si="58"/>
        <v/>
      </c>
    </row>
    <row r="378" spans="2:61" ht="18.75" customHeight="1" x14ac:dyDescent="0.4">
      <c r="B378" s="1329" t="s">
        <v>1824</v>
      </c>
      <c r="C378" s="1330"/>
      <c r="D378" s="1329" t="s">
        <v>1824</v>
      </c>
      <c r="E378" s="1330"/>
      <c r="F378" s="1331" t="str">
        <f>'Fruit Trees, Citrus &amp; Berries'!BE369</f>
        <v/>
      </c>
      <c r="G378" s="1332"/>
      <c r="H378" s="1333" t="str">
        <f>'Fruit Trees, Citrus &amp; Berries'!BB369&amp;" | "&amp;'Fruit Trees, Citrus &amp; Berries'!BC369</f>
        <v>Peach (Dwarf) | Angel</v>
      </c>
      <c r="I378" s="1334"/>
      <c r="J378" s="1334"/>
      <c r="K378" s="1334"/>
      <c r="L378" s="1334"/>
      <c r="M378" s="1334"/>
      <c r="N378" s="1334"/>
      <c r="O378" s="1334"/>
      <c r="P378" s="1334"/>
      <c r="Q378" s="1334"/>
      <c r="R378" s="1334"/>
      <c r="S378" s="1334"/>
      <c r="T378" s="1334"/>
      <c r="U378" s="1334"/>
      <c r="V378" s="1334"/>
      <c r="W378" s="1334"/>
      <c r="X378" s="1334"/>
      <c r="Y378" s="1334"/>
      <c r="Z378" s="1334"/>
      <c r="AA378" s="1334"/>
      <c r="AB378" s="1334"/>
      <c r="AC378" s="1334"/>
      <c r="AD378" s="1334"/>
      <c r="AE378" s="1334"/>
      <c r="AF378" s="1334"/>
      <c r="AG378" s="1334"/>
      <c r="AH378" s="1334"/>
      <c r="AI378" s="1334"/>
      <c r="AJ378" s="1334"/>
      <c r="AK378" s="1334"/>
      <c r="AL378" s="1335"/>
      <c r="AM378" s="1336">
        <f>'Fruit Trees, Citrus &amp; Berries'!BF369</f>
        <v>52.95</v>
      </c>
      <c r="AN378" s="1337"/>
      <c r="AO378" s="1338"/>
      <c r="AP378" s="1339">
        <f>'Fruit Trees, Citrus &amp; Berries'!BH369</f>
        <v>0</v>
      </c>
      <c r="AQ378" s="1340"/>
      <c r="AR378" s="1341"/>
      <c r="AS378" s="1336" t="str">
        <f t="shared" si="51"/>
        <v/>
      </c>
      <c r="AT378" s="1337"/>
      <c r="AU378" s="1337"/>
      <c r="AV378" s="1338"/>
      <c r="AW378" s="1342" t="str">
        <f>'Fruit Trees, Citrus &amp; Berries'!BA369</f>
        <v>JFFBR622</v>
      </c>
      <c r="AX378" s="1343"/>
      <c r="AY378" s="1344"/>
      <c r="BB378" s="108" t="str">
        <f t="shared" si="50"/>
        <v>*********</v>
      </c>
      <c r="BC378" s="108" t="str">
        <f t="shared" si="52"/>
        <v>JFFBR622</v>
      </c>
      <c r="BD378" s="108" t="str">
        <f t="shared" si="53"/>
        <v/>
      </c>
      <c r="BE378" s="108" t="str">
        <f t="shared" si="54"/>
        <v>Peach (Dwarf) | Angel</v>
      </c>
      <c r="BF378" s="115" t="str">
        <f t="shared" si="55"/>
        <v/>
      </c>
      <c r="BG378" s="113">
        <f t="shared" si="56"/>
        <v>52.95</v>
      </c>
      <c r="BH378" s="206">
        <f t="shared" si="57"/>
        <v>0</v>
      </c>
      <c r="BI378" s="113" t="str">
        <f t="shared" si="58"/>
        <v/>
      </c>
    </row>
    <row r="379" spans="2:61" ht="18.75" customHeight="1" x14ac:dyDescent="0.4">
      <c r="B379" s="1329" t="s">
        <v>1824</v>
      </c>
      <c r="C379" s="1330"/>
      <c r="D379" s="1329" t="s">
        <v>1824</v>
      </c>
      <c r="E379" s="1330"/>
      <c r="F379" s="1331" t="str">
        <f>'Fruit Trees, Citrus &amp; Berries'!BE370</f>
        <v/>
      </c>
      <c r="G379" s="1332"/>
      <c r="H379" s="1333" t="str">
        <f>'Fruit Trees, Citrus &amp; Berries'!BB370&amp;" | "&amp;'Fruit Trees, Citrus &amp; Berries'!BC370</f>
        <v>Peach (Dwarf) | Anzac</v>
      </c>
      <c r="I379" s="1334"/>
      <c r="J379" s="1334"/>
      <c r="K379" s="1334"/>
      <c r="L379" s="1334"/>
      <c r="M379" s="1334"/>
      <c r="N379" s="1334"/>
      <c r="O379" s="1334"/>
      <c r="P379" s="1334"/>
      <c r="Q379" s="1334"/>
      <c r="R379" s="1334"/>
      <c r="S379" s="1334"/>
      <c r="T379" s="1334"/>
      <c r="U379" s="1334"/>
      <c r="V379" s="1334"/>
      <c r="W379" s="1334"/>
      <c r="X379" s="1334"/>
      <c r="Y379" s="1334"/>
      <c r="Z379" s="1334"/>
      <c r="AA379" s="1334"/>
      <c r="AB379" s="1334"/>
      <c r="AC379" s="1334"/>
      <c r="AD379" s="1334"/>
      <c r="AE379" s="1334"/>
      <c r="AF379" s="1334"/>
      <c r="AG379" s="1334"/>
      <c r="AH379" s="1334"/>
      <c r="AI379" s="1334"/>
      <c r="AJ379" s="1334"/>
      <c r="AK379" s="1334"/>
      <c r="AL379" s="1335"/>
      <c r="AM379" s="1336">
        <f>'Fruit Trees, Citrus &amp; Berries'!BF370</f>
        <v>52.95</v>
      </c>
      <c r="AN379" s="1337"/>
      <c r="AO379" s="1338"/>
      <c r="AP379" s="1339">
        <f>'Fruit Trees, Citrus &amp; Berries'!BH370</f>
        <v>0</v>
      </c>
      <c r="AQ379" s="1340"/>
      <c r="AR379" s="1341"/>
      <c r="AS379" s="1336" t="str">
        <f t="shared" si="51"/>
        <v/>
      </c>
      <c r="AT379" s="1337"/>
      <c r="AU379" s="1337"/>
      <c r="AV379" s="1338"/>
      <c r="AW379" s="1342" t="str">
        <f>'Fruit Trees, Citrus &amp; Berries'!BA370</f>
        <v>JFFBR625</v>
      </c>
      <c r="AX379" s="1343"/>
      <c r="AY379" s="1344"/>
      <c r="BB379" s="108" t="str">
        <f t="shared" si="50"/>
        <v>*********</v>
      </c>
      <c r="BC379" s="108" t="str">
        <f t="shared" si="52"/>
        <v>JFFBR625</v>
      </c>
      <c r="BD379" s="108" t="str">
        <f t="shared" si="53"/>
        <v/>
      </c>
      <c r="BE379" s="108" t="str">
        <f t="shared" si="54"/>
        <v>Peach (Dwarf) | Anzac</v>
      </c>
      <c r="BF379" s="115" t="str">
        <f t="shared" si="55"/>
        <v/>
      </c>
      <c r="BG379" s="113">
        <f t="shared" si="56"/>
        <v>52.95</v>
      </c>
      <c r="BH379" s="206">
        <f t="shared" si="57"/>
        <v>0</v>
      </c>
      <c r="BI379" s="113" t="str">
        <f t="shared" si="58"/>
        <v/>
      </c>
    </row>
    <row r="380" spans="2:61" ht="18.75" customHeight="1" x14ac:dyDescent="0.4">
      <c r="B380" s="1329" t="s">
        <v>1824</v>
      </c>
      <c r="C380" s="1330"/>
      <c r="D380" s="1329" t="s">
        <v>1824</v>
      </c>
      <c r="E380" s="1330"/>
      <c r="F380" s="1331" t="str">
        <f>'Fruit Trees, Citrus &amp; Berries'!BE371</f>
        <v/>
      </c>
      <c r="G380" s="1332"/>
      <c r="H380" s="1333" t="str">
        <f>'Fruit Trees, Citrus &amp; Berries'!BB371&amp;" | "&amp;'Fruit Trees, Citrus &amp; Berries'!BC371</f>
        <v>Peach (Dwarf) | Blackboy</v>
      </c>
      <c r="I380" s="1334"/>
      <c r="J380" s="1334"/>
      <c r="K380" s="1334"/>
      <c r="L380" s="1334"/>
      <c r="M380" s="1334"/>
      <c r="N380" s="1334"/>
      <c r="O380" s="1334"/>
      <c r="P380" s="1334"/>
      <c r="Q380" s="1334"/>
      <c r="R380" s="1334"/>
      <c r="S380" s="1334"/>
      <c r="T380" s="1334"/>
      <c r="U380" s="1334"/>
      <c r="V380" s="1334"/>
      <c r="W380" s="1334"/>
      <c r="X380" s="1334"/>
      <c r="Y380" s="1334"/>
      <c r="Z380" s="1334"/>
      <c r="AA380" s="1334"/>
      <c r="AB380" s="1334"/>
      <c r="AC380" s="1334"/>
      <c r="AD380" s="1334"/>
      <c r="AE380" s="1334"/>
      <c r="AF380" s="1334"/>
      <c r="AG380" s="1334"/>
      <c r="AH380" s="1334"/>
      <c r="AI380" s="1334"/>
      <c r="AJ380" s="1334"/>
      <c r="AK380" s="1334"/>
      <c r="AL380" s="1335"/>
      <c r="AM380" s="1336">
        <f>'Fruit Trees, Citrus &amp; Berries'!BF371</f>
        <v>52.95</v>
      </c>
      <c r="AN380" s="1337"/>
      <c r="AO380" s="1338"/>
      <c r="AP380" s="1339">
        <f>'Fruit Trees, Citrus &amp; Berries'!BH371</f>
        <v>0</v>
      </c>
      <c r="AQ380" s="1340"/>
      <c r="AR380" s="1341"/>
      <c r="AS380" s="1336" t="str">
        <f t="shared" si="51"/>
        <v/>
      </c>
      <c r="AT380" s="1337"/>
      <c r="AU380" s="1337"/>
      <c r="AV380" s="1338"/>
      <c r="AW380" s="1342" t="str">
        <f>'Fruit Trees, Citrus &amp; Berries'!BA371</f>
        <v>JFFBR627</v>
      </c>
      <c r="AX380" s="1343"/>
      <c r="AY380" s="1344"/>
      <c r="BB380" s="108" t="str">
        <f t="shared" si="50"/>
        <v>*********</v>
      </c>
      <c r="BC380" s="108" t="str">
        <f t="shared" si="52"/>
        <v>JFFBR627</v>
      </c>
      <c r="BD380" s="108" t="str">
        <f t="shared" si="53"/>
        <v/>
      </c>
      <c r="BE380" s="108" t="str">
        <f t="shared" si="54"/>
        <v>Peach (Dwarf) | Blackboy</v>
      </c>
      <c r="BF380" s="115" t="str">
        <f t="shared" si="55"/>
        <v/>
      </c>
      <c r="BG380" s="113">
        <f t="shared" si="56"/>
        <v>52.95</v>
      </c>
      <c r="BH380" s="206">
        <f t="shared" si="57"/>
        <v>0</v>
      </c>
      <c r="BI380" s="113" t="str">
        <f t="shared" si="58"/>
        <v/>
      </c>
    </row>
    <row r="381" spans="2:61" ht="18.75" customHeight="1" x14ac:dyDescent="0.4">
      <c r="B381" s="1329" t="s">
        <v>1824</v>
      </c>
      <c r="C381" s="1330"/>
      <c r="D381" s="1329" t="s">
        <v>1824</v>
      </c>
      <c r="E381" s="1330"/>
      <c r="F381" s="1331" t="str">
        <f>'Fruit Trees, Citrus &amp; Berries'!BE372</f>
        <v/>
      </c>
      <c r="G381" s="1332"/>
      <c r="H381" s="1333" t="str">
        <f>'Fruit Trees, Citrus &amp; Berries'!BB372&amp;" | "&amp;'Fruit Trees, Citrus &amp; Berries'!BC372</f>
        <v>Peach (Dwarf) | Elberta</v>
      </c>
      <c r="I381" s="1334"/>
      <c r="J381" s="1334"/>
      <c r="K381" s="1334"/>
      <c r="L381" s="1334"/>
      <c r="M381" s="1334"/>
      <c r="N381" s="1334"/>
      <c r="O381" s="1334"/>
      <c r="P381" s="1334"/>
      <c r="Q381" s="1334"/>
      <c r="R381" s="1334"/>
      <c r="S381" s="1334"/>
      <c r="T381" s="1334"/>
      <c r="U381" s="1334"/>
      <c r="V381" s="1334"/>
      <c r="W381" s="1334"/>
      <c r="X381" s="1334"/>
      <c r="Y381" s="1334"/>
      <c r="Z381" s="1334"/>
      <c r="AA381" s="1334"/>
      <c r="AB381" s="1334"/>
      <c r="AC381" s="1334"/>
      <c r="AD381" s="1334"/>
      <c r="AE381" s="1334"/>
      <c r="AF381" s="1334"/>
      <c r="AG381" s="1334"/>
      <c r="AH381" s="1334"/>
      <c r="AI381" s="1334"/>
      <c r="AJ381" s="1334"/>
      <c r="AK381" s="1334"/>
      <c r="AL381" s="1335"/>
      <c r="AM381" s="1336">
        <f>'Fruit Trees, Citrus &amp; Berries'!BF372</f>
        <v>52.95</v>
      </c>
      <c r="AN381" s="1337"/>
      <c r="AO381" s="1338"/>
      <c r="AP381" s="1339">
        <f>'Fruit Trees, Citrus &amp; Berries'!BH372</f>
        <v>0</v>
      </c>
      <c r="AQ381" s="1340"/>
      <c r="AR381" s="1341"/>
      <c r="AS381" s="1336" t="str">
        <f t="shared" si="51"/>
        <v/>
      </c>
      <c r="AT381" s="1337"/>
      <c r="AU381" s="1337"/>
      <c r="AV381" s="1338"/>
      <c r="AW381" s="1342" t="str">
        <f>'Fruit Trees, Citrus &amp; Berries'!BA372</f>
        <v>JFFBR628</v>
      </c>
      <c r="AX381" s="1343"/>
      <c r="AY381" s="1344"/>
      <c r="BB381" s="108" t="str">
        <f t="shared" si="50"/>
        <v>*********</v>
      </c>
      <c r="BC381" s="108" t="str">
        <f t="shared" si="52"/>
        <v>JFFBR628</v>
      </c>
      <c r="BD381" s="108" t="str">
        <f t="shared" si="53"/>
        <v/>
      </c>
      <c r="BE381" s="108" t="str">
        <f t="shared" si="54"/>
        <v>Peach (Dwarf) | Elberta</v>
      </c>
      <c r="BF381" s="115" t="str">
        <f t="shared" si="55"/>
        <v/>
      </c>
      <c r="BG381" s="113">
        <f t="shared" si="56"/>
        <v>52.95</v>
      </c>
      <c r="BH381" s="206">
        <f t="shared" si="57"/>
        <v>0</v>
      </c>
      <c r="BI381" s="113" t="str">
        <f t="shared" si="58"/>
        <v/>
      </c>
    </row>
    <row r="382" spans="2:61" ht="18.75" customHeight="1" x14ac:dyDescent="0.4">
      <c r="B382" s="1329" t="s">
        <v>1824</v>
      </c>
      <c r="C382" s="1330"/>
      <c r="D382" s="1329" t="s">
        <v>1824</v>
      </c>
      <c r="E382" s="1330"/>
      <c r="F382" s="1331" t="str">
        <f>'Fruit Trees, Citrus &amp; Berries'!BE373</f>
        <v/>
      </c>
      <c r="G382" s="1332"/>
      <c r="H382" s="1333" t="str">
        <f>'Fruit Trees, Citrus &amp; Berries'!BB373&amp;" | "&amp;'Fruit Trees, Citrus &amp; Berries'!BC373</f>
        <v>Peach (Dwarf) | Fresno</v>
      </c>
      <c r="I382" s="1334"/>
      <c r="J382" s="1334"/>
      <c r="K382" s="1334"/>
      <c r="L382" s="1334"/>
      <c r="M382" s="1334"/>
      <c r="N382" s="1334"/>
      <c r="O382" s="1334"/>
      <c r="P382" s="1334"/>
      <c r="Q382" s="1334"/>
      <c r="R382" s="1334"/>
      <c r="S382" s="1334"/>
      <c r="T382" s="1334"/>
      <c r="U382" s="1334"/>
      <c r="V382" s="1334"/>
      <c r="W382" s="1334"/>
      <c r="X382" s="1334"/>
      <c r="Y382" s="1334"/>
      <c r="Z382" s="1334"/>
      <c r="AA382" s="1334"/>
      <c r="AB382" s="1334"/>
      <c r="AC382" s="1334"/>
      <c r="AD382" s="1334"/>
      <c r="AE382" s="1334"/>
      <c r="AF382" s="1334"/>
      <c r="AG382" s="1334"/>
      <c r="AH382" s="1334"/>
      <c r="AI382" s="1334"/>
      <c r="AJ382" s="1334"/>
      <c r="AK382" s="1334"/>
      <c r="AL382" s="1335"/>
      <c r="AM382" s="1336" t="str">
        <f>'Fruit Trees, Citrus &amp; Berries'!BF373</f>
        <v/>
      </c>
      <c r="AN382" s="1337"/>
      <c r="AO382" s="1338"/>
      <c r="AP382" s="1339">
        <f>'Fruit Trees, Citrus &amp; Berries'!BH373</f>
        <v>0</v>
      </c>
      <c r="AQ382" s="1340"/>
      <c r="AR382" s="1341"/>
      <c r="AS382" s="1336" t="str">
        <f t="shared" si="51"/>
        <v/>
      </c>
      <c r="AT382" s="1337"/>
      <c r="AU382" s="1337"/>
      <c r="AV382" s="1338"/>
      <c r="AW382" s="1342" t="str">
        <f>'Fruit Trees, Citrus &amp; Berries'!BA373</f>
        <v>JFFBR629</v>
      </c>
      <c r="AX382" s="1343"/>
      <c r="AY382" s="1344"/>
      <c r="BB382" s="108" t="str">
        <f t="shared" si="50"/>
        <v>*********</v>
      </c>
      <c r="BC382" s="108" t="str">
        <f t="shared" si="52"/>
        <v>JFFBR629</v>
      </c>
      <c r="BD382" s="108" t="str">
        <f t="shared" si="53"/>
        <v/>
      </c>
      <c r="BE382" s="108" t="str">
        <f t="shared" si="54"/>
        <v>Peach (Dwarf) | Fresno</v>
      </c>
      <c r="BF382" s="115" t="str">
        <f t="shared" si="55"/>
        <v/>
      </c>
      <c r="BG382" s="113" t="str">
        <f t="shared" si="56"/>
        <v/>
      </c>
      <c r="BH382" s="206">
        <f t="shared" si="57"/>
        <v>0</v>
      </c>
      <c r="BI382" s="113" t="str">
        <f t="shared" si="58"/>
        <v/>
      </c>
    </row>
    <row r="383" spans="2:61" ht="18.75" customHeight="1" x14ac:dyDescent="0.4">
      <c r="B383" s="1329" t="s">
        <v>1824</v>
      </c>
      <c r="C383" s="1330"/>
      <c r="D383" s="1329" t="s">
        <v>1824</v>
      </c>
      <c r="E383" s="1330"/>
      <c r="F383" s="1331" t="str">
        <f>'Fruit Trees, Citrus &amp; Berries'!BE374</f>
        <v/>
      </c>
      <c r="G383" s="1332"/>
      <c r="H383" s="1333" t="str">
        <f>'Fruit Trees, Citrus &amp; Berries'!BB374&amp;" | "&amp;'Fruit Trees, Citrus &amp; Berries'!BC374</f>
        <v>Peach (Dwarf) | Golden Queen</v>
      </c>
      <c r="I383" s="1334"/>
      <c r="J383" s="1334"/>
      <c r="K383" s="1334"/>
      <c r="L383" s="1334"/>
      <c r="M383" s="1334"/>
      <c r="N383" s="1334"/>
      <c r="O383" s="1334"/>
      <c r="P383" s="1334"/>
      <c r="Q383" s="1334"/>
      <c r="R383" s="1334"/>
      <c r="S383" s="1334"/>
      <c r="T383" s="1334"/>
      <c r="U383" s="1334"/>
      <c r="V383" s="1334"/>
      <c r="W383" s="1334"/>
      <c r="X383" s="1334"/>
      <c r="Y383" s="1334"/>
      <c r="Z383" s="1334"/>
      <c r="AA383" s="1334"/>
      <c r="AB383" s="1334"/>
      <c r="AC383" s="1334"/>
      <c r="AD383" s="1334"/>
      <c r="AE383" s="1334"/>
      <c r="AF383" s="1334"/>
      <c r="AG383" s="1334"/>
      <c r="AH383" s="1334"/>
      <c r="AI383" s="1334"/>
      <c r="AJ383" s="1334"/>
      <c r="AK383" s="1334"/>
      <c r="AL383" s="1335"/>
      <c r="AM383" s="1336">
        <f>'Fruit Trees, Citrus &amp; Berries'!BF374</f>
        <v>52.95</v>
      </c>
      <c r="AN383" s="1337"/>
      <c r="AO383" s="1338"/>
      <c r="AP383" s="1339">
        <f>'Fruit Trees, Citrus &amp; Berries'!BH374</f>
        <v>0</v>
      </c>
      <c r="AQ383" s="1340"/>
      <c r="AR383" s="1341"/>
      <c r="AS383" s="1336" t="str">
        <f t="shared" si="51"/>
        <v/>
      </c>
      <c r="AT383" s="1337"/>
      <c r="AU383" s="1337"/>
      <c r="AV383" s="1338"/>
      <c r="AW383" s="1342" t="str">
        <f>'Fruit Trees, Citrus &amp; Berries'!BA374</f>
        <v>JFFBR630</v>
      </c>
      <c r="AX383" s="1343"/>
      <c r="AY383" s="1344"/>
      <c r="BB383" s="108" t="str">
        <f t="shared" si="50"/>
        <v>*********</v>
      </c>
      <c r="BC383" s="108" t="str">
        <f t="shared" si="52"/>
        <v>JFFBR630</v>
      </c>
      <c r="BD383" s="108" t="str">
        <f t="shared" si="53"/>
        <v/>
      </c>
      <c r="BE383" s="108" t="str">
        <f t="shared" si="54"/>
        <v>Peach (Dwarf) | Golden Queen</v>
      </c>
      <c r="BF383" s="115" t="str">
        <f t="shared" si="55"/>
        <v/>
      </c>
      <c r="BG383" s="113">
        <f t="shared" si="56"/>
        <v>52.95</v>
      </c>
      <c r="BH383" s="206">
        <f t="shared" si="57"/>
        <v>0</v>
      </c>
      <c r="BI383" s="113" t="str">
        <f t="shared" si="58"/>
        <v/>
      </c>
    </row>
    <row r="384" spans="2:61" ht="18.75" customHeight="1" x14ac:dyDescent="0.4">
      <c r="B384" s="1329" t="s">
        <v>1824</v>
      </c>
      <c r="C384" s="1330"/>
      <c r="D384" s="1329" t="s">
        <v>1824</v>
      </c>
      <c r="E384" s="1330"/>
      <c r="F384" s="1331" t="str">
        <f>'Fruit Trees, Citrus &amp; Berries'!BE375</f>
        <v/>
      </c>
      <c r="G384" s="1332"/>
      <c r="H384" s="1333" t="str">
        <f>'Fruit Trees, Citrus &amp; Berries'!BB375&amp;" | "&amp;'Fruit Trees, Citrus &amp; Berries'!BC375</f>
        <v>Peach (Dwarf) | O'Henry</v>
      </c>
      <c r="I384" s="1334"/>
      <c r="J384" s="1334"/>
      <c r="K384" s="1334"/>
      <c r="L384" s="1334"/>
      <c r="M384" s="1334"/>
      <c r="N384" s="1334"/>
      <c r="O384" s="1334"/>
      <c r="P384" s="1334"/>
      <c r="Q384" s="1334"/>
      <c r="R384" s="1334"/>
      <c r="S384" s="1334"/>
      <c r="T384" s="1334"/>
      <c r="U384" s="1334"/>
      <c r="V384" s="1334"/>
      <c r="W384" s="1334"/>
      <c r="X384" s="1334"/>
      <c r="Y384" s="1334"/>
      <c r="Z384" s="1334"/>
      <c r="AA384" s="1334"/>
      <c r="AB384" s="1334"/>
      <c r="AC384" s="1334"/>
      <c r="AD384" s="1334"/>
      <c r="AE384" s="1334"/>
      <c r="AF384" s="1334"/>
      <c r="AG384" s="1334"/>
      <c r="AH384" s="1334"/>
      <c r="AI384" s="1334"/>
      <c r="AJ384" s="1334"/>
      <c r="AK384" s="1334"/>
      <c r="AL384" s="1335"/>
      <c r="AM384" s="1336">
        <f>'Fruit Trees, Citrus &amp; Berries'!BF375</f>
        <v>52.95</v>
      </c>
      <c r="AN384" s="1337"/>
      <c r="AO384" s="1338"/>
      <c r="AP384" s="1339">
        <f>'Fruit Trees, Citrus &amp; Berries'!BH375</f>
        <v>0</v>
      </c>
      <c r="AQ384" s="1340"/>
      <c r="AR384" s="1341"/>
      <c r="AS384" s="1336" t="str">
        <f t="shared" si="51"/>
        <v/>
      </c>
      <c r="AT384" s="1337"/>
      <c r="AU384" s="1337"/>
      <c r="AV384" s="1338"/>
      <c r="AW384" s="1342" t="str">
        <f>'Fruit Trees, Citrus &amp; Berries'!BA375</f>
        <v>JFFBR631</v>
      </c>
      <c r="AX384" s="1343"/>
      <c r="AY384" s="1344"/>
      <c r="BB384" s="108" t="str">
        <f t="shared" si="50"/>
        <v>*********</v>
      </c>
      <c r="BC384" s="108" t="str">
        <f t="shared" si="52"/>
        <v>JFFBR631</v>
      </c>
      <c r="BD384" s="108" t="str">
        <f t="shared" si="53"/>
        <v/>
      </c>
      <c r="BE384" s="108" t="str">
        <f t="shared" si="54"/>
        <v>Peach (Dwarf) | O'Henry</v>
      </c>
      <c r="BF384" s="115" t="str">
        <f t="shared" si="55"/>
        <v/>
      </c>
      <c r="BG384" s="113">
        <f t="shared" si="56"/>
        <v>52.95</v>
      </c>
      <c r="BH384" s="206">
        <f t="shared" si="57"/>
        <v>0</v>
      </c>
      <c r="BI384" s="113" t="str">
        <f t="shared" si="58"/>
        <v/>
      </c>
    </row>
    <row r="385" spans="2:61" ht="18.75" customHeight="1" x14ac:dyDescent="0.4">
      <c r="B385" s="1329" t="s">
        <v>1824</v>
      </c>
      <c r="C385" s="1330"/>
      <c r="D385" s="1329" t="s">
        <v>1824</v>
      </c>
      <c r="E385" s="1330"/>
      <c r="F385" s="1331" t="str">
        <f>'Fruit Trees, Citrus &amp; Berries'!BE376</f>
        <v/>
      </c>
      <c r="G385" s="1332"/>
      <c r="H385" s="1333" t="str">
        <f>'Fruit Trees, Citrus &amp; Berries'!BB376&amp;" | "&amp;'Fruit Trees, Citrus &amp; Berries'!BC376</f>
        <v>Peach (Dwarf) | Red Noonan</v>
      </c>
      <c r="I385" s="1334"/>
      <c r="J385" s="1334"/>
      <c r="K385" s="1334"/>
      <c r="L385" s="1334"/>
      <c r="M385" s="1334"/>
      <c r="N385" s="1334"/>
      <c r="O385" s="1334"/>
      <c r="P385" s="1334"/>
      <c r="Q385" s="1334"/>
      <c r="R385" s="1334"/>
      <c r="S385" s="1334"/>
      <c r="T385" s="1334"/>
      <c r="U385" s="1334"/>
      <c r="V385" s="1334"/>
      <c r="W385" s="1334"/>
      <c r="X385" s="1334"/>
      <c r="Y385" s="1334"/>
      <c r="Z385" s="1334"/>
      <c r="AA385" s="1334"/>
      <c r="AB385" s="1334"/>
      <c r="AC385" s="1334"/>
      <c r="AD385" s="1334"/>
      <c r="AE385" s="1334"/>
      <c r="AF385" s="1334"/>
      <c r="AG385" s="1334"/>
      <c r="AH385" s="1334"/>
      <c r="AI385" s="1334"/>
      <c r="AJ385" s="1334"/>
      <c r="AK385" s="1334"/>
      <c r="AL385" s="1335"/>
      <c r="AM385" s="1336" t="str">
        <f>'Fruit Trees, Citrus &amp; Berries'!BF376</f>
        <v/>
      </c>
      <c r="AN385" s="1337"/>
      <c r="AO385" s="1338"/>
      <c r="AP385" s="1339">
        <f>'Fruit Trees, Citrus &amp; Berries'!BH376</f>
        <v>0</v>
      </c>
      <c r="AQ385" s="1340"/>
      <c r="AR385" s="1341"/>
      <c r="AS385" s="1336" t="str">
        <f t="shared" si="51"/>
        <v/>
      </c>
      <c r="AT385" s="1337"/>
      <c r="AU385" s="1337"/>
      <c r="AV385" s="1338"/>
      <c r="AW385" s="1342" t="str">
        <f>'Fruit Trees, Citrus &amp; Berries'!BA376</f>
        <v>JFFBR632</v>
      </c>
      <c r="AX385" s="1343"/>
      <c r="AY385" s="1344"/>
      <c r="BB385" s="108" t="str">
        <f t="shared" si="50"/>
        <v>*********</v>
      </c>
      <c r="BC385" s="108" t="str">
        <f t="shared" si="52"/>
        <v>JFFBR632</v>
      </c>
      <c r="BD385" s="108" t="str">
        <f t="shared" si="53"/>
        <v/>
      </c>
      <c r="BE385" s="108" t="str">
        <f t="shared" si="54"/>
        <v>Peach (Dwarf) | Red Noonan</v>
      </c>
      <c r="BF385" s="115" t="str">
        <f t="shared" si="55"/>
        <v/>
      </c>
      <c r="BG385" s="113" t="str">
        <f t="shared" si="56"/>
        <v/>
      </c>
      <c r="BH385" s="206">
        <f t="shared" si="57"/>
        <v>0</v>
      </c>
      <c r="BI385" s="113" t="str">
        <f t="shared" si="58"/>
        <v/>
      </c>
    </row>
    <row r="386" spans="2:61" ht="18.75" customHeight="1" x14ac:dyDescent="0.4">
      <c r="B386" s="1329" t="s">
        <v>1824</v>
      </c>
      <c r="C386" s="1330"/>
      <c r="D386" s="1329" t="s">
        <v>1824</v>
      </c>
      <c r="E386" s="1330"/>
      <c r="F386" s="1331" t="str">
        <f>'Fruit Trees, Citrus &amp; Berries'!BE377</f>
        <v/>
      </c>
      <c r="G386" s="1332"/>
      <c r="H386" s="1333" t="str">
        <f>'Fruit Trees, Citrus &amp; Berries'!BB377&amp;" | "&amp;'Fruit Trees, Citrus &amp; Berries'!BC377</f>
        <v xml:space="preserve"> | </v>
      </c>
      <c r="I386" s="1334"/>
      <c r="J386" s="1334"/>
      <c r="K386" s="1334"/>
      <c r="L386" s="1334"/>
      <c r="M386" s="1334"/>
      <c r="N386" s="1334"/>
      <c r="O386" s="1334"/>
      <c r="P386" s="1334"/>
      <c r="Q386" s="1334"/>
      <c r="R386" s="1334"/>
      <c r="S386" s="1334"/>
      <c r="T386" s="1334"/>
      <c r="U386" s="1334"/>
      <c r="V386" s="1334"/>
      <c r="W386" s="1334"/>
      <c r="X386" s="1334"/>
      <c r="Y386" s="1334"/>
      <c r="Z386" s="1334"/>
      <c r="AA386" s="1334"/>
      <c r="AB386" s="1334"/>
      <c r="AC386" s="1334"/>
      <c r="AD386" s="1334"/>
      <c r="AE386" s="1334"/>
      <c r="AF386" s="1334"/>
      <c r="AG386" s="1334"/>
      <c r="AH386" s="1334"/>
      <c r="AI386" s="1334"/>
      <c r="AJ386" s="1334"/>
      <c r="AK386" s="1334"/>
      <c r="AL386" s="1335"/>
      <c r="AM386" s="1336" t="str">
        <f>'Fruit Trees, Citrus &amp; Berries'!BF377</f>
        <v/>
      </c>
      <c r="AN386" s="1337"/>
      <c r="AO386" s="1338"/>
      <c r="AP386" s="1339" t="str">
        <f>'Fruit Trees, Citrus &amp; Berries'!BH377</f>
        <v/>
      </c>
      <c r="AQ386" s="1340"/>
      <c r="AR386" s="1341"/>
      <c r="AS386" s="1336" t="str">
        <f t="shared" si="51"/>
        <v/>
      </c>
      <c r="AT386" s="1337"/>
      <c r="AU386" s="1337"/>
      <c r="AV386" s="1338"/>
      <c r="AW386" s="1342" t="str">
        <f>'Fruit Trees, Citrus &amp; Berries'!BA377</f>
        <v/>
      </c>
      <c r="AX386" s="1343"/>
      <c r="AY386" s="1344"/>
      <c r="BB386" s="108" t="str">
        <f t="shared" si="50"/>
        <v>*********</v>
      </c>
      <c r="BC386" s="108" t="str">
        <f t="shared" si="52"/>
        <v/>
      </c>
      <c r="BD386" s="108" t="str">
        <f t="shared" si="53"/>
        <v/>
      </c>
      <c r="BE386" s="108" t="str">
        <f t="shared" si="54"/>
        <v xml:space="preserve"> | </v>
      </c>
      <c r="BF386" s="115" t="str">
        <f t="shared" si="55"/>
        <v/>
      </c>
      <c r="BG386" s="113" t="str">
        <f t="shared" si="56"/>
        <v/>
      </c>
      <c r="BH386" s="206" t="str">
        <f t="shared" si="57"/>
        <v/>
      </c>
      <c r="BI386" s="113" t="str">
        <f t="shared" si="58"/>
        <v/>
      </c>
    </row>
    <row r="387" spans="2:61" ht="18.75" customHeight="1" x14ac:dyDescent="0.4">
      <c r="B387" s="1329" t="s">
        <v>1824</v>
      </c>
      <c r="C387" s="1330"/>
      <c r="D387" s="1329" t="s">
        <v>1824</v>
      </c>
      <c r="E387" s="1330"/>
      <c r="F387" s="1331" t="str">
        <f>'Fruit Trees, Citrus &amp; Berries'!BE378</f>
        <v/>
      </c>
      <c r="G387" s="1332"/>
      <c r="H387" s="1333" t="str">
        <f>'Fruit Trees, Citrus &amp; Berries'!BB378&amp;" | "&amp;'Fruit Trees, Citrus &amp; Berries'!BC378</f>
        <v>Peach (Miniature) | Sunset Super Dwarf</v>
      </c>
      <c r="I387" s="1334"/>
      <c r="J387" s="1334"/>
      <c r="K387" s="1334"/>
      <c r="L387" s="1334"/>
      <c r="M387" s="1334"/>
      <c r="N387" s="1334"/>
      <c r="O387" s="1334"/>
      <c r="P387" s="1334"/>
      <c r="Q387" s="1334"/>
      <c r="R387" s="1334"/>
      <c r="S387" s="1334"/>
      <c r="T387" s="1334"/>
      <c r="U387" s="1334"/>
      <c r="V387" s="1334"/>
      <c r="W387" s="1334"/>
      <c r="X387" s="1334"/>
      <c r="Y387" s="1334"/>
      <c r="Z387" s="1334"/>
      <c r="AA387" s="1334"/>
      <c r="AB387" s="1334"/>
      <c r="AC387" s="1334"/>
      <c r="AD387" s="1334"/>
      <c r="AE387" s="1334"/>
      <c r="AF387" s="1334"/>
      <c r="AG387" s="1334"/>
      <c r="AH387" s="1334"/>
      <c r="AI387" s="1334"/>
      <c r="AJ387" s="1334"/>
      <c r="AK387" s="1334"/>
      <c r="AL387" s="1335"/>
      <c r="AM387" s="1336">
        <f>'Fruit Trees, Citrus &amp; Berries'!BF378</f>
        <v>44.95</v>
      </c>
      <c r="AN387" s="1337"/>
      <c r="AO387" s="1338"/>
      <c r="AP387" s="1339">
        <f>'Fruit Trees, Citrus &amp; Berries'!BH378</f>
        <v>0</v>
      </c>
      <c r="AQ387" s="1340"/>
      <c r="AR387" s="1341"/>
      <c r="AS387" s="1336" t="str">
        <f t="shared" si="51"/>
        <v/>
      </c>
      <c r="AT387" s="1337"/>
      <c r="AU387" s="1337"/>
      <c r="AV387" s="1338"/>
      <c r="AW387" s="1342" t="str">
        <f>'Fruit Trees, Citrus &amp; Berries'!BA378</f>
        <v>JFFBR633</v>
      </c>
      <c r="AX387" s="1343"/>
      <c r="AY387" s="1344"/>
      <c r="BB387" s="108" t="str">
        <f t="shared" si="50"/>
        <v>*********</v>
      </c>
      <c r="BC387" s="108" t="str">
        <f t="shared" si="52"/>
        <v>JFFBR633</v>
      </c>
      <c r="BD387" s="108" t="str">
        <f t="shared" si="53"/>
        <v/>
      </c>
      <c r="BE387" s="108" t="str">
        <f t="shared" si="54"/>
        <v>Peach (Miniature) | Sunset Super Dwarf</v>
      </c>
      <c r="BF387" s="115" t="str">
        <f t="shared" si="55"/>
        <v/>
      </c>
      <c r="BG387" s="113">
        <f t="shared" si="56"/>
        <v>44.95</v>
      </c>
      <c r="BH387" s="206">
        <f t="shared" si="57"/>
        <v>0</v>
      </c>
      <c r="BI387" s="113" t="str">
        <f t="shared" si="58"/>
        <v/>
      </c>
    </row>
    <row r="388" spans="2:61" ht="18.75" customHeight="1" x14ac:dyDescent="0.4">
      <c r="B388" s="1329" t="s">
        <v>1824</v>
      </c>
      <c r="C388" s="1330"/>
      <c r="D388" s="1329" t="s">
        <v>1824</v>
      </c>
      <c r="E388" s="1330"/>
      <c r="F388" s="1331" t="str">
        <f>'Fruit Trees, Citrus &amp; Berries'!BE379</f>
        <v/>
      </c>
      <c r="G388" s="1332"/>
      <c r="H388" s="1333" t="str">
        <f>'Fruit Trees, Citrus &amp; Berries'!BB379&amp;" | "&amp;'Fruit Trees, Citrus &amp; Berries'!BC379</f>
        <v>Peach (Miniature) | Trixzie 'Pixzie'</v>
      </c>
      <c r="I388" s="1334"/>
      <c r="J388" s="1334"/>
      <c r="K388" s="1334"/>
      <c r="L388" s="1334"/>
      <c r="M388" s="1334"/>
      <c r="N388" s="1334"/>
      <c r="O388" s="1334"/>
      <c r="P388" s="1334"/>
      <c r="Q388" s="1334"/>
      <c r="R388" s="1334"/>
      <c r="S388" s="1334"/>
      <c r="T388" s="1334"/>
      <c r="U388" s="1334"/>
      <c r="V388" s="1334"/>
      <c r="W388" s="1334"/>
      <c r="X388" s="1334"/>
      <c r="Y388" s="1334"/>
      <c r="Z388" s="1334"/>
      <c r="AA388" s="1334"/>
      <c r="AB388" s="1334"/>
      <c r="AC388" s="1334"/>
      <c r="AD388" s="1334"/>
      <c r="AE388" s="1334"/>
      <c r="AF388" s="1334"/>
      <c r="AG388" s="1334"/>
      <c r="AH388" s="1334"/>
      <c r="AI388" s="1334"/>
      <c r="AJ388" s="1334"/>
      <c r="AK388" s="1334"/>
      <c r="AL388" s="1335"/>
      <c r="AM388" s="1336">
        <f>'Fruit Trees, Citrus &amp; Berries'!BF379</f>
        <v>44.95</v>
      </c>
      <c r="AN388" s="1337"/>
      <c r="AO388" s="1338"/>
      <c r="AP388" s="1339">
        <f>'Fruit Trees, Citrus &amp; Berries'!BH379</f>
        <v>0</v>
      </c>
      <c r="AQ388" s="1340"/>
      <c r="AR388" s="1341"/>
      <c r="AS388" s="1336" t="str">
        <f t="shared" si="51"/>
        <v/>
      </c>
      <c r="AT388" s="1337"/>
      <c r="AU388" s="1337"/>
      <c r="AV388" s="1338"/>
      <c r="AW388" s="1342" t="str">
        <f>'Fruit Trees, Citrus &amp; Berries'!BA379</f>
        <v>FNFBR634</v>
      </c>
      <c r="AX388" s="1343"/>
      <c r="AY388" s="1344"/>
      <c r="BB388" s="108" t="str">
        <f t="shared" si="50"/>
        <v>*********</v>
      </c>
      <c r="BC388" s="108" t="str">
        <f t="shared" si="52"/>
        <v>FNFBR634</v>
      </c>
      <c r="BD388" s="108" t="str">
        <f t="shared" si="53"/>
        <v/>
      </c>
      <c r="BE388" s="108" t="str">
        <f t="shared" si="54"/>
        <v>Peach (Miniature) | Trixzie 'Pixzie'</v>
      </c>
      <c r="BF388" s="115" t="str">
        <f t="shared" si="55"/>
        <v/>
      </c>
      <c r="BG388" s="113">
        <f t="shared" si="56"/>
        <v>44.95</v>
      </c>
      <c r="BH388" s="206">
        <f t="shared" si="57"/>
        <v>0</v>
      </c>
      <c r="BI388" s="113" t="str">
        <f t="shared" si="58"/>
        <v/>
      </c>
    </row>
    <row r="389" spans="2:61" ht="18.75" customHeight="1" x14ac:dyDescent="0.4">
      <c r="B389" s="1329" t="s">
        <v>1824</v>
      </c>
      <c r="C389" s="1330"/>
      <c r="D389" s="1329" t="s">
        <v>1824</v>
      </c>
      <c r="E389" s="1330"/>
      <c r="F389" s="1331" t="str">
        <f>'Fruit Trees, Citrus &amp; Berries'!BE380</f>
        <v/>
      </c>
      <c r="G389" s="1332"/>
      <c r="H389" s="1333" t="str">
        <f>'Fruit Trees, Citrus &amp; Berries'!BB380&amp;" | "&amp;'Fruit Trees, Citrus &amp; Berries'!BC380</f>
        <v>Peach (Miniature) | Valley Red</v>
      </c>
      <c r="I389" s="1334"/>
      <c r="J389" s="1334"/>
      <c r="K389" s="1334"/>
      <c r="L389" s="1334"/>
      <c r="M389" s="1334"/>
      <c r="N389" s="1334"/>
      <c r="O389" s="1334"/>
      <c r="P389" s="1334"/>
      <c r="Q389" s="1334"/>
      <c r="R389" s="1334"/>
      <c r="S389" s="1334"/>
      <c r="T389" s="1334"/>
      <c r="U389" s="1334"/>
      <c r="V389" s="1334"/>
      <c r="W389" s="1334"/>
      <c r="X389" s="1334"/>
      <c r="Y389" s="1334"/>
      <c r="Z389" s="1334"/>
      <c r="AA389" s="1334"/>
      <c r="AB389" s="1334"/>
      <c r="AC389" s="1334"/>
      <c r="AD389" s="1334"/>
      <c r="AE389" s="1334"/>
      <c r="AF389" s="1334"/>
      <c r="AG389" s="1334"/>
      <c r="AH389" s="1334"/>
      <c r="AI389" s="1334"/>
      <c r="AJ389" s="1334"/>
      <c r="AK389" s="1334"/>
      <c r="AL389" s="1335"/>
      <c r="AM389" s="1336">
        <f>'Fruit Trees, Citrus &amp; Berries'!BF380</f>
        <v>44.95</v>
      </c>
      <c r="AN389" s="1337"/>
      <c r="AO389" s="1338"/>
      <c r="AP389" s="1339">
        <f>'Fruit Trees, Citrus &amp; Berries'!BH380</f>
        <v>0</v>
      </c>
      <c r="AQ389" s="1340"/>
      <c r="AR389" s="1341"/>
      <c r="AS389" s="1336" t="str">
        <f t="shared" si="51"/>
        <v/>
      </c>
      <c r="AT389" s="1337"/>
      <c r="AU389" s="1337"/>
      <c r="AV389" s="1338"/>
      <c r="AW389" s="1342" t="str">
        <f>'Fruit Trees, Citrus &amp; Berries'!BA380</f>
        <v>JFFBR637</v>
      </c>
      <c r="AX389" s="1343"/>
      <c r="AY389" s="1344"/>
      <c r="BB389" s="108" t="str">
        <f t="shared" si="50"/>
        <v>*********</v>
      </c>
      <c r="BC389" s="108" t="str">
        <f t="shared" si="52"/>
        <v>JFFBR637</v>
      </c>
      <c r="BD389" s="108" t="str">
        <f t="shared" si="53"/>
        <v/>
      </c>
      <c r="BE389" s="108" t="str">
        <f t="shared" si="54"/>
        <v>Peach (Miniature) | Valley Red</v>
      </c>
      <c r="BF389" s="115" t="str">
        <f t="shared" si="55"/>
        <v/>
      </c>
      <c r="BG389" s="113">
        <f t="shared" si="56"/>
        <v>44.95</v>
      </c>
      <c r="BH389" s="206">
        <f t="shared" si="57"/>
        <v>0</v>
      </c>
      <c r="BI389" s="113" t="str">
        <f t="shared" si="58"/>
        <v/>
      </c>
    </row>
    <row r="390" spans="2:61" ht="18.75" customHeight="1" x14ac:dyDescent="0.4">
      <c r="B390" s="1329" t="s">
        <v>1824</v>
      </c>
      <c r="C390" s="1330"/>
      <c r="D390" s="1329" t="s">
        <v>1824</v>
      </c>
      <c r="E390" s="1330"/>
      <c r="F390" s="1331" t="str">
        <f>'Fruit Trees, Citrus &amp; Berries'!BE381</f>
        <v/>
      </c>
      <c r="G390" s="1332"/>
      <c r="H390" s="1333" t="str">
        <f>'Fruit Trees, Citrus &amp; Berries'!BB381&amp;" | "&amp;'Fruit Trees, Citrus &amp; Berries'!BC381</f>
        <v xml:space="preserve"> | </v>
      </c>
      <c r="I390" s="1334"/>
      <c r="J390" s="1334"/>
      <c r="K390" s="1334"/>
      <c r="L390" s="1334"/>
      <c r="M390" s="1334"/>
      <c r="N390" s="1334"/>
      <c r="O390" s="1334"/>
      <c r="P390" s="1334"/>
      <c r="Q390" s="1334"/>
      <c r="R390" s="1334"/>
      <c r="S390" s="1334"/>
      <c r="T390" s="1334"/>
      <c r="U390" s="1334"/>
      <c r="V390" s="1334"/>
      <c r="W390" s="1334"/>
      <c r="X390" s="1334"/>
      <c r="Y390" s="1334"/>
      <c r="Z390" s="1334"/>
      <c r="AA390" s="1334"/>
      <c r="AB390" s="1334"/>
      <c r="AC390" s="1334"/>
      <c r="AD390" s="1334"/>
      <c r="AE390" s="1334"/>
      <c r="AF390" s="1334"/>
      <c r="AG390" s="1334"/>
      <c r="AH390" s="1334"/>
      <c r="AI390" s="1334"/>
      <c r="AJ390" s="1334"/>
      <c r="AK390" s="1334"/>
      <c r="AL390" s="1335"/>
      <c r="AM390" s="1336" t="str">
        <f>'Fruit Trees, Citrus &amp; Berries'!BF381</f>
        <v/>
      </c>
      <c r="AN390" s="1337"/>
      <c r="AO390" s="1338"/>
      <c r="AP390" s="1339" t="str">
        <f>'Fruit Trees, Citrus &amp; Berries'!BH381</f>
        <v/>
      </c>
      <c r="AQ390" s="1340"/>
      <c r="AR390" s="1341"/>
      <c r="AS390" s="1336" t="str">
        <f t="shared" si="51"/>
        <v/>
      </c>
      <c r="AT390" s="1337"/>
      <c r="AU390" s="1337"/>
      <c r="AV390" s="1338"/>
      <c r="AW390" s="1342" t="str">
        <f>'Fruit Trees, Citrus &amp; Berries'!BA381</f>
        <v/>
      </c>
      <c r="AX390" s="1343"/>
      <c r="AY390" s="1344"/>
      <c r="BB390" s="108" t="str">
        <f t="shared" si="50"/>
        <v>*********</v>
      </c>
      <c r="BC390" s="108" t="str">
        <f t="shared" si="52"/>
        <v/>
      </c>
      <c r="BD390" s="108" t="str">
        <f t="shared" si="53"/>
        <v/>
      </c>
      <c r="BE390" s="108" t="str">
        <f t="shared" si="54"/>
        <v xml:space="preserve"> | </v>
      </c>
      <c r="BF390" s="115" t="str">
        <f t="shared" si="55"/>
        <v/>
      </c>
      <c r="BG390" s="113" t="str">
        <f t="shared" si="56"/>
        <v/>
      </c>
      <c r="BH390" s="206" t="str">
        <f t="shared" si="57"/>
        <v/>
      </c>
      <c r="BI390" s="113" t="str">
        <f t="shared" si="58"/>
        <v/>
      </c>
    </row>
    <row r="391" spans="2:61" ht="18.75" customHeight="1" x14ac:dyDescent="0.4">
      <c r="B391" s="1329" t="s">
        <v>1824</v>
      </c>
      <c r="C391" s="1330"/>
      <c r="D391" s="1329" t="s">
        <v>1824</v>
      </c>
      <c r="E391" s="1330"/>
      <c r="F391" s="1331" t="str">
        <f>'Fruit Trees, Citrus &amp; Berries'!BE382</f>
        <v/>
      </c>
      <c r="G391" s="1332"/>
      <c r="H391" s="1333" t="str">
        <f>'Fruit Trees, Citrus &amp; Berries'!BB382&amp;" | "&amp;'Fruit Trees, Citrus &amp; Berries'!BC382</f>
        <v>Peach (Double Graft) | Double Jewel &amp; Tasty Zee</v>
      </c>
      <c r="I391" s="1334"/>
      <c r="J391" s="1334"/>
      <c r="K391" s="1334"/>
      <c r="L391" s="1334"/>
      <c r="M391" s="1334"/>
      <c r="N391" s="1334"/>
      <c r="O391" s="1334"/>
      <c r="P391" s="1334"/>
      <c r="Q391" s="1334"/>
      <c r="R391" s="1334"/>
      <c r="S391" s="1334"/>
      <c r="T391" s="1334"/>
      <c r="U391" s="1334"/>
      <c r="V391" s="1334"/>
      <c r="W391" s="1334"/>
      <c r="X391" s="1334"/>
      <c r="Y391" s="1334"/>
      <c r="Z391" s="1334"/>
      <c r="AA391" s="1334"/>
      <c r="AB391" s="1334"/>
      <c r="AC391" s="1334"/>
      <c r="AD391" s="1334"/>
      <c r="AE391" s="1334"/>
      <c r="AF391" s="1334"/>
      <c r="AG391" s="1334"/>
      <c r="AH391" s="1334"/>
      <c r="AI391" s="1334"/>
      <c r="AJ391" s="1334"/>
      <c r="AK391" s="1334"/>
      <c r="AL391" s="1335"/>
      <c r="AM391" s="1336">
        <f>'Fruit Trees, Citrus &amp; Berries'!BF382</f>
        <v>84.95</v>
      </c>
      <c r="AN391" s="1337"/>
      <c r="AO391" s="1338"/>
      <c r="AP391" s="1339">
        <f>'Fruit Trees, Citrus &amp; Berries'!BH382</f>
        <v>0</v>
      </c>
      <c r="AQ391" s="1340"/>
      <c r="AR391" s="1341"/>
      <c r="AS391" s="1336" t="str">
        <f t="shared" si="51"/>
        <v/>
      </c>
      <c r="AT391" s="1337"/>
      <c r="AU391" s="1337"/>
      <c r="AV391" s="1338"/>
      <c r="AW391" s="1342" t="str">
        <f>'Fruit Trees, Citrus &amp; Berries'!BA382</f>
        <v>FNFBR640</v>
      </c>
      <c r="AX391" s="1343"/>
      <c r="AY391" s="1344"/>
      <c r="BB391" s="108" t="str">
        <f t="shared" si="50"/>
        <v>*********</v>
      </c>
      <c r="BC391" s="108" t="str">
        <f t="shared" si="52"/>
        <v>FNFBR640</v>
      </c>
      <c r="BD391" s="108" t="str">
        <f t="shared" si="53"/>
        <v/>
      </c>
      <c r="BE391" s="108" t="str">
        <f t="shared" si="54"/>
        <v>Peach (Double Graft) | Double Jewel &amp; Tasty Zee</v>
      </c>
      <c r="BF391" s="115" t="str">
        <f t="shared" si="55"/>
        <v/>
      </c>
      <c r="BG391" s="113">
        <f t="shared" si="56"/>
        <v>84.95</v>
      </c>
      <c r="BH391" s="206">
        <f t="shared" si="57"/>
        <v>0</v>
      </c>
      <c r="BI391" s="113" t="str">
        <f t="shared" si="58"/>
        <v/>
      </c>
    </row>
    <row r="392" spans="2:61" ht="18.75" customHeight="1" x14ac:dyDescent="0.4">
      <c r="B392" s="1329" t="s">
        <v>1824</v>
      </c>
      <c r="C392" s="1330"/>
      <c r="D392" s="1329" t="s">
        <v>1824</v>
      </c>
      <c r="E392" s="1330"/>
      <c r="F392" s="1331" t="str">
        <f>'Fruit Trees, Citrus &amp; Berries'!BE383</f>
        <v/>
      </c>
      <c r="G392" s="1332"/>
      <c r="H392" s="1333" t="str">
        <f>'Fruit Trees, Citrus &amp; Berries'!BB383&amp;" | "&amp;'Fruit Trees, Citrus &amp; Berries'!BC383</f>
        <v xml:space="preserve"> | </v>
      </c>
      <c r="I392" s="1334"/>
      <c r="J392" s="1334"/>
      <c r="K392" s="1334"/>
      <c r="L392" s="1334"/>
      <c r="M392" s="1334"/>
      <c r="N392" s="1334"/>
      <c r="O392" s="1334"/>
      <c r="P392" s="1334"/>
      <c r="Q392" s="1334"/>
      <c r="R392" s="1334"/>
      <c r="S392" s="1334"/>
      <c r="T392" s="1334"/>
      <c r="U392" s="1334"/>
      <c r="V392" s="1334"/>
      <c r="W392" s="1334"/>
      <c r="X392" s="1334"/>
      <c r="Y392" s="1334"/>
      <c r="Z392" s="1334"/>
      <c r="AA392" s="1334"/>
      <c r="AB392" s="1334"/>
      <c r="AC392" s="1334"/>
      <c r="AD392" s="1334"/>
      <c r="AE392" s="1334"/>
      <c r="AF392" s="1334"/>
      <c r="AG392" s="1334"/>
      <c r="AH392" s="1334"/>
      <c r="AI392" s="1334"/>
      <c r="AJ392" s="1334"/>
      <c r="AK392" s="1334"/>
      <c r="AL392" s="1335"/>
      <c r="AM392" s="1336" t="str">
        <f>'Fruit Trees, Citrus &amp; Berries'!BF383</f>
        <v/>
      </c>
      <c r="AN392" s="1337"/>
      <c r="AO392" s="1338"/>
      <c r="AP392" s="1339" t="str">
        <f>'Fruit Trees, Citrus &amp; Berries'!BH383</f>
        <v/>
      </c>
      <c r="AQ392" s="1340"/>
      <c r="AR392" s="1341"/>
      <c r="AS392" s="1336" t="str">
        <f t="shared" si="51"/>
        <v/>
      </c>
      <c r="AT392" s="1337"/>
      <c r="AU392" s="1337"/>
      <c r="AV392" s="1338"/>
      <c r="AW392" s="1342" t="str">
        <f>'Fruit Trees, Citrus &amp; Berries'!BA383</f>
        <v/>
      </c>
      <c r="AX392" s="1343"/>
      <c r="AY392" s="1344"/>
      <c r="BB392" s="108" t="str">
        <f t="shared" si="50"/>
        <v>*********</v>
      </c>
      <c r="BC392" s="108" t="str">
        <f t="shared" si="52"/>
        <v/>
      </c>
      <c r="BD392" s="108" t="str">
        <f t="shared" si="53"/>
        <v/>
      </c>
      <c r="BE392" s="108" t="str">
        <f t="shared" si="54"/>
        <v xml:space="preserve"> | </v>
      </c>
      <c r="BF392" s="115" t="str">
        <f t="shared" si="55"/>
        <v/>
      </c>
      <c r="BG392" s="113" t="str">
        <f t="shared" si="56"/>
        <v/>
      </c>
      <c r="BH392" s="206" t="str">
        <f t="shared" si="57"/>
        <v/>
      </c>
      <c r="BI392" s="113" t="str">
        <f t="shared" si="58"/>
        <v/>
      </c>
    </row>
    <row r="393" spans="2:61" ht="18.75" customHeight="1" x14ac:dyDescent="0.4">
      <c r="B393" s="1329" t="s">
        <v>1824</v>
      </c>
      <c r="C393" s="1330"/>
      <c r="D393" s="1329" t="s">
        <v>1824</v>
      </c>
      <c r="E393" s="1330"/>
      <c r="F393" s="1331" t="str">
        <f>'Fruit Trees, Citrus &amp; Berries'!BE384</f>
        <v/>
      </c>
      <c r="G393" s="1332"/>
      <c r="H393" s="1333" t="str">
        <f>'Fruit Trees, Citrus &amp; Berries'!BB384&amp;" | "&amp;'Fruit Trees, Citrus &amp; Berries'!BC384</f>
        <v xml:space="preserve"> | </v>
      </c>
      <c r="I393" s="1334"/>
      <c r="J393" s="1334"/>
      <c r="K393" s="1334"/>
      <c r="L393" s="1334"/>
      <c r="M393" s="1334"/>
      <c r="N393" s="1334"/>
      <c r="O393" s="1334"/>
      <c r="P393" s="1334"/>
      <c r="Q393" s="1334"/>
      <c r="R393" s="1334"/>
      <c r="S393" s="1334"/>
      <c r="T393" s="1334"/>
      <c r="U393" s="1334"/>
      <c r="V393" s="1334"/>
      <c r="W393" s="1334"/>
      <c r="X393" s="1334"/>
      <c r="Y393" s="1334"/>
      <c r="Z393" s="1334"/>
      <c r="AA393" s="1334"/>
      <c r="AB393" s="1334"/>
      <c r="AC393" s="1334"/>
      <c r="AD393" s="1334"/>
      <c r="AE393" s="1334"/>
      <c r="AF393" s="1334"/>
      <c r="AG393" s="1334"/>
      <c r="AH393" s="1334"/>
      <c r="AI393" s="1334"/>
      <c r="AJ393" s="1334"/>
      <c r="AK393" s="1334"/>
      <c r="AL393" s="1335"/>
      <c r="AM393" s="1336" t="str">
        <f>'Fruit Trees, Citrus &amp; Berries'!BF384</f>
        <v/>
      </c>
      <c r="AN393" s="1337"/>
      <c r="AO393" s="1338"/>
      <c r="AP393" s="1339" t="str">
        <f>'Fruit Trees, Citrus &amp; Berries'!BH384</f>
        <v/>
      </c>
      <c r="AQ393" s="1340"/>
      <c r="AR393" s="1341"/>
      <c r="AS393" s="1336" t="str">
        <f t="shared" si="51"/>
        <v/>
      </c>
      <c r="AT393" s="1337"/>
      <c r="AU393" s="1337"/>
      <c r="AV393" s="1338"/>
      <c r="AW393" s="1342" t="str">
        <f>'Fruit Trees, Citrus &amp; Berries'!BA384</f>
        <v/>
      </c>
      <c r="AX393" s="1343"/>
      <c r="AY393" s="1344"/>
      <c r="BB393" s="108" t="str">
        <f t="shared" si="50"/>
        <v>*********</v>
      </c>
      <c r="BC393" s="108" t="str">
        <f t="shared" si="52"/>
        <v/>
      </c>
      <c r="BD393" s="108" t="str">
        <f t="shared" si="53"/>
        <v/>
      </c>
      <c r="BE393" s="108" t="str">
        <f t="shared" si="54"/>
        <v xml:space="preserve"> | </v>
      </c>
      <c r="BF393" s="115" t="str">
        <f t="shared" si="55"/>
        <v/>
      </c>
      <c r="BG393" s="113" t="str">
        <f t="shared" si="56"/>
        <v/>
      </c>
      <c r="BH393" s="206" t="str">
        <f t="shared" si="57"/>
        <v/>
      </c>
      <c r="BI393" s="113" t="str">
        <f t="shared" si="58"/>
        <v/>
      </c>
    </row>
    <row r="394" spans="2:61" ht="18.75" customHeight="1" x14ac:dyDescent="0.4">
      <c r="B394" s="1329" t="s">
        <v>1824</v>
      </c>
      <c r="C394" s="1330"/>
      <c r="D394" s="1329" t="s">
        <v>1824</v>
      </c>
      <c r="E394" s="1330"/>
      <c r="F394" s="1331" t="str">
        <f>'Fruit Trees, Citrus &amp; Berries'!BE385</f>
        <v/>
      </c>
      <c r="G394" s="1332"/>
      <c r="H394" s="1333" t="str">
        <f>'Fruit Trees, Citrus &amp; Berries'!BB385&amp;" | "&amp;'Fruit Trees, Citrus &amp; Berries'!BC385</f>
        <v>Pear | Buerre Bosc</v>
      </c>
      <c r="I394" s="1334"/>
      <c r="J394" s="1334"/>
      <c r="K394" s="1334"/>
      <c r="L394" s="1334"/>
      <c r="M394" s="1334"/>
      <c r="N394" s="1334"/>
      <c r="O394" s="1334"/>
      <c r="P394" s="1334"/>
      <c r="Q394" s="1334"/>
      <c r="R394" s="1334"/>
      <c r="S394" s="1334"/>
      <c r="T394" s="1334"/>
      <c r="U394" s="1334"/>
      <c r="V394" s="1334"/>
      <c r="W394" s="1334"/>
      <c r="X394" s="1334"/>
      <c r="Y394" s="1334"/>
      <c r="Z394" s="1334"/>
      <c r="AA394" s="1334"/>
      <c r="AB394" s="1334"/>
      <c r="AC394" s="1334"/>
      <c r="AD394" s="1334"/>
      <c r="AE394" s="1334"/>
      <c r="AF394" s="1334"/>
      <c r="AG394" s="1334"/>
      <c r="AH394" s="1334"/>
      <c r="AI394" s="1334"/>
      <c r="AJ394" s="1334"/>
      <c r="AK394" s="1334"/>
      <c r="AL394" s="1335"/>
      <c r="AM394" s="1336">
        <f>'Fruit Trees, Citrus &amp; Berries'!BF385</f>
        <v>42.95</v>
      </c>
      <c r="AN394" s="1337"/>
      <c r="AO394" s="1338"/>
      <c r="AP394" s="1339">
        <f>'Fruit Trees, Citrus &amp; Berries'!BH385</f>
        <v>0</v>
      </c>
      <c r="AQ394" s="1340"/>
      <c r="AR394" s="1341"/>
      <c r="AS394" s="1336" t="str">
        <f t="shared" si="51"/>
        <v/>
      </c>
      <c r="AT394" s="1337"/>
      <c r="AU394" s="1337"/>
      <c r="AV394" s="1338"/>
      <c r="AW394" s="1342" t="str">
        <f>'Fruit Trees, Citrus &amp; Berries'!BA385</f>
        <v>HBFBR649</v>
      </c>
      <c r="AX394" s="1343"/>
      <c r="AY394" s="1344"/>
      <c r="BB394" s="108" t="str">
        <f t="shared" si="50"/>
        <v>*********</v>
      </c>
      <c r="BC394" s="108" t="str">
        <f t="shared" si="52"/>
        <v>HBFBR649</v>
      </c>
      <c r="BD394" s="108" t="str">
        <f t="shared" si="53"/>
        <v/>
      </c>
      <c r="BE394" s="108" t="str">
        <f t="shared" si="54"/>
        <v>Pear | Buerre Bosc</v>
      </c>
      <c r="BF394" s="115" t="str">
        <f t="shared" si="55"/>
        <v/>
      </c>
      <c r="BG394" s="113">
        <f t="shared" si="56"/>
        <v>42.95</v>
      </c>
      <c r="BH394" s="206">
        <f t="shared" si="57"/>
        <v>0</v>
      </c>
      <c r="BI394" s="113" t="str">
        <f t="shared" si="58"/>
        <v/>
      </c>
    </row>
    <row r="395" spans="2:61" ht="18.75" customHeight="1" x14ac:dyDescent="0.4">
      <c r="B395" s="1329" t="s">
        <v>1824</v>
      </c>
      <c r="C395" s="1330"/>
      <c r="D395" s="1329" t="s">
        <v>1824</v>
      </c>
      <c r="E395" s="1330"/>
      <c r="F395" s="1331" t="str">
        <f>'Fruit Trees, Citrus &amp; Berries'!BE386</f>
        <v/>
      </c>
      <c r="G395" s="1332"/>
      <c r="H395" s="1333" t="str">
        <f>'Fruit Trees, Citrus &amp; Berries'!BB386&amp;" | "&amp;'Fruit Trees, Citrus &amp; Berries'!BC386</f>
        <v>Pear | Buerre Bosc</v>
      </c>
      <c r="I395" s="1334"/>
      <c r="J395" s="1334"/>
      <c r="K395" s="1334"/>
      <c r="L395" s="1334"/>
      <c r="M395" s="1334"/>
      <c r="N395" s="1334"/>
      <c r="O395" s="1334"/>
      <c r="P395" s="1334"/>
      <c r="Q395" s="1334"/>
      <c r="R395" s="1334"/>
      <c r="S395" s="1334"/>
      <c r="T395" s="1334"/>
      <c r="U395" s="1334"/>
      <c r="V395" s="1334"/>
      <c r="W395" s="1334"/>
      <c r="X395" s="1334"/>
      <c r="Y395" s="1334"/>
      <c r="Z395" s="1334"/>
      <c r="AA395" s="1334"/>
      <c r="AB395" s="1334"/>
      <c r="AC395" s="1334"/>
      <c r="AD395" s="1334"/>
      <c r="AE395" s="1334"/>
      <c r="AF395" s="1334"/>
      <c r="AG395" s="1334"/>
      <c r="AH395" s="1334"/>
      <c r="AI395" s="1334"/>
      <c r="AJ395" s="1334"/>
      <c r="AK395" s="1334"/>
      <c r="AL395" s="1335"/>
      <c r="AM395" s="1336">
        <f>'Fruit Trees, Citrus &amp; Berries'!BF386</f>
        <v>42.95</v>
      </c>
      <c r="AN395" s="1337"/>
      <c r="AO395" s="1338"/>
      <c r="AP395" s="1339">
        <f>'Fruit Trees, Citrus &amp; Berries'!BH386</f>
        <v>0</v>
      </c>
      <c r="AQ395" s="1340"/>
      <c r="AR395" s="1341"/>
      <c r="AS395" s="1336" t="str">
        <f t="shared" si="51"/>
        <v/>
      </c>
      <c r="AT395" s="1337"/>
      <c r="AU395" s="1337"/>
      <c r="AV395" s="1338"/>
      <c r="AW395" s="1342" t="str">
        <f>'Fruit Trees, Citrus &amp; Berries'!BA386</f>
        <v>FNFBR649</v>
      </c>
      <c r="AX395" s="1343"/>
      <c r="AY395" s="1344"/>
      <c r="BB395" s="108" t="str">
        <f t="shared" si="50"/>
        <v>*********</v>
      </c>
      <c r="BC395" s="108" t="str">
        <f t="shared" si="52"/>
        <v>FNFBR649</v>
      </c>
      <c r="BD395" s="108" t="str">
        <f t="shared" si="53"/>
        <v/>
      </c>
      <c r="BE395" s="108" t="str">
        <f t="shared" si="54"/>
        <v>Pear | Buerre Bosc</v>
      </c>
      <c r="BF395" s="115" t="str">
        <f t="shared" si="55"/>
        <v/>
      </c>
      <c r="BG395" s="113">
        <f t="shared" si="56"/>
        <v>42.95</v>
      </c>
      <c r="BH395" s="206">
        <f t="shared" si="57"/>
        <v>0</v>
      </c>
      <c r="BI395" s="113" t="str">
        <f t="shared" si="58"/>
        <v/>
      </c>
    </row>
    <row r="396" spans="2:61" ht="18.75" customHeight="1" x14ac:dyDescent="0.4">
      <c r="B396" s="1329" t="s">
        <v>1824</v>
      </c>
      <c r="C396" s="1330"/>
      <c r="D396" s="1329" t="s">
        <v>1824</v>
      </c>
      <c r="E396" s="1330"/>
      <c r="F396" s="1331" t="str">
        <f>'Fruit Trees, Citrus &amp; Berries'!BE387</f>
        <v/>
      </c>
      <c r="G396" s="1332"/>
      <c r="H396" s="1333" t="str">
        <f>'Fruit Trees, Citrus &amp; Berries'!BB387&amp;" | "&amp;'Fruit Trees, Citrus &amp; Berries'!BC387</f>
        <v>Pear | Chojuro</v>
      </c>
      <c r="I396" s="1334"/>
      <c r="J396" s="1334"/>
      <c r="K396" s="1334"/>
      <c r="L396" s="1334"/>
      <c r="M396" s="1334"/>
      <c r="N396" s="1334"/>
      <c r="O396" s="1334"/>
      <c r="P396" s="1334"/>
      <c r="Q396" s="1334"/>
      <c r="R396" s="1334"/>
      <c r="S396" s="1334"/>
      <c r="T396" s="1334"/>
      <c r="U396" s="1334"/>
      <c r="V396" s="1334"/>
      <c r="W396" s="1334"/>
      <c r="X396" s="1334"/>
      <c r="Y396" s="1334"/>
      <c r="Z396" s="1334"/>
      <c r="AA396" s="1334"/>
      <c r="AB396" s="1334"/>
      <c r="AC396" s="1334"/>
      <c r="AD396" s="1334"/>
      <c r="AE396" s="1334"/>
      <c r="AF396" s="1334"/>
      <c r="AG396" s="1334"/>
      <c r="AH396" s="1334"/>
      <c r="AI396" s="1334"/>
      <c r="AJ396" s="1334"/>
      <c r="AK396" s="1334"/>
      <c r="AL396" s="1335"/>
      <c r="AM396" s="1336">
        <f>'Fruit Trees, Citrus &amp; Berries'!BF387</f>
        <v>42.95</v>
      </c>
      <c r="AN396" s="1337"/>
      <c r="AO396" s="1338"/>
      <c r="AP396" s="1339">
        <f>'Fruit Trees, Citrus &amp; Berries'!BH387</f>
        <v>0</v>
      </c>
      <c r="AQ396" s="1340"/>
      <c r="AR396" s="1341"/>
      <c r="AS396" s="1336" t="str">
        <f t="shared" si="51"/>
        <v/>
      </c>
      <c r="AT396" s="1337"/>
      <c r="AU396" s="1337"/>
      <c r="AV396" s="1338"/>
      <c r="AW396" s="1342" t="str">
        <f>'Fruit Trees, Citrus &amp; Berries'!BA387</f>
        <v>JFFBR650</v>
      </c>
      <c r="AX396" s="1343"/>
      <c r="AY396" s="1344"/>
      <c r="BB396" s="108" t="str">
        <f t="shared" si="50"/>
        <v>*********</v>
      </c>
      <c r="BC396" s="108" t="str">
        <f t="shared" si="52"/>
        <v>JFFBR650</v>
      </c>
      <c r="BD396" s="108" t="str">
        <f t="shared" si="53"/>
        <v/>
      </c>
      <c r="BE396" s="108" t="str">
        <f t="shared" si="54"/>
        <v>Pear | Chojuro</v>
      </c>
      <c r="BF396" s="115" t="str">
        <f t="shared" si="55"/>
        <v/>
      </c>
      <c r="BG396" s="113">
        <f t="shared" si="56"/>
        <v>42.95</v>
      </c>
      <c r="BH396" s="206">
        <f t="shared" si="57"/>
        <v>0</v>
      </c>
      <c r="BI396" s="113" t="str">
        <f t="shared" si="58"/>
        <v/>
      </c>
    </row>
    <row r="397" spans="2:61" ht="18.75" customHeight="1" x14ac:dyDescent="0.4">
      <c r="B397" s="1329" t="s">
        <v>1824</v>
      </c>
      <c r="C397" s="1330"/>
      <c r="D397" s="1329" t="s">
        <v>1824</v>
      </c>
      <c r="E397" s="1330"/>
      <c r="F397" s="1331" t="str">
        <f>'Fruit Trees, Citrus &amp; Berries'!BE388</f>
        <v/>
      </c>
      <c r="G397" s="1332"/>
      <c r="H397" s="1333" t="str">
        <f>'Fruit Trees, Citrus &amp; Berries'!BB388&amp;" | "&amp;'Fruit Trees, Citrus &amp; Berries'!BC388</f>
        <v>Pear | Comice</v>
      </c>
      <c r="I397" s="1334"/>
      <c r="J397" s="1334"/>
      <c r="K397" s="1334"/>
      <c r="L397" s="1334"/>
      <c r="M397" s="1334"/>
      <c r="N397" s="1334"/>
      <c r="O397" s="1334"/>
      <c r="P397" s="1334"/>
      <c r="Q397" s="1334"/>
      <c r="R397" s="1334"/>
      <c r="S397" s="1334"/>
      <c r="T397" s="1334"/>
      <c r="U397" s="1334"/>
      <c r="V397" s="1334"/>
      <c r="W397" s="1334"/>
      <c r="X397" s="1334"/>
      <c r="Y397" s="1334"/>
      <c r="Z397" s="1334"/>
      <c r="AA397" s="1334"/>
      <c r="AB397" s="1334"/>
      <c r="AC397" s="1334"/>
      <c r="AD397" s="1334"/>
      <c r="AE397" s="1334"/>
      <c r="AF397" s="1334"/>
      <c r="AG397" s="1334"/>
      <c r="AH397" s="1334"/>
      <c r="AI397" s="1334"/>
      <c r="AJ397" s="1334"/>
      <c r="AK397" s="1334"/>
      <c r="AL397" s="1335"/>
      <c r="AM397" s="1336">
        <f>'Fruit Trees, Citrus &amp; Berries'!BF388</f>
        <v>42.95</v>
      </c>
      <c r="AN397" s="1337"/>
      <c r="AO397" s="1338"/>
      <c r="AP397" s="1339">
        <f>'Fruit Trees, Citrus &amp; Berries'!BH388</f>
        <v>0</v>
      </c>
      <c r="AQ397" s="1340"/>
      <c r="AR397" s="1341"/>
      <c r="AS397" s="1336" t="str">
        <f t="shared" si="51"/>
        <v/>
      </c>
      <c r="AT397" s="1337"/>
      <c r="AU397" s="1337"/>
      <c r="AV397" s="1338"/>
      <c r="AW397" s="1342" t="str">
        <f>'Fruit Trees, Citrus &amp; Berries'!BA388</f>
        <v>HBFBR652</v>
      </c>
      <c r="AX397" s="1343"/>
      <c r="AY397" s="1344"/>
      <c r="BB397" s="108" t="str">
        <f t="shared" si="50"/>
        <v>*********</v>
      </c>
      <c r="BC397" s="108" t="str">
        <f t="shared" si="52"/>
        <v>HBFBR652</v>
      </c>
      <c r="BD397" s="108" t="str">
        <f t="shared" si="53"/>
        <v/>
      </c>
      <c r="BE397" s="108" t="str">
        <f t="shared" si="54"/>
        <v>Pear | Comice</v>
      </c>
      <c r="BF397" s="115" t="str">
        <f t="shared" si="55"/>
        <v/>
      </c>
      <c r="BG397" s="113">
        <f t="shared" si="56"/>
        <v>42.95</v>
      </c>
      <c r="BH397" s="206">
        <f t="shared" si="57"/>
        <v>0</v>
      </c>
      <c r="BI397" s="113" t="str">
        <f t="shared" si="58"/>
        <v/>
      </c>
    </row>
    <row r="398" spans="2:61" ht="18.75" customHeight="1" x14ac:dyDescent="0.4">
      <c r="B398" s="1329" t="s">
        <v>1824</v>
      </c>
      <c r="C398" s="1330"/>
      <c r="D398" s="1329" t="s">
        <v>1824</v>
      </c>
      <c r="E398" s="1330"/>
      <c r="F398" s="1331" t="str">
        <f>'Fruit Trees, Citrus &amp; Berries'!BE389</f>
        <v/>
      </c>
      <c r="G398" s="1332"/>
      <c r="H398" s="1333" t="str">
        <f>'Fruit Trees, Citrus &amp; Berries'!BB389&amp;" | "&amp;'Fruit Trees, Citrus &amp; Berries'!BC389</f>
        <v>Pear | Comice (Extra Large*)</v>
      </c>
      <c r="I398" s="1334"/>
      <c r="J398" s="1334"/>
      <c r="K398" s="1334"/>
      <c r="L398" s="1334"/>
      <c r="M398" s="1334"/>
      <c r="N398" s="1334"/>
      <c r="O398" s="1334"/>
      <c r="P398" s="1334"/>
      <c r="Q398" s="1334"/>
      <c r="R398" s="1334"/>
      <c r="S398" s="1334"/>
      <c r="T398" s="1334"/>
      <c r="U398" s="1334"/>
      <c r="V398" s="1334"/>
      <c r="W398" s="1334"/>
      <c r="X398" s="1334"/>
      <c r="Y398" s="1334"/>
      <c r="Z398" s="1334"/>
      <c r="AA398" s="1334"/>
      <c r="AB398" s="1334"/>
      <c r="AC398" s="1334"/>
      <c r="AD398" s="1334"/>
      <c r="AE398" s="1334"/>
      <c r="AF398" s="1334"/>
      <c r="AG398" s="1334"/>
      <c r="AH398" s="1334"/>
      <c r="AI398" s="1334"/>
      <c r="AJ398" s="1334"/>
      <c r="AK398" s="1334"/>
      <c r="AL398" s="1335"/>
      <c r="AM398" s="1336">
        <f>'Fruit Trees, Citrus &amp; Berries'!BF389</f>
        <v>69.95</v>
      </c>
      <c r="AN398" s="1337"/>
      <c r="AO398" s="1338"/>
      <c r="AP398" s="1339">
        <f>'Fruit Trees, Citrus &amp; Berries'!BH389</f>
        <v>0</v>
      </c>
      <c r="AQ398" s="1340"/>
      <c r="AR398" s="1341"/>
      <c r="AS398" s="1336" t="str">
        <f t="shared" si="51"/>
        <v/>
      </c>
      <c r="AT398" s="1337"/>
      <c r="AU398" s="1337"/>
      <c r="AV398" s="1338"/>
      <c r="AW398" s="1342" t="str">
        <f>'Fruit Trees, Citrus &amp; Berries'!BA389</f>
        <v>GNFBR652</v>
      </c>
      <c r="AX398" s="1343"/>
      <c r="AY398" s="1344"/>
      <c r="BB398" s="108" t="str">
        <f t="shared" si="50"/>
        <v>*********</v>
      </c>
      <c r="BC398" s="108" t="str">
        <f t="shared" si="52"/>
        <v>GNFBR652</v>
      </c>
      <c r="BD398" s="108" t="str">
        <f t="shared" si="53"/>
        <v/>
      </c>
      <c r="BE398" s="108" t="str">
        <f t="shared" si="54"/>
        <v>Pear | Comice (Extra Large*)</v>
      </c>
      <c r="BF398" s="115" t="str">
        <f t="shared" si="55"/>
        <v/>
      </c>
      <c r="BG398" s="113">
        <f t="shared" si="56"/>
        <v>69.95</v>
      </c>
      <c r="BH398" s="206">
        <f t="shared" si="57"/>
        <v>0</v>
      </c>
      <c r="BI398" s="113" t="str">
        <f t="shared" si="58"/>
        <v/>
      </c>
    </row>
    <row r="399" spans="2:61" ht="18.75" customHeight="1" x14ac:dyDescent="0.4">
      <c r="B399" s="1329" t="s">
        <v>1824</v>
      </c>
      <c r="C399" s="1330"/>
      <c r="D399" s="1329" t="s">
        <v>1824</v>
      </c>
      <c r="E399" s="1330"/>
      <c r="F399" s="1331" t="str">
        <f>'Fruit Trees, Citrus &amp; Berries'!BE390</f>
        <v/>
      </c>
      <c r="G399" s="1332"/>
      <c r="H399" s="1333" t="str">
        <f>'Fruit Trees, Citrus &amp; Berries'!BB390&amp;" | "&amp;'Fruit Trees, Citrus &amp; Berries'!BC390</f>
        <v>Pear | Corella</v>
      </c>
      <c r="I399" s="1334"/>
      <c r="J399" s="1334"/>
      <c r="K399" s="1334"/>
      <c r="L399" s="1334"/>
      <c r="M399" s="1334"/>
      <c r="N399" s="1334"/>
      <c r="O399" s="1334"/>
      <c r="P399" s="1334"/>
      <c r="Q399" s="1334"/>
      <c r="R399" s="1334"/>
      <c r="S399" s="1334"/>
      <c r="T399" s="1334"/>
      <c r="U399" s="1334"/>
      <c r="V399" s="1334"/>
      <c r="W399" s="1334"/>
      <c r="X399" s="1334"/>
      <c r="Y399" s="1334"/>
      <c r="Z399" s="1334"/>
      <c r="AA399" s="1334"/>
      <c r="AB399" s="1334"/>
      <c r="AC399" s="1334"/>
      <c r="AD399" s="1334"/>
      <c r="AE399" s="1334"/>
      <c r="AF399" s="1334"/>
      <c r="AG399" s="1334"/>
      <c r="AH399" s="1334"/>
      <c r="AI399" s="1334"/>
      <c r="AJ399" s="1334"/>
      <c r="AK399" s="1334"/>
      <c r="AL399" s="1335"/>
      <c r="AM399" s="1336">
        <f>'Fruit Trees, Citrus &amp; Berries'!BF390</f>
        <v>42.95</v>
      </c>
      <c r="AN399" s="1337"/>
      <c r="AO399" s="1338"/>
      <c r="AP399" s="1339">
        <f>'Fruit Trees, Citrus &amp; Berries'!BH390</f>
        <v>0</v>
      </c>
      <c r="AQ399" s="1340"/>
      <c r="AR399" s="1341"/>
      <c r="AS399" s="1336" t="str">
        <f t="shared" si="51"/>
        <v/>
      </c>
      <c r="AT399" s="1337"/>
      <c r="AU399" s="1337"/>
      <c r="AV399" s="1338"/>
      <c r="AW399" s="1342" t="str">
        <f>'Fruit Trees, Citrus &amp; Berries'!BA390</f>
        <v>FNFBR655</v>
      </c>
      <c r="AX399" s="1343"/>
      <c r="AY399" s="1344"/>
      <c r="BB399" s="108" t="str">
        <f t="shared" si="50"/>
        <v>*********</v>
      </c>
      <c r="BC399" s="108" t="str">
        <f t="shared" si="52"/>
        <v>FNFBR655</v>
      </c>
      <c r="BD399" s="108" t="str">
        <f t="shared" si="53"/>
        <v/>
      </c>
      <c r="BE399" s="108" t="str">
        <f t="shared" si="54"/>
        <v>Pear | Corella</v>
      </c>
      <c r="BF399" s="115" t="str">
        <f t="shared" si="55"/>
        <v/>
      </c>
      <c r="BG399" s="113">
        <f t="shared" si="56"/>
        <v>42.95</v>
      </c>
      <c r="BH399" s="206">
        <f t="shared" si="57"/>
        <v>0</v>
      </c>
      <c r="BI399" s="113" t="str">
        <f t="shared" si="58"/>
        <v/>
      </c>
    </row>
    <row r="400" spans="2:61" ht="18.75" customHeight="1" x14ac:dyDescent="0.4">
      <c r="B400" s="1329" t="s">
        <v>1824</v>
      </c>
      <c r="C400" s="1330"/>
      <c r="D400" s="1329" t="s">
        <v>1824</v>
      </c>
      <c r="E400" s="1330"/>
      <c r="F400" s="1331" t="str">
        <f>'Fruit Trees, Citrus &amp; Berries'!BE391</f>
        <v/>
      </c>
      <c r="G400" s="1332"/>
      <c r="H400" s="1333" t="str">
        <f>'Fruit Trees, Citrus &amp; Berries'!BB391&amp;" | "&amp;'Fruit Trees, Citrus &amp; Berries'!BC391</f>
        <v>Pear | Josephine</v>
      </c>
      <c r="I400" s="1334"/>
      <c r="J400" s="1334"/>
      <c r="K400" s="1334"/>
      <c r="L400" s="1334"/>
      <c r="M400" s="1334"/>
      <c r="N400" s="1334"/>
      <c r="O400" s="1334"/>
      <c r="P400" s="1334"/>
      <c r="Q400" s="1334"/>
      <c r="R400" s="1334"/>
      <c r="S400" s="1334"/>
      <c r="T400" s="1334"/>
      <c r="U400" s="1334"/>
      <c r="V400" s="1334"/>
      <c r="W400" s="1334"/>
      <c r="X400" s="1334"/>
      <c r="Y400" s="1334"/>
      <c r="Z400" s="1334"/>
      <c r="AA400" s="1334"/>
      <c r="AB400" s="1334"/>
      <c r="AC400" s="1334"/>
      <c r="AD400" s="1334"/>
      <c r="AE400" s="1334"/>
      <c r="AF400" s="1334"/>
      <c r="AG400" s="1334"/>
      <c r="AH400" s="1334"/>
      <c r="AI400" s="1334"/>
      <c r="AJ400" s="1334"/>
      <c r="AK400" s="1334"/>
      <c r="AL400" s="1335"/>
      <c r="AM400" s="1336">
        <f>'Fruit Trees, Citrus &amp; Berries'!BF391</f>
        <v>42.95</v>
      </c>
      <c r="AN400" s="1337"/>
      <c r="AO400" s="1338"/>
      <c r="AP400" s="1339">
        <f>'Fruit Trees, Citrus &amp; Berries'!BH391</f>
        <v>0</v>
      </c>
      <c r="AQ400" s="1340"/>
      <c r="AR400" s="1341"/>
      <c r="AS400" s="1336" t="str">
        <f t="shared" si="51"/>
        <v/>
      </c>
      <c r="AT400" s="1337"/>
      <c r="AU400" s="1337"/>
      <c r="AV400" s="1338"/>
      <c r="AW400" s="1342" t="str">
        <f>'Fruit Trees, Citrus &amp; Berries'!BA391</f>
        <v>HBFBR658</v>
      </c>
      <c r="AX400" s="1343"/>
      <c r="AY400" s="1344"/>
      <c r="BB400" s="108" t="str">
        <f t="shared" si="50"/>
        <v>*********</v>
      </c>
      <c r="BC400" s="108" t="str">
        <f t="shared" si="52"/>
        <v>HBFBR658</v>
      </c>
      <c r="BD400" s="108" t="str">
        <f t="shared" si="53"/>
        <v/>
      </c>
      <c r="BE400" s="108" t="str">
        <f t="shared" si="54"/>
        <v>Pear | Josephine</v>
      </c>
      <c r="BF400" s="115" t="str">
        <f t="shared" si="55"/>
        <v/>
      </c>
      <c r="BG400" s="113">
        <f t="shared" si="56"/>
        <v>42.95</v>
      </c>
      <c r="BH400" s="206">
        <f t="shared" si="57"/>
        <v>0</v>
      </c>
      <c r="BI400" s="113" t="str">
        <f t="shared" si="58"/>
        <v/>
      </c>
    </row>
    <row r="401" spans="2:61" ht="18.75" customHeight="1" x14ac:dyDescent="0.4">
      <c r="B401" s="1329" t="s">
        <v>1824</v>
      </c>
      <c r="C401" s="1330"/>
      <c r="D401" s="1329" t="s">
        <v>1824</v>
      </c>
      <c r="E401" s="1330"/>
      <c r="F401" s="1331" t="str">
        <f>'Fruit Trees, Citrus &amp; Berries'!BE392</f>
        <v/>
      </c>
      <c r="G401" s="1332"/>
      <c r="H401" s="1333" t="str">
        <f>'Fruit Trees, Citrus &amp; Berries'!BB392&amp;" | "&amp;'Fruit Trees, Citrus &amp; Berries'!BC392</f>
        <v>Pear | Josephine</v>
      </c>
      <c r="I401" s="1334"/>
      <c r="J401" s="1334"/>
      <c r="K401" s="1334"/>
      <c r="L401" s="1334"/>
      <c r="M401" s="1334"/>
      <c r="N401" s="1334"/>
      <c r="O401" s="1334"/>
      <c r="P401" s="1334"/>
      <c r="Q401" s="1334"/>
      <c r="R401" s="1334"/>
      <c r="S401" s="1334"/>
      <c r="T401" s="1334"/>
      <c r="U401" s="1334"/>
      <c r="V401" s="1334"/>
      <c r="W401" s="1334"/>
      <c r="X401" s="1334"/>
      <c r="Y401" s="1334"/>
      <c r="Z401" s="1334"/>
      <c r="AA401" s="1334"/>
      <c r="AB401" s="1334"/>
      <c r="AC401" s="1334"/>
      <c r="AD401" s="1334"/>
      <c r="AE401" s="1334"/>
      <c r="AF401" s="1334"/>
      <c r="AG401" s="1334"/>
      <c r="AH401" s="1334"/>
      <c r="AI401" s="1334"/>
      <c r="AJ401" s="1334"/>
      <c r="AK401" s="1334"/>
      <c r="AL401" s="1335"/>
      <c r="AM401" s="1336">
        <f>'Fruit Trees, Citrus &amp; Berries'!BF392</f>
        <v>42.95</v>
      </c>
      <c r="AN401" s="1337"/>
      <c r="AO401" s="1338"/>
      <c r="AP401" s="1339">
        <f>'Fruit Trees, Citrus &amp; Berries'!BH392</f>
        <v>0</v>
      </c>
      <c r="AQ401" s="1340"/>
      <c r="AR401" s="1341"/>
      <c r="AS401" s="1336" t="str">
        <f t="shared" si="51"/>
        <v/>
      </c>
      <c r="AT401" s="1337"/>
      <c r="AU401" s="1337"/>
      <c r="AV401" s="1338"/>
      <c r="AW401" s="1342" t="str">
        <f>'Fruit Trees, Citrus &amp; Berries'!BA392</f>
        <v>FNFBR658</v>
      </c>
      <c r="AX401" s="1343"/>
      <c r="AY401" s="1344"/>
      <c r="BB401" s="108" t="str">
        <f t="shared" si="50"/>
        <v>*********</v>
      </c>
      <c r="BC401" s="108" t="str">
        <f t="shared" si="52"/>
        <v>FNFBR658</v>
      </c>
      <c r="BD401" s="108" t="str">
        <f t="shared" si="53"/>
        <v/>
      </c>
      <c r="BE401" s="108" t="str">
        <f t="shared" si="54"/>
        <v>Pear | Josephine</v>
      </c>
      <c r="BF401" s="115" t="str">
        <f t="shared" si="55"/>
        <v/>
      </c>
      <c r="BG401" s="113">
        <f t="shared" si="56"/>
        <v>42.95</v>
      </c>
      <c r="BH401" s="206">
        <f t="shared" si="57"/>
        <v>0</v>
      </c>
      <c r="BI401" s="113" t="str">
        <f t="shared" si="58"/>
        <v/>
      </c>
    </row>
    <row r="402" spans="2:61" ht="18.75" customHeight="1" x14ac:dyDescent="0.4">
      <c r="B402" s="1329" t="s">
        <v>1824</v>
      </c>
      <c r="C402" s="1330"/>
      <c r="D402" s="1329" t="s">
        <v>1824</v>
      </c>
      <c r="E402" s="1330"/>
      <c r="F402" s="1331" t="str">
        <f>'Fruit Trees, Citrus &amp; Berries'!BE393</f>
        <v/>
      </c>
      <c r="G402" s="1332"/>
      <c r="H402" s="1333" t="str">
        <f>'Fruit Trees, Citrus &amp; Berries'!BB393&amp;" | "&amp;'Fruit Trees, Citrus &amp; Berries'!BC393</f>
        <v>Pear | Josephine</v>
      </c>
      <c r="I402" s="1334"/>
      <c r="J402" s="1334"/>
      <c r="K402" s="1334"/>
      <c r="L402" s="1334"/>
      <c r="M402" s="1334"/>
      <c r="N402" s="1334"/>
      <c r="O402" s="1334"/>
      <c r="P402" s="1334"/>
      <c r="Q402" s="1334"/>
      <c r="R402" s="1334"/>
      <c r="S402" s="1334"/>
      <c r="T402" s="1334"/>
      <c r="U402" s="1334"/>
      <c r="V402" s="1334"/>
      <c r="W402" s="1334"/>
      <c r="X402" s="1334"/>
      <c r="Y402" s="1334"/>
      <c r="Z402" s="1334"/>
      <c r="AA402" s="1334"/>
      <c r="AB402" s="1334"/>
      <c r="AC402" s="1334"/>
      <c r="AD402" s="1334"/>
      <c r="AE402" s="1334"/>
      <c r="AF402" s="1334"/>
      <c r="AG402" s="1334"/>
      <c r="AH402" s="1334"/>
      <c r="AI402" s="1334"/>
      <c r="AJ402" s="1334"/>
      <c r="AK402" s="1334"/>
      <c r="AL402" s="1335"/>
      <c r="AM402" s="1336">
        <f>'Fruit Trees, Citrus &amp; Berries'!BF393</f>
        <v>42.95</v>
      </c>
      <c r="AN402" s="1337"/>
      <c r="AO402" s="1338"/>
      <c r="AP402" s="1339">
        <f>'Fruit Trees, Citrus &amp; Berries'!BH393</f>
        <v>0</v>
      </c>
      <c r="AQ402" s="1340"/>
      <c r="AR402" s="1341"/>
      <c r="AS402" s="1336" t="str">
        <f t="shared" si="51"/>
        <v/>
      </c>
      <c r="AT402" s="1337"/>
      <c r="AU402" s="1337"/>
      <c r="AV402" s="1338"/>
      <c r="AW402" s="1342" t="str">
        <f>'Fruit Trees, Citrus &amp; Berries'!BA393</f>
        <v>JFFBR658</v>
      </c>
      <c r="AX402" s="1343"/>
      <c r="AY402" s="1344"/>
      <c r="BB402" s="108" t="str">
        <f t="shared" si="50"/>
        <v>*********</v>
      </c>
      <c r="BC402" s="108" t="str">
        <f t="shared" si="52"/>
        <v>JFFBR658</v>
      </c>
      <c r="BD402" s="108" t="str">
        <f t="shared" si="53"/>
        <v/>
      </c>
      <c r="BE402" s="108" t="str">
        <f t="shared" si="54"/>
        <v>Pear | Josephine</v>
      </c>
      <c r="BF402" s="115" t="str">
        <f t="shared" si="55"/>
        <v/>
      </c>
      <c r="BG402" s="113">
        <f t="shared" si="56"/>
        <v>42.95</v>
      </c>
      <c r="BH402" s="206">
        <f t="shared" si="57"/>
        <v>0</v>
      </c>
      <c r="BI402" s="113" t="str">
        <f t="shared" si="58"/>
        <v/>
      </c>
    </row>
    <row r="403" spans="2:61" ht="18.75" customHeight="1" x14ac:dyDescent="0.4">
      <c r="B403" s="1329" t="s">
        <v>1824</v>
      </c>
      <c r="C403" s="1330"/>
      <c r="D403" s="1329" t="s">
        <v>1824</v>
      </c>
      <c r="E403" s="1330"/>
      <c r="F403" s="1331" t="str">
        <f>'Fruit Trees, Citrus &amp; Berries'!BE394</f>
        <v/>
      </c>
      <c r="G403" s="1332"/>
      <c r="H403" s="1333" t="str">
        <f>'Fruit Trees, Citrus &amp; Berries'!BB394&amp;" | "&amp;'Fruit Trees, Citrus &amp; Berries'!BC394</f>
        <v>Pear | Josephine (Extra Large*)</v>
      </c>
      <c r="I403" s="1334"/>
      <c r="J403" s="1334"/>
      <c r="K403" s="1334"/>
      <c r="L403" s="1334"/>
      <c r="M403" s="1334"/>
      <c r="N403" s="1334"/>
      <c r="O403" s="1334"/>
      <c r="P403" s="1334"/>
      <c r="Q403" s="1334"/>
      <c r="R403" s="1334"/>
      <c r="S403" s="1334"/>
      <c r="T403" s="1334"/>
      <c r="U403" s="1334"/>
      <c r="V403" s="1334"/>
      <c r="W403" s="1334"/>
      <c r="X403" s="1334"/>
      <c r="Y403" s="1334"/>
      <c r="Z403" s="1334"/>
      <c r="AA403" s="1334"/>
      <c r="AB403" s="1334"/>
      <c r="AC403" s="1334"/>
      <c r="AD403" s="1334"/>
      <c r="AE403" s="1334"/>
      <c r="AF403" s="1334"/>
      <c r="AG403" s="1334"/>
      <c r="AH403" s="1334"/>
      <c r="AI403" s="1334"/>
      <c r="AJ403" s="1334"/>
      <c r="AK403" s="1334"/>
      <c r="AL403" s="1335"/>
      <c r="AM403" s="1336">
        <f>'Fruit Trees, Citrus &amp; Berries'!BF394</f>
        <v>57.95</v>
      </c>
      <c r="AN403" s="1337"/>
      <c r="AO403" s="1338"/>
      <c r="AP403" s="1339">
        <f>'Fruit Trees, Citrus &amp; Berries'!BH394</f>
        <v>0</v>
      </c>
      <c r="AQ403" s="1340"/>
      <c r="AR403" s="1341"/>
      <c r="AS403" s="1336" t="str">
        <f t="shared" si="51"/>
        <v/>
      </c>
      <c r="AT403" s="1337"/>
      <c r="AU403" s="1337"/>
      <c r="AV403" s="1338"/>
      <c r="AW403" s="1342" t="str">
        <f>'Fruit Trees, Citrus &amp; Berries'!BA394</f>
        <v>GNFBR658</v>
      </c>
      <c r="AX403" s="1343"/>
      <c r="AY403" s="1344"/>
      <c r="BB403" s="108" t="str">
        <f t="shared" si="50"/>
        <v>*********</v>
      </c>
      <c r="BC403" s="108" t="str">
        <f t="shared" si="52"/>
        <v>GNFBR658</v>
      </c>
      <c r="BD403" s="108" t="str">
        <f t="shared" si="53"/>
        <v/>
      </c>
      <c r="BE403" s="108" t="str">
        <f t="shared" si="54"/>
        <v>Pear | Josephine (Extra Large*)</v>
      </c>
      <c r="BF403" s="115" t="str">
        <f t="shared" si="55"/>
        <v/>
      </c>
      <c r="BG403" s="113">
        <f t="shared" si="56"/>
        <v>57.95</v>
      </c>
      <c r="BH403" s="206">
        <f t="shared" si="57"/>
        <v>0</v>
      </c>
      <c r="BI403" s="113" t="str">
        <f t="shared" si="58"/>
        <v/>
      </c>
    </row>
    <row r="404" spans="2:61" ht="18.75" customHeight="1" x14ac:dyDescent="0.4">
      <c r="B404" s="1329" t="s">
        <v>1824</v>
      </c>
      <c r="C404" s="1330"/>
      <c r="D404" s="1329" t="s">
        <v>1824</v>
      </c>
      <c r="E404" s="1330"/>
      <c r="F404" s="1331" t="str">
        <f>'Fruit Trees, Citrus &amp; Berries'!BE395</f>
        <v/>
      </c>
      <c r="G404" s="1332"/>
      <c r="H404" s="1333" t="str">
        <f>'Fruit Trees, Citrus &amp; Berries'!BB395&amp;" | "&amp;'Fruit Trees, Citrus &amp; Berries'!BC395</f>
        <v>Pear | 20th Century (Nijisseiki)</v>
      </c>
      <c r="I404" s="1334"/>
      <c r="J404" s="1334"/>
      <c r="K404" s="1334"/>
      <c r="L404" s="1334"/>
      <c r="M404" s="1334"/>
      <c r="N404" s="1334"/>
      <c r="O404" s="1334"/>
      <c r="P404" s="1334"/>
      <c r="Q404" s="1334"/>
      <c r="R404" s="1334"/>
      <c r="S404" s="1334"/>
      <c r="T404" s="1334"/>
      <c r="U404" s="1334"/>
      <c r="V404" s="1334"/>
      <c r="W404" s="1334"/>
      <c r="X404" s="1334"/>
      <c r="Y404" s="1334"/>
      <c r="Z404" s="1334"/>
      <c r="AA404" s="1334"/>
      <c r="AB404" s="1334"/>
      <c r="AC404" s="1334"/>
      <c r="AD404" s="1334"/>
      <c r="AE404" s="1334"/>
      <c r="AF404" s="1334"/>
      <c r="AG404" s="1334"/>
      <c r="AH404" s="1334"/>
      <c r="AI404" s="1334"/>
      <c r="AJ404" s="1334"/>
      <c r="AK404" s="1334"/>
      <c r="AL404" s="1335"/>
      <c r="AM404" s="1336">
        <f>'Fruit Trees, Citrus &amp; Berries'!BF395</f>
        <v>42.95</v>
      </c>
      <c r="AN404" s="1337"/>
      <c r="AO404" s="1338"/>
      <c r="AP404" s="1339">
        <f>'Fruit Trees, Citrus &amp; Berries'!BH395</f>
        <v>0</v>
      </c>
      <c r="AQ404" s="1340"/>
      <c r="AR404" s="1341"/>
      <c r="AS404" s="1336" t="str">
        <f t="shared" si="51"/>
        <v/>
      </c>
      <c r="AT404" s="1337"/>
      <c r="AU404" s="1337"/>
      <c r="AV404" s="1338"/>
      <c r="AW404" s="1342" t="str">
        <f>'Fruit Trees, Citrus &amp; Berries'!BA395</f>
        <v>HBFBR661</v>
      </c>
      <c r="AX404" s="1343"/>
      <c r="AY404" s="1344"/>
      <c r="BB404" s="108" t="str">
        <f t="shared" si="50"/>
        <v>*********</v>
      </c>
      <c r="BC404" s="108" t="str">
        <f t="shared" si="52"/>
        <v>HBFBR661</v>
      </c>
      <c r="BD404" s="108" t="str">
        <f t="shared" si="53"/>
        <v/>
      </c>
      <c r="BE404" s="108" t="str">
        <f t="shared" si="54"/>
        <v>Pear | 20th Century (Nijisseiki)</v>
      </c>
      <c r="BF404" s="115" t="str">
        <f t="shared" si="55"/>
        <v/>
      </c>
      <c r="BG404" s="113">
        <f t="shared" si="56"/>
        <v>42.95</v>
      </c>
      <c r="BH404" s="206">
        <f t="shared" si="57"/>
        <v>0</v>
      </c>
      <c r="BI404" s="113" t="str">
        <f t="shared" si="58"/>
        <v/>
      </c>
    </row>
    <row r="405" spans="2:61" ht="18.75" customHeight="1" x14ac:dyDescent="0.4">
      <c r="B405" s="1329" t="s">
        <v>1824</v>
      </c>
      <c r="C405" s="1330"/>
      <c r="D405" s="1329" t="s">
        <v>1824</v>
      </c>
      <c r="E405" s="1330"/>
      <c r="F405" s="1331" t="str">
        <f>'Fruit Trees, Citrus &amp; Berries'!BE396</f>
        <v/>
      </c>
      <c r="G405" s="1332"/>
      <c r="H405" s="1333" t="str">
        <f>'Fruit Trees, Citrus &amp; Berries'!BB396&amp;" | "&amp;'Fruit Trees, Citrus &amp; Berries'!BC396</f>
        <v>Pear | 20th Century (Nijisseiki)</v>
      </c>
      <c r="I405" s="1334"/>
      <c r="J405" s="1334"/>
      <c r="K405" s="1334"/>
      <c r="L405" s="1334"/>
      <c r="M405" s="1334"/>
      <c r="N405" s="1334"/>
      <c r="O405" s="1334"/>
      <c r="P405" s="1334"/>
      <c r="Q405" s="1334"/>
      <c r="R405" s="1334"/>
      <c r="S405" s="1334"/>
      <c r="T405" s="1334"/>
      <c r="U405" s="1334"/>
      <c r="V405" s="1334"/>
      <c r="W405" s="1334"/>
      <c r="X405" s="1334"/>
      <c r="Y405" s="1334"/>
      <c r="Z405" s="1334"/>
      <c r="AA405" s="1334"/>
      <c r="AB405" s="1334"/>
      <c r="AC405" s="1334"/>
      <c r="AD405" s="1334"/>
      <c r="AE405" s="1334"/>
      <c r="AF405" s="1334"/>
      <c r="AG405" s="1334"/>
      <c r="AH405" s="1334"/>
      <c r="AI405" s="1334"/>
      <c r="AJ405" s="1334"/>
      <c r="AK405" s="1334"/>
      <c r="AL405" s="1335"/>
      <c r="AM405" s="1336">
        <f>'Fruit Trees, Citrus &amp; Berries'!BF396</f>
        <v>42.95</v>
      </c>
      <c r="AN405" s="1337"/>
      <c r="AO405" s="1338"/>
      <c r="AP405" s="1339">
        <f>'Fruit Trees, Citrus &amp; Berries'!BH396</f>
        <v>0</v>
      </c>
      <c r="AQ405" s="1340"/>
      <c r="AR405" s="1341"/>
      <c r="AS405" s="1336" t="str">
        <f t="shared" si="51"/>
        <v/>
      </c>
      <c r="AT405" s="1337"/>
      <c r="AU405" s="1337"/>
      <c r="AV405" s="1338"/>
      <c r="AW405" s="1342" t="str">
        <f>'Fruit Trees, Citrus &amp; Berries'!BA396</f>
        <v>FNFBR661</v>
      </c>
      <c r="AX405" s="1343"/>
      <c r="AY405" s="1344"/>
      <c r="BB405" s="108" t="str">
        <f t="shared" si="50"/>
        <v>*********</v>
      </c>
      <c r="BC405" s="108" t="str">
        <f t="shared" si="52"/>
        <v>FNFBR661</v>
      </c>
      <c r="BD405" s="108" t="str">
        <f t="shared" si="53"/>
        <v/>
      </c>
      <c r="BE405" s="108" t="str">
        <f t="shared" si="54"/>
        <v>Pear | 20th Century (Nijisseiki)</v>
      </c>
      <c r="BF405" s="115" t="str">
        <f t="shared" si="55"/>
        <v/>
      </c>
      <c r="BG405" s="113">
        <f t="shared" si="56"/>
        <v>42.95</v>
      </c>
      <c r="BH405" s="206">
        <f t="shared" si="57"/>
        <v>0</v>
      </c>
      <c r="BI405" s="113" t="str">
        <f t="shared" si="58"/>
        <v/>
      </c>
    </row>
    <row r="406" spans="2:61" ht="18.75" customHeight="1" x14ac:dyDescent="0.4">
      <c r="B406" s="1329" t="s">
        <v>1824</v>
      </c>
      <c r="C406" s="1330"/>
      <c r="D406" s="1329" t="s">
        <v>1824</v>
      </c>
      <c r="E406" s="1330"/>
      <c r="F406" s="1331" t="str">
        <f>'Fruit Trees, Citrus &amp; Berries'!BE397</f>
        <v/>
      </c>
      <c r="G406" s="1332"/>
      <c r="H406" s="1333" t="str">
        <f>'Fruit Trees, Citrus &amp; Berries'!BB397&amp;" | "&amp;'Fruit Trees, Citrus &amp; Berries'!BC397</f>
        <v>Pear | 20th Century (Nijisseiki) (Extra Large*)</v>
      </c>
      <c r="I406" s="1334"/>
      <c r="J406" s="1334"/>
      <c r="K406" s="1334"/>
      <c r="L406" s="1334"/>
      <c r="M406" s="1334"/>
      <c r="N406" s="1334"/>
      <c r="O406" s="1334"/>
      <c r="P406" s="1334"/>
      <c r="Q406" s="1334"/>
      <c r="R406" s="1334"/>
      <c r="S406" s="1334"/>
      <c r="T406" s="1334"/>
      <c r="U406" s="1334"/>
      <c r="V406" s="1334"/>
      <c r="W406" s="1334"/>
      <c r="X406" s="1334"/>
      <c r="Y406" s="1334"/>
      <c r="Z406" s="1334"/>
      <c r="AA406" s="1334"/>
      <c r="AB406" s="1334"/>
      <c r="AC406" s="1334"/>
      <c r="AD406" s="1334"/>
      <c r="AE406" s="1334"/>
      <c r="AF406" s="1334"/>
      <c r="AG406" s="1334"/>
      <c r="AH406" s="1334"/>
      <c r="AI406" s="1334"/>
      <c r="AJ406" s="1334"/>
      <c r="AK406" s="1334"/>
      <c r="AL406" s="1335"/>
      <c r="AM406" s="1336">
        <f>'Fruit Trees, Citrus &amp; Berries'!BF397</f>
        <v>57.95</v>
      </c>
      <c r="AN406" s="1337"/>
      <c r="AO406" s="1338"/>
      <c r="AP406" s="1339">
        <f>'Fruit Trees, Citrus &amp; Berries'!BH397</f>
        <v>0</v>
      </c>
      <c r="AQ406" s="1340"/>
      <c r="AR406" s="1341"/>
      <c r="AS406" s="1336" t="str">
        <f t="shared" si="51"/>
        <v/>
      </c>
      <c r="AT406" s="1337"/>
      <c r="AU406" s="1337"/>
      <c r="AV406" s="1338"/>
      <c r="AW406" s="1342" t="str">
        <f>'Fruit Trees, Citrus &amp; Berries'!BA397</f>
        <v>GNFBR661</v>
      </c>
      <c r="AX406" s="1343"/>
      <c r="AY406" s="1344"/>
      <c r="BB406" s="108" t="str">
        <f t="shared" si="50"/>
        <v>*********</v>
      </c>
      <c r="BC406" s="108" t="str">
        <f t="shared" si="52"/>
        <v>GNFBR661</v>
      </c>
      <c r="BD406" s="108" t="str">
        <f t="shared" si="53"/>
        <v/>
      </c>
      <c r="BE406" s="108" t="str">
        <f t="shared" si="54"/>
        <v>Pear | 20th Century (Nijisseiki) (Extra Large*)</v>
      </c>
      <c r="BF406" s="115" t="str">
        <f t="shared" si="55"/>
        <v/>
      </c>
      <c r="BG406" s="113">
        <f t="shared" si="56"/>
        <v>57.95</v>
      </c>
      <c r="BH406" s="206">
        <f t="shared" si="57"/>
        <v>0</v>
      </c>
      <c r="BI406" s="113" t="str">
        <f t="shared" si="58"/>
        <v/>
      </c>
    </row>
    <row r="407" spans="2:61" ht="18.75" customHeight="1" x14ac:dyDescent="0.4">
      <c r="B407" s="1329" t="s">
        <v>1824</v>
      </c>
      <c r="C407" s="1330"/>
      <c r="D407" s="1329" t="s">
        <v>1824</v>
      </c>
      <c r="E407" s="1330"/>
      <c r="F407" s="1331" t="str">
        <f>'Fruit Trees, Citrus &amp; Berries'!BE398</f>
        <v/>
      </c>
      <c r="G407" s="1332"/>
      <c r="H407" s="1333" t="str">
        <f>'Fruit Trees, Citrus &amp; Berries'!BB398&amp;" | "&amp;'Fruit Trees, Citrus &amp; Berries'!BC398</f>
        <v>Pear | Kosui</v>
      </c>
      <c r="I407" s="1334"/>
      <c r="J407" s="1334"/>
      <c r="K407" s="1334"/>
      <c r="L407" s="1334"/>
      <c r="M407" s="1334"/>
      <c r="N407" s="1334"/>
      <c r="O407" s="1334"/>
      <c r="P407" s="1334"/>
      <c r="Q407" s="1334"/>
      <c r="R407" s="1334"/>
      <c r="S407" s="1334"/>
      <c r="T407" s="1334"/>
      <c r="U407" s="1334"/>
      <c r="V407" s="1334"/>
      <c r="W407" s="1334"/>
      <c r="X407" s="1334"/>
      <c r="Y407" s="1334"/>
      <c r="Z407" s="1334"/>
      <c r="AA407" s="1334"/>
      <c r="AB407" s="1334"/>
      <c r="AC407" s="1334"/>
      <c r="AD407" s="1334"/>
      <c r="AE407" s="1334"/>
      <c r="AF407" s="1334"/>
      <c r="AG407" s="1334"/>
      <c r="AH407" s="1334"/>
      <c r="AI407" s="1334"/>
      <c r="AJ407" s="1334"/>
      <c r="AK407" s="1334"/>
      <c r="AL407" s="1335"/>
      <c r="AM407" s="1336">
        <f>'Fruit Trees, Citrus &amp; Berries'!BF398</f>
        <v>42.95</v>
      </c>
      <c r="AN407" s="1337"/>
      <c r="AO407" s="1338"/>
      <c r="AP407" s="1339">
        <f>'Fruit Trees, Citrus &amp; Berries'!BH398</f>
        <v>0</v>
      </c>
      <c r="AQ407" s="1340"/>
      <c r="AR407" s="1341"/>
      <c r="AS407" s="1336" t="str">
        <f t="shared" si="51"/>
        <v/>
      </c>
      <c r="AT407" s="1337"/>
      <c r="AU407" s="1337"/>
      <c r="AV407" s="1338"/>
      <c r="AW407" s="1342" t="str">
        <f>'Fruit Trees, Citrus &amp; Berries'!BA398</f>
        <v>HBFBR664</v>
      </c>
      <c r="AX407" s="1343"/>
      <c r="AY407" s="1344"/>
      <c r="BB407" s="108" t="str">
        <f t="shared" si="50"/>
        <v>*********</v>
      </c>
      <c r="BC407" s="108" t="str">
        <f t="shared" si="52"/>
        <v>HBFBR664</v>
      </c>
      <c r="BD407" s="108" t="str">
        <f t="shared" si="53"/>
        <v/>
      </c>
      <c r="BE407" s="108" t="str">
        <f t="shared" si="54"/>
        <v>Pear | Kosui</v>
      </c>
      <c r="BF407" s="115" t="str">
        <f t="shared" si="55"/>
        <v/>
      </c>
      <c r="BG407" s="113">
        <f t="shared" si="56"/>
        <v>42.95</v>
      </c>
      <c r="BH407" s="206">
        <f t="shared" si="57"/>
        <v>0</v>
      </c>
      <c r="BI407" s="113" t="str">
        <f t="shared" si="58"/>
        <v/>
      </c>
    </row>
    <row r="408" spans="2:61" ht="18.75" customHeight="1" x14ac:dyDescent="0.4">
      <c r="B408" s="1329" t="s">
        <v>1824</v>
      </c>
      <c r="C408" s="1330"/>
      <c r="D408" s="1329" t="s">
        <v>1824</v>
      </c>
      <c r="E408" s="1330"/>
      <c r="F408" s="1331" t="str">
        <f>'Fruit Trees, Citrus &amp; Berries'!BE399</f>
        <v/>
      </c>
      <c r="G408" s="1332"/>
      <c r="H408" s="1333" t="str">
        <f>'Fruit Trees, Citrus &amp; Berries'!BB399&amp;" | "&amp;'Fruit Trees, Citrus &amp; Berries'!BC399</f>
        <v>Pear | Kosui (Extra Large*)</v>
      </c>
      <c r="I408" s="1334"/>
      <c r="J408" s="1334"/>
      <c r="K408" s="1334"/>
      <c r="L408" s="1334"/>
      <c r="M408" s="1334"/>
      <c r="N408" s="1334"/>
      <c r="O408" s="1334"/>
      <c r="P408" s="1334"/>
      <c r="Q408" s="1334"/>
      <c r="R408" s="1334"/>
      <c r="S408" s="1334"/>
      <c r="T408" s="1334"/>
      <c r="U408" s="1334"/>
      <c r="V408" s="1334"/>
      <c r="W408" s="1334"/>
      <c r="X408" s="1334"/>
      <c r="Y408" s="1334"/>
      <c r="Z408" s="1334"/>
      <c r="AA408" s="1334"/>
      <c r="AB408" s="1334"/>
      <c r="AC408" s="1334"/>
      <c r="AD408" s="1334"/>
      <c r="AE408" s="1334"/>
      <c r="AF408" s="1334"/>
      <c r="AG408" s="1334"/>
      <c r="AH408" s="1334"/>
      <c r="AI408" s="1334"/>
      <c r="AJ408" s="1334"/>
      <c r="AK408" s="1334"/>
      <c r="AL408" s="1335"/>
      <c r="AM408" s="1336">
        <f>'Fruit Trees, Citrus &amp; Berries'!BF399</f>
        <v>69.95</v>
      </c>
      <c r="AN408" s="1337"/>
      <c r="AO408" s="1338"/>
      <c r="AP408" s="1339">
        <f>'Fruit Trees, Citrus &amp; Berries'!BH399</f>
        <v>0</v>
      </c>
      <c r="AQ408" s="1340"/>
      <c r="AR408" s="1341"/>
      <c r="AS408" s="1336" t="str">
        <f t="shared" si="51"/>
        <v/>
      </c>
      <c r="AT408" s="1337"/>
      <c r="AU408" s="1337"/>
      <c r="AV408" s="1338"/>
      <c r="AW408" s="1342" t="str">
        <f>'Fruit Trees, Citrus &amp; Berries'!BA399</f>
        <v>GNFBR664</v>
      </c>
      <c r="AX408" s="1343"/>
      <c r="AY408" s="1344"/>
      <c r="BB408" s="108" t="str">
        <f t="shared" si="50"/>
        <v>*********</v>
      </c>
      <c r="BC408" s="108" t="str">
        <f t="shared" si="52"/>
        <v>GNFBR664</v>
      </c>
      <c r="BD408" s="108" t="str">
        <f t="shared" si="53"/>
        <v/>
      </c>
      <c r="BE408" s="108" t="str">
        <f t="shared" si="54"/>
        <v>Pear | Kosui (Extra Large*)</v>
      </c>
      <c r="BF408" s="115" t="str">
        <f t="shared" si="55"/>
        <v/>
      </c>
      <c r="BG408" s="113">
        <f t="shared" si="56"/>
        <v>69.95</v>
      </c>
      <c r="BH408" s="206">
        <f t="shared" si="57"/>
        <v>0</v>
      </c>
      <c r="BI408" s="113" t="str">
        <f t="shared" si="58"/>
        <v/>
      </c>
    </row>
    <row r="409" spans="2:61" ht="18.75" customHeight="1" x14ac:dyDescent="0.4">
      <c r="B409" s="1329" t="s">
        <v>1824</v>
      </c>
      <c r="C409" s="1330"/>
      <c r="D409" s="1329" t="s">
        <v>1824</v>
      </c>
      <c r="E409" s="1330"/>
      <c r="F409" s="1331" t="str">
        <f>'Fruit Trees, Citrus &amp; Berries'!BE400</f>
        <v/>
      </c>
      <c r="G409" s="1332"/>
      <c r="H409" s="1333" t="str">
        <f>'Fruit Trees, Citrus &amp; Berries'!BB400&amp;" | "&amp;'Fruit Trees, Citrus &amp; Berries'!BC400</f>
        <v>Pear | Packhams</v>
      </c>
      <c r="I409" s="1334"/>
      <c r="J409" s="1334"/>
      <c r="K409" s="1334"/>
      <c r="L409" s="1334"/>
      <c r="M409" s="1334"/>
      <c r="N409" s="1334"/>
      <c r="O409" s="1334"/>
      <c r="P409" s="1334"/>
      <c r="Q409" s="1334"/>
      <c r="R409" s="1334"/>
      <c r="S409" s="1334"/>
      <c r="T409" s="1334"/>
      <c r="U409" s="1334"/>
      <c r="V409" s="1334"/>
      <c r="W409" s="1334"/>
      <c r="X409" s="1334"/>
      <c r="Y409" s="1334"/>
      <c r="Z409" s="1334"/>
      <c r="AA409" s="1334"/>
      <c r="AB409" s="1334"/>
      <c r="AC409" s="1334"/>
      <c r="AD409" s="1334"/>
      <c r="AE409" s="1334"/>
      <c r="AF409" s="1334"/>
      <c r="AG409" s="1334"/>
      <c r="AH409" s="1334"/>
      <c r="AI409" s="1334"/>
      <c r="AJ409" s="1334"/>
      <c r="AK409" s="1334"/>
      <c r="AL409" s="1335"/>
      <c r="AM409" s="1336">
        <f>'Fruit Trees, Citrus &amp; Berries'!BF400</f>
        <v>42.95</v>
      </c>
      <c r="AN409" s="1337"/>
      <c r="AO409" s="1338"/>
      <c r="AP409" s="1339">
        <f>'Fruit Trees, Citrus &amp; Berries'!BH400</f>
        <v>0</v>
      </c>
      <c r="AQ409" s="1340"/>
      <c r="AR409" s="1341"/>
      <c r="AS409" s="1336" t="str">
        <f t="shared" si="51"/>
        <v/>
      </c>
      <c r="AT409" s="1337"/>
      <c r="AU409" s="1337"/>
      <c r="AV409" s="1338"/>
      <c r="AW409" s="1342" t="str">
        <f>'Fruit Trees, Citrus &amp; Berries'!BA400</f>
        <v>HBFBR670</v>
      </c>
      <c r="AX409" s="1343"/>
      <c r="AY409" s="1344"/>
      <c r="BB409" s="108" t="str">
        <f t="shared" si="50"/>
        <v>*********</v>
      </c>
      <c r="BC409" s="108" t="str">
        <f t="shared" si="52"/>
        <v>HBFBR670</v>
      </c>
      <c r="BD409" s="108" t="str">
        <f t="shared" si="53"/>
        <v/>
      </c>
      <c r="BE409" s="108" t="str">
        <f t="shared" si="54"/>
        <v>Pear | Packhams</v>
      </c>
      <c r="BF409" s="115" t="str">
        <f t="shared" si="55"/>
        <v/>
      </c>
      <c r="BG409" s="113">
        <f t="shared" si="56"/>
        <v>42.95</v>
      </c>
      <c r="BH409" s="206">
        <f t="shared" si="57"/>
        <v>0</v>
      </c>
      <c r="BI409" s="113" t="str">
        <f t="shared" si="58"/>
        <v/>
      </c>
    </row>
    <row r="410" spans="2:61" ht="18.75" customHeight="1" x14ac:dyDescent="0.4">
      <c r="B410" s="1329" t="s">
        <v>1824</v>
      </c>
      <c r="C410" s="1330"/>
      <c r="D410" s="1329" t="s">
        <v>1824</v>
      </c>
      <c r="E410" s="1330"/>
      <c r="F410" s="1331" t="str">
        <f>'Fruit Trees, Citrus &amp; Berries'!BE401</f>
        <v/>
      </c>
      <c r="G410" s="1332"/>
      <c r="H410" s="1333" t="str">
        <f>'Fruit Trees, Citrus &amp; Berries'!BB401&amp;" | "&amp;'Fruit Trees, Citrus &amp; Berries'!BC401</f>
        <v>Pear | Packhams</v>
      </c>
      <c r="I410" s="1334"/>
      <c r="J410" s="1334"/>
      <c r="K410" s="1334"/>
      <c r="L410" s="1334"/>
      <c r="M410" s="1334"/>
      <c r="N410" s="1334"/>
      <c r="O410" s="1334"/>
      <c r="P410" s="1334"/>
      <c r="Q410" s="1334"/>
      <c r="R410" s="1334"/>
      <c r="S410" s="1334"/>
      <c r="T410" s="1334"/>
      <c r="U410" s="1334"/>
      <c r="V410" s="1334"/>
      <c r="W410" s="1334"/>
      <c r="X410" s="1334"/>
      <c r="Y410" s="1334"/>
      <c r="Z410" s="1334"/>
      <c r="AA410" s="1334"/>
      <c r="AB410" s="1334"/>
      <c r="AC410" s="1334"/>
      <c r="AD410" s="1334"/>
      <c r="AE410" s="1334"/>
      <c r="AF410" s="1334"/>
      <c r="AG410" s="1334"/>
      <c r="AH410" s="1334"/>
      <c r="AI410" s="1334"/>
      <c r="AJ410" s="1334"/>
      <c r="AK410" s="1334"/>
      <c r="AL410" s="1335"/>
      <c r="AM410" s="1336">
        <f>'Fruit Trees, Citrus &amp; Berries'!BF401</f>
        <v>42.95</v>
      </c>
      <c r="AN410" s="1337"/>
      <c r="AO410" s="1338"/>
      <c r="AP410" s="1339">
        <f>'Fruit Trees, Citrus &amp; Berries'!BH401</f>
        <v>0</v>
      </c>
      <c r="AQ410" s="1340"/>
      <c r="AR410" s="1341"/>
      <c r="AS410" s="1336" t="str">
        <f t="shared" si="51"/>
        <v/>
      </c>
      <c r="AT410" s="1337"/>
      <c r="AU410" s="1337"/>
      <c r="AV410" s="1338"/>
      <c r="AW410" s="1342" t="str">
        <f>'Fruit Trees, Citrus &amp; Berries'!BA401</f>
        <v>FNFBR670</v>
      </c>
      <c r="AX410" s="1343"/>
      <c r="AY410" s="1344"/>
      <c r="BB410" s="108" t="str">
        <f t="shared" si="50"/>
        <v>*********</v>
      </c>
      <c r="BC410" s="108" t="str">
        <f t="shared" si="52"/>
        <v>FNFBR670</v>
      </c>
      <c r="BD410" s="108" t="str">
        <f t="shared" si="53"/>
        <v/>
      </c>
      <c r="BE410" s="108" t="str">
        <f t="shared" si="54"/>
        <v>Pear | Packhams</v>
      </c>
      <c r="BF410" s="115" t="str">
        <f t="shared" si="55"/>
        <v/>
      </c>
      <c r="BG410" s="113">
        <f t="shared" si="56"/>
        <v>42.95</v>
      </c>
      <c r="BH410" s="206">
        <f t="shared" si="57"/>
        <v>0</v>
      </c>
      <c r="BI410" s="113" t="str">
        <f t="shared" si="58"/>
        <v/>
      </c>
    </row>
    <row r="411" spans="2:61" ht="18.75" customHeight="1" x14ac:dyDescent="0.4">
      <c r="B411" s="1329" t="s">
        <v>1824</v>
      </c>
      <c r="C411" s="1330"/>
      <c r="D411" s="1329" t="s">
        <v>1824</v>
      </c>
      <c r="E411" s="1330"/>
      <c r="F411" s="1331" t="str">
        <f>'Fruit Trees, Citrus &amp; Berries'!BE402</f>
        <v/>
      </c>
      <c r="G411" s="1332"/>
      <c r="H411" s="1333" t="str">
        <f>'Fruit Trees, Citrus &amp; Berries'!BB402&amp;" | "&amp;'Fruit Trees, Citrus &amp; Berries'!BC402</f>
        <v>Pear | Red D'Anjou</v>
      </c>
      <c r="I411" s="1334"/>
      <c r="J411" s="1334"/>
      <c r="K411" s="1334"/>
      <c r="L411" s="1334"/>
      <c r="M411" s="1334"/>
      <c r="N411" s="1334"/>
      <c r="O411" s="1334"/>
      <c r="P411" s="1334"/>
      <c r="Q411" s="1334"/>
      <c r="R411" s="1334"/>
      <c r="S411" s="1334"/>
      <c r="T411" s="1334"/>
      <c r="U411" s="1334"/>
      <c r="V411" s="1334"/>
      <c r="W411" s="1334"/>
      <c r="X411" s="1334"/>
      <c r="Y411" s="1334"/>
      <c r="Z411" s="1334"/>
      <c r="AA411" s="1334"/>
      <c r="AB411" s="1334"/>
      <c r="AC411" s="1334"/>
      <c r="AD411" s="1334"/>
      <c r="AE411" s="1334"/>
      <c r="AF411" s="1334"/>
      <c r="AG411" s="1334"/>
      <c r="AH411" s="1334"/>
      <c r="AI411" s="1334"/>
      <c r="AJ411" s="1334"/>
      <c r="AK411" s="1334"/>
      <c r="AL411" s="1335"/>
      <c r="AM411" s="1336" t="str">
        <f>'Fruit Trees, Citrus &amp; Berries'!BF402</f>
        <v/>
      </c>
      <c r="AN411" s="1337"/>
      <c r="AO411" s="1338"/>
      <c r="AP411" s="1339">
        <f>'Fruit Trees, Citrus &amp; Berries'!BH402</f>
        <v>0</v>
      </c>
      <c r="AQ411" s="1340"/>
      <c r="AR411" s="1341"/>
      <c r="AS411" s="1336" t="str">
        <f t="shared" si="51"/>
        <v/>
      </c>
      <c r="AT411" s="1337"/>
      <c r="AU411" s="1337"/>
      <c r="AV411" s="1338"/>
      <c r="AW411" s="1342" t="str">
        <f>'Fruit Trees, Citrus &amp; Berries'!BA402</f>
        <v>JFFBR673</v>
      </c>
      <c r="AX411" s="1343"/>
      <c r="AY411" s="1344"/>
      <c r="BB411" s="108" t="str">
        <f t="shared" si="50"/>
        <v>*********</v>
      </c>
      <c r="BC411" s="108" t="str">
        <f t="shared" si="52"/>
        <v>JFFBR673</v>
      </c>
      <c r="BD411" s="108" t="str">
        <f t="shared" si="53"/>
        <v/>
      </c>
      <c r="BE411" s="108" t="str">
        <f t="shared" si="54"/>
        <v>Pear | Red D'Anjou</v>
      </c>
      <c r="BF411" s="115" t="str">
        <f t="shared" si="55"/>
        <v/>
      </c>
      <c r="BG411" s="113" t="str">
        <f t="shared" si="56"/>
        <v/>
      </c>
      <c r="BH411" s="206">
        <f t="shared" si="57"/>
        <v>0</v>
      </c>
      <c r="BI411" s="113" t="str">
        <f t="shared" si="58"/>
        <v/>
      </c>
    </row>
    <row r="412" spans="2:61" ht="18.75" customHeight="1" x14ac:dyDescent="0.4">
      <c r="B412" s="1329" t="s">
        <v>1824</v>
      </c>
      <c r="C412" s="1330"/>
      <c r="D412" s="1329" t="s">
        <v>1824</v>
      </c>
      <c r="E412" s="1330"/>
      <c r="F412" s="1331" t="str">
        <f>'Fruit Trees, Citrus &amp; Berries'!BE403</f>
        <v/>
      </c>
      <c r="G412" s="1332"/>
      <c r="H412" s="1333" t="str">
        <f>'Fruit Trees, Citrus &amp; Berries'!BB403&amp;" | "&amp;'Fruit Trees, Citrus &amp; Berries'!BC403</f>
        <v>Pear | Sensation</v>
      </c>
      <c r="I412" s="1334"/>
      <c r="J412" s="1334"/>
      <c r="K412" s="1334"/>
      <c r="L412" s="1334"/>
      <c r="M412" s="1334"/>
      <c r="N412" s="1334"/>
      <c r="O412" s="1334"/>
      <c r="P412" s="1334"/>
      <c r="Q412" s="1334"/>
      <c r="R412" s="1334"/>
      <c r="S412" s="1334"/>
      <c r="T412" s="1334"/>
      <c r="U412" s="1334"/>
      <c r="V412" s="1334"/>
      <c r="W412" s="1334"/>
      <c r="X412" s="1334"/>
      <c r="Y412" s="1334"/>
      <c r="Z412" s="1334"/>
      <c r="AA412" s="1334"/>
      <c r="AB412" s="1334"/>
      <c r="AC412" s="1334"/>
      <c r="AD412" s="1334"/>
      <c r="AE412" s="1334"/>
      <c r="AF412" s="1334"/>
      <c r="AG412" s="1334"/>
      <c r="AH412" s="1334"/>
      <c r="AI412" s="1334"/>
      <c r="AJ412" s="1334"/>
      <c r="AK412" s="1334"/>
      <c r="AL412" s="1335"/>
      <c r="AM412" s="1336">
        <f>'Fruit Trees, Citrus &amp; Berries'!BF403</f>
        <v>42.95</v>
      </c>
      <c r="AN412" s="1337"/>
      <c r="AO412" s="1338"/>
      <c r="AP412" s="1339">
        <f>'Fruit Trees, Citrus &amp; Berries'!BH403</f>
        <v>0</v>
      </c>
      <c r="AQ412" s="1340"/>
      <c r="AR412" s="1341"/>
      <c r="AS412" s="1336" t="str">
        <f t="shared" si="51"/>
        <v/>
      </c>
      <c r="AT412" s="1337"/>
      <c r="AU412" s="1337"/>
      <c r="AV412" s="1338"/>
      <c r="AW412" s="1342" t="str">
        <f>'Fruit Trees, Citrus &amp; Berries'!BA403</f>
        <v>JFFBR676</v>
      </c>
      <c r="AX412" s="1343"/>
      <c r="AY412" s="1344"/>
      <c r="BB412" s="108" t="str">
        <f t="shared" si="50"/>
        <v>*********</v>
      </c>
      <c r="BC412" s="108" t="str">
        <f t="shared" si="52"/>
        <v>JFFBR676</v>
      </c>
      <c r="BD412" s="108" t="str">
        <f t="shared" si="53"/>
        <v/>
      </c>
      <c r="BE412" s="108" t="str">
        <f t="shared" si="54"/>
        <v>Pear | Sensation</v>
      </c>
      <c r="BF412" s="115" t="str">
        <f t="shared" si="55"/>
        <v/>
      </c>
      <c r="BG412" s="113">
        <f t="shared" si="56"/>
        <v>42.95</v>
      </c>
      <c r="BH412" s="206">
        <f t="shared" si="57"/>
        <v>0</v>
      </c>
      <c r="BI412" s="113" t="str">
        <f t="shared" si="58"/>
        <v/>
      </c>
    </row>
    <row r="413" spans="2:61" ht="18.75" customHeight="1" x14ac:dyDescent="0.4">
      <c r="B413" s="1329" t="s">
        <v>1824</v>
      </c>
      <c r="C413" s="1330"/>
      <c r="D413" s="1329" t="s">
        <v>1824</v>
      </c>
      <c r="E413" s="1330"/>
      <c r="F413" s="1331" t="str">
        <f>'Fruit Trees, Citrus &amp; Berries'!BE404</f>
        <v/>
      </c>
      <c r="G413" s="1332"/>
      <c r="H413" s="1333" t="str">
        <f>'Fruit Trees, Citrus &amp; Berries'!BB404&amp;" | "&amp;'Fruit Trees, Citrus &amp; Berries'!BC404</f>
        <v>Pear | Shinseiki</v>
      </c>
      <c r="I413" s="1334"/>
      <c r="J413" s="1334"/>
      <c r="K413" s="1334"/>
      <c r="L413" s="1334"/>
      <c r="M413" s="1334"/>
      <c r="N413" s="1334"/>
      <c r="O413" s="1334"/>
      <c r="P413" s="1334"/>
      <c r="Q413" s="1334"/>
      <c r="R413" s="1334"/>
      <c r="S413" s="1334"/>
      <c r="T413" s="1334"/>
      <c r="U413" s="1334"/>
      <c r="V413" s="1334"/>
      <c r="W413" s="1334"/>
      <c r="X413" s="1334"/>
      <c r="Y413" s="1334"/>
      <c r="Z413" s="1334"/>
      <c r="AA413" s="1334"/>
      <c r="AB413" s="1334"/>
      <c r="AC413" s="1334"/>
      <c r="AD413" s="1334"/>
      <c r="AE413" s="1334"/>
      <c r="AF413" s="1334"/>
      <c r="AG413" s="1334"/>
      <c r="AH413" s="1334"/>
      <c r="AI413" s="1334"/>
      <c r="AJ413" s="1334"/>
      <c r="AK413" s="1334"/>
      <c r="AL413" s="1335"/>
      <c r="AM413" s="1336">
        <f>'Fruit Trees, Citrus &amp; Berries'!BF404</f>
        <v>42.95</v>
      </c>
      <c r="AN413" s="1337"/>
      <c r="AO413" s="1338"/>
      <c r="AP413" s="1339">
        <f>'Fruit Trees, Citrus &amp; Berries'!BH404</f>
        <v>0</v>
      </c>
      <c r="AQ413" s="1340"/>
      <c r="AR413" s="1341"/>
      <c r="AS413" s="1336" t="str">
        <f t="shared" si="51"/>
        <v/>
      </c>
      <c r="AT413" s="1337"/>
      <c r="AU413" s="1337"/>
      <c r="AV413" s="1338"/>
      <c r="AW413" s="1342" t="str">
        <f>'Fruit Trees, Citrus &amp; Berries'!BA404</f>
        <v>FNFBR667</v>
      </c>
      <c r="AX413" s="1343"/>
      <c r="AY413" s="1344"/>
      <c r="BB413" s="108" t="str">
        <f t="shared" si="50"/>
        <v>*********</v>
      </c>
      <c r="BC413" s="108" t="str">
        <f t="shared" si="52"/>
        <v>FNFBR667</v>
      </c>
      <c r="BD413" s="108" t="str">
        <f t="shared" si="53"/>
        <v/>
      </c>
      <c r="BE413" s="108" t="str">
        <f t="shared" si="54"/>
        <v>Pear | Shinseiki</v>
      </c>
      <c r="BF413" s="115" t="str">
        <f t="shared" si="55"/>
        <v/>
      </c>
      <c r="BG413" s="113">
        <f t="shared" si="56"/>
        <v>42.95</v>
      </c>
      <c r="BH413" s="206">
        <f t="shared" si="57"/>
        <v>0</v>
      </c>
      <c r="BI413" s="113" t="str">
        <f t="shared" si="58"/>
        <v/>
      </c>
    </row>
    <row r="414" spans="2:61" ht="18.75" customHeight="1" x14ac:dyDescent="0.4">
      <c r="B414" s="1329" t="s">
        <v>1824</v>
      </c>
      <c r="C414" s="1330"/>
      <c r="D414" s="1329" t="s">
        <v>1824</v>
      </c>
      <c r="E414" s="1330"/>
      <c r="F414" s="1331" t="str">
        <f>'Fruit Trees, Citrus &amp; Berries'!BE405</f>
        <v/>
      </c>
      <c r="G414" s="1332"/>
      <c r="H414" s="1333" t="str">
        <f>'Fruit Trees, Citrus &amp; Berries'!BB405&amp;" | "&amp;'Fruit Trees, Citrus &amp; Berries'!BC405</f>
        <v>Pear | Shinsui</v>
      </c>
      <c r="I414" s="1334"/>
      <c r="J414" s="1334"/>
      <c r="K414" s="1334"/>
      <c r="L414" s="1334"/>
      <c r="M414" s="1334"/>
      <c r="N414" s="1334"/>
      <c r="O414" s="1334"/>
      <c r="P414" s="1334"/>
      <c r="Q414" s="1334"/>
      <c r="R414" s="1334"/>
      <c r="S414" s="1334"/>
      <c r="T414" s="1334"/>
      <c r="U414" s="1334"/>
      <c r="V414" s="1334"/>
      <c r="W414" s="1334"/>
      <c r="X414" s="1334"/>
      <c r="Y414" s="1334"/>
      <c r="Z414" s="1334"/>
      <c r="AA414" s="1334"/>
      <c r="AB414" s="1334"/>
      <c r="AC414" s="1334"/>
      <c r="AD414" s="1334"/>
      <c r="AE414" s="1334"/>
      <c r="AF414" s="1334"/>
      <c r="AG414" s="1334"/>
      <c r="AH414" s="1334"/>
      <c r="AI414" s="1334"/>
      <c r="AJ414" s="1334"/>
      <c r="AK414" s="1334"/>
      <c r="AL414" s="1335"/>
      <c r="AM414" s="1336">
        <f>'Fruit Trees, Citrus &amp; Berries'!BF405</f>
        <v>42.95</v>
      </c>
      <c r="AN414" s="1337"/>
      <c r="AO414" s="1338"/>
      <c r="AP414" s="1339">
        <f>'Fruit Trees, Citrus &amp; Berries'!BH405</f>
        <v>0</v>
      </c>
      <c r="AQ414" s="1340"/>
      <c r="AR414" s="1341"/>
      <c r="AS414" s="1336" t="str">
        <f t="shared" si="51"/>
        <v/>
      </c>
      <c r="AT414" s="1337"/>
      <c r="AU414" s="1337"/>
      <c r="AV414" s="1338"/>
      <c r="AW414" s="1342" t="str">
        <f>'Fruit Trees, Citrus &amp; Berries'!BA405</f>
        <v>HBFBR667</v>
      </c>
      <c r="AX414" s="1343"/>
      <c r="AY414" s="1344"/>
      <c r="BB414" s="108" t="str">
        <f t="shared" si="50"/>
        <v>*********</v>
      </c>
      <c r="BC414" s="108" t="str">
        <f t="shared" si="52"/>
        <v>HBFBR667</v>
      </c>
      <c r="BD414" s="108" t="str">
        <f t="shared" si="53"/>
        <v/>
      </c>
      <c r="BE414" s="108" t="str">
        <f t="shared" si="54"/>
        <v>Pear | Shinsui</v>
      </c>
      <c r="BF414" s="115" t="str">
        <f t="shared" si="55"/>
        <v/>
      </c>
      <c r="BG414" s="113">
        <f t="shared" si="56"/>
        <v>42.95</v>
      </c>
      <c r="BH414" s="206">
        <f t="shared" si="57"/>
        <v>0</v>
      </c>
      <c r="BI414" s="113" t="str">
        <f t="shared" si="58"/>
        <v/>
      </c>
    </row>
    <row r="415" spans="2:61" ht="18.75" customHeight="1" x14ac:dyDescent="0.4">
      <c r="B415" s="1329" t="s">
        <v>1824</v>
      </c>
      <c r="C415" s="1330"/>
      <c r="D415" s="1329" t="s">
        <v>1824</v>
      </c>
      <c r="E415" s="1330"/>
      <c r="F415" s="1331" t="str">
        <f>'Fruit Trees, Citrus &amp; Berries'!BE406</f>
        <v/>
      </c>
      <c r="G415" s="1332"/>
      <c r="H415" s="1333" t="str">
        <f>'Fruit Trees, Citrus &amp; Berries'!BB406&amp;" | "&amp;'Fruit Trees, Citrus &amp; Berries'!BC406</f>
        <v>Pear | Shinsui (Extra Large*)</v>
      </c>
      <c r="I415" s="1334"/>
      <c r="J415" s="1334"/>
      <c r="K415" s="1334"/>
      <c r="L415" s="1334"/>
      <c r="M415" s="1334"/>
      <c r="N415" s="1334"/>
      <c r="O415" s="1334"/>
      <c r="P415" s="1334"/>
      <c r="Q415" s="1334"/>
      <c r="R415" s="1334"/>
      <c r="S415" s="1334"/>
      <c r="T415" s="1334"/>
      <c r="U415" s="1334"/>
      <c r="V415" s="1334"/>
      <c r="W415" s="1334"/>
      <c r="X415" s="1334"/>
      <c r="Y415" s="1334"/>
      <c r="Z415" s="1334"/>
      <c r="AA415" s="1334"/>
      <c r="AB415" s="1334"/>
      <c r="AC415" s="1334"/>
      <c r="AD415" s="1334"/>
      <c r="AE415" s="1334"/>
      <c r="AF415" s="1334"/>
      <c r="AG415" s="1334"/>
      <c r="AH415" s="1334"/>
      <c r="AI415" s="1334"/>
      <c r="AJ415" s="1334"/>
      <c r="AK415" s="1334"/>
      <c r="AL415" s="1335"/>
      <c r="AM415" s="1336">
        <f>'Fruit Trees, Citrus &amp; Berries'!BF406</f>
        <v>69.95</v>
      </c>
      <c r="AN415" s="1337"/>
      <c r="AO415" s="1338"/>
      <c r="AP415" s="1339">
        <f>'Fruit Trees, Citrus &amp; Berries'!BH406</f>
        <v>0</v>
      </c>
      <c r="AQ415" s="1340"/>
      <c r="AR415" s="1341"/>
      <c r="AS415" s="1336" t="str">
        <f t="shared" si="51"/>
        <v/>
      </c>
      <c r="AT415" s="1337"/>
      <c r="AU415" s="1337"/>
      <c r="AV415" s="1338"/>
      <c r="AW415" s="1342" t="str">
        <f>'Fruit Trees, Citrus &amp; Berries'!BA406</f>
        <v>GNFBR667</v>
      </c>
      <c r="AX415" s="1343"/>
      <c r="AY415" s="1344"/>
      <c r="BB415" s="108" t="str">
        <f t="shared" ref="BB415:BB478" si="59">$AR$4</f>
        <v>*********</v>
      </c>
      <c r="BC415" s="108" t="str">
        <f t="shared" si="52"/>
        <v>GNFBR667</v>
      </c>
      <c r="BD415" s="108" t="str">
        <f t="shared" si="53"/>
        <v/>
      </c>
      <c r="BE415" s="108" t="str">
        <f t="shared" si="54"/>
        <v>Pear | Shinsui (Extra Large*)</v>
      </c>
      <c r="BF415" s="115" t="str">
        <f t="shared" si="55"/>
        <v/>
      </c>
      <c r="BG415" s="113">
        <f t="shared" si="56"/>
        <v>69.95</v>
      </c>
      <c r="BH415" s="206">
        <f t="shared" si="57"/>
        <v>0</v>
      </c>
      <c r="BI415" s="113" t="str">
        <f t="shared" si="58"/>
        <v/>
      </c>
    </row>
    <row r="416" spans="2:61" ht="18.75" customHeight="1" x14ac:dyDescent="0.4">
      <c r="B416" s="1329" t="s">
        <v>1824</v>
      </c>
      <c r="C416" s="1330"/>
      <c r="D416" s="1329" t="s">
        <v>1824</v>
      </c>
      <c r="E416" s="1330"/>
      <c r="F416" s="1331" t="str">
        <f>'Fruit Trees, Citrus &amp; Berries'!BE407</f>
        <v/>
      </c>
      <c r="G416" s="1332"/>
      <c r="H416" s="1333" t="str">
        <f>'Fruit Trees, Citrus &amp; Berries'!BB407&amp;" | "&amp;'Fruit Trees, Citrus &amp; Berries'!BC407</f>
        <v>Pear | Williams Bon Chretein</v>
      </c>
      <c r="I416" s="1334"/>
      <c r="J416" s="1334"/>
      <c r="K416" s="1334"/>
      <c r="L416" s="1334"/>
      <c r="M416" s="1334"/>
      <c r="N416" s="1334"/>
      <c r="O416" s="1334"/>
      <c r="P416" s="1334"/>
      <c r="Q416" s="1334"/>
      <c r="R416" s="1334"/>
      <c r="S416" s="1334"/>
      <c r="T416" s="1334"/>
      <c r="U416" s="1334"/>
      <c r="V416" s="1334"/>
      <c r="W416" s="1334"/>
      <c r="X416" s="1334"/>
      <c r="Y416" s="1334"/>
      <c r="Z416" s="1334"/>
      <c r="AA416" s="1334"/>
      <c r="AB416" s="1334"/>
      <c r="AC416" s="1334"/>
      <c r="AD416" s="1334"/>
      <c r="AE416" s="1334"/>
      <c r="AF416" s="1334"/>
      <c r="AG416" s="1334"/>
      <c r="AH416" s="1334"/>
      <c r="AI416" s="1334"/>
      <c r="AJ416" s="1334"/>
      <c r="AK416" s="1334"/>
      <c r="AL416" s="1335"/>
      <c r="AM416" s="1336">
        <f>'Fruit Trees, Citrus &amp; Berries'!BF407</f>
        <v>42.95</v>
      </c>
      <c r="AN416" s="1337"/>
      <c r="AO416" s="1338"/>
      <c r="AP416" s="1339">
        <f>'Fruit Trees, Citrus &amp; Berries'!BH407</f>
        <v>0</v>
      </c>
      <c r="AQ416" s="1340"/>
      <c r="AR416" s="1341"/>
      <c r="AS416" s="1336" t="str">
        <f t="shared" ref="AS416:AS479" si="60">IF(OR(F416="",F416=0),"",(F416*AM416)-(F416*AM416*AP416))</f>
        <v/>
      </c>
      <c r="AT416" s="1337"/>
      <c r="AU416" s="1337"/>
      <c r="AV416" s="1338"/>
      <c r="AW416" s="1342" t="str">
        <f>'Fruit Trees, Citrus &amp; Berries'!BA407</f>
        <v>HBFBR679</v>
      </c>
      <c r="AX416" s="1343"/>
      <c r="AY416" s="1344"/>
      <c r="BB416" s="108" t="str">
        <f t="shared" si="59"/>
        <v>*********</v>
      </c>
      <c r="BC416" s="108" t="str">
        <f t="shared" ref="BC416:BC479" si="61">AW416</f>
        <v>HBFBR679</v>
      </c>
      <c r="BD416" s="108" t="str">
        <f t="shared" ref="BD416:BD479" si="62">F416</f>
        <v/>
      </c>
      <c r="BE416" s="108" t="str">
        <f t="shared" ref="BE416:BE479" si="63">H416</f>
        <v>Pear | Williams Bon Chretein</v>
      </c>
      <c r="BF416" s="115" t="str">
        <f t="shared" ref="BF416:BF479" si="64">IF(OR(BD416="",BD416=0),"",$G$6)</f>
        <v/>
      </c>
      <c r="BG416" s="113">
        <f t="shared" ref="BG416:BG479" si="65">AM416</f>
        <v>42.95</v>
      </c>
      <c r="BH416" s="206">
        <f t="shared" ref="BH416:BH479" si="66">AP416</f>
        <v>0</v>
      </c>
      <c r="BI416" s="113" t="str">
        <f t="shared" ref="BI416:BI479" si="67">AS416</f>
        <v/>
      </c>
    </row>
    <row r="417" spans="2:61" ht="18.75" customHeight="1" x14ac:dyDescent="0.4">
      <c r="B417" s="1329" t="s">
        <v>1824</v>
      </c>
      <c r="C417" s="1330"/>
      <c r="D417" s="1329" t="s">
        <v>1824</v>
      </c>
      <c r="E417" s="1330"/>
      <c r="F417" s="1331" t="str">
        <f>'Fruit Trees, Citrus &amp; Berries'!BE408</f>
        <v/>
      </c>
      <c r="G417" s="1332"/>
      <c r="H417" s="1333" t="str">
        <f>'Fruit Trees, Citrus &amp; Berries'!BB408&amp;" | "&amp;'Fruit Trees, Citrus &amp; Berries'!BC408</f>
        <v>Pear | Williams Bon Chretein</v>
      </c>
      <c r="I417" s="1334"/>
      <c r="J417" s="1334"/>
      <c r="K417" s="1334"/>
      <c r="L417" s="1334"/>
      <c r="M417" s="1334"/>
      <c r="N417" s="1334"/>
      <c r="O417" s="1334"/>
      <c r="P417" s="1334"/>
      <c r="Q417" s="1334"/>
      <c r="R417" s="1334"/>
      <c r="S417" s="1334"/>
      <c r="T417" s="1334"/>
      <c r="U417" s="1334"/>
      <c r="V417" s="1334"/>
      <c r="W417" s="1334"/>
      <c r="X417" s="1334"/>
      <c r="Y417" s="1334"/>
      <c r="Z417" s="1334"/>
      <c r="AA417" s="1334"/>
      <c r="AB417" s="1334"/>
      <c r="AC417" s="1334"/>
      <c r="AD417" s="1334"/>
      <c r="AE417" s="1334"/>
      <c r="AF417" s="1334"/>
      <c r="AG417" s="1334"/>
      <c r="AH417" s="1334"/>
      <c r="AI417" s="1334"/>
      <c r="AJ417" s="1334"/>
      <c r="AK417" s="1334"/>
      <c r="AL417" s="1335"/>
      <c r="AM417" s="1336">
        <f>'Fruit Trees, Citrus &amp; Berries'!BF408</f>
        <v>42.95</v>
      </c>
      <c r="AN417" s="1337"/>
      <c r="AO417" s="1338"/>
      <c r="AP417" s="1339">
        <f>'Fruit Trees, Citrus &amp; Berries'!BH408</f>
        <v>0</v>
      </c>
      <c r="AQ417" s="1340"/>
      <c r="AR417" s="1341"/>
      <c r="AS417" s="1336" t="str">
        <f t="shared" si="60"/>
        <v/>
      </c>
      <c r="AT417" s="1337"/>
      <c r="AU417" s="1337"/>
      <c r="AV417" s="1338"/>
      <c r="AW417" s="1342" t="str">
        <f>'Fruit Trees, Citrus &amp; Berries'!BA408</f>
        <v>FNFBR679</v>
      </c>
      <c r="AX417" s="1343"/>
      <c r="AY417" s="1344"/>
      <c r="BB417" s="108" t="str">
        <f t="shared" si="59"/>
        <v>*********</v>
      </c>
      <c r="BC417" s="108" t="str">
        <f t="shared" si="61"/>
        <v>FNFBR679</v>
      </c>
      <c r="BD417" s="108" t="str">
        <f t="shared" si="62"/>
        <v/>
      </c>
      <c r="BE417" s="108" t="str">
        <f t="shared" si="63"/>
        <v>Pear | Williams Bon Chretein</v>
      </c>
      <c r="BF417" s="115" t="str">
        <f t="shared" si="64"/>
        <v/>
      </c>
      <c r="BG417" s="113">
        <f t="shared" si="65"/>
        <v>42.95</v>
      </c>
      <c r="BH417" s="206">
        <f t="shared" si="66"/>
        <v>0</v>
      </c>
      <c r="BI417" s="113" t="str">
        <f t="shared" si="67"/>
        <v/>
      </c>
    </row>
    <row r="418" spans="2:61" ht="18.75" customHeight="1" x14ac:dyDescent="0.4">
      <c r="B418" s="1329" t="s">
        <v>1824</v>
      </c>
      <c r="C418" s="1330"/>
      <c r="D418" s="1329" t="s">
        <v>1824</v>
      </c>
      <c r="E418" s="1330"/>
      <c r="F418" s="1331" t="str">
        <f>'Fruit Trees, Citrus &amp; Berries'!BE409</f>
        <v/>
      </c>
      <c r="G418" s="1332"/>
      <c r="H418" s="1333" t="str">
        <f>'Fruit Trees, Citrus &amp; Berries'!BB409&amp;" | "&amp;'Fruit Trees, Citrus &amp; Berries'!BC409</f>
        <v>Pear | Williams Bon Chretein (Extra Large*)</v>
      </c>
      <c r="I418" s="1334"/>
      <c r="J418" s="1334"/>
      <c r="K418" s="1334"/>
      <c r="L418" s="1334"/>
      <c r="M418" s="1334"/>
      <c r="N418" s="1334"/>
      <c r="O418" s="1334"/>
      <c r="P418" s="1334"/>
      <c r="Q418" s="1334"/>
      <c r="R418" s="1334"/>
      <c r="S418" s="1334"/>
      <c r="T418" s="1334"/>
      <c r="U418" s="1334"/>
      <c r="V418" s="1334"/>
      <c r="W418" s="1334"/>
      <c r="X418" s="1334"/>
      <c r="Y418" s="1334"/>
      <c r="Z418" s="1334"/>
      <c r="AA418" s="1334"/>
      <c r="AB418" s="1334"/>
      <c r="AC418" s="1334"/>
      <c r="AD418" s="1334"/>
      <c r="AE418" s="1334"/>
      <c r="AF418" s="1334"/>
      <c r="AG418" s="1334"/>
      <c r="AH418" s="1334"/>
      <c r="AI418" s="1334"/>
      <c r="AJ418" s="1334"/>
      <c r="AK418" s="1334"/>
      <c r="AL418" s="1335"/>
      <c r="AM418" s="1336">
        <f>'Fruit Trees, Citrus &amp; Berries'!BF409</f>
        <v>57.95</v>
      </c>
      <c r="AN418" s="1337"/>
      <c r="AO418" s="1338"/>
      <c r="AP418" s="1339">
        <f>'Fruit Trees, Citrus &amp; Berries'!BH409</f>
        <v>0</v>
      </c>
      <c r="AQ418" s="1340"/>
      <c r="AR418" s="1341"/>
      <c r="AS418" s="1336" t="str">
        <f t="shared" si="60"/>
        <v/>
      </c>
      <c r="AT418" s="1337"/>
      <c r="AU418" s="1337"/>
      <c r="AV418" s="1338"/>
      <c r="AW418" s="1342" t="str">
        <f>'Fruit Trees, Citrus &amp; Berries'!BA409</f>
        <v>GNFBR679</v>
      </c>
      <c r="AX418" s="1343"/>
      <c r="AY418" s="1344"/>
      <c r="BB418" s="108" t="str">
        <f t="shared" si="59"/>
        <v>*********</v>
      </c>
      <c r="BC418" s="108" t="str">
        <f t="shared" si="61"/>
        <v>GNFBR679</v>
      </c>
      <c r="BD418" s="108" t="str">
        <f t="shared" si="62"/>
        <v/>
      </c>
      <c r="BE418" s="108" t="str">
        <f t="shared" si="63"/>
        <v>Pear | Williams Bon Chretein (Extra Large*)</v>
      </c>
      <c r="BF418" s="115" t="str">
        <f t="shared" si="64"/>
        <v/>
      </c>
      <c r="BG418" s="113">
        <f t="shared" si="65"/>
        <v>57.95</v>
      </c>
      <c r="BH418" s="206">
        <f t="shared" si="66"/>
        <v>0</v>
      </c>
      <c r="BI418" s="113" t="str">
        <f t="shared" si="67"/>
        <v/>
      </c>
    </row>
    <row r="419" spans="2:61" ht="18.75" customHeight="1" x14ac:dyDescent="0.4">
      <c r="B419" s="1329" t="s">
        <v>1824</v>
      </c>
      <c r="C419" s="1330"/>
      <c r="D419" s="1329" t="s">
        <v>1824</v>
      </c>
      <c r="E419" s="1330"/>
      <c r="F419" s="1331" t="str">
        <f>'Fruit Trees, Citrus &amp; Berries'!BE410</f>
        <v/>
      </c>
      <c r="G419" s="1332"/>
      <c r="H419" s="1333" t="str">
        <f>'Fruit Trees, Citrus &amp; Berries'!BB410&amp;" | "&amp;'Fruit Trees, Citrus &amp; Berries'!BC410</f>
        <v>Pear | Williams Bon Chretein</v>
      </c>
      <c r="I419" s="1334"/>
      <c r="J419" s="1334"/>
      <c r="K419" s="1334"/>
      <c r="L419" s="1334"/>
      <c r="M419" s="1334"/>
      <c r="N419" s="1334"/>
      <c r="O419" s="1334"/>
      <c r="P419" s="1334"/>
      <c r="Q419" s="1334"/>
      <c r="R419" s="1334"/>
      <c r="S419" s="1334"/>
      <c r="T419" s="1334"/>
      <c r="U419" s="1334"/>
      <c r="V419" s="1334"/>
      <c r="W419" s="1334"/>
      <c r="X419" s="1334"/>
      <c r="Y419" s="1334"/>
      <c r="Z419" s="1334"/>
      <c r="AA419" s="1334"/>
      <c r="AB419" s="1334"/>
      <c r="AC419" s="1334"/>
      <c r="AD419" s="1334"/>
      <c r="AE419" s="1334"/>
      <c r="AF419" s="1334"/>
      <c r="AG419" s="1334"/>
      <c r="AH419" s="1334"/>
      <c r="AI419" s="1334"/>
      <c r="AJ419" s="1334"/>
      <c r="AK419" s="1334"/>
      <c r="AL419" s="1335"/>
      <c r="AM419" s="1336">
        <f>'Fruit Trees, Citrus &amp; Berries'!BF410</f>
        <v>39.950000000000003</v>
      </c>
      <c r="AN419" s="1337"/>
      <c r="AO419" s="1338"/>
      <c r="AP419" s="1339">
        <f>'Fruit Trees, Citrus &amp; Berries'!BH410</f>
        <v>0</v>
      </c>
      <c r="AQ419" s="1340"/>
      <c r="AR419" s="1341"/>
      <c r="AS419" s="1336" t="str">
        <f t="shared" si="60"/>
        <v/>
      </c>
      <c r="AT419" s="1337"/>
      <c r="AU419" s="1337"/>
      <c r="AV419" s="1338"/>
      <c r="AW419" s="1342" t="str">
        <f>'Fruit Trees, Citrus &amp; Berries'!BA410</f>
        <v>JFFBR679</v>
      </c>
      <c r="AX419" s="1343"/>
      <c r="AY419" s="1344"/>
      <c r="BB419" s="108" t="str">
        <f t="shared" si="59"/>
        <v>*********</v>
      </c>
      <c r="BC419" s="108" t="str">
        <f t="shared" si="61"/>
        <v>JFFBR679</v>
      </c>
      <c r="BD419" s="108" t="str">
        <f t="shared" si="62"/>
        <v/>
      </c>
      <c r="BE419" s="108" t="str">
        <f t="shared" si="63"/>
        <v>Pear | Williams Bon Chretein</v>
      </c>
      <c r="BF419" s="115" t="str">
        <f t="shared" si="64"/>
        <v/>
      </c>
      <c r="BG419" s="113">
        <f t="shared" si="65"/>
        <v>39.950000000000003</v>
      </c>
      <c r="BH419" s="206">
        <f t="shared" si="66"/>
        <v>0</v>
      </c>
      <c r="BI419" s="113" t="str">
        <f t="shared" si="67"/>
        <v/>
      </c>
    </row>
    <row r="420" spans="2:61" ht="18.75" customHeight="1" x14ac:dyDescent="0.4">
      <c r="B420" s="1329" t="s">
        <v>1824</v>
      </c>
      <c r="C420" s="1330"/>
      <c r="D420" s="1329" t="s">
        <v>1824</v>
      </c>
      <c r="E420" s="1330"/>
      <c r="F420" s="1331" t="str">
        <f>'Fruit Trees, Citrus &amp; Berries'!BE411</f>
        <v/>
      </c>
      <c r="G420" s="1332"/>
      <c r="H420" s="1333" t="str">
        <f>'Fruit Trees, Citrus &amp; Berries'!BB411&amp;" | "&amp;'Fruit Trees, Citrus &amp; Berries'!BC411</f>
        <v>Pear | Winter Cole</v>
      </c>
      <c r="I420" s="1334"/>
      <c r="J420" s="1334"/>
      <c r="K420" s="1334"/>
      <c r="L420" s="1334"/>
      <c r="M420" s="1334"/>
      <c r="N420" s="1334"/>
      <c r="O420" s="1334"/>
      <c r="P420" s="1334"/>
      <c r="Q420" s="1334"/>
      <c r="R420" s="1334"/>
      <c r="S420" s="1334"/>
      <c r="T420" s="1334"/>
      <c r="U420" s="1334"/>
      <c r="V420" s="1334"/>
      <c r="W420" s="1334"/>
      <c r="X420" s="1334"/>
      <c r="Y420" s="1334"/>
      <c r="Z420" s="1334"/>
      <c r="AA420" s="1334"/>
      <c r="AB420" s="1334"/>
      <c r="AC420" s="1334"/>
      <c r="AD420" s="1334"/>
      <c r="AE420" s="1334"/>
      <c r="AF420" s="1334"/>
      <c r="AG420" s="1334"/>
      <c r="AH420" s="1334"/>
      <c r="AI420" s="1334"/>
      <c r="AJ420" s="1334"/>
      <c r="AK420" s="1334"/>
      <c r="AL420" s="1335"/>
      <c r="AM420" s="1336">
        <f>'Fruit Trees, Citrus &amp; Berries'!BF411</f>
        <v>42.95</v>
      </c>
      <c r="AN420" s="1337"/>
      <c r="AO420" s="1338"/>
      <c r="AP420" s="1339">
        <f>'Fruit Trees, Citrus &amp; Berries'!BH411</f>
        <v>0</v>
      </c>
      <c r="AQ420" s="1340"/>
      <c r="AR420" s="1341"/>
      <c r="AS420" s="1336" t="str">
        <f t="shared" si="60"/>
        <v/>
      </c>
      <c r="AT420" s="1337"/>
      <c r="AU420" s="1337"/>
      <c r="AV420" s="1338"/>
      <c r="AW420" s="1342" t="str">
        <f>'Fruit Trees, Citrus &amp; Berries'!BA411</f>
        <v>HBFBR682</v>
      </c>
      <c r="AX420" s="1343"/>
      <c r="AY420" s="1344"/>
      <c r="BB420" s="108" t="str">
        <f t="shared" si="59"/>
        <v>*********</v>
      </c>
      <c r="BC420" s="108" t="str">
        <f t="shared" si="61"/>
        <v>HBFBR682</v>
      </c>
      <c r="BD420" s="108" t="str">
        <f t="shared" si="62"/>
        <v/>
      </c>
      <c r="BE420" s="108" t="str">
        <f t="shared" si="63"/>
        <v>Pear | Winter Cole</v>
      </c>
      <c r="BF420" s="115" t="str">
        <f t="shared" si="64"/>
        <v/>
      </c>
      <c r="BG420" s="113">
        <f t="shared" si="65"/>
        <v>42.95</v>
      </c>
      <c r="BH420" s="206">
        <f t="shared" si="66"/>
        <v>0</v>
      </c>
      <c r="BI420" s="113" t="str">
        <f t="shared" si="67"/>
        <v/>
      </c>
    </row>
    <row r="421" spans="2:61" ht="18.75" customHeight="1" x14ac:dyDescent="0.4">
      <c r="B421" s="1329" t="s">
        <v>1824</v>
      </c>
      <c r="C421" s="1330"/>
      <c r="D421" s="1329" t="s">
        <v>1824</v>
      </c>
      <c r="E421" s="1330"/>
      <c r="F421" s="1331" t="str">
        <f>'Fruit Trees, Citrus &amp; Berries'!BE412</f>
        <v/>
      </c>
      <c r="G421" s="1332"/>
      <c r="H421" s="1333" t="str">
        <f>'Fruit Trees, Citrus &amp; Berries'!BB412&amp;" | "&amp;'Fruit Trees, Citrus &amp; Berries'!BC412</f>
        <v>Pear | Winter Cole (Extra Large*)</v>
      </c>
      <c r="I421" s="1334"/>
      <c r="J421" s="1334"/>
      <c r="K421" s="1334"/>
      <c r="L421" s="1334"/>
      <c r="M421" s="1334"/>
      <c r="N421" s="1334"/>
      <c r="O421" s="1334"/>
      <c r="P421" s="1334"/>
      <c r="Q421" s="1334"/>
      <c r="R421" s="1334"/>
      <c r="S421" s="1334"/>
      <c r="T421" s="1334"/>
      <c r="U421" s="1334"/>
      <c r="V421" s="1334"/>
      <c r="W421" s="1334"/>
      <c r="X421" s="1334"/>
      <c r="Y421" s="1334"/>
      <c r="Z421" s="1334"/>
      <c r="AA421" s="1334"/>
      <c r="AB421" s="1334"/>
      <c r="AC421" s="1334"/>
      <c r="AD421" s="1334"/>
      <c r="AE421" s="1334"/>
      <c r="AF421" s="1334"/>
      <c r="AG421" s="1334"/>
      <c r="AH421" s="1334"/>
      <c r="AI421" s="1334"/>
      <c r="AJ421" s="1334"/>
      <c r="AK421" s="1334"/>
      <c r="AL421" s="1335"/>
      <c r="AM421" s="1336">
        <f>'Fruit Trees, Citrus &amp; Berries'!BF412</f>
        <v>69.95</v>
      </c>
      <c r="AN421" s="1337"/>
      <c r="AO421" s="1338"/>
      <c r="AP421" s="1339">
        <f>'Fruit Trees, Citrus &amp; Berries'!BH412</f>
        <v>0</v>
      </c>
      <c r="AQ421" s="1340"/>
      <c r="AR421" s="1341"/>
      <c r="AS421" s="1336" t="str">
        <f t="shared" si="60"/>
        <v/>
      </c>
      <c r="AT421" s="1337"/>
      <c r="AU421" s="1337"/>
      <c r="AV421" s="1338"/>
      <c r="AW421" s="1342" t="str">
        <f>'Fruit Trees, Citrus &amp; Berries'!BA412</f>
        <v>GNFBR682</v>
      </c>
      <c r="AX421" s="1343"/>
      <c r="AY421" s="1344"/>
      <c r="BB421" s="108" t="str">
        <f t="shared" si="59"/>
        <v>*********</v>
      </c>
      <c r="BC421" s="108" t="str">
        <f t="shared" si="61"/>
        <v>GNFBR682</v>
      </c>
      <c r="BD421" s="108" t="str">
        <f t="shared" si="62"/>
        <v/>
      </c>
      <c r="BE421" s="108" t="str">
        <f t="shared" si="63"/>
        <v>Pear | Winter Cole (Extra Large*)</v>
      </c>
      <c r="BF421" s="115" t="str">
        <f t="shared" si="64"/>
        <v/>
      </c>
      <c r="BG421" s="113">
        <f t="shared" si="65"/>
        <v>69.95</v>
      </c>
      <c r="BH421" s="206">
        <f t="shared" si="66"/>
        <v>0</v>
      </c>
      <c r="BI421" s="113" t="str">
        <f t="shared" si="67"/>
        <v/>
      </c>
    </row>
    <row r="422" spans="2:61" ht="18.75" customHeight="1" x14ac:dyDescent="0.4">
      <c r="B422" s="1329" t="s">
        <v>1824</v>
      </c>
      <c r="C422" s="1330"/>
      <c r="D422" s="1329" t="s">
        <v>1824</v>
      </c>
      <c r="E422" s="1330"/>
      <c r="F422" s="1331" t="str">
        <f>'Fruit Trees, Citrus &amp; Berries'!BE413</f>
        <v/>
      </c>
      <c r="G422" s="1332"/>
      <c r="H422" s="1333" t="str">
        <f>'Fruit Trees, Citrus &amp; Berries'!BB413&amp;" | "&amp;'Fruit Trees, Citrus &amp; Berries'!BC413</f>
        <v>Pear | Winter Nelis</v>
      </c>
      <c r="I422" s="1334"/>
      <c r="J422" s="1334"/>
      <c r="K422" s="1334"/>
      <c r="L422" s="1334"/>
      <c r="M422" s="1334"/>
      <c r="N422" s="1334"/>
      <c r="O422" s="1334"/>
      <c r="P422" s="1334"/>
      <c r="Q422" s="1334"/>
      <c r="R422" s="1334"/>
      <c r="S422" s="1334"/>
      <c r="T422" s="1334"/>
      <c r="U422" s="1334"/>
      <c r="V422" s="1334"/>
      <c r="W422" s="1334"/>
      <c r="X422" s="1334"/>
      <c r="Y422" s="1334"/>
      <c r="Z422" s="1334"/>
      <c r="AA422" s="1334"/>
      <c r="AB422" s="1334"/>
      <c r="AC422" s="1334"/>
      <c r="AD422" s="1334"/>
      <c r="AE422" s="1334"/>
      <c r="AF422" s="1334"/>
      <c r="AG422" s="1334"/>
      <c r="AH422" s="1334"/>
      <c r="AI422" s="1334"/>
      <c r="AJ422" s="1334"/>
      <c r="AK422" s="1334"/>
      <c r="AL422" s="1335"/>
      <c r="AM422" s="1336">
        <f>'Fruit Trees, Citrus &amp; Berries'!BF413</f>
        <v>42.95</v>
      </c>
      <c r="AN422" s="1337"/>
      <c r="AO422" s="1338"/>
      <c r="AP422" s="1339">
        <f>'Fruit Trees, Citrus &amp; Berries'!BH413</f>
        <v>0</v>
      </c>
      <c r="AQ422" s="1340"/>
      <c r="AR422" s="1341"/>
      <c r="AS422" s="1336" t="str">
        <f t="shared" si="60"/>
        <v/>
      </c>
      <c r="AT422" s="1337"/>
      <c r="AU422" s="1337"/>
      <c r="AV422" s="1338"/>
      <c r="AW422" s="1342" t="str">
        <f>'Fruit Trees, Citrus &amp; Berries'!BA413</f>
        <v>HBFBR685</v>
      </c>
      <c r="AX422" s="1343"/>
      <c r="AY422" s="1344"/>
      <c r="BB422" s="108" t="str">
        <f t="shared" si="59"/>
        <v>*********</v>
      </c>
      <c r="BC422" s="108" t="str">
        <f t="shared" si="61"/>
        <v>HBFBR685</v>
      </c>
      <c r="BD422" s="108" t="str">
        <f t="shared" si="62"/>
        <v/>
      </c>
      <c r="BE422" s="108" t="str">
        <f t="shared" si="63"/>
        <v>Pear | Winter Nelis</v>
      </c>
      <c r="BF422" s="115" t="str">
        <f t="shared" si="64"/>
        <v/>
      </c>
      <c r="BG422" s="113">
        <f t="shared" si="65"/>
        <v>42.95</v>
      </c>
      <c r="BH422" s="206">
        <f t="shared" si="66"/>
        <v>0</v>
      </c>
      <c r="BI422" s="113" t="str">
        <f t="shared" si="67"/>
        <v/>
      </c>
    </row>
    <row r="423" spans="2:61" ht="18.75" customHeight="1" x14ac:dyDescent="0.4">
      <c r="B423" s="1329" t="s">
        <v>1824</v>
      </c>
      <c r="C423" s="1330"/>
      <c r="D423" s="1329" t="s">
        <v>1824</v>
      </c>
      <c r="E423" s="1330"/>
      <c r="F423" s="1331" t="str">
        <f>'Fruit Trees, Citrus &amp; Berries'!BE414</f>
        <v/>
      </c>
      <c r="G423" s="1332"/>
      <c r="H423" s="1333" t="str">
        <f>'Fruit Trees, Citrus &amp; Berries'!BB414&amp;" | "&amp;'Fruit Trees, Citrus &amp; Berries'!BC414</f>
        <v>Pear | Ya Li</v>
      </c>
      <c r="I423" s="1334"/>
      <c r="J423" s="1334"/>
      <c r="K423" s="1334"/>
      <c r="L423" s="1334"/>
      <c r="M423" s="1334"/>
      <c r="N423" s="1334"/>
      <c r="O423" s="1334"/>
      <c r="P423" s="1334"/>
      <c r="Q423" s="1334"/>
      <c r="R423" s="1334"/>
      <c r="S423" s="1334"/>
      <c r="T423" s="1334"/>
      <c r="U423" s="1334"/>
      <c r="V423" s="1334"/>
      <c r="W423" s="1334"/>
      <c r="X423" s="1334"/>
      <c r="Y423" s="1334"/>
      <c r="Z423" s="1334"/>
      <c r="AA423" s="1334"/>
      <c r="AB423" s="1334"/>
      <c r="AC423" s="1334"/>
      <c r="AD423" s="1334"/>
      <c r="AE423" s="1334"/>
      <c r="AF423" s="1334"/>
      <c r="AG423" s="1334"/>
      <c r="AH423" s="1334"/>
      <c r="AI423" s="1334"/>
      <c r="AJ423" s="1334"/>
      <c r="AK423" s="1334"/>
      <c r="AL423" s="1335"/>
      <c r="AM423" s="1336" t="str">
        <f>'Fruit Trees, Citrus &amp; Berries'!BF414</f>
        <v/>
      </c>
      <c r="AN423" s="1337"/>
      <c r="AO423" s="1338"/>
      <c r="AP423" s="1339">
        <f>'Fruit Trees, Citrus &amp; Berries'!BH414</f>
        <v>0</v>
      </c>
      <c r="AQ423" s="1340"/>
      <c r="AR423" s="1341"/>
      <c r="AS423" s="1336" t="str">
        <f t="shared" si="60"/>
        <v/>
      </c>
      <c r="AT423" s="1337"/>
      <c r="AU423" s="1337"/>
      <c r="AV423" s="1338"/>
      <c r="AW423" s="1342" t="str">
        <f>'Fruit Trees, Citrus &amp; Berries'!BA414</f>
        <v>JFFBR644</v>
      </c>
      <c r="AX423" s="1343"/>
      <c r="AY423" s="1344"/>
      <c r="BB423" s="108" t="str">
        <f t="shared" si="59"/>
        <v>*********</v>
      </c>
      <c r="BC423" s="108" t="str">
        <f t="shared" si="61"/>
        <v>JFFBR644</v>
      </c>
      <c r="BD423" s="108" t="str">
        <f t="shared" si="62"/>
        <v/>
      </c>
      <c r="BE423" s="108" t="str">
        <f t="shared" si="63"/>
        <v>Pear | Ya Li</v>
      </c>
      <c r="BF423" s="115" t="str">
        <f t="shared" si="64"/>
        <v/>
      </c>
      <c r="BG423" s="113" t="str">
        <f t="shared" si="65"/>
        <v/>
      </c>
      <c r="BH423" s="206">
        <f t="shared" si="66"/>
        <v>0</v>
      </c>
      <c r="BI423" s="113" t="str">
        <f t="shared" si="67"/>
        <v/>
      </c>
    </row>
    <row r="424" spans="2:61" ht="18.75" customHeight="1" x14ac:dyDescent="0.4">
      <c r="B424" s="1329" t="s">
        <v>1824</v>
      </c>
      <c r="C424" s="1330"/>
      <c r="D424" s="1329" t="s">
        <v>1824</v>
      </c>
      <c r="E424" s="1330"/>
      <c r="F424" s="1331" t="str">
        <f>'Fruit Trees, Citrus &amp; Berries'!BE415</f>
        <v/>
      </c>
      <c r="G424" s="1332"/>
      <c r="H424" s="1333" t="str">
        <f>'Fruit Trees, Citrus &amp; Berries'!BB415&amp;" | "&amp;'Fruit Trees, Citrus &amp; Berries'!BC415</f>
        <v xml:space="preserve"> | </v>
      </c>
      <c r="I424" s="1334"/>
      <c r="J424" s="1334"/>
      <c r="K424" s="1334"/>
      <c r="L424" s="1334"/>
      <c r="M424" s="1334"/>
      <c r="N424" s="1334"/>
      <c r="O424" s="1334"/>
      <c r="P424" s="1334"/>
      <c r="Q424" s="1334"/>
      <c r="R424" s="1334"/>
      <c r="S424" s="1334"/>
      <c r="T424" s="1334"/>
      <c r="U424" s="1334"/>
      <c r="V424" s="1334"/>
      <c r="W424" s="1334"/>
      <c r="X424" s="1334"/>
      <c r="Y424" s="1334"/>
      <c r="Z424" s="1334"/>
      <c r="AA424" s="1334"/>
      <c r="AB424" s="1334"/>
      <c r="AC424" s="1334"/>
      <c r="AD424" s="1334"/>
      <c r="AE424" s="1334"/>
      <c r="AF424" s="1334"/>
      <c r="AG424" s="1334"/>
      <c r="AH424" s="1334"/>
      <c r="AI424" s="1334"/>
      <c r="AJ424" s="1334"/>
      <c r="AK424" s="1334"/>
      <c r="AL424" s="1335"/>
      <c r="AM424" s="1336" t="str">
        <f>'Fruit Trees, Citrus &amp; Berries'!BF415</f>
        <v/>
      </c>
      <c r="AN424" s="1337"/>
      <c r="AO424" s="1338"/>
      <c r="AP424" s="1339" t="str">
        <f>'Fruit Trees, Citrus &amp; Berries'!BH415</f>
        <v/>
      </c>
      <c r="AQ424" s="1340"/>
      <c r="AR424" s="1341"/>
      <c r="AS424" s="1336" t="str">
        <f t="shared" si="60"/>
        <v/>
      </c>
      <c r="AT424" s="1337"/>
      <c r="AU424" s="1337"/>
      <c r="AV424" s="1338"/>
      <c r="AW424" s="1342" t="str">
        <f>'Fruit Trees, Citrus &amp; Berries'!BA415</f>
        <v/>
      </c>
      <c r="AX424" s="1343"/>
      <c r="AY424" s="1344"/>
      <c r="BB424" s="108" t="str">
        <f t="shared" si="59"/>
        <v>*********</v>
      </c>
      <c r="BC424" s="108" t="str">
        <f t="shared" si="61"/>
        <v/>
      </c>
      <c r="BD424" s="108" t="str">
        <f t="shared" si="62"/>
        <v/>
      </c>
      <c r="BE424" s="108" t="str">
        <f t="shared" si="63"/>
        <v xml:space="preserve"> | </v>
      </c>
      <c r="BF424" s="115" t="str">
        <f t="shared" si="64"/>
        <v/>
      </c>
      <c r="BG424" s="113" t="str">
        <f t="shared" si="65"/>
        <v/>
      </c>
      <c r="BH424" s="206" t="str">
        <f t="shared" si="66"/>
        <v/>
      </c>
      <c r="BI424" s="113" t="str">
        <f t="shared" si="67"/>
        <v/>
      </c>
    </row>
    <row r="425" spans="2:61" ht="18.75" customHeight="1" x14ac:dyDescent="0.4">
      <c r="B425" s="1329" t="s">
        <v>1824</v>
      </c>
      <c r="C425" s="1330"/>
      <c r="D425" s="1329" t="s">
        <v>1824</v>
      </c>
      <c r="E425" s="1330"/>
      <c r="F425" s="1331" t="str">
        <f>'Fruit Trees, Citrus &amp; Berries'!BE416</f>
        <v/>
      </c>
      <c r="G425" s="1332"/>
      <c r="H425" s="1333" t="str">
        <f>'Fruit Trees, Citrus &amp; Berries'!BB416&amp;" | "&amp;'Fruit Trees, Citrus &amp; Berries'!BC416</f>
        <v>Pear (Dwarf) | Buerre Bosc</v>
      </c>
      <c r="I425" s="1334"/>
      <c r="J425" s="1334"/>
      <c r="K425" s="1334"/>
      <c r="L425" s="1334"/>
      <c r="M425" s="1334"/>
      <c r="N425" s="1334"/>
      <c r="O425" s="1334"/>
      <c r="P425" s="1334"/>
      <c r="Q425" s="1334"/>
      <c r="R425" s="1334"/>
      <c r="S425" s="1334"/>
      <c r="T425" s="1334"/>
      <c r="U425" s="1334"/>
      <c r="V425" s="1334"/>
      <c r="W425" s="1334"/>
      <c r="X425" s="1334"/>
      <c r="Y425" s="1334"/>
      <c r="Z425" s="1334"/>
      <c r="AA425" s="1334"/>
      <c r="AB425" s="1334"/>
      <c r="AC425" s="1334"/>
      <c r="AD425" s="1334"/>
      <c r="AE425" s="1334"/>
      <c r="AF425" s="1334"/>
      <c r="AG425" s="1334"/>
      <c r="AH425" s="1334"/>
      <c r="AI425" s="1334"/>
      <c r="AJ425" s="1334"/>
      <c r="AK425" s="1334"/>
      <c r="AL425" s="1335"/>
      <c r="AM425" s="1336">
        <f>'Fruit Trees, Citrus &amp; Berries'!BF416</f>
        <v>52.95</v>
      </c>
      <c r="AN425" s="1337"/>
      <c r="AO425" s="1338"/>
      <c r="AP425" s="1339">
        <f>'Fruit Trees, Citrus &amp; Berries'!BH416</f>
        <v>0</v>
      </c>
      <c r="AQ425" s="1340"/>
      <c r="AR425" s="1341"/>
      <c r="AS425" s="1336" t="str">
        <f t="shared" si="60"/>
        <v/>
      </c>
      <c r="AT425" s="1337"/>
      <c r="AU425" s="1337"/>
      <c r="AV425" s="1338"/>
      <c r="AW425" s="1342" t="str">
        <f>'Fruit Trees, Citrus &amp; Berries'!BA416</f>
        <v>JFFBR692</v>
      </c>
      <c r="AX425" s="1343"/>
      <c r="AY425" s="1344"/>
      <c r="BB425" s="108" t="str">
        <f t="shared" si="59"/>
        <v>*********</v>
      </c>
      <c r="BC425" s="108" t="str">
        <f t="shared" si="61"/>
        <v>JFFBR692</v>
      </c>
      <c r="BD425" s="108" t="str">
        <f t="shared" si="62"/>
        <v/>
      </c>
      <c r="BE425" s="108" t="str">
        <f t="shared" si="63"/>
        <v>Pear (Dwarf) | Buerre Bosc</v>
      </c>
      <c r="BF425" s="115" t="str">
        <f t="shared" si="64"/>
        <v/>
      </c>
      <c r="BG425" s="113">
        <f t="shared" si="65"/>
        <v>52.95</v>
      </c>
      <c r="BH425" s="206">
        <f t="shared" si="66"/>
        <v>0</v>
      </c>
      <c r="BI425" s="113" t="str">
        <f t="shared" si="67"/>
        <v/>
      </c>
    </row>
    <row r="426" spans="2:61" ht="18.75" customHeight="1" x14ac:dyDescent="0.4">
      <c r="B426" s="1329" t="s">
        <v>1824</v>
      </c>
      <c r="C426" s="1330"/>
      <c r="D426" s="1329" t="s">
        <v>1824</v>
      </c>
      <c r="E426" s="1330"/>
      <c r="F426" s="1331" t="str">
        <f>'Fruit Trees, Citrus &amp; Berries'!BE417</f>
        <v/>
      </c>
      <c r="G426" s="1332"/>
      <c r="H426" s="1333" t="str">
        <f>'Fruit Trees, Citrus &amp; Berries'!BB417&amp;" | "&amp;'Fruit Trees, Citrus &amp; Berries'!BC417</f>
        <v>Pear (Dwarf) | Cool Crisp</v>
      </c>
      <c r="I426" s="1334"/>
      <c r="J426" s="1334"/>
      <c r="K426" s="1334"/>
      <c r="L426" s="1334"/>
      <c r="M426" s="1334"/>
      <c r="N426" s="1334"/>
      <c r="O426" s="1334"/>
      <c r="P426" s="1334"/>
      <c r="Q426" s="1334"/>
      <c r="R426" s="1334"/>
      <c r="S426" s="1334"/>
      <c r="T426" s="1334"/>
      <c r="U426" s="1334"/>
      <c r="V426" s="1334"/>
      <c r="W426" s="1334"/>
      <c r="X426" s="1334"/>
      <c r="Y426" s="1334"/>
      <c r="Z426" s="1334"/>
      <c r="AA426" s="1334"/>
      <c r="AB426" s="1334"/>
      <c r="AC426" s="1334"/>
      <c r="AD426" s="1334"/>
      <c r="AE426" s="1334"/>
      <c r="AF426" s="1334"/>
      <c r="AG426" s="1334"/>
      <c r="AH426" s="1334"/>
      <c r="AI426" s="1334"/>
      <c r="AJ426" s="1334"/>
      <c r="AK426" s="1334"/>
      <c r="AL426" s="1335"/>
      <c r="AM426" s="1336">
        <f>'Fruit Trees, Citrus &amp; Berries'!BF417</f>
        <v>52.95</v>
      </c>
      <c r="AN426" s="1337"/>
      <c r="AO426" s="1338"/>
      <c r="AP426" s="1339">
        <f>'Fruit Trees, Citrus &amp; Berries'!BH417</f>
        <v>0</v>
      </c>
      <c r="AQ426" s="1340"/>
      <c r="AR426" s="1341"/>
      <c r="AS426" s="1336" t="str">
        <f t="shared" si="60"/>
        <v/>
      </c>
      <c r="AT426" s="1337"/>
      <c r="AU426" s="1337"/>
      <c r="AV426" s="1338"/>
      <c r="AW426" s="1342" t="str">
        <f>'Fruit Trees, Citrus &amp; Berries'!BA417</f>
        <v>JFFBR693</v>
      </c>
      <c r="AX426" s="1343"/>
      <c r="AY426" s="1344"/>
      <c r="BB426" s="108" t="str">
        <f t="shared" si="59"/>
        <v>*********</v>
      </c>
      <c r="BC426" s="108" t="str">
        <f t="shared" si="61"/>
        <v>JFFBR693</v>
      </c>
      <c r="BD426" s="108" t="str">
        <f t="shared" si="62"/>
        <v/>
      </c>
      <c r="BE426" s="108" t="str">
        <f t="shared" si="63"/>
        <v>Pear (Dwarf) | Cool Crisp</v>
      </c>
      <c r="BF426" s="115" t="str">
        <f t="shared" si="64"/>
        <v/>
      </c>
      <c r="BG426" s="113">
        <f t="shared" si="65"/>
        <v>52.95</v>
      </c>
      <c r="BH426" s="206">
        <f t="shared" si="66"/>
        <v>0</v>
      </c>
      <c r="BI426" s="113" t="str">
        <f t="shared" si="67"/>
        <v/>
      </c>
    </row>
    <row r="427" spans="2:61" ht="18.75" customHeight="1" x14ac:dyDescent="0.4">
      <c r="B427" s="1329" t="s">
        <v>1824</v>
      </c>
      <c r="C427" s="1330"/>
      <c r="D427" s="1329" t="s">
        <v>1824</v>
      </c>
      <c r="E427" s="1330"/>
      <c r="F427" s="1331" t="str">
        <f>'Fruit Trees, Citrus &amp; Berries'!BE418</f>
        <v/>
      </c>
      <c r="G427" s="1332"/>
      <c r="H427" s="1333" t="str">
        <f>'Fruit Trees, Citrus &amp; Berries'!BB418&amp;" | "&amp;'Fruit Trees, Citrus &amp; Berries'!BC418</f>
        <v>Pear (Dwarf) | Josephine De Malines</v>
      </c>
      <c r="I427" s="1334"/>
      <c r="J427" s="1334"/>
      <c r="K427" s="1334"/>
      <c r="L427" s="1334"/>
      <c r="M427" s="1334"/>
      <c r="N427" s="1334"/>
      <c r="O427" s="1334"/>
      <c r="P427" s="1334"/>
      <c r="Q427" s="1334"/>
      <c r="R427" s="1334"/>
      <c r="S427" s="1334"/>
      <c r="T427" s="1334"/>
      <c r="U427" s="1334"/>
      <c r="V427" s="1334"/>
      <c r="W427" s="1334"/>
      <c r="X427" s="1334"/>
      <c r="Y427" s="1334"/>
      <c r="Z427" s="1334"/>
      <c r="AA427" s="1334"/>
      <c r="AB427" s="1334"/>
      <c r="AC427" s="1334"/>
      <c r="AD427" s="1334"/>
      <c r="AE427" s="1334"/>
      <c r="AF427" s="1334"/>
      <c r="AG427" s="1334"/>
      <c r="AH427" s="1334"/>
      <c r="AI427" s="1334"/>
      <c r="AJ427" s="1334"/>
      <c r="AK427" s="1334"/>
      <c r="AL427" s="1335"/>
      <c r="AM427" s="1336">
        <f>'Fruit Trees, Citrus &amp; Berries'!BF418</f>
        <v>52.95</v>
      </c>
      <c r="AN427" s="1337"/>
      <c r="AO427" s="1338"/>
      <c r="AP427" s="1339">
        <f>'Fruit Trees, Citrus &amp; Berries'!BH418</f>
        <v>0</v>
      </c>
      <c r="AQ427" s="1340"/>
      <c r="AR427" s="1341"/>
      <c r="AS427" s="1336" t="str">
        <f t="shared" si="60"/>
        <v/>
      </c>
      <c r="AT427" s="1337"/>
      <c r="AU427" s="1337"/>
      <c r="AV427" s="1338"/>
      <c r="AW427" s="1342" t="str">
        <f>'Fruit Trees, Citrus &amp; Berries'!BA418</f>
        <v>JFFBR686</v>
      </c>
      <c r="AX427" s="1343"/>
      <c r="AY427" s="1344"/>
      <c r="BB427" s="108" t="str">
        <f t="shared" si="59"/>
        <v>*********</v>
      </c>
      <c r="BC427" s="108" t="str">
        <f t="shared" si="61"/>
        <v>JFFBR686</v>
      </c>
      <c r="BD427" s="108" t="str">
        <f t="shared" si="62"/>
        <v/>
      </c>
      <c r="BE427" s="108" t="str">
        <f t="shared" si="63"/>
        <v>Pear (Dwarf) | Josephine De Malines</v>
      </c>
      <c r="BF427" s="115" t="str">
        <f t="shared" si="64"/>
        <v/>
      </c>
      <c r="BG427" s="113">
        <f t="shared" si="65"/>
        <v>52.95</v>
      </c>
      <c r="BH427" s="206">
        <f t="shared" si="66"/>
        <v>0</v>
      </c>
      <c r="BI427" s="113" t="str">
        <f t="shared" si="67"/>
        <v/>
      </c>
    </row>
    <row r="428" spans="2:61" ht="18.75" customHeight="1" x14ac:dyDescent="0.4">
      <c r="B428" s="1329" t="s">
        <v>1824</v>
      </c>
      <c r="C428" s="1330"/>
      <c r="D428" s="1329" t="s">
        <v>1824</v>
      </c>
      <c r="E428" s="1330"/>
      <c r="F428" s="1331" t="str">
        <f>'Fruit Trees, Citrus &amp; Berries'!BE419</f>
        <v/>
      </c>
      <c r="G428" s="1332"/>
      <c r="H428" s="1333" t="str">
        <f>'Fruit Trees, Citrus &amp; Berries'!BB419&amp;" | "&amp;'Fruit Trees, Citrus &amp; Berries'!BC419</f>
        <v>Pear (Dwarf) | 20th Century (Nijisseiki)</v>
      </c>
      <c r="I428" s="1334"/>
      <c r="J428" s="1334"/>
      <c r="K428" s="1334"/>
      <c r="L428" s="1334"/>
      <c r="M428" s="1334"/>
      <c r="N428" s="1334"/>
      <c r="O428" s="1334"/>
      <c r="P428" s="1334"/>
      <c r="Q428" s="1334"/>
      <c r="R428" s="1334"/>
      <c r="S428" s="1334"/>
      <c r="T428" s="1334"/>
      <c r="U428" s="1334"/>
      <c r="V428" s="1334"/>
      <c r="W428" s="1334"/>
      <c r="X428" s="1334"/>
      <c r="Y428" s="1334"/>
      <c r="Z428" s="1334"/>
      <c r="AA428" s="1334"/>
      <c r="AB428" s="1334"/>
      <c r="AC428" s="1334"/>
      <c r="AD428" s="1334"/>
      <c r="AE428" s="1334"/>
      <c r="AF428" s="1334"/>
      <c r="AG428" s="1334"/>
      <c r="AH428" s="1334"/>
      <c r="AI428" s="1334"/>
      <c r="AJ428" s="1334"/>
      <c r="AK428" s="1334"/>
      <c r="AL428" s="1335"/>
      <c r="AM428" s="1336">
        <f>'Fruit Trees, Citrus &amp; Berries'!BF419</f>
        <v>52.95</v>
      </c>
      <c r="AN428" s="1337"/>
      <c r="AO428" s="1338"/>
      <c r="AP428" s="1339">
        <f>'Fruit Trees, Citrus &amp; Berries'!BH419</f>
        <v>0</v>
      </c>
      <c r="AQ428" s="1340"/>
      <c r="AR428" s="1341"/>
      <c r="AS428" s="1336" t="str">
        <f t="shared" si="60"/>
        <v/>
      </c>
      <c r="AT428" s="1337"/>
      <c r="AU428" s="1337"/>
      <c r="AV428" s="1338"/>
      <c r="AW428" s="1342" t="str">
        <f>'Fruit Trees, Citrus &amp; Berries'!BA419</f>
        <v>JFFBR687</v>
      </c>
      <c r="AX428" s="1343"/>
      <c r="AY428" s="1344"/>
      <c r="BB428" s="108" t="str">
        <f t="shared" si="59"/>
        <v>*********</v>
      </c>
      <c r="BC428" s="108" t="str">
        <f t="shared" si="61"/>
        <v>JFFBR687</v>
      </c>
      <c r="BD428" s="108" t="str">
        <f t="shared" si="62"/>
        <v/>
      </c>
      <c r="BE428" s="108" t="str">
        <f t="shared" si="63"/>
        <v>Pear (Dwarf) | 20th Century (Nijisseiki)</v>
      </c>
      <c r="BF428" s="115" t="str">
        <f t="shared" si="64"/>
        <v/>
      </c>
      <c r="BG428" s="113">
        <f t="shared" si="65"/>
        <v>52.95</v>
      </c>
      <c r="BH428" s="206">
        <f t="shared" si="66"/>
        <v>0</v>
      </c>
      <c r="BI428" s="113" t="str">
        <f t="shared" si="67"/>
        <v/>
      </c>
    </row>
    <row r="429" spans="2:61" ht="18.75" customHeight="1" x14ac:dyDescent="0.4">
      <c r="B429" s="1329" t="s">
        <v>1824</v>
      </c>
      <c r="C429" s="1330"/>
      <c r="D429" s="1329" t="s">
        <v>1824</v>
      </c>
      <c r="E429" s="1330"/>
      <c r="F429" s="1331" t="str">
        <f>'Fruit Trees, Citrus &amp; Berries'!BE420</f>
        <v/>
      </c>
      <c r="G429" s="1332"/>
      <c r="H429" s="1333" t="str">
        <f>'Fruit Trees, Citrus &amp; Berries'!BB420&amp;" | "&amp;'Fruit Trees, Citrus &amp; Berries'!BC420</f>
        <v>Pear (Dwarf) | Packham's Triumph</v>
      </c>
      <c r="I429" s="1334"/>
      <c r="J429" s="1334"/>
      <c r="K429" s="1334"/>
      <c r="L429" s="1334"/>
      <c r="M429" s="1334"/>
      <c r="N429" s="1334"/>
      <c r="O429" s="1334"/>
      <c r="P429" s="1334"/>
      <c r="Q429" s="1334"/>
      <c r="R429" s="1334"/>
      <c r="S429" s="1334"/>
      <c r="T429" s="1334"/>
      <c r="U429" s="1334"/>
      <c r="V429" s="1334"/>
      <c r="W429" s="1334"/>
      <c r="X429" s="1334"/>
      <c r="Y429" s="1334"/>
      <c r="Z429" s="1334"/>
      <c r="AA429" s="1334"/>
      <c r="AB429" s="1334"/>
      <c r="AC429" s="1334"/>
      <c r="AD429" s="1334"/>
      <c r="AE429" s="1334"/>
      <c r="AF429" s="1334"/>
      <c r="AG429" s="1334"/>
      <c r="AH429" s="1334"/>
      <c r="AI429" s="1334"/>
      <c r="AJ429" s="1334"/>
      <c r="AK429" s="1334"/>
      <c r="AL429" s="1335"/>
      <c r="AM429" s="1336">
        <f>'Fruit Trees, Citrus &amp; Berries'!BF420</f>
        <v>52.95</v>
      </c>
      <c r="AN429" s="1337"/>
      <c r="AO429" s="1338"/>
      <c r="AP429" s="1339">
        <f>'Fruit Trees, Citrus &amp; Berries'!BH420</f>
        <v>0</v>
      </c>
      <c r="AQ429" s="1340"/>
      <c r="AR429" s="1341"/>
      <c r="AS429" s="1336" t="str">
        <f t="shared" si="60"/>
        <v/>
      </c>
      <c r="AT429" s="1337"/>
      <c r="AU429" s="1337"/>
      <c r="AV429" s="1338"/>
      <c r="AW429" s="1342" t="str">
        <f>'Fruit Trees, Citrus &amp; Berries'!BA420</f>
        <v>JFFBR688</v>
      </c>
      <c r="AX429" s="1343"/>
      <c r="AY429" s="1344"/>
      <c r="BB429" s="108" t="str">
        <f t="shared" si="59"/>
        <v>*********</v>
      </c>
      <c r="BC429" s="108" t="str">
        <f t="shared" si="61"/>
        <v>JFFBR688</v>
      </c>
      <c r="BD429" s="108" t="str">
        <f t="shared" si="62"/>
        <v/>
      </c>
      <c r="BE429" s="108" t="str">
        <f t="shared" si="63"/>
        <v>Pear (Dwarf) | Packham's Triumph</v>
      </c>
      <c r="BF429" s="115" t="str">
        <f t="shared" si="64"/>
        <v/>
      </c>
      <c r="BG429" s="113">
        <f t="shared" si="65"/>
        <v>52.95</v>
      </c>
      <c r="BH429" s="206">
        <f t="shared" si="66"/>
        <v>0</v>
      </c>
      <c r="BI429" s="113" t="str">
        <f t="shared" si="67"/>
        <v/>
      </c>
    </row>
    <row r="430" spans="2:61" ht="18.75" customHeight="1" x14ac:dyDescent="0.4">
      <c r="B430" s="1329" t="s">
        <v>1824</v>
      </c>
      <c r="C430" s="1330"/>
      <c r="D430" s="1329" t="s">
        <v>1824</v>
      </c>
      <c r="E430" s="1330"/>
      <c r="F430" s="1331" t="str">
        <f>'Fruit Trees, Citrus &amp; Berries'!BE421</f>
        <v/>
      </c>
      <c r="G430" s="1332"/>
      <c r="H430" s="1333" t="str">
        <f>'Fruit Trees, Citrus &amp; Berries'!BB421&amp;" | "&amp;'Fruit Trees, Citrus &amp; Berries'!BC421</f>
        <v>Pear (Dwarf) | Red Princess</v>
      </c>
      <c r="I430" s="1334"/>
      <c r="J430" s="1334"/>
      <c r="K430" s="1334"/>
      <c r="L430" s="1334"/>
      <c r="M430" s="1334"/>
      <c r="N430" s="1334"/>
      <c r="O430" s="1334"/>
      <c r="P430" s="1334"/>
      <c r="Q430" s="1334"/>
      <c r="R430" s="1334"/>
      <c r="S430" s="1334"/>
      <c r="T430" s="1334"/>
      <c r="U430" s="1334"/>
      <c r="V430" s="1334"/>
      <c r="W430" s="1334"/>
      <c r="X430" s="1334"/>
      <c r="Y430" s="1334"/>
      <c r="Z430" s="1334"/>
      <c r="AA430" s="1334"/>
      <c r="AB430" s="1334"/>
      <c r="AC430" s="1334"/>
      <c r="AD430" s="1334"/>
      <c r="AE430" s="1334"/>
      <c r="AF430" s="1334"/>
      <c r="AG430" s="1334"/>
      <c r="AH430" s="1334"/>
      <c r="AI430" s="1334"/>
      <c r="AJ430" s="1334"/>
      <c r="AK430" s="1334"/>
      <c r="AL430" s="1335"/>
      <c r="AM430" s="1336">
        <f>'Fruit Trees, Citrus &amp; Berries'!BF421</f>
        <v>52.95</v>
      </c>
      <c r="AN430" s="1337"/>
      <c r="AO430" s="1338"/>
      <c r="AP430" s="1339">
        <f>'Fruit Trees, Citrus &amp; Berries'!BH421</f>
        <v>0</v>
      </c>
      <c r="AQ430" s="1340"/>
      <c r="AR430" s="1341"/>
      <c r="AS430" s="1336" t="str">
        <f t="shared" si="60"/>
        <v/>
      </c>
      <c r="AT430" s="1337"/>
      <c r="AU430" s="1337"/>
      <c r="AV430" s="1338"/>
      <c r="AW430" s="1342" t="str">
        <f>'Fruit Trees, Citrus &amp; Berries'!BA421</f>
        <v>JFFBR694</v>
      </c>
      <c r="AX430" s="1343"/>
      <c r="AY430" s="1344"/>
      <c r="BB430" s="108" t="str">
        <f t="shared" si="59"/>
        <v>*********</v>
      </c>
      <c r="BC430" s="108" t="str">
        <f t="shared" si="61"/>
        <v>JFFBR694</v>
      </c>
      <c r="BD430" s="108" t="str">
        <f t="shared" si="62"/>
        <v/>
      </c>
      <c r="BE430" s="108" t="str">
        <f t="shared" si="63"/>
        <v>Pear (Dwarf) | Red Princess</v>
      </c>
      <c r="BF430" s="115" t="str">
        <f t="shared" si="64"/>
        <v/>
      </c>
      <c r="BG430" s="113">
        <f t="shared" si="65"/>
        <v>52.95</v>
      </c>
      <c r="BH430" s="206">
        <f t="shared" si="66"/>
        <v>0</v>
      </c>
      <c r="BI430" s="113" t="str">
        <f t="shared" si="67"/>
        <v/>
      </c>
    </row>
    <row r="431" spans="2:61" ht="18.75" customHeight="1" x14ac:dyDescent="0.4">
      <c r="B431" s="1329" t="s">
        <v>1824</v>
      </c>
      <c r="C431" s="1330"/>
      <c r="D431" s="1329" t="s">
        <v>1824</v>
      </c>
      <c r="E431" s="1330"/>
      <c r="F431" s="1331" t="str">
        <f>'Fruit Trees, Citrus &amp; Berries'!BE422</f>
        <v/>
      </c>
      <c r="G431" s="1332"/>
      <c r="H431" s="1333" t="str">
        <f>'Fruit Trees, Citrus &amp; Berries'!BB422&amp;" | "&amp;'Fruit Trees, Citrus &amp; Berries'!BC422</f>
        <v>Pear (Dwarf) | Sensation</v>
      </c>
      <c r="I431" s="1334"/>
      <c r="J431" s="1334"/>
      <c r="K431" s="1334"/>
      <c r="L431" s="1334"/>
      <c r="M431" s="1334"/>
      <c r="N431" s="1334"/>
      <c r="O431" s="1334"/>
      <c r="P431" s="1334"/>
      <c r="Q431" s="1334"/>
      <c r="R431" s="1334"/>
      <c r="S431" s="1334"/>
      <c r="T431" s="1334"/>
      <c r="U431" s="1334"/>
      <c r="V431" s="1334"/>
      <c r="W431" s="1334"/>
      <c r="X431" s="1334"/>
      <c r="Y431" s="1334"/>
      <c r="Z431" s="1334"/>
      <c r="AA431" s="1334"/>
      <c r="AB431" s="1334"/>
      <c r="AC431" s="1334"/>
      <c r="AD431" s="1334"/>
      <c r="AE431" s="1334"/>
      <c r="AF431" s="1334"/>
      <c r="AG431" s="1334"/>
      <c r="AH431" s="1334"/>
      <c r="AI431" s="1334"/>
      <c r="AJ431" s="1334"/>
      <c r="AK431" s="1334"/>
      <c r="AL431" s="1335"/>
      <c r="AM431" s="1336">
        <f>'Fruit Trees, Citrus &amp; Berries'!BF422</f>
        <v>52.95</v>
      </c>
      <c r="AN431" s="1337"/>
      <c r="AO431" s="1338"/>
      <c r="AP431" s="1339">
        <f>'Fruit Trees, Citrus &amp; Berries'!BH422</f>
        <v>0</v>
      </c>
      <c r="AQ431" s="1340"/>
      <c r="AR431" s="1341"/>
      <c r="AS431" s="1336" t="str">
        <f t="shared" si="60"/>
        <v/>
      </c>
      <c r="AT431" s="1337"/>
      <c r="AU431" s="1337"/>
      <c r="AV431" s="1338"/>
      <c r="AW431" s="1342" t="str">
        <f>'Fruit Trees, Citrus &amp; Berries'!BA422</f>
        <v>JFFBR695</v>
      </c>
      <c r="AX431" s="1343"/>
      <c r="AY431" s="1344"/>
      <c r="BB431" s="108" t="str">
        <f t="shared" si="59"/>
        <v>*********</v>
      </c>
      <c r="BC431" s="108" t="str">
        <f t="shared" si="61"/>
        <v>JFFBR695</v>
      </c>
      <c r="BD431" s="108" t="str">
        <f t="shared" si="62"/>
        <v/>
      </c>
      <c r="BE431" s="108" t="str">
        <f t="shared" si="63"/>
        <v>Pear (Dwarf) | Sensation</v>
      </c>
      <c r="BF431" s="115" t="str">
        <f t="shared" si="64"/>
        <v/>
      </c>
      <c r="BG431" s="113">
        <f t="shared" si="65"/>
        <v>52.95</v>
      </c>
      <c r="BH431" s="206">
        <f t="shared" si="66"/>
        <v>0</v>
      </c>
      <c r="BI431" s="113" t="str">
        <f t="shared" si="67"/>
        <v/>
      </c>
    </row>
    <row r="432" spans="2:61" ht="18.75" customHeight="1" x14ac:dyDescent="0.4">
      <c r="B432" s="1329" t="s">
        <v>1824</v>
      </c>
      <c r="C432" s="1330"/>
      <c r="D432" s="1329" t="s">
        <v>1824</v>
      </c>
      <c r="E432" s="1330"/>
      <c r="F432" s="1331" t="str">
        <f>'Fruit Trees, Citrus &amp; Berries'!BE423</f>
        <v/>
      </c>
      <c r="G432" s="1332"/>
      <c r="H432" s="1333" t="str">
        <f>'Fruit Trees, Citrus &amp; Berries'!BB423&amp;" | "&amp;'Fruit Trees, Citrus &amp; Berries'!BC423</f>
        <v>Pear (Dwarf) | Sun Gold</v>
      </c>
      <c r="I432" s="1334"/>
      <c r="J432" s="1334"/>
      <c r="K432" s="1334"/>
      <c r="L432" s="1334"/>
      <c r="M432" s="1334"/>
      <c r="N432" s="1334"/>
      <c r="O432" s="1334"/>
      <c r="P432" s="1334"/>
      <c r="Q432" s="1334"/>
      <c r="R432" s="1334"/>
      <c r="S432" s="1334"/>
      <c r="T432" s="1334"/>
      <c r="U432" s="1334"/>
      <c r="V432" s="1334"/>
      <c r="W432" s="1334"/>
      <c r="X432" s="1334"/>
      <c r="Y432" s="1334"/>
      <c r="Z432" s="1334"/>
      <c r="AA432" s="1334"/>
      <c r="AB432" s="1334"/>
      <c r="AC432" s="1334"/>
      <c r="AD432" s="1334"/>
      <c r="AE432" s="1334"/>
      <c r="AF432" s="1334"/>
      <c r="AG432" s="1334"/>
      <c r="AH432" s="1334"/>
      <c r="AI432" s="1334"/>
      <c r="AJ432" s="1334"/>
      <c r="AK432" s="1334"/>
      <c r="AL432" s="1335"/>
      <c r="AM432" s="1336">
        <f>'Fruit Trees, Citrus &amp; Berries'!BF423</f>
        <v>52.95</v>
      </c>
      <c r="AN432" s="1337"/>
      <c r="AO432" s="1338"/>
      <c r="AP432" s="1339">
        <f>'Fruit Trees, Citrus &amp; Berries'!BH423</f>
        <v>0</v>
      </c>
      <c r="AQ432" s="1340"/>
      <c r="AR432" s="1341"/>
      <c r="AS432" s="1336" t="str">
        <f t="shared" si="60"/>
        <v/>
      </c>
      <c r="AT432" s="1337"/>
      <c r="AU432" s="1337"/>
      <c r="AV432" s="1338"/>
      <c r="AW432" s="1342" t="str">
        <f>'Fruit Trees, Citrus &amp; Berries'!BA423</f>
        <v>JFFBR689</v>
      </c>
      <c r="AX432" s="1343"/>
      <c r="AY432" s="1344"/>
      <c r="BB432" s="108" t="str">
        <f t="shared" si="59"/>
        <v>*********</v>
      </c>
      <c r="BC432" s="108" t="str">
        <f t="shared" si="61"/>
        <v>JFFBR689</v>
      </c>
      <c r="BD432" s="108" t="str">
        <f t="shared" si="62"/>
        <v/>
      </c>
      <c r="BE432" s="108" t="str">
        <f t="shared" si="63"/>
        <v>Pear (Dwarf) | Sun Gold</v>
      </c>
      <c r="BF432" s="115" t="str">
        <f t="shared" si="64"/>
        <v/>
      </c>
      <c r="BG432" s="113">
        <f t="shared" si="65"/>
        <v>52.95</v>
      </c>
      <c r="BH432" s="206">
        <f t="shared" si="66"/>
        <v>0</v>
      </c>
      <c r="BI432" s="113" t="str">
        <f t="shared" si="67"/>
        <v/>
      </c>
    </row>
    <row r="433" spans="2:61" ht="18.75" customHeight="1" x14ac:dyDescent="0.4">
      <c r="B433" s="1329" t="s">
        <v>1824</v>
      </c>
      <c r="C433" s="1330"/>
      <c r="D433" s="1329" t="s">
        <v>1824</v>
      </c>
      <c r="E433" s="1330"/>
      <c r="F433" s="1331" t="str">
        <f>'Fruit Trees, Citrus &amp; Berries'!BE424</f>
        <v/>
      </c>
      <c r="G433" s="1332"/>
      <c r="H433" s="1333" t="str">
        <f>'Fruit Trees, Citrus &amp; Berries'!BB424&amp;" | "&amp;'Fruit Trees, Citrus &amp; Berries'!BC424</f>
        <v>Pear (Dwarf) | Williams Bon Chretein</v>
      </c>
      <c r="I433" s="1334"/>
      <c r="J433" s="1334"/>
      <c r="K433" s="1334"/>
      <c r="L433" s="1334"/>
      <c r="M433" s="1334"/>
      <c r="N433" s="1334"/>
      <c r="O433" s="1334"/>
      <c r="P433" s="1334"/>
      <c r="Q433" s="1334"/>
      <c r="R433" s="1334"/>
      <c r="S433" s="1334"/>
      <c r="T433" s="1334"/>
      <c r="U433" s="1334"/>
      <c r="V433" s="1334"/>
      <c r="W433" s="1334"/>
      <c r="X433" s="1334"/>
      <c r="Y433" s="1334"/>
      <c r="Z433" s="1334"/>
      <c r="AA433" s="1334"/>
      <c r="AB433" s="1334"/>
      <c r="AC433" s="1334"/>
      <c r="AD433" s="1334"/>
      <c r="AE433" s="1334"/>
      <c r="AF433" s="1334"/>
      <c r="AG433" s="1334"/>
      <c r="AH433" s="1334"/>
      <c r="AI433" s="1334"/>
      <c r="AJ433" s="1334"/>
      <c r="AK433" s="1334"/>
      <c r="AL433" s="1335"/>
      <c r="AM433" s="1336">
        <f>'Fruit Trees, Citrus &amp; Berries'!BF424</f>
        <v>52.95</v>
      </c>
      <c r="AN433" s="1337"/>
      <c r="AO433" s="1338"/>
      <c r="AP433" s="1339">
        <f>'Fruit Trees, Citrus &amp; Berries'!BH424</f>
        <v>0</v>
      </c>
      <c r="AQ433" s="1340"/>
      <c r="AR433" s="1341"/>
      <c r="AS433" s="1336" t="str">
        <f t="shared" si="60"/>
        <v/>
      </c>
      <c r="AT433" s="1337"/>
      <c r="AU433" s="1337"/>
      <c r="AV433" s="1338"/>
      <c r="AW433" s="1342" t="str">
        <f>'Fruit Trees, Citrus &amp; Berries'!BA424</f>
        <v>JFFBR690</v>
      </c>
      <c r="AX433" s="1343"/>
      <c r="AY433" s="1344"/>
      <c r="BB433" s="108" t="str">
        <f t="shared" si="59"/>
        <v>*********</v>
      </c>
      <c r="BC433" s="108" t="str">
        <f t="shared" si="61"/>
        <v>JFFBR690</v>
      </c>
      <c r="BD433" s="108" t="str">
        <f t="shared" si="62"/>
        <v/>
      </c>
      <c r="BE433" s="108" t="str">
        <f t="shared" si="63"/>
        <v>Pear (Dwarf) | Williams Bon Chretein</v>
      </c>
      <c r="BF433" s="115" t="str">
        <f t="shared" si="64"/>
        <v/>
      </c>
      <c r="BG433" s="113">
        <f t="shared" si="65"/>
        <v>52.95</v>
      </c>
      <c r="BH433" s="206">
        <f t="shared" si="66"/>
        <v>0</v>
      </c>
      <c r="BI433" s="113" t="str">
        <f t="shared" si="67"/>
        <v/>
      </c>
    </row>
    <row r="434" spans="2:61" ht="18.75" customHeight="1" x14ac:dyDescent="0.4">
      <c r="B434" s="1329" t="s">
        <v>1824</v>
      </c>
      <c r="C434" s="1330"/>
      <c r="D434" s="1329" t="s">
        <v>1824</v>
      </c>
      <c r="E434" s="1330"/>
      <c r="F434" s="1331" t="str">
        <f>'Fruit Trees, Citrus &amp; Berries'!BE425</f>
        <v/>
      </c>
      <c r="G434" s="1332"/>
      <c r="H434" s="1333" t="str">
        <f>'Fruit Trees, Citrus &amp; Berries'!BB425&amp;" | "&amp;'Fruit Trees, Citrus &amp; Berries'!BC425</f>
        <v xml:space="preserve"> | </v>
      </c>
      <c r="I434" s="1334"/>
      <c r="J434" s="1334"/>
      <c r="K434" s="1334"/>
      <c r="L434" s="1334"/>
      <c r="M434" s="1334"/>
      <c r="N434" s="1334"/>
      <c r="O434" s="1334"/>
      <c r="P434" s="1334"/>
      <c r="Q434" s="1334"/>
      <c r="R434" s="1334"/>
      <c r="S434" s="1334"/>
      <c r="T434" s="1334"/>
      <c r="U434" s="1334"/>
      <c r="V434" s="1334"/>
      <c r="W434" s="1334"/>
      <c r="X434" s="1334"/>
      <c r="Y434" s="1334"/>
      <c r="Z434" s="1334"/>
      <c r="AA434" s="1334"/>
      <c r="AB434" s="1334"/>
      <c r="AC434" s="1334"/>
      <c r="AD434" s="1334"/>
      <c r="AE434" s="1334"/>
      <c r="AF434" s="1334"/>
      <c r="AG434" s="1334"/>
      <c r="AH434" s="1334"/>
      <c r="AI434" s="1334"/>
      <c r="AJ434" s="1334"/>
      <c r="AK434" s="1334"/>
      <c r="AL434" s="1335"/>
      <c r="AM434" s="1336" t="str">
        <f>'Fruit Trees, Citrus &amp; Berries'!BF425</f>
        <v/>
      </c>
      <c r="AN434" s="1337"/>
      <c r="AO434" s="1338"/>
      <c r="AP434" s="1339" t="str">
        <f>'Fruit Trees, Citrus &amp; Berries'!BH425</f>
        <v/>
      </c>
      <c r="AQ434" s="1340"/>
      <c r="AR434" s="1341"/>
      <c r="AS434" s="1336" t="str">
        <f t="shared" si="60"/>
        <v/>
      </c>
      <c r="AT434" s="1337"/>
      <c r="AU434" s="1337"/>
      <c r="AV434" s="1338"/>
      <c r="AW434" s="1342" t="str">
        <f>'Fruit Trees, Citrus &amp; Berries'!BA425</f>
        <v/>
      </c>
      <c r="AX434" s="1343"/>
      <c r="AY434" s="1344"/>
      <c r="BB434" s="108" t="str">
        <f t="shared" si="59"/>
        <v>*********</v>
      </c>
      <c r="BC434" s="108" t="str">
        <f t="shared" si="61"/>
        <v/>
      </c>
      <c r="BD434" s="108" t="str">
        <f t="shared" si="62"/>
        <v/>
      </c>
      <c r="BE434" s="108" t="str">
        <f t="shared" si="63"/>
        <v xml:space="preserve"> | </v>
      </c>
      <c r="BF434" s="115" t="str">
        <f t="shared" si="64"/>
        <v/>
      </c>
      <c r="BG434" s="113" t="str">
        <f t="shared" si="65"/>
        <v/>
      </c>
      <c r="BH434" s="206" t="str">
        <f t="shared" si="66"/>
        <v/>
      </c>
      <c r="BI434" s="113" t="str">
        <f t="shared" si="67"/>
        <v/>
      </c>
    </row>
    <row r="435" spans="2:61" ht="18.75" customHeight="1" x14ac:dyDescent="0.4">
      <c r="B435" s="1329" t="s">
        <v>1824</v>
      </c>
      <c r="C435" s="1330"/>
      <c r="D435" s="1329" t="s">
        <v>1824</v>
      </c>
      <c r="E435" s="1330"/>
      <c r="F435" s="1331" t="str">
        <f>'Fruit Trees, Citrus &amp; Berries'!BE426</f>
        <v/>
      </c>
      <c r="G435" s="1332"/>
      <c r="H435" s="1333" t="str">
        <f>'Fruit Trees, Citrus &amp; Berries'!BB426&amp;" | "&amp;'Fruit Trees, Citrus &amp; Berries'!BC426</f>
        <v>Pear (Miniature) | Trixzie Pear - cv. 'Pyvert'</v>
      </c>
      <c r="I435" s="1334"/>
      <c r="J435" s="1334"/>
      <c r="K435" s="1334"/>
      <c r="L435" s="1334"/>
      <c r="M435" s="1334"/>
      <c r="N435" s="1334"/>
      <c r="O435" s="1334"/>
      <c r="P435" s="1334"/>
      <c r="Q435" s="1334"/>
      <c r="R435" s="1334"/>
      <c r="S435" s="1334"/>
      <c r="T435" s="1334"/>
      <c r="U435" s="1334"/>
      <c r="V435" s="1334"/>
      <c r="W435" s="1334"/>
      <c r="X435" s="1334"/>
      <c r="Y435" s="1334"/>
      <c r="Z435" s="1334"/>
      <c r="AA435" s="1334"/>
      <c r="AB435" s="1334"/>
      <c r="AC435" s="1334"/>
      <c r="AD435" s="1334"/>
      <c r="AE435" s="1334"/>
      <c r="AF435" s="1334"/>
      <c r="AG435" s="1334"/>
      <c r="AH435" s="1334"/>
      <c r="AI435" s="1334"/>
      <c r="AJ435" s="1334"/>
      <c r="AK435" s="1334"/>
      <c r="AL435" s="1335"/>
      <c r="AM435" s="1336">
        <f>'Fruit Trees, Citrus &amp; Berries'!BF426</f>
        <v>44.95</v>
      </c>
      <c r="AN435" s="1337"/>
      <c r="AO435" s="1338"/>
      <c r="AP435" s="1339">
        <f>'Fruit Trees, Citrus &amp; Berries'!BH426</f>
        <v>0</v>
      </c>
      <c r="AQ435" s="1340"/>
      <c r="AR435" s="1341"/>
      <c r="AS435" s="1336" t="str">
        <f t="shared" si="60"/>
        <v/>
      </c>
      <c r="AT435" s="1337"/>
      <c r="AU435" s="1337"/>
      <c r="AV435" s="1338"/>
      <c r="AW435" s="1342" t="str">
        <f>'Fruit Trees, Citrus &amp; Berries'!BA426</f>
        <v>FNFBR691</v>
      </c>
      <c r="AX435" s="1343"/>
      <c r="AY435" s="1344"/>
      <c r="BB435" s="108" t="str">
        <f t="shared" si="59"/>
        <v>*********</v>
      </c>
      <c r="BC435" s="108" t="str">
        <f t="shared" si="61"/>
        <v>FNFBR691</v>
      </c>
      <c r="BD435" s="108" t="str">
        <f t="shared" si="62"/>
        <v/>
      </c>
      <c r="BE435" s="108" t="str">
        <f t="shared" si="63"/>
        <v>Pear (Miniature) | Trixzie Pear - cv. 'Pyvert'</v>
      </c>
      <c r="BF435" s="115" t="str">
        <f t="shared" si="64"/>
        <v/>
      </c>
      <c r="BG435" s="113">
        <f t="shared" si="65"/>
        <v>44.95</v>
      </c>
      <c r="BH435" s="206">
        <f t="shared" si="66"/>
        <v>0</v>
      </c>
      <c r="BI435" s="113" t="str">
        <f t="shared" si="67"/>
        <v/>
      </c>
    </row>
    <row r="436" spans="2:61" ht="18.75" customHeight="1" x14ac:dyDescent="0.4">
      <c r="B436" s="1329" t="s">
        <v>1824</v>
      </c>
      <c r="C436" s="1330"/>
      <c r="D436" s="1329" t="s">
        <v>1824</v>
      </c>
      <c r="E436" s="1330"/>
      <c r="F436" s="1331" t="str">
        <f>'Fruit Trees, Citrus &amp; Berries'!BE427</f>
        <v/>
      </c>
      <c r="G436" s="1332"/>
      <c r="H436" s="1333" t="str">
        <f>'Fruit Trees, Citrus &amp; Berries'!BB427&amp;" | "&amp;'Fruit Trees, Citrus &amp; Berries'!BC427</f>
        <v xml:space="preserve"> | </v>
      </c>
      <c r="I436" s="1334"/>
      <c r="J436" s="1334"/>
      <c r="K436" s="1334"/>
      <c r="L436" s="1334"/>
      <c r="M436" s="1334"/>
      <c r="N436" s="1334"/>
      <c r="O436" s="1334"/>
      <c r="P436" s="1334"/>
      <c r="Q436" s="1334"/>
      <c r="R436" s="1334"/>
      <c r="S436" s="1334"/>
      <c r="T436" s="1334"/>
      <c r="U436" s="1334"/>
      <c r="V436" s="1334"/>
      <c r="W436" s="1334"/>
      <c r="X436" s="1334"/>
      <c r="Y436" s="1334"/>
      <c r="Z436" s="1334"/>
      <c r="AA436" s="1334"/>
      <c r="AB436" s="1334"/>
      <c r="AC436" s="1334"/>
      <c r="AD436" s="1334"/>
      <c r="AE436" s="1334"/>
      <c r="AF436" s="1334"/>
      <c r="AG436" s="1334"/>
      <c r="AH436" s="1334"/>
      <c r="AI436" s="1334"/>
      <c r="AJ436" s="1334"/>
      <c r="AK436" s="1334"/>
      <c r="AL436" s="1335"/>
      <c r="AM436" s="1336" t="str">
        <f>'Fruit Trees, Citrus &amp; Berries'!BF427</f>
        <v/>
      </c>
      <c r="AN436" s="1337"/>
      <c r="AO436" s="1338"/>
      <c r="AP436" s="1339" t="str">
        <f>'Fruit Trees, Citrus &amp; Berries'!BH427</f>
        <v/>
      </c>
      <c r="AQ436" s="1340"/>
      <c r="AR436" s="1341"/>
      <c r="AS436" s="1336" t="str">
        <f t="shared" si="60"/>
        <v/>
      </c>
      <c r="AT436" s="1337"/>
      <c r="AU436" s="1337"/>
      <c r="AV436" s="1338"/>
      <c r="AW436" s="1342" t="str">
        <f>'Fruit Trees, Citrus &amp; Berries'!BA427</f>
        <v/>
      </c>
      <c r="AX436" s="1343"/>
      <c r="AY436" s="1344"/>
      <c r="BB436" s="108" t="str">
        <f t="shared" si="59"/>
        <v>*********</v>
      </c>
      <c r="BC436" s="108" t="str">
        <f t="shared" si="61"/>
        <v/>
      </c>
      <c r="BD436" s="108" t="str">
        <f t="shared" si="62"/>
        <v/>
      </c>
      <c r="BE436" s="108" t="str">
        <f t="shared" si="63"/>
        <v xml:space="preserve"> | </v>
      </c>
      <c r="BF436" s="115" t="str">
        <f t="shared" si="64"/>
        <v/>
      </c>
      <c r="BG436" s="113" t="str">
        <f t="shared" si="65"/>
        <v/>
      </c>
      <c r="BH436" s="206" t="str">
        <f t="shared" si="66"/>
        <v/>
      </c>
      <c r="BI436" s="113" t="str">
        <f t="shared" si="67"/>
        <v/>
      </c>
    </row>
    <row r="437" spans="2:61" ht="18.75" customHeight="1" x14ac:dyDescent="0.4">
      <c r="B437" s="1329" t="s">
        <v>1824</v>
      </c>
      <c r="C437" s="1330"/>
      <c r="D437" s="1329" t="s">
        <v>1824</v>
      </c>
      <c r="E437" s="1330"/>
      <c r="F437" s="1331" t="str">
        <f>'Fruit Trees, Citrus &amp; Berries'!BE428</f>
        <v/>
      </c>
      <c r="G437" s="1332"/>
      <c r="H437" s="1333" t="str">
        <f>'Fruit Trees, Citrus &amp; Berries'!BB428&amp;" | "&amp;'Fruit Trees, Citrus &amp; Berries'!BC428</f>
        <v>Pear (Double Grafted) | Corella &amp; Red William Sensation</v>
      </c>
      <c r="I437" s="1334"/>
      <c r="J437" s="1334"/>
      <c r="K437" s="1334"/>
      <c r="L437" s="1334"/>
      <c r="M437" s="1334"/>
      <c r="N437" s="1334"/>
      <c r="O437" s="1334"/>
      <c r="P437" s="1334"/>
      <c r="Q437" s="1334"/>
      <c r="R437" s="1334"/>
      <c r="S437" s="1334"/>
      <c r="T437" s="1334"/>
      <c r="U437" s="1334"/>
      <c r="V437" s="1334"/>
      <c r="W437" s="1334"/>
      <c r="X437" s="1334"/>
      <c r="Y437" s="1334"/>
      <c r="Z437" s="1334"/>
      <c r="AA437" s="1334"/>
      <c r="AB437" s="1334"/>
      <c r="AC437" s="1334"/>
      <c r="AD437" s="1334"/>
      <c r="AE437" s="1334"/>
      <c r="AF437" s="1334"/>
      <c r="AG437" s="1334"/>
      <c r="AH437" s="1334"/>
      <c r="AI437" s="1334"/>
      <c r="AJ437" s="1334"/>
      <c r="AK437" s="1334"/>
      <c r="AL437" s="1335"/>
      <c r="AM437" s="1336" t="str">
        <f>'Fruit Trees, Citrus &amp; Berries'!BF428</f>
        <v/>
      </c>
      <c r="AN437" s="1337"/>
      <c r="AO437" s="1338"/>
      <c r="AP437" s="1339">
        <f>'Fruit Trees, Citrus &amp; Berries'!BH428</f>
        <v>0</v>
      </c>
      <c r="AQ437" s="1340"/>
      <c r="AR437" s="1341"/>
      <c r="AS437" s="1336" t="str">
        <f t="shared" si="60"/>
        <v/>
      </c>
      <c r="AT437" s="1337"/>
      <c r="AU437" s="1337"/>
      <c r="AV437" s="1338"/>
      <c r="AW437" s="1342" t="str">
        <f>'Fruit Trees, Citrus &amp; Berries'!BA428</f>
        <v>HBFBR697</v>
      </c>
      <c r="AX437" s="1343"/>
      <c r="AY437" s="1344"/>
      <c r="BB437" s="108" t="str">
        <f t="shared" si="59"/>
        <v>*********</v>
      </c>
      <c r="BC437" s="108" t="str">
        <f t="shared" si="61"/>
        <v>HBFBR697</v>
      </c>
      <c r="BD437" s="108" t="str">
        <f t="shared" si="62"/>
        <v/>
      </c>
      <c r="BE437" s="108" t="str">
        <f t="shared" si="63"/>
        <v>Pear (Double Grafted) | Corella &amp; Red William Sensation</v>
      </c>
      <c r="BF437" s="115" t="str">
        <f t="shared" si="64"/>
        <v/>
      </c>
      <c r="BG437" s="113" t="str">
        <f t="shared" si="65"/>
        <v/>
      </c>
      <c r="BH437" s="206">
        <f t="shared" si="66"/>
        <v>0</v>
      </c>
      <c r="BI437" s="113" t="str">
        <f t="shared" si="67"/>
        <v/>
      </c>
    </row>
    <row r="438" spans="2:61" ht="18.75" customHeight="1" x14ac:dyDescent="0.4">
      <c r="B438" s="1329" t="s">
        <v>1824</v>
      </c>
      <c r="C438" s="1330"/>
      <c r="D438" s="1329" t="s">
        <v>1824</v>
      </c>
      <c r="E438" s="1330"/>
      <c r="F438" s="1331" t="str">
        <f>'Fruit Trees, Citrus &amp; Berries'!BE429</f>
        <v/>
      </c>
      <c r="G438" s="1332"/>
      <c r="H438" s="1333" t="str">
        <f>'Fruit Trees, Citrus &amp; Berries'!BB429&amp;" | "&amp;'Fruit Trees, Citrus &amp; Berries'!BC429</f>
        <v>Pear (Double Grafted) | 20th Century (Nijisseiki) &amp; Shinseiki</v>
      </c>
      <c r="I438" s="1334"/>
      <c r="J438" s="1334"/>
      <c r="K438" s="1334"/>
      <c r="L438" s="1334"/>
      <c r="M438" s="1334"/>
      <c r="N438" s="1334"/>
      <c r="O438" s="1334"/>
      <c r="P438" s="1334"/>
      <c r="Q438" s="1334"/>
      <c r="R438" s="1334"/>
      <c r="S438" s="1334"/>
      <c r="T438" s="1334"/>
      <c r="U438" s="1334"/>
      <c r="V438" s="1334"/>
      <c r="W438" s="1334"/>
      <c r="X438" s="1334"/>
      <c r="Y438" s="1334"/>
      <c r="Z438" s="1334"/>
      <c r="AA438" s="1334"/>
      <c r="AB438" s="1334"/>
      <c r="AC438" s="1334"/>
      <c r="AD438" s="1334"/>
      <c r="AE438" s="1334"/>
      <c r="AF438" s="1334"/>
      <c r="AG438" s="1334"/>
      <c r="AH438" s="1334"/>
      <c r="AI438" s="1334"/>
      <c r="AJ438" s="1334"/>
      <c r="AK438" s="1334"/>
      <c r="AL438" s="1335"/>
      <c r="AM438" s="1336">
        <f>'Fruit Trees, Citrus &amp; Berries'!BF429</f>
        <v>79.95</v>
      </c>
      <c r="AN438" s="1337"/>
      <c r="AO438" s="1338"/>
      <c r="AP438" s="1339">
        <f>'Fruit Trees, Citrus &amp; Berries'!BH429</f>
        <v>0</v>
      </c>
      <c r="AQ438" s="1340"/>
      <c r="AR438" s="1341"/>
      <c r="AS438" s="1336" t="str">
        <f t="shared" si="60"/>
        <v/>
      </c>
      <c r="AT438" s="1337"/>
      <c r="AU438" s="1337"/>
      <c r="AV438" s="1338"/>
      <c r="AW438" s="1342" t="str">
        <f>'Fruit Trees, Citrus &amp; Berries'!BA429</f>
        <v>FNFBR698</v>
      </c>
      <c r="AX438" s="1343"/>
      <c r="AY438" s="1344"/>
      <c r="BB438" s="108" t="str">
        <f t="shared" si="59"/>
        <v>*********</v>
      </c>
      <c r="BC438" s="108" t="str">
        <f t="shared" si="61"/>
        <v>FNFBR698</v>
      </c>
      <c r="BD438" s="108" t="str">
        <f t="shared" si="62"/>
        <v/>
      </c>
      <c r="BE438" s="108" t="str">
        <f t="shared" si="63"/>
        <v>Pear (Double Grafted) | 20th Century (Nijisseiki) &amp; Shinseiki</v>
      </c>
      <c r="BF438" s="115" t="str">
        <f t="shared" si="64"/>
        <v/>
      </c>
      <c r="BG438" s="113">
        <f t="shared" si="65"/>
        <v>79.95</v>
      </c>
      <c r="BH438" s="206">
        <f t="shared" si="66"/>
        <v>0</v>
      </c>
      <c r="BI438" s="113" t="str">
        <f t="shared" si="67"/>
        <v/>
      </c>
    </row>
    <row r="439" spans="2:61" ht="18.75" customHeight="1" x14ac:dyDescent="0.4">
      <c r="B439" s="1329" t="s">
        <v>1824</v>
      </c>
      <c r="C439" s="1330"/>
      <c r="D439" s="1329" t="s">
        <v>1824</v>
      </c>
      <c r="E439" s="1330"/>
      <c r="F439" s="1331" t="str">
        <f>'Fruit Trees, Citrus &amp; Berries'!BE430</f>
        <v/>
      </c>
      <c r="G439" s="1332"/>
      <c r="H439" s="1333" t="str">
        <f>'Fruit Trees, Citrus &amp; Berries'!BB430&amp;" | "&amp;'Fruit Trees, Citrus &amp; Berries'!BC430</f>
        <v>Pear (Double Grafted) | 20th Century Nashi &amp; Williams Bon Chretein</v>
      </c>
      <c r="I439" s="1334"/>
      <c r="J439" s="1334"/>
      <c r="K439" s="1334"/>
      <c r="L439" s="1334"/>
      <c r="M439" s="1334"/>
      <c r="N439" s="1334"/>
      <c r="O439" s="1334"/>
      <c r="P439" s="1334"/>
      <c r="Q439" s="1334"/>
      <c r="R439" s="1334"/>
      <c r="S439" s="1334"/>
      <c r="T439" s="1334"/>
      <c r="U439" s="1334"/>
      <c r="V439" s="1334"/>
      <c r="W439" s="1334"/>
      <c r="X439" s="1334"/>
      <c r="Y439" s="1334"/>
      <c r="Z439" s="1334"/>
      <c r="AA439" s="1334"/>
      <c r="AB439" s="1334"/>
      <c r="AC439" s="1334"/>
      <c r="AD439" s="1334"/>
      <c r="AE439" s="1334"/>
      <c r="AF439" s="1334"/>
      <c r="AG439" s="1334"/>
      <c r="AH439" s="1334"/>
      <c r="AI439" s="1334"/>
      <c r="AJ439" s="1334"/>
      <c r="AK439" s="1334"/>
      <c r="AL439" s="1335"/>
      <c r="AM439" s="1336">
        <f>'Fruit Trees, Citrus &amp; Berries'!BF430</f>
        <v>59.95</v>
      </c>
      <c r="AN439" s="1337"/>
      <c r="AO439" s="1338"/>
      <c r="AP439" s="1339">
        <f>'Fruit Trees, Citrus &amp; Berries'!BH430</f>
        <v>0</v>
      </c>
      <c r="AQ439" s="1340"/>
      <c r="AR439" s="1341"/>
      <c r="AS439" s="1336" t="str">
        <f t="shared" si="60"/>
        <v/>
      </c>
      <c r="AT439" s="1337"/>
      <c r="AU439" s="1337"/>
      <c r="AV439" s="1338"/>
      <c r="AW439" s="1342" t="str">
        <f>'Fruit Trees, Citrus &amp; Berries'!BA430</f>
        <v>HBFBR700</v>
      </c>
      <c r="AX439" s="1343"/>
      <c r="AY439" s="1344"/>
      <c r="BB439" s="108" t="str">
        <f t="shared" si="59"/>
        <v>*********</v>
      </c>
      <c r="BC439" s="108" t="str">
        <f t="shared" si="61"/>
        <v>HBFBR700</v>
      </c>
      <c r="BD439" s="108" t="str">
        <f t="shared" si="62"/>
        <v/>
      </c>
      <c r="BE439" s="108" t="str">
        <f t="shared" si="63"/>
        <v>Pear (Double Grafted) | 20th Century Nashi &amp; Williams Bon Chretein</v>
      </c>
      <c r="BF439" s="115" t="str">
        <f t="shared" si="64"/>
        <v/>
      </c>
      <c r="BG439" s="113">
        <f t="shared" si="65"/>
        <v>59.95</v>
      </c>
      <c r="BH439" s="206">
        <f t="shared" si="66"/>
        <v>0</v>
      </c>
      <c r="BI439" s="113" t="str">
        <f t="shared" si="67"/>
        <v/>
      </c>
    </row>
    <row r="440" spans="2:61" ht="18.75" customHeight="1" x14ac:dyDescent="0.4">
      <c r="B440" s="1329" t="s">
        <v>1824</v>
      </c>
      <c r="C440" s="1330"/>
      <c r="D440" s="1329" t="s">
        <v>1824</v>
      </c>
      <c r="E440" s="1330"/>
      <c r="F440" s="1331" t="str">
        <f>'Fruit Trees, Citrus &amp; Berries'!BE431</f>
        <v/>
      </c>
      <c r="G440" s="1332"/>
      <c r="H440" s="1333" t="str">
        <f>'Fruit Trees, Citrus &amp; Berries'!BB431&amp;" | "&amp;'Fruit Trees, Citrus &amp; Berries'!BC431</f>
        <v>Pear (Double Grafted) | Packham's Triumph &amp; Williams Bon Chretein</v>
      </c>
      <c r="I440" s="1334"/>
      <c r="J440" s="1334"/>
      <c r="K440" s="1334"/>
      <c r="L440" s="1334"/>
      <c r="M440" s="1334"/>
      <c r="N440" s="1334"/>
      <c r="O440" s="1334"/>
      <c r="P440" s="1334"/>
      <c r="Q440" s="1334"/>
      <c r="R440" s="1334"/>
      <c r="S440" s="1334"/>
      <c r="T440" s="1334"/>
      <c r="U440" s="1334"/>
      <c r="V440" s="1334"/>
      <c r="W440" s="1334"/>
      <c r="X440" s="1334"/>
      <c r="Y440" s="1334"/>
      <c r="Z440" s="1334"/>
      <c r="AA440" s="1334"/>
      <c r="AB440" s="1334"/>
      <c r="AC440" s="1334"/>
      <c r="AD440" s="1334"/>
      <c r="AE440" s="1334"/>
      <c r="AF440" s="1334"/>
      <c r="AG440" s="1334"/>
      <c r="AH440" s="1334"/>
      <c r="AI440" s="1334"/>
      <c r="AJ440" s="1334"/>
      <c r="AK440" s="1334"/>
      <c r="AL440" s="1335"/>
      <c r="AM440" s="1336">
        <f>'Fruit Trees, Citrus &amp; Berries'!BF431</f>
        <v>79.95</v>
      </c>
      <c r="AN440" s="1337"/>
      <c r="AO440" s="1338"/>
      <c r="AP440" s="1339">
        <f>'Fruit Trees, Citrus &amp; Berries'!BH431</f>
        <v>0</v>
      </c>
      <c r="AQ440" s="1340"/>
      <c r="AR440" s="1341"/>
      <c r="AS440" s="1336" t="str">
        <f t="shared" si="60"/>
        <v/>
      </c>
      <c r="AT440" s="1337"/>
      <c r="AU440" s="1337"/>
      <c r="AV440" s="1338"/>
      <c r="AW440" s="1342" t="str">
        <f>'Fruit Trees, Citrus &amp; Berries'!BA431</f>
        <v>FNFBR703</v>
      </c>
      <c r="AX440" s="1343"/>
      <c r="AY440" s="1344"/>
      <c r="BB440" s="108" t="str">
        <f t="shared" si="59"/>
        <v>*********</v>
      </c>
      <c r="BC440" s="108" t="str">
        <f t="shared" si="61"/>
        <v>FNFBR703</v>
      </c>
      <c r="BD440" s="108" t="str">
        <f t="shared" si="62"/>
        <v/>
      </c>
      <c r="BE440" s="108" t="str">
        <f t="shared" si="63"/>
        <v>Pear (Double Grafted) | Packham's Triumph &amp; Williams Bon Chretein</v>
      </c>
      <c r="BF440" s="115" t="str">
        <f t="shared" si="64"/>
        <v/>
      </c>
      <c r="BG440" s="113">
        <f t="shared" si="65"/>
        <v>79.95</v>
      </c>
      <c r="BH440" s="206">
        <f t="shared" si="66"/>
        <v>0</v>
      </c>
      <c r="BI440" s="113" t="str">
        <f t="shared" si="67"/>
        <v/>
      </c>
    </row>
    <row r="441" spans="2:61" ht="18.75" customHeight="1" x14ac:dyDescent="0.4">
      <c r="B441" s="1329" t="s">
        <v>1824</v>
      </c>
      <c r="C441" s="1330"/>
      <c r="D441" s="1329" t="s">
        <v>1824</v>
      </c>
      <c r="E441" s="1330"/>
      <c r="F441" s="1331" t="str">
        <f>'Fruit Trees, Citrus &amp; Berries'!BE432</f>
        <v/>
      </c>
      <c r="G441" s="1332"/>
      <c r="H441" s="1333" t="str">
        <f>'Fruit Trees, Citrus &amp; Berries'!BB432&amp;" | "&amp;'Fruit Trees, Citrus &amp; Berries'!BC432</f>
        <v xml:space="preserve"> | </v>
      </c>
      <c r="I441" s="1334"/>
      <c r="J441" s="1334"/>
      <c r="K441" s="1334"/>
      <c r="L441" s="1334"/>
      <c r="M441" s="1334"/>
      <c r="N441" s="1334"/>
      <c r="O441" s="1334"/>
      <c r="P441" s="1334"/>
      <c r="Q441" s="1334"/>
      <c r="R441" s="1334"/>
      <c r="S441" s="1334"/>
      <c r="T441" s="1334"/>
      <c r="U441" s="1334"/>
      <c r="V441" s="1334"/>
      <c r="W441" s="1334"/>
      <c r="X441" s="1334"/>
      <c r="Y441" s="1334"/>
      <c r="Z441" s="1334"/>
      <c r="AA441" s="1334"/>
      <c r="AB441" s="1334"/>
      <c r="AC441" s="1334"/>
      <c r="AD441" s="1334"/>
      <c r="AE441" s="1334"/>
      <c r="AF441" s="1334"/>
      <c r="AG441" s="1334"/>
      <c r="AH441" s="1334"/>
      <c r="AI441" s="1334"/>
      <c r="AJ441" s="1334"/>
      <c r="AK441" s="1334"/>
      <c r="AL441" s="1335"/>
      <c r="AM441" s="1336" t="str">
        <f>'Fruit Trees, Citrus &amp; Berries'!BF432</f>
        <v/>
      </c>
      <c r="AN441" s="1337"/>
      <c r="AO441" s="1338"/>
      <c r="AP441" s="1339" t="str">
        <f>'Fruit Trees, Citrus &amp; Berries'!BH432</f>
        <v/>
      </c>
      <c r="AQ441" s="1340"/>
      <c r="AR441" s="1341"/>
      <c r="AS441" s="1336" t="str">
        <f t="shared" si="60"/>
        <v/>
      </c>
      <c r="AT441" s="1337"/>
      <c r="AU441" s="1337"/>
      <c r="AV441" s="1338"/>
      <c r="AW441" s="1342" t="str">
        <f>'Fruit Trees, Citrus &amp; Berries'!BA432</f>
        <v/>
      </c>
      <c r="AX441" s="1343"/>
      <c r="AY441" s="1344"/>
      <c r="BB441" s="108" t="str">
        <f t="shared" si="59"/>
        <v>*********</v>
      </c>
      <c r="BC441" s="108" t="str">
        <f t="shared" si="61"/>
        <v/>
      </c>
      <c r="BD441" s="108" t="str">
        <f t="shared" si="62"/>
        <v/>
      </c>
      <c r="BE441" s="108" t="str">
        <f t="shared" si="63"/>
        <v xml:space="preserve"> | </v>
      </c>
      <c r="BF441" s="115" t="str">
        <f t="shared" si="64"/>
        <v/>
      </c>
      <c r="BG441" s="113" t="str">
        <f t="shared" si="65"/>
        <v/>
      </c>
      <c r="BH441" s="206" t="str">
        <f t="shared" si="66"/>
        <v/>
      </c>
      <c r="BI441" s="113" t="str">
        <f t="shared" si="67"/>
        <v/>
      </c>
    </row>
    <row r="442" spans="2:61" ht="18.75" customHeight="1" x14ac:dyDescent="0.4">
      <c r="B442" s="1329" t="s">
        <v>1824</v>
      </c>
      <c r="C442" s="1330"/>
      <c r="D442" s="1329" t="s">
        <v>1824</v>
      </c>
      <c r="E442" s="1330"/>
      <c r="F442" s="1331" t="str">
        <f>'Fruit Trees, Citrus &amp; Berries'!BE433</f>
        <v/>
      </c>
      <c r="G442" s="1332"/>
      <c r="H442" s="1333" t="str">
        <f>'Fruit Trees, Citrus &amp; Berries'!BB433&amp;" | "&amp;'Fruit Trees, Citrus &amp; Berries'!BC433</f>
        <v>Pear (Triple Grafted) | Buerre Bosc &amp; Packham &amp; Williams</v>
      </c>
      <c r="I442" s="1334"/>
      <c r="J442" s="1334"/>
      <c r="K442" s="1334"/>
      <c r="L442" s="1334"/>
      <c r="M442" s="1334"/>
      <c r="N442" s="1334"/>
      <c r="O442" s="1334"/>
      <c r="P442" s="1334"/>
      <c r="Q442" s="1334"/>
      <c r="R442" s="1334"/>
      <c r="S442" s="1334"/>
      <c r="T442" s="1334"/>
      <c r="U442" s="1334"/>
      <c r="V442" s="1334"/>
      <c r="W442" s="1334"/>
      <c r="X442" s="1334"/>
      <c r="Y442" s="1334"/>
      <c r="Z442" s="1334"/>
      <c r="AA442" s="1334"/>
      <c r="AB442" s="1334"/>
      <c r="AC442" s="1334"/>
      <c r="AD442" s="1334"/>
      <c r="AE442" s="1334"/>
      <c r="AF442" s="1334"/>
      <c r="AG442" s="1334"/>
      <c r="AH442" s="1334"/>
      <c r="AI442" s="1334"/>
      <c r="AJ442" s="1334"/>
      <c r="AK442" s="1334"/>
      <c r="AL442" s="1335"/>
      <c r="AM442" s="1336" t="str">
        <f>'Fruit Trees, Citrus &amp; Berries'!BF433</f>
        <v/>
      </c>
      <c r="AN442" s="1337"/>
      <c r="AO442" s="1338"/>
      <c r="AP442" s="1339">
        <f>'Fruit Trees, Citrus &amp; Berries'!BH433</f>
        <v>0</v>
      </c>
      <c r="AQ442" s="1340"/>
      <c r="AR442" s="1341"/>
      <c r="AS442" s="1336" t="str">
        <f t="shared" si="60"/>
        <v/>
      </c>
      <c r="AT442" s="1337"/>
      <c r="AU442" s="1337"/>
      <c r="AV442" s="1338"/>
      <c r="AW442" s="1342" t="str">
        <f>'Fruit Trees, Citrus &amp; Berries'!BA433</f>
        <v>FNFBR710</v>
      </c>
      <c r="AX442" s="1343"/>
      <c r="AY442" s="1344"/>
      <c r="BB442" s="108" t="str">
        <f t="shared" si="59"/>
        <v>*********</v>
      </c>
      <c r="BC442" s="108" t="str">
        <f t="shared" si="61"/>
        <v>FNFBR710</v>
      </c>
      <c r="BD442" s="108" t="str">
        <f t="shared" si="62"/>
        <v/>
      </c>
      <c r="BE442" s="108" t="str">
        <f t="shared" si="63"/>
        <v>Pear (Triple Grafted) | Buerre Bosc &amp; Packham &amp; Williams</v>
      </c>
      <c r="BF442" s="115" t="str">
        <f t="shared" si="64"/>
        <v/>
      </c>
      <c r="BG442" s="113" t="str">
        <f t="shared" si="65"/>
        <v/>
      </c>
      <c r="BH442" s="206">
        <f t="shared" si="66"/>
        <v>0</v>
      </c>
      <c r="BI442" s="113" t="str">
        <f t="shared" si="67"/>
        <v/>
      </c>
    </row>
    <row r="443" spans="2:61" ht="18.75" customHeight="1" x14ac:dyDescent="0.4">
      <c r="B443" s="1329" t="s">
        <v>1824</v>
      </c>
      <c r="C443" s="1330"/>
      <c r="D443" s="1329" t="s">
        <v>1824</v>
      </c>
      <c r="E443" s="1330"/>
      <c r="F443" s="1331" t="str">
        <f>'Fruit Trees, Citrus &amp; Berries'!BE434</f>
        <v/>
      </c>
      <c r="G443" s="1332"/>
      <c r="H443" s="1333" t="str">
        <f>'Fruit Trees, Citrus &amp; Berries'!BB434&amp;" | "&amp;'Fruit Trees, Citrus &amp; Berries'!BC434</f>
        <v xml:space="preserve"> | </v>
      </c>
      <c r="I443" s="1334"/>
      <c r="J443" s="1334"/>
      <c r="K443" s="1334"/>
      <c r="L443" s="1334"/>
      <c r="M443" s="1334"/>
      <c r="N443" s="1334"/>
      <c r="O443" s="1334"/>
      <c r="P443" s="1334"/>
      <c r="Q443" s="1334"/>
      <c r="R443" s="1334"/>
      <c r="S443" s="1334"/>
      <c r="T443" s="1334"/>
      <c r="U443" s="1334"/>
      <c r="V443" s="1334"/>
      <c r="W443" s="1334"/>
      <c r="X443" s="1334"/>
      <c r="Y443" s="1334"/>
      <c r="Z443" s="1334"/>
      <c r="AA443" s="1334"/>
      <c r="AB443" s="1334"/>
      <c r="AC443" s="1334"/>
      <c r="AD443" s="1334"/>
      <c r="AE443" s="1334"/>
      <c r="AF443" s="1334"/>
      <c r="AG443" s="1334"/>
      <c r="AH443" s="1334"/>
      <c r="AI443" s="1334"/>
      <c r="AJ443" s="1334"/>
      <c r="AK443" s="1334"/>
      <c r="AL443" s="1335"/>
      <c r="AM443" s="1336" t="str">
        <f>'Fruit Trees, Citrus &amp; Berries'!BF434</f>
        <v/>
      </c>
      <c r="AN443" s="1337"/>
      <c r="AO443" s="1338"/>
      <c r="AP443" s="1339" t="str">
        <f>'Fruit Trees, Citrus &amp; Berries'!BH434</f>
        <v/>
      </c>
      <c r="AQ443" s="1340"/>
      <c r="AR443" s="1341"/>
      <c r="AS443" s="1336" t="str">
        <f t="shared" si="60"/>
        <v/>
      </c>
      <c r="AT443" s="1337"/>
      <c r="AU443" s="1337"/>
      <c r="AV443" s="1338"/>
      <c r="AW443" s="1342" t="str">
        <f>'Fruit Trees, Citrus &amp; Berries'!BA434</f>
        <v/>
      </c>
      <c r="AX443" s="1343"/>
      <c r="AY443" s="1344"/>
      <c r="BB443" s="108" t="str">
        <f t="shared" si="59"/>
        <v>*********</v>
      </c>
      <c r="BC443" s="108" t="str">
        <f t="shared" si="61"/>
        <v/>
      </c>
      <c r="BD443" s="108" t="str">
        <f t="shared" si="62"/>
        <v/>
      </c>
      <c r="BE443" s="108" t="str">
        <f t="shared" si="63"/>
        <v xml:space="preserve"> | </v>
      </c>
      <c r="BF443" s="115" t="str">
        <f t="shared" si="64"/>
        <v/>
      </c>
      <c r="BG443" s="113" t="str">
        <f t="shared" si="65"/>
        <v/>
      </c>
      <c r="BH443" s="206" t="str">
        <f t="shared" si="66"/>
        <v/>
      </c>
      <c r="BI443" s="113" t="str">
        <f t="shared" si="67"/>
        <v/>
      </c>
    </row>
    <row r="444" spans="2:61" ht="18.75" customHeight="1" x14ac:dyDescent="0.4">
      <c r="B444" s="1329" t="s">
        <v>1824</v>
      </c>
      <c r="C444" s="1330"/>
      <c r="D444" s="1329" t="s">
        <v>1824</v>
      </c>
      <c r="E444" s="1330"/>
      <c r="F444" s="1331" t="str">
        <f>'Fruit Trees, Citrus &amp; Berries'!BE435</f>
        <v/>
      </c>
      <c r="G444" s="1332"/>
      <c r="H444" s="1333" t="str">
        <f>'Fruit Trees, Citrus &amp; Berries'!BB435&amp;" | "&amp;'Fruit Trees, Citrus &amp; Berries'!BC435</f>
        <v xml:space="preserve"> | </v>
      </c>
      <c r="I444" s="1334"/>
      <c r="J444" s="1334"/>
      <c r="K444" s="1334"/>
      <c r="L444" s="1334"/>
      <c r="M444" s="1334"/>
      <c r="N444" s="1334"/>
      <c r="O444" s="1334"/>
      <c r="P444" s="1334"/>
      <c r="Q444" s="1334"/>
      <c r="R444" s="1334"/>
      <c r="S444" s="1334"/>
      <c r="T444" s="1334"/>
      <c r="U444" s="1334"/>
      <c r="V444" s="1334"/>
      <c r="W444" s="1334"/>
      <c r="X444" s="1334"/>
      <c r="Y444" s="1334"/>
      <c r="Z444" s="1334"/>
      <c r="AA444" s="1334"/>
      <c r="AB444" s="1334"/>
      <c r="AC444" s="1334"/>
      <c r="AD444" s="1334"/>
      <c r="AE444" s="1334"/>
      <c r="AF444" s="1334"/>
      <c r="AG444" s="1334"/>
      <c r="AH444" s="1334"/>
      <c r="AI444" s="1334"/>
      <c r="AJ444" s="1334"/>
      <c r="AK444" s="1334"/>
      <c r="AL444" s="1335"/>
      <c r="AM444" s="1336" t="str">
        <f>'Fruit Trees, Citrus &amp; Berries'!BF435</f>
        <v/>
      </c>
      <c r="AN444" s="1337"/>
      <c r="AO444" s="1338"/>
      <c r="AP444" s="1339" t="str">
        <f>'Fruit Trees, Citrus &amp; Berries'!BH435</f>
        <v/>
      </c>
      <c r="AQ444" s="1340"/>
      <c r="AR444" s="1341"/>
      <c r="AS444" s="1336" t="str">
        <f t="shared" si="60"/>
        <v/>
      </c>
      <c r="AT444" s="1337"/>
      <c r="AU444" s="1337"/>
      <c r="AV444" s="1338"/>
      <c r="AW444" s="1342" t="str">
        <f>'Fruit Trees, Citrus &amp; Berries'!BA435</f>
        <v/>
      </c>
      <c r="AX444" s="1343"/>
      <c r="AY444" s="1344"/>
      <c r="BB444" s="108" t="str">
        <f t="shared" si="59"/>
        <v>*********</v>
      </c>
      <c r="BC444" s="108" t="str">
        <f t="shared" si="61"/>
        <v/>
      </c>
      <c r="BD444" s="108" t="str">
        <f t="shared" si="62"/>
        <v/>
      </c>
      <c r="BE444" s="108" t="str">
        <f t="shared" si="63"/>
        <v xml:space="preserve"> | </v>
      </c>
      <c r="BF444" s="115" t="str">
        <f t="shared" si="64"/>
        <v/>
      </c>
      <c r="BG444" s="113" t="str">
        <f t="shared" si="65"/>
        <v/>
      </c>
      <c r="BH444" s="206" t="str">
        <f t="shared" si="66"/>
        <v/>
      </c>
      <c r="BI444" s="113" t="str">
        <f t="shared" si="67"/>
        <v/>
      </c>
    </row>
    <row r="445" spans="2:61" ht="18.75" customHeight="1" x14ac:dyDescent="0.4">
      <c r="B445" s="1329" t="s">
        <v>1824</v>
      </c>
      <c r="C445" s="1330"/>
      <c r="D445" s="1329" t="s">
        <v>1824</v>
      </c>
      <c r="E445" s="1330"/>
      <c r="F445" s="1331" t="str">
        <f>'Fruit Trees, Citrus &amp; Berries'!BE436</f>
        <v/>
      </c>
      <c r="G445" s="1332"/>
      <c r="H445" s="1333" t="str">
        <f>'Fruit Trees, Citrus &amp; Berries'!BB436&amp;" | "&amp;'Fruit Trees, Citrus &amp; Berries'!BC436</f>
        <v xml:space="preserve"> | </v>
      </c>
      <c r="I445" s="1334"/>
      <c r="J445" s="1334"/>
      <c r="K445" s="1334"/>
      <c r="L445" s="1334"/>
      <c r="M445" s="1334"/>
      <c r="N445" s="1334"/>
      <c r="O445" s="1334"/>
      <c r="P445" s="1334"/>
      <c r="Q445" s="1334"/>
      <c r="R445" s="1334"/>
      <c r="S445" s="1334"/>
      <c r="T445" s="1334"/>
      <c r="U445" s="1334"/>
      <c r="V445" s="1334"/>
      <c r="W445" s="1334"/>
      <c r="X445" s="1334"/>
      <c r="Y445" s="1334"/>
      <c r="Z445" s="1334"/>
      <c r="AA445" s="1334"/>
      <c r="AB445" s="1334"/>
      <c r="AC445" s="1334"/>
      <c r="AD445" s="1334"/>
      <c r="AE445" s="1334"/>
      <c r="AF445" s="1334"/>
      <c r="AG445" s="1334"/>
      <c r="AH445" s="1334"/>
      <c r="AI445" s="1334"/>
      <c r="AJ445" s="1334"/>
      <c r="AK445" s="1334"/>
      <c r="AL445" s="1335"/>
      <c r="AM445" s="1336" t="str">
        <f>'Fruit Trees, Citrus &amp; Berries'!BF436</f>
        <v/>
      </c>
      <c r="AN445" s="1337"/>
      <c r="AO445" s="1338"/>
      <c r="AP445" s="1339" t="str">
        <f>'Fruit Trees, Citrus &amp; Berries'!BH436</f>
        <v/>
      </c>
      <c r="AQ445" s="1340"/>
      <c r="AR445" s="1341"/>
      <c r="AS445" s="1336" t="str">
        <f t="shared" si="60"/>
        <v/>
      </c>
      <c r="AT445" s="1337"/>
      <c r="AU445" s="1337"/>
      <c r="AV445" s="1338"/>
      <c r="AW445" s="1342" t="str">
        <f>'Fruit Trees, Citrus &amp; Berries'!BA436</f>
        <v/>
      </c>
      <c r="AX445" s="1343"/>
      <c r="AY445" s="1344"/>
      <c r="BB445" s="108" t="str">
        <f t="shared" si="59"/>
        <v>*********</v>
      </c>
      <c r="BC445" s="108" t="str">
        <f t="shared" si="61"/>
        <v/>
      </c>
      <c r="BD445" s="108" t="str">
        <f t="shared" si="62"/>
        <v/>
      </c>
      <c r="BE445" s="108" t="str">
        <f t="shared" si="63"/>
        <v xml:space="preserve"> | </v>
      </c>
      <c r="BF445" s="115" t="str">
        <f t="shared" si="64"/>
        <v/>
      </c>
      <c r="BG445" s="113" t="str">
        <f t="shared" si="65"/>
        <v/>
      </c>
      <c r="BH445" s="206" t="str">
        <f t="shared" si="66"/>
        <v/>
      </c>
      <c r="BI445" s="113" t="str">
        <f t="shared" si="67"/>
        <v/>
      </c>
    </row>
    <row r="446" spans="2:61" ht="18.75" customHeight="1" x14ac:dyDescent="0.4">
      <c r="B446" s="1329" t="s">
        <v>1824</v>
      </c>
      <c r="C446" s="1330"/>
      <c r="D446" s="1329" t="s">
        <v>1824</v>
      </c>
      <c r="E446" s="1330"/>
      <c r="F446" s="1331" t="str">
        <f>'Fruit Trees, Citrus &amp; Berries'!BE437</f>
        <v/>
      </c>
      <c r="G446" s="1332"/>
      <c r="H446" s="1333" t="str">
        <f>'Fruit Trees, Citrus &amp; Berries'!BB437&amp;" | "&amp;'Fruit Trees, Citrus &amp; Berries'!BC437</f>
        <v xml:space="preserve"> | </v>
      </c>
      <c r="I446" s="1334"/>
      <c r="J446" s="1334"/>
      <c r="K446" s="1334"/>
      <c r="L446" s="1334"/>
      <c r="M446" s="1334"/>
      <c r="N446" s="1334"/>
      <c r="O446" s="1334"/>
      <c r="P446" s="1334"/>
      <c r="Q446" s="1334"/>
      <c r="R446" s="1334"/>
      <c r="S446" s="1334"/>
      <c r="T446" s="1334"/>
      <c r="U446" s="1334"/>
      <c r="V446" s="1334"/>
      <c r="W446" s="1334"/>
      <c r="X446" s="1334"/>
      <c r="Y446" s="1334"/>
      <c r="Z446" s="1334"/>
      <c r="AA446" s="1334"/>
      <c r="AB446" s="1334"/>
      <c r="AC446" s="1334"/>
      <c r="AD446" s="1334"/>
      <c r="AE446" s="1334"/>
      <c r="AF446" s="1334"/>
      <c r="AG446" s="1334"/>
      <c r="AH446" s="1334"/>
      <c r="AI446" s="1334"/>
      <c r="AJ446" s="1334"/>
      <c r="AK446" s="1334"/>
      <c r="AL446" s="1335"/>
      <c r="AM446" s="1336" t="str">
        <f>'Fruit Trees, Citrus &amp; Berries'!BF437</f>
        <v/>
      </c>
      <c r="AN446" s="1337"/>
      <c r="AO446" s="1338"/>
      <c r="AP446" s="1339" t="str">
        <f>'Fruit Trees, Citrus &amp; Berries'!BH437</f>
        <v/>
      </c>
      <c r="AQ446" s="1340"/>
      <c r="AR446" s="1341"/>
      <c r="AS446" s="1336" t="str">
        <f t="shared" si="60"/>
        <v/>
      </c>
      <c r="AT446" s="1337"/>
      <c r="AU446" s="1337"/>
      <c r="AV446" s="1338"/>
      <c r="AW446" s="1342" t="str">
        <f>'Fruit Trees, Citrus &amp; Berries'!BA437</f>
        <v/>
      </c>
      <c r="AX446" s="1343"/>
      <c r="AY446" s="1344"/>
      <c r="BB446" s="108" t="str">
        <f t="shared" si="59"/>
        <v>*********</v>
      </c>
      <c r="BC446" s="108" t="str">
        <f t="shared" si="61"/>
        <v/>
      </c>
      <c r="BD446" s="108" t="str">
        <f t="shared" si="62"/>
        <v/>
      </c>
      <c r="BE446" s="108" t="str">
        <f t="shared" si="63"/>
        <v xml:space="preserve"> | </v>
      </c>
      <c r="BF446" s="115" t="str">
        <f t="shared" si="64"/>
        <v/>
      </c>
      <c r="BG446" s="113" t="str">
        <f t="shared" si="65"/>
        <v/>
      </c>
      <c r="BH446" s="206" t="str">
        <f t="shared" si="66"/>
        <v/>
      </c>
      <c r="BI446" s="113" t="str">
        <f t="shared" si="67"/>
        <v/>
      </c>
    </row>
    <row r="447" spans="2:61" ht="18.75" customHeight="1" x14ac:dyDescent="0.4">
      <c r="B447" s="1329" t="s">
        <v>1824</v>
      </c>
      <c r="C447" s="1330"/>
      <c r="D447" s="1329" t="s">
        <v>1824</v>
      </c>
      <c r="E447" s="1330"/>
      <c r="F447" s="1331">
        <f>'Fruit Trees, Citrus &amp; Berries'!BE438</f>
        <v>0</v>
      </c>
      <c r="G447" s="1332"/>
      <c r="H447" s="1333" t="str">
        <f>'Fruit Trees, Citrus &amp; Berries'!BB438&amp;" | "&amp;'Fruit Trees, Citrus &amp; Berries'!BC438</f>
        <v xml:space="preserve"> | </v>
      </c>
      <c r="I447" s="1334"/>
      <c r="J447" s="1334"/>
      <c r="K447" s="1334"/>
      <c r="L447" s="1334"/>
      <c r="M447" s="1334"/>
      <c r="N447" s="1334"/>
      <c r="O447" s="1334"/>
      <c r="P447" s="1334"/>
      <c r="Q447" s="1334"/>
      <c r="R447" s="1334"/>
      <c r="S447" s="1334"/>
      <c r="T447" s="1334"/>
      <c r="U447" s="1334"/>
      <c r="V447" s="1334"/>
      <c r="W447" s="1334"/>
      <c r="X447" s="1334"/>
      <c r="Y447" s="1334"/>
      <c r="Z447" s="1334"/>
      <c r="AA447" s="1334"/>
      <c r="AB447" s="1334"/>
      <c r="AC447" s="1334"/>
      <c r="AD447" s="1334"/>
      <c r="AE447" s="1334"/>
      <c r="AF447" s="1334"/>
      <c r="AG447" s="1334"/>
      <c r="AH447" s="1334"/>
      <c r="AI447" s="1334"/>
      <c r="AJ447" s="1334"/>
      <c r="AK447" s="1334"/>
      <c r="AL447" s="1335"/>
      <c r="AM447" s="1336">
        <f>'Fruit Trees, Citrus &amp; Berries'!BF438</f>
        <v>0</v>
      </c>
      <c r="AN447" s="1337"/>
      <c r="AO447" s="1338"/>
      <c r="AP447" s="1339" t="str">
        <f>'Fruit Trees, Citrus &amp; Berries'!BH438</f>
        <v/>
      </c>
      <c r="AQ447" s="1340"/>
      <c r="AR447" s="1341"/>
      <c r="AS447" s="1336" t="str">
        <f t="shared" si="60"/>
        <v/>
      </c>
      <c r="AT447" s="1337"/>
      <c r="AU447" s="1337"/>
      <c r="AV447" s="1338"/>
      <c r="AW447" s="1342">
        <f>'Fruit Trees, Citrus &amp; Berries'!BA438</f>
        <v>0</v>
      </c>
      <c r="AX447" s="1343"/>
      <c r="AY447" s="1344"/>
      <c r="BB447" s="108" t="str">
        <f t="shared" si="59"/>
        <v>*********</v>
      </c>
      <c r="BC447" s="108">
        <f t="shared" si="61"/>
        <v>0</v>
      </c>
      <c r="BD447" s="108">
        <f t="shared" si="62"/>
        <v>0</v>
      </c>
      <c r="BE447" s="108" t="str">
        <f t="shared" si="63"/>
        <v xml:space="preserve"> | </v>
      </c>
      <c r="BF447" s="115" t="str">
        <f t="shared" si="64"/>
        <v/>
      </c>
      <c r="BG447" s="113">
        <f t="shared" si="65"/>
        <v>0</v>
      </c>
      <c r="BH447" s="206" t="str">
        <f t="shared" si="66"/>
        <v/>
      </c>
      <c r="BI447" s="113" t="str">
        <f t="shared" si="67"/>
        <v/>
      </c>
    </row>
    <row r="448" spans="2:61" ht="18.75" customHeight="1" x14ac:dyDescent="0.4">
      <c r="B448" s="1329" t="s">
        <v>1824</v>
      </c>
      <c r="C448" s="1330"/>
      <c r="D448" s="1329" t="s">
        <v>1824</v>
      </c>
      <c r="E448" s="1330"/>
      <c r="F448" s="1331" t="str">
        <f>'Fruit Trees, Citrus &amp; Berries'!BE439</f>
        <v/>
      </c>
      <c r="G448" s="1332"/>
      <c r="H448" s="1333" t="str">
        <f>'Fruit Trees, Citrus &amp; Berries'!BB439&amp;" | "&amp;'Fruit Trees, Citrus &amp; Berries'!BC439</f>
        <v xml:space="preserve"> | </v>
      </c>
      <c r="I448" s="1334"/>
      <c r="J448" s="1334"/>
      <c r="K448" s="1334"/>
      <c r="L448" s="1334"/>
      <c r="M448" s="1334"/>
      <c r="N448" s="1334"/>
      <c r="O448" s="1334"/>
      <c r="P448" s="1334"/>
      <c r="Q448" s="1334"/>
      <c r="R448" s="1334"/>
      <c r="S448" s="1334"/>
      <c r="T448" s="1334"/>
      <c r="U448" s="1334"/>
      <c r="V448" s="1334"/>
      <c r="W448" s="1334"/>
      <c r="X448" s="1334"/>
      <c r="Y448" s="1334"/>
      <c r="Z448" s="1334"/>
      <c r="AA448" s="1334"/>
      <c r="AB448" s="1334"/>
      <c r="AC448" s="1334"/>
      <c r="AD448" s="1334"/>
      <c r="AE448" s="1334"/>
      <c r="AF448" s="1334"/>
      <c r="AG448" s="1334"/>
      <c r="AH448" s="1334"/>
      <c r="AI448" s="1334"/>
      <c r="AJ448" s="1334"/>
      <c r="AK448" s="1334"/>
      <c r="AL448" s="1335"/>
      <c r="AM448" s="1336" t="str">
        <f>'Fruit Trees, Citrus &amp; Berries'!BF439</f>
        <v/>
      </c>
      <c r="AN448" s="1337"/>
      <c r="AO448" s="1338"/>
      <c r="AP448" s="1339" t="str">
        <f>'Fruit Trees, Citrus &amp; Berries'!BH439</f>
        <v/>
      </c>
      <c r="AQ448" s="1340"/>
      <c r="AR448" s="1341"/>
      <c r="AS448" s="1336" t="str">
        <f t="shared" si="60"/>
        <v/>
      </c>
      <c r="AT448" s="1337"/>
      <c r="AU448" s="1337"/>
      <c r="AV448" s="1338"/>
      <c r="AW448" s="1342" t="str">
        <f>'Fruit Trees, Citrus &amp; Berries'!BA439</f>
        <v/>
      </c>
      <c r="AX448" s="1343"/>
      <c r="AY448" s="1344"/>
      <c r="BB448" s="108" t="str">
        <f t="shared" si="59"/>
        <v>*********</v>
      </c>
      <c r="BC448" s="108" t="str">
        <f t="shared" si="61"/>
        <v/>
      </c>
      <c r="BD448" s="108" t="str">
        <f t="shared" si="62"/>
        <v/>
      </c>
      <c r="BE448" s="108" t="str">
        <f t="shared" si="63"/>
        <v xml:space="preserve"> | </v>
      </c>
      <c r="BF448" s="115" t="str">
        <f t="shared" si="64"/>
        <v/>
      </c>
      <c r="BG448" s="113" t="str">
        <f t="shared" si="65"/>
        <v/>
      </c>
      <c r="BH448" s="206" t="str">
        <f t="shared" si="66"/>
        <v/>
      </c>
      <c r="BI448" s="113" t="str">
        <f t="shared" si="67"/>
        <v/>
      </c>
    </row>
    <row r="449" spans="2:61" ht="18.75" customHeight="1" x14ac:dyDescent="0.4">
      <c r="B449" s="1329" t="s">
        <v>1824</v>
      </c>
      <c r="C449" s="1330"/>
      <c r="D449" s="1329" t="s">
        <v>1824</v>
      </c>
      <c r="E449" s="1330"/>
      <c r="F449" s="1331" t="str">
        <f>'Fruit Trees, Citrus &amp; Berries'!BE440</f>
        <v/>
      </c>
      <c r="G449" s="1332"/>
      <c r="H449" s="1333" t="str">
        <f>'Fruit Trees, Citrus &amp; Berries'!BB440&amp;" | "&amp;'Fruit Trees, Citrus &amp; Berries'!BC440</f>
        <v>Persimmons (Bare Root) | Dai Dai Maru</v>
      </c>
      <c r="I449" s="1334"/>
      <c r="J449" s="1334"/>
      <c r="K449" s="1334"/>
      <c r="L449" s="1334"/>
      <c r="M449" s="1334"/>
      <c r="N449" s="1334"/>
      <c r="O449" s="1334"/>
      <c r="P449" s="1334"/>
      <c r="Q449" s="1334"/>
      <c r="R449" s="1334"/>
      <c r="S449" s="1334"/>
      <c r="T449" s="1334"/>
      <c r="U449" s="1334"/>
      <c r="V449" s="1334"/>
      <c r="W449" s="1334"/>
      <c r="X449" s="1334"/>
      <c r="Y449" s="1334"/>
      <c r="Z449" s="1334"/>
      <c r="AA449" s="1334"/>
      <c r="AB449" s="1334"/>
      <c r="AC449" s="1334"/>
      <c r="AD449" s="1334"/>
      <c r="AE449" s="1334"/>
      <c r="AF449" s="1334"/>
      <c r="AG449" s="1334"/>
      <c r="AH449" s="1334"/>
      <c r="AI449" s="1334"/>
      <c r="AJ449" s="1334"/>
      <c r="AK449" s="1334"/>
      <c r="AL449" s="1335"/>
      <c r="AM449" s="1336" t="str">
        <f>'Fruit Trees, Citrus &amp; Berries'!BF440</f>
        <v/>
      </c>
      <c r="AN449" s="1337"/>
      <c r="AO449" s="1338"/>
      <c r="AP449" s="1339">
        <f>'Fruit Trees, Citrus &amp; Berries'!BH440</f>
        <v>0</v>
      </c>
      <c r="AQ449" s="1340"/>
      <c r="AR449" s="1341"/>
      <c r="AS449" s="1336" t="str">
        <f t="shared" si="60"/>
        <v/>
      </c>
      <c r="AT449" s="1337"/>
      <c r="AU449" s="1337"/>
      <c r="AV449" s="1338"/>
      <c r="AW449" s="1342" t="str">
        <f>'Fruit Trees, Citrus &amp; Berries'!BA440</f>
        <v>JFFBR710</v>
      </c>
      <c r="AX449" s="1343"/>
      <c r="AY449" s="1344"/>
      <c r="BB449" s="108" t="str">
        <f t="shared" si="59"/>
        <v>*********</v>
      </c>
      <c r="BC449" s="108" t="str">
        <f t="shared" si="61"/>
        <v>JFFBR710</v>
      </c>
      <c r="BD449" s="108" t="str">
        <f t="shared" si="62"/>
        <v/>
      </c>
      <c r="BE449" s="108" t="str">
        <f t="shared" si="63"/>
        <v>Persimmons (Bare Root) | Dai Dai Maru</v>
      </c>
      <c r="BF449" s="115" t="str">
        <f t="shared" si="64"/>
        <v/>
      </c>
      <c r="BG449" s="113" t="str">
        <f t="shared" si="65"/>
        <v/>
      </c>
      <c r="BH449" s="206">
        <f t="shared" si="66"/>
        <v>0</v>
      </c>
      <c r="BI449" s="113" t="str">
        <f t="shared" si="67"/>
        <v/>
      </c>
    </row>
    <row r="450" spans="2:61" ht="18.75" customHeight="1" x14ac:dyDescent="0.4">
      <c r="B450" s="1329" t="s">
        <v>1824</v>
      </c>
      <c r="C450" s="1330"/>
      <c r="D450" s="1329" t="s">
        <v>1824</v>
      </c>
      <c r="E450" s="1330"/>
      <c r="F450" s="1331" t="str">
        <f>'Fruit Trees, Citrus &amp; Berries'!BE441</f>
        <v/>
      </c>
      <c r="G450" s="1332"/>
      <c r="H450" s="1333" t="str">
        <f>'Fruit Trees, Citrus &amp; Berries'!BB441&amp;" | "&amp;'Fruit Trees, Citrus &amp; Berries'!BC441</f>
        <v>Persimmons (Bare Root) | Fuyu</v>
      </c>
      <c r="I450" s="1334"/>
      <c r="J450" s="1334"/>
      <c r="K450" s="1334"/>
      <c r="L450" s="1334"/>
      <c r="M450" s="1334"/>
      <c r="N450" s="1334"/>
      <c r="O450" s="1334"/>
      <c r="P450" s="1334"/>
      <c r="Q450" s="1334"/>
      <c r="R450" s="1334"/>
      <c r="S450" s="1334"/>
      <c r="T450" s="1334"/>
      <c r="U450" s="1334"/>
      <c r="V450" s="1334"/>
      <c r="W450" s="1334"/>
      <c r="X450" s="1334"/>
      <c r="Y450" s="1334"/>
      <c r="Z450" s="1334"/>
      <c r="AA450" s="1334"/>
      <c r="AB450" s="1334"/>
      <c r="AC450" s="1334"/>
      <c r="AD450" s="1334"/>
      <c r="AE450" s="1334"/>
      <c r="AF450" s="1334"/>
      <c r="AG450" s="1334"/>
      <c r="AH450" s="1334"/>
      <c r="AI450" s="1334"/>
      <c r="AJ450" s="1334"/>
      <c r="AK450" s="1334"/>
      <c r="AL450" s="1335"/>
      <c r="AM450" s="1336">
        <f>'Fruit Trees, Citrus &amp; Berries'!BF441</f>
        <v>84.95</v>
      </c>
      <c r="AN450" s="1337"/>
      <c r="AO450" s="1338"/>
      <c r="AP450" s="1339">
        <f>'Fruit Trees, Citrus &amp; Berries'!BH441</f>
        <v>0</v>
      </c>
      <c r="AQ450" s="1340"/>
      <c r="AR450" s="1341"/>
      <c r="AS450" s="1336" t="str">
        <f t="shared" si="60"/>
        <v/>
      </c>
      <c r="AT450" s="1337"/>
      <c r="AU450" s="1337"/>
      <c r="AV450" s="1338"/>
      <c r="AW450" s="1342" t="str">
        <f>'Fruit Trees, Citrus &amp; Berries'!BA441</f>
        <v>JFFBR713</v>
      </c>
      <c r="AX450" s="1343"/>
      <c r="AY450" s="1344"/>
      <c r="BB450" s="108" t="str">
        <f t="shared" si="59"/>
        <v>*********</v>
      </c>
      <c r="BC450" s="108" t="str">
        <f t="shared" si="61"/>
        <v>JFFBR713</v>
      </c>
      <c r="BD450" s="108" t="str">
        <f t="shared" si="62"/>
        <v/>
      </c>
      <c r="BE450" s="108" t="str">
        <f t="shared" si="63"/>
        <v>Persimmons (Bare Root) | Fuyu</v>
      </c>
      <c r="BF450" s="115" t="str">
        <f t="shared" si="64"/>
        <v/>
      </c>
      <c r="BG450" s="113">
        <f t="shared" si="65"/>
        <v>84.95</v>
      </c>
      <c r="BH450" s="206">
        <f t="shared" si="66"/>
        <v>0</v>
      </c>
      <c r="BI450" s="113" t="str">
        <f t="shared" si="67"/>
        <v/>
      </c>
    </row>
    <row r="451" spans="2:61" ht="18.75" customHeight="1" x14ac:dyDescent="0.4">
      <c r="B451" s="1329" t="s">
        <v>1824</v>
      </c>
      <c r="C451" s="1330"/>
      <c r="D451" s="1329" t="s">
        <v>1824</v>
      </c>
      <c r="E451" s="1330"/>
      <c r="F451" s="1331" t="str">
        <f>'Fruit Trees, Citrus &amp; Berries'!BE442</f>
        <v/>
      </c>
      <c r="G451" s="1332"/>
      <c r="H451" s="1333" t="str">
        <f>'Fruit Trees, Citrus &amp; Berries'!BB442&amp;" | "&amp;'Fruit Trees, Citrus &amp; Berries'!BC442</f>
        <v>Persimmons (Bare Root) | Hyakumo</v>
      </c>
      <c r="I451" s="1334"/>
      <c r="J451" s="1334"/>
      <c r="K451" s="1334"/>
      <c r="L451" s="1334"/>
      <c r="M451" s="1334"/>
      <c r="N451" s="1334"/>
      <c r="O451" s="1334"/>
      <c r="P451" s="1334"/>
      <c r="Q451" s="1334"/>
      <c r="R451" s="1334"/>
      <c r="S451" s="1334"/>
      <c r="T451" s="1334"/>
      <c r="U451" s="1334"/>
      <c r="V451" s="1334"/>
      <c r="W451" s="1334"/>
      <c r="X451" s="1334"/>
      <c r="Y451" s="1334"/>
      <c r="Z451" s="1334"/>
      <c r="AA451" s="1334"/>
      <c r="AB451" s="1334"/>
      <c r="AC451" s="1334"/>
      <c r="AD451" s="1334"/>
      <c r="AE451" s="1334"/>
      <c r="AF451" s="1334"/>
      <c r="AG451" s="1334"/>
      <c r="AH451" s="1334"/>
      <c r="AI451" s="1334"/>
      <c r="AJ451" s="1334"/>
      <c r="AK451" s="1334"/>
      <c r="AL451" s="1335"/>
      <c r="AM451" s="1336" t="str">
        <f>'Fruit Trees, Citrus &amp; Berries'!BF442</f>
        <v/>
      </c>
      <c r="AN451" s="1337"/>
      <c r="AO451" s="1338"/>
      <c r="AP451" s="1339">
        <f>'Fruit Trees, Citrus &amp; Berries'!BH442</f>
        <v>0</v>
      </c>
      <c r="AQ451" s="1340"/>
      <c r="AR451" s="1341"/>
      <c r="AS451" s="1336" t="str">
        <f t="shared" si="60"/>
        <v/>
      </c>
      <c r="AT451" s="1337"/>
      <c r="AU451" s="1337"/>
      <c r="AV451" s="1338"/>
      <c r="AW451" s="1342" t="str">
        <f>'Fruit Trees, Citrus &amp; Berries'!BA442</f>
        <v>JFFBR716</v>
      </c>
      <c r="AX451" s="1343"/>
      <c r="AY451" s="1344"/>
      <c r="BB451" s="108" t="str">
        <f t="shared" si="59"/>
        <v>*********</v>
      </c>
      <c r="BC451" s="108" t="str">
        <f t="shared" si="61"/>
        <v>JFFBR716</v>
      </c>
      <c r="BD451" s="108" t="str">
        <f t="shared" si="62"/>
        <v/>
      </c>
      <c r="BE451" s="108" t="str">
        <f t="shared" si="63"/>
        <v>Persimmons (Bare Root) | Hyakumo</v>
      </c>
      <c r="BF451" s="115" t="str">
        <f t="shared" si="64"/>
        <v/>
      </c>
      <c r="BG451" s="113" t="str">
        <f t="shared" si="65"/>
        <v/>
      </c>
      <c r="BH451" s="206">
        <f t="shared" si="66"/>
        <v>0</v>
      </c>
      <c r="BI451" s="113" t="str">
        <f t="shared" si="67"/>
        <v/>
      </c>
    </row>
    <row r="452" spans="2:61" ht="18.75" customHeight="1" x14ac:dyDescent="0.4">
      <c r="B452" s="1329" t="s">
        <v>1824</v>
      </c>
      <c r="C452" s="1330"/>
      <c r="D452" s="1329" t="s">
        <v>1824</v>
      </c>
      <c r="E452" s="1330"/>
      <c r="F452" s="1331" t="str">
        <f>'Fruit Trees, Citrus &amp; Berries'!BE443</f>
        <v/>
      </c>
      <c r="G452" s="1332"/>
      <c r="H452" s="1333" t="str">
        <f>'Fruit Trees, Citrus &amp; Berries'!BB443&amp;" | "&amp;'Fruit Trees, Citrus &amp; Berries'!BC443</f>
        <v>Persimmons (Bare Root) | Nightingale</v>
      </c>
      <c r="I452" s="1334"/>
      <c r="J452" s="1334"/>
      <c r="K452" s="1334"/>
      <c r="L452" s="1334"/>
      <c r="M452" s="1334"/>
      <c r="N452" s="1334"/>
      <c r="O452" s="1334"/>
      <c r="P452" s="1334"/>
      <c r="Q452" s="1334"/>
      <c r="R452" s="1334"/>
      <c r="S452" s="1334"/>
      <c r="T452" s="1334"/>
      <c r="U452" s="1334"/>
      <c r="V452" s="1334"/>
      <c r="W452" s="1334"/>
      <c r="X452" s="1334"/>
      <c r="Y452" s="1334"/>
      <c r="Z452" s="1334"/>
      <c r="AA452" s="1334"/>
      <c r="AB452" s="1334"/>
      <c r="AC452" s="1334"/>
      <c r="AD452" s="1334"/>
      <c r="AE452" s="1334"/>
      <c r="AF452" s="1334"/>
      <c r="AG452" s="1334"/>
      <c r="AH452" s="1334"/>
      <c r="AI452" s="1334"/>
      <c r="AJ452" s="1334"/>
      <c r="AK452" s="1334"/>
      <c r="AL452" s="1335"/>
      <c r="AM452" s="1336" t="str">
        <f>'Fruit Trees, Citrus &amp; Berries'!BF443</f>
        <v/>
      </c>
      <c r="AN452" s="1337"/>
      <c r="AO452" s="1338"/>
      <c r="AP452" s="1339">
        <f>'Fruit Trees, Citrus &amp; Berries'!BH443</f>
        <v>0</v>
      </c>
      <c r="AQ452" s="1340"/>
      <c r="AR452" s="1341"/>
      <c r="AS452" s="1336" t="str">
        <f t="shared" si="60"/>
        <v/>
      </c>
      <c r="AT452" s="1337"/>
      <c r="AU452" s="1337"/>
      <c r="AV452" s="1338"/>
      <c r="AW452" s="1342" t="str">
        <f>'Fruit Trees, Citrus &amp; Berries'!BA443</f>
        <v>JFFBR719</v>
      </c>
      <c r="AX452" s="1343"/>
      <c r="AY452" s="1344"/>
      <c r="BB452" s="108" t="str">
        <f t="shared" si="59"/>
        <v>*********</v>
      </c>
      <c r="BC452" s="108" t="str">
        <f t="shared" si="61"/>
        <v>JFFBR719</v>
      </c>
      <c r="BD452" s="108" t="str">
        <f t="shared" si="62"/>
        <v/>
      </c>
      <c r="BE452" s="108" t="str">
        <f t="shared" si="63"/>
        <v>Persimmons (Bare Root) | Nightingale</v>
      </c>
      <c r="BF452" s="115" t="str">
        <f t="shared" si="64"/>
        <v/>
      </c>
      <c r="BG452" s="113" t="str">
        <f t="shared" si="65"/>
        <v/>
      </c>
      <c r="BH452" s="206">
        <f t="shared" si="66"/>
        <v>0</v>
      </c>
      <c r="BI452" s="113" t="str">
        <f t="shared" si="67"/>
        <v/>
      </c>
    </row>
    <row r="453" spans="2:61" ht="18.75" customHeight="1" x14ac:dyDescent="0.4">
      <c r="B453" s="1329" t="s">
        <v>1824</v>
      </c>
      <c r="C453" s="1330"/>
      <c r="D453" s="1329" t="s">
        <v>1824</v>
      </c>
      <c r="E453" s="1330"/>
      <c r="F453" s="1331" t="str">
        <f>'Fruit Trees, Citrus &amp; Berries'!BE444</f>
        <v/>
      </c>
      <c r="G453" s="1332"/>
      <c r="H453" s="1333" t="str">
        <f>'Fruit Trees, Citrus &amp; Berries'!BB444&amp;" | "&amp;'Fruit Trees, Citrus &amp; Berries'!BC444</f>
        <v>Persimmons (Bare Root) | Jiro (Dwarf)</v>
      </c>
      <c r="I453" s="1334"/>
      <c r="J453" s="1334"/>
      <c r="K453" s="1334"/>
      <c r="L453" s="1334"/>
      <c r="M453" s="1334"/>
      <c r="N453" s="1334"/>
      <c r="O453" s="1334"/>
      <c r="P453" s="1334"/>
      <c r="Q453" s="1334"/>
      <c r="R453" s="1334"/>
      <c r="S453" s="1334"/>
      <c r="T453" s="1334"/>
      <c r="U453" s="1334"/>
      <c r="V453" s="1334"/>
      <c r="W453" s="1334"/>
      <c r="X453" s="1334"/>
      <c r="Y453" s="1334"/>
      <c r="Z453" s="1334"/>
      <c r="AA453" s="1334"/>
      <c r="AB453" s="1334"/>
      <c r="AC453" s="1334"/>
      <c r="AD453" s="1334"/>
      <c r="AE453" s="1334"/>
      <c r="AF453" s="1334"/>
      <c r="AG453" s="1334"/>
      <c r="AH453" s="1334"/>
      <c r="AI453" s="1334"/>
      <c r="AJ453" s="1334"/>
      <c r="AK453" s="1334"/>
      <c r="AL453" s="1335"/>
      <c r="AM453" s="1336">
        <f>'Fruit Trees, Citrus &amp; Berries'!BF444</f>
        <v>84.95</v>
      </c>
      <c r="AN453" s="1337"/>
      <c r="AO453" s="1338"/>
      <c r="AP453" s="1339">
        <f>'Fruit Trees, Citrus &amp; Berries'!BH444</f>
        <v>0</v>
      </c>
      <c r="AQ453" s="1340"/>
      <c r="AR453" s="1341"/>
      <c r="AS453" s="1336" t="str">
        <f t="shared" si="60"/>
        <v/>
      </c>
      <c r="AT453" s="1337"/>
      <c r="AU453" s="1337"/>
      <c r="AV453" s="1338"/>
      <c r="AW453" s="1342" t="str">
        <f>'Fruit Trees, Citrus &amp; Berries'!BA444</f>
        <v>JFFBR722</v>
      </c>
      <c r="AX453" s="1343"/>
      <c r="AY453" s="1344"/>
      <c r="BB453" s="108" t="str">
        <f t="shared" si="59"/>
        <v>*********</v>
      </c>
      <c r="BC453" s="108" t="str">
        <f t="shared" si="61"/>
        <v>JFFBR722</v>
      </c>
      <c r="BD453" s="108" t="str">
        <f t="shared" si="62"/>
        <v/>
      </c>
      <c r="BE453" s="108" t="str">
        <f t="shared" si="63"/>
        <v>Persimmons (Bare Root) | Jiro (Dwarf)</v>
      </c>
      <c r="BF453" s="115" t="str">
        <f t="shared" si="64"/>
        <v/>
      </c>
      <c r="BG453" s="113">
        <f t="shared" si="65"/>
        <v>84.95</v>
      </c>
      <c r="BH453" s="206">
        <f t="shared" si="66"/>
        <v>0</v>
      </c>
      <c r="BI453" s="113" t="str">
        <f t="shared" si="67"/>
        <v/>
      </c>
    </row>
    <row r="454" spans="2:61" ht="18.75" customHeight="1" x14ac:dyDescent="0.4">
      <c r="B454" s="1329" t="s">
        <v>1824</v>
      </c>
      <c r="C454" s="1330"/>
      <c r="D454" s="1329" t="s">
        <v>1824</v>
      </c>
      <c r="E454" s="1330"/>
      <c r="F454" s="1331" t="str">
        <f>'Fruit Trees, Citrus &amp; Berries'!BE445</f>
        <v/>
      </c>
      <c r="G454" s="1332"/>
      <c r="H454" s="1333" t="str">
        <f>'Fruit Trees, Citrus &amp; Berries'!BB445&amp;" | "&amp;'Fruit Trees, Citrus &amp; Berries'!BC445</f>
        <v xml:space="preserve"> | </v>
      </c>
      <c r="I454" s="1334"/>
      <c r="J454" s="1334"/>
      <c r="K454" s="1334"/>
      <c r="L454" s="1334"/>
      <c r="M454" s="1334"/>
      <c r="N454" s="1334"/>
      <c r="O454" s="1334"/>
      <c r="P454" s="1334"/>
      <c r="Q454" s="1334"/>
      <c r="R454" s="1334"/>
      <c r="S454" s="1334"/>
      <c r="T454" s="1334"/>
      <c r="U454" s="1334"/>
      <c r="V454" s="1334"/>
      <c r="W454" s="1334"/>
      <c r="X454" s="1334"/>
      <c r="Y454" s="1334"/>
      <c r="Z454" s="1334"/>
      <c r="AA454" s="1334"/>
      <c r="AB454" s="1334"/>
      <c r="AC454" s="1334"/>
      <c r="AD454" s="1334"/>
      <c r="AE454" s="1334"/>
      <c r="AF454" s="1334"/>
      <c r="AG454" s="1334"/>
      <c r="AH454" s="1334"/>
      <c r="AI454" s="1334"/>
      <c r="AJ454" s="1334"/>
      <c r="AK454" s="1334"/>
      <c r="AL454" s="1335"/>
      <c r="AM454" s="1336" t="str">
        <f>'Fruit Trees, Citrus &amp; Berries'!BF445</f>
        <v/>
      </c>
      <c r="AN454" s="1337"/>
      <c r="AO454" s="1338"/>
      <c r="AP454" s="1339" t="str">
        <f>'Fruit Trees, Citrus &amp; Berries'!BH445</f>
        <v/>
      </c>
      <c r="AQ454" s="1340"/>
      <c r="AR454" s="1341"/>
      <c r="AS454" s="1336" t="str">
        <f t="shared" si="60"/>
        <v/>
      </c>
      <c r="AT454" s="1337"/>
      <c r="AU454" s="1337"/>
      <c r="AV454" s="1338"/>
      <c r="AW454" s="1342" t="str">
        <f>'Fruit Trees, Citrus &amp; Berries'!BA445</f>
        <v/>
      </c>
      <c r="AX454" s="1343"/>
      <c r="AY454" s="1344"/>
      <c r="BB454" s="108" t="str">
        <f t="shared" si="59"/>
        <v>*********</v>
      </c>
      <c r="BC454" s="108" t="str">
        <f t="shared" si="61"/>
        <v/>
      </c>
      <c r="BD454" s="108" t="str">
        <f t="shared" si="62"/>
        <v/>
      </c>
      <c r="BE454" s="108" t="str">
        <f t="shared" si="63"/>
        <v xml:space="preserve"> | </v>
      </c>
      <c r="BF454" s="115" t="str">
        <f t="shared" si="64"/>
        <v/>
      </c>
      <c r="BG454" s="113" t="str">
        <f t="shared" si="65"/>
        <v/>
      </c>
      <c r="BH454" s="206" t="str">
        <f t="shared" si="66"/>
        <v/>
      </c>
      <c r="BI454" s="113" t="str">
        <f t="shared" si="67"/>
        <v/>
      </c>
    </row>
    <row r="455" spans="2:61" ht="18.75" customHeight="1" x14ac:dyDescent="0.4">
      <c r="B455" s="1329" t="s">
        <v>1824</v>
      </c>
      <c r="C455" s="1330"/>
      <c r="D455" s="1329" t="s">
        <v>1824</v>
      </c>
      <c r="E455" s="1330"/>
      <c r="F455" s="1331" t="str">
        <f>'Fruit Trees, Citrus &amp; Berries'!BE446</f>
        <v/>
      </c>
      <c r="G455" s="1332"/>
      <c r="H455" s="1333" t="str">
        <f>'Fruit Trees, Citrus &amp; Berries'!BB446&amp;" | "&amp;'Fruit Trees, Citrus &amp; Berries'!BC446</f>
        <v xml:space="preserve"> | </v>
      </c>
      <c r="I455" s="1334"/>
      <c r="J455" s="1334"/>
      <c r="K455" s="1334"/>
      <c r="L455" s="1334"/>
      <c r="M455" s="1334"/>
      <c r="N455" s="1334"/>
      <c r="O455" s="1334"/>
      <c r="P455" s="1334"/>
      <c r="Q455" s="1334"/>
      <c r="R455" s="1334"/>
      <c r="S455" s="1334"/>
      <c r="T455" s="1334"/>
      <c r="U455" s="1334"/>
      <c r="V455" s="1334"/>
      <c r="W455" s="1334"/>
      <c r="X455" s="1334"/>
      <c r="Y455" s="1334"/>
      <c r="Z455" s="1334"/>
      <c r="AA455" s="1334"/>
      <c r="AB455" s="1334"/>
      <c r="AC455" s="1334"/>
      <c r="AD455" s="1334"/>
      <c r="AE455" s="1334"/>
      <c r="AF455" s="1334"/>
      <c r="AG455" s="1334"/>
      <c r="AH455" s="1334"/>
      <c r="AI455" s="1334"/>
      <c r="AJ455" s="1334"/>
      <c r="AK455" s="1334"/>
      <c r="AL455" s="1335"/>
      <c r="AM455" s="1336" t="str">
        <f>'Fruit Trees, Citrus &amp; Berries'!BF446</f>
        <v/>
      </c>
      <c r="AN455" s="1337"/>
      <c r="AO455" s="1338"/>
      <c r="AP455" s="1339" t="str">
        <f>'Fruit Trees, Citrus &amp; Berries'!BH446</f>
        <v/>
      </c>
      <c r="AQ455" s="1340"/>
      <c r="AR455" s="1341"/>
      <c r="AS455" s="1336" t="str">
        <f t="shared" si="60"/>
        <v/>
      </c>
      <c r="AT455" s="1337"/>
      <c r="AU455" s="1337"/>
      <c r="AV455" s="1338"/>
      <c r="AW455" s="1342" t="str">
        <f>'Fruit Trees, Citrus &amp; Berries'!BA446</f>
        <v/>
      </c>
      <c r="AX455" s="1343"/>
      <c r="AY455" s="1344"/>
      <c r="BB455" s="108" t="str">
        <f t="shared" si="59"/>
        <v>*********</v>
      </c>
      <c r="BC455" s="108" t="str">
        <f t="shared" si="61"/>
        <v/>
      </c>
      <c r="BD455" s="108" t="str">
        <f t="shared" si="62"/>
        <v/>
      </c>
      <c r="BE455" s="108" t="str">
        <f t="shared" si="63"/>
        <v xml:space="preserve"> | </v>
      </c>
      <c r="BF455" s="115" t="str">
        <f t="shared" si="64"/>
        <v/>
      </c>
      <c r="BG455" s="113" t="str">
        <f t="shared" si="65"/>
        <v/>
      </c>
      <c r="BH455" s="206" t="str">
        <f t="shared" si="66"/>
        <v/>
      </c>
      <c r="BI455" s="113" t="str">
        <f t="shared" si="67"/>
        <v/>
      </c>
    </row>
    <row r="456" spans="2:61" ht="18.75" customHeight="1" x14ac:dyDescent="0.4">
      <c r="B456" s="1329" t="s">
        <v>1824</v>
      </c>
      <c r="C456" s="1330"/>
      <c r="D456" s="1329" t="s">
        <v>1824</v>
      </c>
      <c r="E456" s="1330"/>
      <c r="F456" s="1331" t="str">
        <f>'Fruit Trees, Citrus &amp; Berries'!BE447</f>
        <v/>
      </c>
      <c r="G456" s="1332"/>
      <c r="H456" s="1333" t="str">
        <f>'Fruit Trees, Citrus &amp; Berries'!BB447&amp;" | "&amp;'Fruit Trees, Citrus &amp; Berries'!BC447</f>
        <v>Plum - European | Angelina Burdett</v>
      </c>
      <c r="I456" s="1334"/>
      <c r="J456" s="1334"/>
      <c r="K456" s="1334"/>
      <c r="L456" s="1334"/>
      <c r="M456" s="1334"/>
      <c r="N456" s="1334"/>
      <c r="O456" s="1334"/>
      <c r="P456" s="1334"/>
      <c r="Q456" s="1334"/>
      <c r="R456" s="1334"/>
      <c r="S456" s="1334"/>
      <c r="T456" s="1334"/>
      <c r="U456" s="1334"/>
      <c r="V456" s="1334"/>
      <c r="W456" s="1334"/>
      <c r="X456" s="1334"/>
      <c r="Y456" s="1334"/>
      <c r="Z456" s="1334"/>
      <c r="AA456" s="1334"/>
      <c r="AB456" s="1334"/>
      <c r="AC456" s="1334"/>
      <c r="AD456" s="1334"/>
      <c r="AE456" s="1334"/>
      <c r="AF456" s="1334"/>
      <c r="AG456" s="1334"/>
      <c r="AH456" s="1334"/>
      <c r="AI456" s="1334"/>
      <c r="AJ456" s="1334"/>
      <c r="AK456" s="1334"/>
      <c r="AL456" s="1335"/>
      <c r="AM456" s="1336">
        <f>'Fruit Trees, Citrus &amp; Berries'!BF447</f>
        <v>42.95</v>
      </c>
      <c r="AN456" s="1337"/>
      <c r="AO456" s="1338"/>
      <c r="AP456" s="1339">
        <f>'Fruit Trees, Citrus &amp; Berries'!BH447</f>
        <v>0</v>
      </c>
      <c r="AQ456" s="1340"/>
      <c r="AR456" s="1341"/>
      <c r="AS456" s="1336" t="str">
        <f t="shared" si="60"/>
        <v/>
      </c>
      <c r="AT456" s="1337"/>
      <c r="AU456" s="1337"/>
      <c r="AV456" s="1338"/>
      <c r="AW456" s="1342" t="str">
        <f>'Fruit Trees, Citrus &amp; Berries'!BA447</f>
        <v>FNFBR724</v>
      </c>
      <c r="AX456" s="1343"/>
      <c r="AY456" s="1344"/>
      <c r="BB456" s="108" t="str">
        <f t="shared" si="59"/>
        <v>*********</v>
      </c>
      <c r="BC456" s="108" t="str">
        <f t="shared" si="61"/>
        <v>FNFBR724</v>
      </c>
      <c r="BD456" s="108" t="str">
        <f t="shared" si="62"/>
        <v/>
      </c>
      <c r="BE456" s="108" t="str">
        <f t="shared" si="63"/>
        <v>Plum - European | Angelina Burdett</v>
      </c>
      <c r="BF456" s="115" t="str">
        <f t="shared" si="64"/>
        <v/>
      </c>
      <c r="BG456" s="113">
        <f t="shared" si="65"/>
        <v>42.95</v>
      </c>
      <c r="BH456" s="206">
        <f t="shared" si="66"/>
        <v>0</v>
      </c>
      <c r="BI456" s="113" t="str">
        <f t="shared" si="67"/>
        <v/>
      </c>
    </row>
    <row r="457" spans="2:61" ht="18.75" customHeight="1" x14ac:dyDescent="0.4">
      <c r="B457" s="1329" t="s">
        <v>1824</v>
      </c>
      <c r="C457" s="1330"/>
      <c r="D457" s="1329" t="s">
        <v>1824</v>
      </c>
      <c r="E457" s="1330"/>
      <c r="F457" s="1331" t="str">
        <f>'Fruit Trees, Citrus &amp; Berries'!BE448</f>
        <v/>
      </c>
      <c r="G457" s="1332"/>
      <c r="H457" s="1333" t="str">
        <f>'Fruit Trees, Citrus &amp; Berries'!BB448&amp;" | "&amp;'Fruit Trees, Citrus &amp; Berries'!BC448</f>
        <v>Plum - European | Angelina Burdett</v>
      </c>
      <c r="I457" s="1334"/>
      <c r="J457" s="1334"/>
      <c r="K457" s="1334"/>
      <c r="L457" s="1334"/>
      <c r="M457" s="1334"/>
      <c r="N457" s="1334"/>
      <c r="O457" s="1334"/>
      <c r="P457" s="1334"/>
      <c r="Q457" s="1334"/>
      <c r="R457" s="1334"/>
      <c r="S457" s="1334"/>
      <c r="T457" s="1334"/>
      <c r="U457" s="1334"/>
      <c r="V457" s="1334"/>
      <c r="W457" s="1334"/>
      <c r="X457" s="1334"/>
      <c r="Y457" s="1334"/>
      <c r="Z457" s="1334"/>
      <c r="AA457" s="1334"/>
      <c r="AB457" s="1334"/>
      <c r="AC457" s="1334"/>
      <c r="AD457" s="1334"/>
      <c r="AE457" s="1334"/>
      <c r="AF457" s="1334"/>
      <c r="AG457" s="1334"/>
      <c r="AH457" s="1334"/>
      <c r="AI457" s="1334"/>
      <c r="AJ457" s="1334"/>
      <c r="AK457" s="1334"/>
      <c r="AL457" s="1335"/>
      <c r="AM457" s="1336">
        <f>'Fruit Trees, Citrus &amp; Berries'!BF448</f>
        <v>42.95</v>
      </c>
      <c r="AN457" s="1337"/>
      <c r="AO457" s="1338"/>
      <c r="AP457" s="1339">
        <f>'Fruit Trees, Citrus &amp; Berries'!BH448</f>
        <v>0</v>
      </c>
      <c r="AQ457" s="1340"/>
      <c r="AR457" s="1341"/>
      <c r="AS457" s="1336" t="str">
        <f t="shared" si="60"/>
        <v/>
      </c>
      <c r="AT457" s="1337"/>
      <c r="AU457" s="1337"/>
      <c r="AV457" s="1338"/>
      <c r="AW457" s="1342" t="str">
        <f>'Fruit Trees, Citrus &amp; Berries'!BA448</f>
        <v>JFFBR724</v>
      </c>
      <c r="AX457" s="1343"/>
      <c r="AY457" s="1344"/>
      <c r="BB457" s="108" t="str">
        <f t="shared" si="59"/>
        <v>*********</v>
      </c>
      <c r="BC457" s="108" t="str">
        <f t="shared" si="61"/>
        <v>JFFBR724</v>
      </c>
      <c r="BD457" s="108" t="str">
        <f t="shared" si="62"/>
        <v/>
      </c>
      <c r="BE457" s="108" t="str">
        <f t="shared" si="63"/>
        <v>Plum - European | Angelina Burdett</v>
      </c>
      <c r="BF457" s="115" t="str">
        <f t="shared" si="64"/>
        <v/>
      </c>
      <c r="BG457" s="113">
        <f t="shared" si="65"/>
        <v>42.95</v>
      </c>
      <c r="BH457" s="206">
        <f t="shared" si="66"/>
        <v>0</v>
      </c>
      <c r="BI457" s="113" t="str">
        <f t="shared" si="67"/>
        <v/>
      </c>
    </row>
    <row r="458" spans="2:61" ht="18.75" customHeight="1" x14ac:dyDescent="0.4">
      <c r="B458" s="1329" t="s">
        <v>1824</v>
      </c>
      <c r="C458" s="1330"/>
      <c r="D458" s="1329" t="s">
        <v>1824</v>
      </c>
      <c r="E458" s="1330"/>
      <c r="F458" s="1331" t="str">
        <f>'Fruit Trees, Citrus &amp; Berries'!BE449</f>
        <v/>
      </c>
      <c r="G458" s="1332"/>
      <c r="H458" s="1333" t="str">
        <f>'Fruit Trees, Citrus &amp; Berries'!BB449&amp;" | "&amp;'Fruit Trees, Citrus &amp; Berries'!BC449</f>
        <v xml:space="preserve">Plum - European | Coe's Golden Drop </v>
      </c>
      <c r="I458" s="1334"/>
      <c r="J458" s="1334"/>
      <c r="K458" s="1334"/>
      <c r="L458" s="1334"/>
      <c r="M458" s="1334"/>
      <c r="N458" s="1334"/>
      <c r="O458" s="1334"/>
      <c r="P458" s="1334"/>
      <c r="Q458" s="1334"/>
      <c r="R458" s="1334"/>
      <c r="S458" s="1334"/>
      <c r="T458" s="1334"/>
      <c r="U458" s="1334"/>
      <c r="V458" s="1334"/>
      <c r="W458" s="1334"/>
      <c r="X458" s="1334"/>
      <c r="Y458" s="1334"/>
      <c r="Z458" s="1334"/>
      <c r="AA458" s="1334"/>
      <c r="AB458" s="1334"/>
      <c r="AC458" s="1334"/>
      <c r="AD458" s="1334"/>
      <c r="AE458" s="1334"/>
      <c r="AF458" s="1334"/>
      <c r="AG458" s="1334"/>
      <c r="AH458" s="1334"/>
      <c r="AI458" s="1334"/>
      <c r="AJ458" s="1334"/>
      <c r="AK458" s="1334"/>
      <c r="AL458" s="1335"/>
      <c r="AM458" s="1336">
        <f>'Fruit Trees, Citrus &amp; Berries'!BF449</f>
        <v>42.95</v>
      </c>
      <c r="AN458" s="1337"/>
      <c r="AO458" s="1338"/>
      <c r="AP458" s="1339">
        <f>'Fruit Trees, Citrus &amp; Berries'!BH449</f>
        <v>0</v>
      </c>
      <c r="AQ458" s="1340"/>
      <c r="AR458" s="1341"/>
      <c r="AS458" s="1336" t="str">
        <f t="shared" si="60"/>
        <v/>
      </c>
      <c r="AT458" s="1337"/>
      <c r="AU458" s="1337"/>
      <c r="AV458" s="1338"/>
      <c r="AW458" s="1342" t="str">
        <f>'Fruit Trees, Citrus &amp; Berries'!BA449</f>
        <v>HBFBR727</v>
      </c>
      <c r="AX458" s="1343"/>
      <c r="AY458" s="1344"/>
      <c r="BB458" s="108" t="str">
        <f t="shared" si="59"/>
        <v>*********</v>
      </c>
      <c r="BC458" s="108" t="str">
        <f t="shared" si="61"/>
        <v>HBFBR727</v>
      </c>
      <c r="BD458" s="108" t="str">
        <f t="shared" si="62"/>
        <v/>
      </c>
      <c r="BE458" s="108" t="str">
        <f t="shared" si="63"/>
        <v xml:space="preserve">Plum - European | Coe's Golden Drop </v>
      </c>
      <c r="BF458" s="115" t="str">
        <f t="shared" si="64"/>
        <v/>
      </c>
      <c r="BG458" s="113">
        <f t="shared" si="65"/>
        <v>42.95</v>
      </c>
      <c r="BH458" s="206">
        <f t="shared" si="66"/>
        <v>0</v>
      </c>
      <c r="BI458" s="113" t="str">
        <f t="shared" si="67"/>
        <v/>
      </c>
    </row>
    <row r="459" spans="2:61" ht="18.75" customHeight="1" x14ac:dyDescent="0.4">
      <c r="B459" s="1329" t="s">
        <v>1824</v>
      </c>
      <c r="C459" s="1330"/>
      <c r="D459" s="1329" t="s">
        <v>1824</v>
      </c>
      <c r="E459" s="1330"/>
      <c r="F459" s="1331" t="str">
        <f>'Fruit Trees, Citrus &amp; Berries'!BE450</f>
        <v/>
      </c>
      <c r="G459" s="1332"/>
      <c r="H459" s="1333" t="str">
        <f>'Fruit Trees, Citrus &amp; Berries'!BB450&amp;" | "&amp;'Fruit Trees, Citrus &amp; Berries'!BC450</f>
        <v xml:space="preserve">Plum - European | Coe's Golden Drop </v>
      </c>
      <c r="I459" s="1334"/>
      <c r="J459" s="1334"/>
      <c r="K459" s="1334"/>
      <c r="L459" s="1334"/>
      <c r="M459" s="1334"/>
      <c r="N459" s="1334"/>
      <c r="O459" s="1334"/>
      <c r="P459" s="1334"/>
      <c r="Q459" s="1334"/>
      <c r="R459" s="1334"/>
      <c r="S459" s="1334"/>
      <c r="T459" s="1334"/>
      <c r="U459" s="1334"/>
      <c r="V459" s="1334"/>
      <c r="W459" s="1334"/>
      <c r="X459" s="1334"/>
      <c r="Y459" s="1334"/>
      <c r="Z459" s="1334"/>
      <c r="AA459" s="1334"/>
      <c r="AB459" s="1334"/>
      <c r="AC459" s="1334"/>
      <c r="AD459" s="1334"/>
      <c r="AE459" s="1334"/>
      <c r="AF459" s="1334"/>
      <c r="AG459" s="1334"/>
      <c r="AH459" s="1334"/>
      <c r="AI459" s="1334"/>
      <c r="AJ459" s="1334"/>
      <c r="AK459" s="1334"/>
      <c r="AL459" s="1335"/>
      <c r="AM459" s="1336">
        <f>'Fruit Trees, Citrus &amp; Berries'!BF450</f>
        <v>42.95</v>
      </c>
      <c r="AN459" s="1337"/>
      <c r="AO459" s="1338"/>
      <c r="AP459" s="1339">
        <f>'Fruit Trees, Citrus &amp; Berries'!BH450</f>
        <v>0</v>
      </c>
      <c r="AQ459" s="1340"/>
      <c r="AR459" s="1341"/>
      <c r="AS459" s="1336" t="str">
        <f t="shared" si="60"/>
        <v/>
      </c>
      <c r="AT459" s="1337"/>
      <c r="AU459" s="1337"/>
      <c r="AV459" s="1338"/>
      <c r="AW459" s="1342" t="str">
        <f>'Fruit Trees, Citrus &amp; Berries'!BA450</f>
        <v>JFFBR727</v>
      </c>
      <c r="AX459" s="1343"/>
      <c r="AY459" s="1344"/>
      <c r="BB459" s="108" t="str">
        <f t="shared" si="59"/>
        <v>*********</v>
      </c>
      <c r="BC459" s="108" t="str">
        <f t="shared" si="61"/>
        <v>JFFBR727</v>
      </c>
      <c r="BD459" s="108" t="str">
        <f t="shared" si="62"/>
        <v/>
      </c>
      <c r="BE459" s="108" t="str">
        <f t="shared" si="63"/>
        <v xml:space="preserve">Plum - European | Coe's Golden Drop </v>
      </c>
      <c r="BF459" s="115" t="str">
        <f t="shared" si="64"/>
        <v/>
      </c>
      <c r="BG459" s="113">
        <f t="shared" si="65"/>
        <v>42.95</v>
      </c>
      <c r="BH459" s="206">
        <f t="shared" si="66"/>
        <v>0</v>
      </c>
      <c r="BI459" s="113" t="str">
        <f t="shared" si="67"/>
        <v/>
      </c>
    </row>
    <row r="460" spans="2:61" ht="18.75" customHeight="1" x14ac:dyDescent="0.4">
      <c r="B460" s="1329" t="s">
        <v>1824</v>
      </c>
      <c r="C460" s="1330"/>
      <c r="D460" s="1329" t="s">
        <v>1824</v>
      </c>
      <c r="E460" s="1330"/>
      <c r="F460" s="1331" t="str">
        <f>'Fruit Trees, Citrus &amp; Berries'!BE451</f>
        <v/>
      </c>
      <c r="G460" s="1332"/>
      <c r="H460" s="1333" t="str">
        <f>'Fruit Trees, Citrus &amp; Berries'!BB451&amp;" | "&amp;'Fruit Trees, Citrus &amp; Berries'!BC451</f>
        <v>Plum - European | Coles Golden Gage</v>
      </c>
      <c r="I460" s="1334"/>
      <c r="J460" s="1334"/>
      <c r="K460" s="1334"/>
      <c r="L460" s="1334"/>
      <c r="M460" s="1334"/>
      <c r="N460" s="1334"/>
      <c r="O460" s="1334"/>
      <c r="P460" s="1334"/>
      <c r="Q460" s="1334"/>
      <c r="R460" s="1334"/>
      <c r="S460" s="1334"/>
      <c r="T460" s="1334"/>
      <c r="U460" s="1334"/>
      <c r="V460" s="1334"/>
      <c r="W460" s="1334"/>
      <c r="X460" s="1334"/>
      <c r="Y460" s="1334"/>
      <c r="Z460" s="1334"/>
      <c r="AA460" s="1334"/>
      <c r="AB460" s="1334"/>
      <c r="AC460" s="1334"/>
      <c r="AD460" s="1334"/>
      <c r="AE460" s="1334"/>
      <c r="AF460" s="1334"/>
      <c r="AG460" s="1334"/>
      <c r="AH460" s="1334"/>
      <c r="AI460" s="1334"/>
      <c r="AJ460" s="1334"/>
      <c r="AK460" s="1334"/>
      <c r="AL460" s="1335"/>
      <c r="AM460" s="1336">
        <f>'Fruit Trees, Citrus &amp; Berries'!BF451</f>
        <v>42.95</v>
      </c>
      <c r="AN460" s="1337"/>
      <c r="AO460" s="1338"/>
      <c r="AP460" s="1339">
        <f>'Fruit Trees, Citrus &amp; Berries'!BH451</f>
        <v>0</v>
      </c>
      <c r="AQ460" s="1340"/>
      <c r="AR460" s="1341"/>
      <c r="AS460" s="1336" t="str">
        <f t="shared" si="60"/>
        <v/>
      </c>
      <c r="AT460" s="1337"/>
      <c r="AU460" s="1337"/>
      <c r="AV460" s="1338"/>
      <c r="AW460" s="1342" t="str">
        <f>'Fruit Trees, Citrus &amp; Berries'!BA451</f>
        <v>JFFBR730</v>
      </c>
      <c r="AX460" s="1343"/>
      <c r="AY460" s="1344"/>
      <c r="BB460" s="108" t="str">
        <f t="shared" si="59"/>
        <v>*********</v>
      </c>
      <c r="BC460" s="108" t="str">
        <f t="shared" si="61"/>
        <v>JFFBR730</v>
      </c>
      <c r="BD460" s="108" t="str">
        <f t="shared" si="62"/>
        <v/>
      </c>
      <c r="BE460" s="108" t="str">
        <f t="shared" si="63"/>
        <v>Plum - European | Coles Golden Gage</v>
      </c>
      <c r="BF460" s="115" t="str">
        <f t="shared" si="64"/>
        <v/>
      </c>
      <c r="BG460" s="113">
        <f t="shared" si="65"/>
        <v>42.95</v>
      </c>
      <c r="BH460" s="206">
        <f t="shared" si="66"/>
        <v>0</v>
      </c>
      <c r="BI460" s="113" t="str">
        <f t="shared" si="67"/>
        <v/>
      </c>
    </row>
    <row r="461" spans="2:61" ht="18.75" customHeight="1" x14ac:dyDescent="0.4">
      <c r="B461" s="1329" t="s">
        <v>1824</v>
      </c>
      <c r="C461" s="1330"/>
      <c r="D461" s="1329" t="s">
        <v>1824</v>
      </c>
      <c r="E461" s="1330"/>
      <c r="F461" s="1331" t="str">
        <f>'Fruit Trees, Citrus &amp; Berries'!BE452</f>
        <v/>
      </c>
      <c r="G461" s="1332"/>
      <c r="H461" s="1333" t="str">
        <f>'Fruit Trees, Citrus &amp; Berries'!BB452&amp;" | "&amp;'Fruit Trees, Citrus &amp; Berries'!BC452</f>
        <v>Plum - European | Coles Golden Gage</v>
      </c>
      <c r="I461" s="1334"/>
      <c r="J461" s="1334"/>
      <c r="K461" s="1334"/>
      <c r="L461" s="1334"/>
      <c r="M461" s="1334"/>
      <c r="N461" s="1334"/>
      <c r="O461" s="1334"/>
      <c r="P461" s="1334"/>
      <c r="Q461" s="1334"/>
      <c r="R461" s="1334"/>
      <c r="S461" s="1334"/>
      <c r="T461" s="1334"/>
      <c r="U461" s="1334"/>
      <c r="V461" s="1334"/>
      <c r="W461" s="1334"/>
      <c r="X461" s="1334"/>
      <c r="Y461" s="1334"/>
      <c r="Z461" s="1334"/>
      <c r="AA461" s="1334"/>
      <c r="AB461" s="1334"/>
      <c r="AC461" s="1334"/>
      <c r="AD461" s="1334"/>
      <c r="AE461" s="1334"/>
      <c r="AF461" s="1334"/>
      <c r="AG461" s="1334"/>
      <c r="AH461" s="1334"/>
      <c r="AI461" s="1334"/>
      <c r="AJ461" s="1334"/>
      <c r="AK461" s="1334"/>
      <c r="AL461" s="1335"/>
      <c r="AM461" s="1336">
        <f>'Fruit Trees, Citrus &amp; Berries'!BF452</f>
        <v>42.95</v>
      </c>
      <c r="AN461" s="1337"/>
      <c r="AO461" s="1338"/>
      <c r="AP461" s="1339">
        <f>'Fruit Trees, Citrus &amp; Berries'!BH452</f>
        <v>0</v>
      </c>
      <c r="AQ461" s="1340"/>
      <c r="AR461" s="1341"/>
      <c r="AS461" s="1336" t="str">
        <f t="shared" si="60"/>
        <v/>
      </c>
      <c r="AT461" s="1337"/>
      <c r="AU461" s="1337"/>
      <c r="AV461" s="1338"/>
      <c r="AW461" s="1342" t="str">
        <f>'Fruit Trees, Citrus &amp; Berries'!BA452</f>
        <v>HBFBR733</v>
      </c>
      <c r="AX461" s="1343"/>
      <c r="AY461" s="1344"/>
      <c r="BB461" s="108" t="str">
        <f t="shared" si="59"/>
        <v>*********</v>
      </c>
      <c r="BC461" s="108" t="str">
        <f t="shared" si="61"/>
        <v>HBFBR733</v>
      </c>
      <c r="BD461" s="108" t="str">
        <f t="shared" si="62"/>
        <v/>
      </c>
      <c r="BE461" s="108" t="str">
        <f t="shared" si="63"/>
        <v>Plum - European | Coles Golden Gage</v>
      </c>
      <c r="BF461" s="115" t="str">
        <f t="shared" si="64"/>
        <v/>
      </c>
      <c r="BG461" s="113">
        <f t="shared" si="65"/>
        <v>42.95</v>
      </c>
      <c r="BH461" s="206">
        <f t="shared" si="66"/>
        <v>0</v>
      </c>
      <c r="BI461" s="113" t="str">
        <f t="shared" si="67"/>
        <v/>
      </c>
    </row>
    <row r="462" spans="2:61" ht="18.75" customHeight="1" x14ac:dyDescent="0.4">
      <c r="B462" s="1329" t="s">
        <v>1824</v>
      </c>
      <c r="C462" s="1330"/>
      <c r="D462" s="1329" t="s">
        <v>1824</v>
      </c>
      <c r="E462" s="1330"/>
      <c r="F462" s="1331" t="str">
        <f>'Fruit Trees, Citrus &amp; Berries'!BE453</f>
        <v/>
      </c>
      <c r="G462" s="1332"/>
      <c r="H462" s="1333" t="str">
        <f>'Fruit Trees, Citrus &amp; Berries'!BB453&amp;" | "&amp;'Fruit Trees, Citrus &amp; Berries'!BC453</f>
        <v>Plum - European | Damson</v>
      </c>
      <c r="I462" s="1334"/>
      <c r="J462" s="1334"/>
      <c r="K462" s="1334"/>
      <c r="L462" s="1334"/>
      <c r="M462" s="1334"/>
      <c r="N462" s="1334"/>
      <c r="O462" s="1334"/>
      <c r="P462" s="1334"/>
      <c r="Q462" s="1334"/>
      <c r="R462" s="1334"/>
      <c r="S462" s="1334"/>
      <c r="T462" s="1334"/>
      <c r="U462" s="1334"/>
      <c r="V462" s="1334"/>
      <c r="W462" s="1334"/>
      <c r="X462" s="1334"/>
      <c r="Y462" s="1334"/>
      <c r="Z462" s="1334"/>
      <c r="AA462" s="1334"/>
      <c r="AB462" s="1334"/>
      <c r="AC462" s="1334"/>
      <c r="AD462" s="1334"/>
      <c r="AE462" s="1334"/>
      <c r="AF462" s="1334"/>
      <c r="AG462" s="1334"/>
      <c r="AH462" s="1334"/>
      <c r="AI462" s="1334"/>
      <c r="AJ462" s="1334"/>
      <c r="AK462" s="1334"/>
      <c r="AL462" s="1335"/>
      <c r="AM462" s="1336">
        <f>'Fruit Trees, Citrus &amp; Berries'!BF453</f>
        <v>42.95</v>
      </c>
      <c r="AN462" s="1337"/>
      <c r="AO462" s="1338"/>
      <c r="AP462" s="1339">
        <f>'Fruit Trees, Citrus &amp; Berries'!BH453</f>
        <v>0</v>
      </c>
      <c r="AQ462" s="1340"/>
      <c r="AR462" s="1341"/>
      <c r="AS462" s="1336" t="str">
        <f t="shared" si="60"/>
        <v/>
      </c>
      <c r="AT462" s="1337"/>
      <c r="AU462" s="1337"/>
      <c r="AV462" s="1338"/>
      <c r="AW462" s="1342" t="str">
        <f>'Fruit Trees, Citrus &amp; Berries'!BA453</f>
        <v>JFFBR736</v>
      </c>
      <c r="AX462" s="1343"/>
      <c r="AY462" s="1344"/>
      <c r="BB462" s="108" t="str">
        <f t="shared" si="59"/>
        <v>*********</v>
      </c>
      <c r="BC462" s="108" t="str">
        <f t="shared" si="61"/>
        <v>JFFBR736</v>
      </c>
      <c r="BD462" s="108" t="str">
        <f t="shared" si="62"/>
        <v/>
      </c>
      <c r="BE462" s="108" t="str">
        <f t="shared" si="63"/>
        <v>Plum - European | Damson</v>
      </c>
      <c r="BF462" s="115" t="str">
        <f t="shared" si="64"/>
        <v/>
      </c>
      <c r="BG462" s="113">
        <f t="shared" si="65"/>
        <v>42.95</v>
      </c>
      <c r="BH462" s="206">
        <f t="shared" si="66"/>
        <v>0</v>
      </c>
      <c r="BI462" s="113" t="str">
        <f t="shared" si="67"/>
        <v/>
      </c>
    </row>
    <row r="463" spans="2:61" ht="18.75" customHeight="1" x14ac:dyDescent="0.4">
      <c r="B463" s="1329" t="s">
        <v>1824</v>
      </c>
      <c r="C463" s="1330"/>
      <c r="D463" s="1329" t="s">
        <v>1824</v>
      </c>
      <c r="E463" s="1330"/>
      <c r="F463" s="1331" t="str">
        <f>'Fruit Trees, Citrus &amp; Berries'!BE454</f>
        <v/>
      </c>
      <c r="G463" s="1332"/>
      <c r="H463" s="1333" t="str">
        <f>'Fruit Trees, Citrus &amp; Berries'!BB454&amp;" | "&amp;'Fruit Trees, Citrus &amp; Berries'!BC454</f>
        <v>Plum - European | Damson</v>
      </c>
      <c r="I463" s="1334"/>
      <c r="J463" s="1334"/>
      <c r="K463" s="1334"/>
      <c r="L463" s="1334"/>
      <c r="M463" s="1334"/>
      <c r="N463" s="1334"/>
      <c r="O463" s="1334"/>
      <c r="P463" s="1334"/>
      <c r="Q463" s="1334"/>
      <c r="R463" s="1334"/>
      <c r="S463" s="1334"/>
      <c r="T463" s="1334"/>
      <c r="U463" s="1334"/>
      <c r="V463" s="1334"/>
      <c r="W463" s="1334"/>
      <c r="X463" s="1334"/>
      <c r="Y463" s="1334"/>
      <c r="Z463" s="1334"/>
      <c r="AA463" s="1334"/>
      <c r="AB463" s="1334"/>
      <c r="AC463" s="1334"/>
      <c r="AD463" s="1334"/>
      <c r="AE463" s="1334"/>
      <c r="AF463" s="1334"/>
      <c r="AG463" s="1334"/>
      <c r="AH463" s="1334"/>
      <c r="AI463" s="1334"/>
      <c r="AJ463" s="1334"/>
      <c r="AK463" s="1334"/>
      <c r="AL463" s="1335"/>
      <c r="AM463" s="1336">
        <f>'Fruit Trees, Citrus &amp; Berries'!BF454</f>
        <v>42.95</v>
      </c>
      <c r="AN463" s="1337"/>
      <c r="AO463" s="1338"/>
      <c r="AP463" s="1339">
        <f>'Fruit Trees, Citrus &amp; Berries'!BH454</f>
        <v>0</v>
      </c>
      <c r="AQ463" s="1340"/>
      <c r="AR463" s="1341"/>
      <c r="AS463" s="1336" t="str">
        <f t="shared" si="60"/>
        <v/>
      </c>
      <c r="AT463" s="1337"/>
      <c r="AU463" s="1337"/>
      <c r="AV463" s="1338"/>
      <c r="AW463" s="1342" t="str">
        <f>'Fruit Trees, Citrus &amp; Berries'!BA454</f>
        <v>HBFBR736</v>
      </c>
      <c r="AX463" s="1343"/>
      <c r="AY463" s="1344"/>
      <c r="BB463" s="108" t="str">
        <f t="shared" si="59"/>
        <v>*********</v>
      </c>
      <c r="BC463" s="108" t="str">
        <f t="shared" si="61"/>
        <v>HBFBR736</v>
      </c>
      <c r="BD463" s="108" t="str">
        <f t="shared" si="62"/>
        <v/>
      </c>
      <c r="BE463" s="108" t="str">
        <f t="shared" si="63"/>
        <v>Plum - European | Damson</v>
      </c>
      <c r="BF463" s="115" t="str">
        <f t="shared" si="64"/>
        <v/>
      </c>
      <c r="BG463" s="113">
        <f t="shared" si="65"/>
        <v>42.95</v>
      </c>
      <c r="BH463" s="206">
        <f t="shared" si="66"/>
        <v>0</v>
      </c>
      <c r="BI463" s="113" t="str">
        <f t="shared" si="67"/>
        <v/>
      </c>
    </row>
    <row r="464" spans="2:61" ht="18.75" customHeight="1" x14ac:dyDescent="0.4">
      <c r="B464" s="1329" t="s">
        <v>1824</v>
      </c>
      <c r="C464" s="1330"/>
      <c r="D464" s="1329" t="s">
        <v>1824</v>
      </c>
      <c r="E464" s="1330"/>
      <c r="F464" s="1331" t="str">
        <f>'Fruit Trees, Citrus &amp; Berries'!BE455</f>
        <v/>
      </c>
      <c r="G464" s="1332"/>
      <c r="H464" s="1333" t="str">
        <f>'Fruit Trees, Citrus &amp; Berries'!BB455&amp;" | "&amp;'Fruit Trees, Citrus &amp; Berries'!BC455</f>
        <v>Plum - European | Greengage</v>
      </c>
      <c r="I464" s="1334"/>
      <c r="J464" s="1334"/>
      <c r="K464" s="1334"/>
      <c r="L464" s="1334"/>
      <c r="M464" s="1334"/>
      <c r="N464" s="1334"/>
      <c r="O464" s="1334"/>
      <c r="P464" s="1334"/>
      <c r="Q464" s="1334"/>
      <c r="R464" s="1334"/>
      <c r="S464" s="1334"/>
      <c r="T464" s="1334"/>
      <c r="U464" s="1334"/>
      <c r="V464" s="1334"/>
      <c r="W464" s="1334"/>
      <c r="X464" s="1334"/>
      <c r="Y464" s="1334"/>
      <c r="Z464" s="1334"/>
      <c r="AA464" s="1334"/>
      <c r="AB464" s="1334"/>
      <c r="AC464" s="1334"/>
      <c r="AD464" s="1334"/>
      <c r="AE464" s="1334"/>
      <c r="AF464" s="1334"/>
      <c r="AG464" s="1334"/>
      <c r="AH464" s="1334"/>
      <c r="AI464" s="1334"/>
      <c r="AJ464" s="1334"/>
      <c r="AK464" s="1334"/>
      <c r="AL464" s="1335"/>
      <c r="AM464" s="1336">
        <f>'Fruit Trees, Citrus &amp; Berries'!BF455</f>
        <v>42.95</v>
      </c>
      <c r="AN464" s="1337"/>
      <c r="AO464" s="1338"/>
      <c r="AP464" s="1339">
        <f>'Fruit Trees, Citrus &amp; Berries'!BH455</f>
        <v>0</v>
      </c>
      <c r="AQ464" s="1340"/>
      <c r="AR464" s="1341"/>
      <c r="AS464" s="1336" t="str">
        <f t="shared" si="60"/>
        <v/>
      </c>
      <c r="AT464" s="1337"/>
      <c r="AU464" s="1337"/>
      <c r="AV464" s="1338"/>
      <c r="AW464" s="1342" t="str">
        <f>'Fruit Trees, Citrus &amp; Berries'!BA455</f>
        <v>HBFBR739</v>
      </c>
      <c r="AX464" s="1343"/>
      <c r="AY464" s="1344"/>
      <c r="BB464" s="108" t="str">
        <f t="shared" si="59"/>
        <v>*********</v>
      </c>
      <c r="BC464" s="108" t="str">
        <f t="shared" si="61"/>
        <v>HBFBR739</v>
      </c>
      <c r="BD464" s="108" t="str">
        <f t="shared" si="62"/>
        <v/>
      </c>
      <c r="BE464" s="108" t="str">
        <f t="shared" si="63"/>
        <v>Plum - European | Greengage</v>
      </c>
      <c r="BF464" s="115" t="str">
        <f t="shared" si="64"/>
        <v/>
      </c>
      <c r="BG464" s="113">
        <f t="shared" si="65"/>
        <v>42.95</v>
      </c>
      <c r="BH464" s="206">
        <f t="shared" si="66"/>
        <v>0</v>
      </c>
      <c r="BI464" s="113" t="str">
        <f t="shared" si="67"/>
        <v/>
      </c>
    </row>
    <row r="465" spans="2:61" ht="18.75" customHeight="1" x14ac:dyDescent="0.4">
      <c r="B465" s="1329" t="s">
        <v>1824</v>
      </c>
      <c r="C465" s="1330"/>
      <c r="D465" s="1329" t="s">
        <v>1824</v>
      </c>
      <c r="E465" s="1330"/>
      <c r="F465" s="1331" t="str">
        <f>'Fruit Trees, Citrus &amp; Berries'!BE456</f>
        <v/>
      </c>
      <c r="G465" s="1332"/>
      <c r="H465" s="1333" t="str">
        <f>'Fruit Trees, Citrus &amp; Berries'!BB456&amp;" | "&amp;'Fruit Trees, Citrus &amp; Berries'!BC456</f>
        <v>Plum - European | Greengage</v>
      </c>
      <c r="I465" s="1334"/>
      <c r="J465" s="1334"/>
      <c r="K465" s="1334"/>
      <c r="L465" s="1334"/>
      <c r="M465" s="1334"/>
      <c r="N465" s="1334"/>
      <c r="O465" s="1334"/>
      <c r="P465" s="1334"/>
      <c r="Q465" s="1334"/>
      <c r="R465" s="1334"/>
      <c r="S465" s="1334"/>
      <c r="T465" s="1334"/>
      <c r="U465" s="1334"/>
      <c r="V465" s="1334"/>
      <c r="W465" s="1334"/>
      <c r="X465" s="1334"/>
      <c r="Y465" s="1334"/>
      <c r="Z465" s="1334"/>
      <c r="AA465" s="1334"/>
      <c r="AB465" s="1334"/>
      <c r="AC465" s="1334"/>
      <c r="AD465" s="1334"/>
      <c r="AE465" s="1334"/>
      <c r="AF465" s="1334"/>
      <c r="AG465" s="1334"/>
      <c r="AH465" s="1334"/>
      <c r="AI465" s="1334"/>
      <c r="AJ465" s="1334"/>
      <c r="AK465" s="1334"/>
      <c r="AL465" s="1335"/>
      <c r="AM465" s="1336">
        <f>'Fruit Trees, Citrus &amp; Berries'!BF456</f>
        <v>42.95</v>
      </c>
      <c r="AN465" s="1337"/>
      <c r="AO465" s="1338"/>
      <c r="AP465" s="1339">
        <f>'Fruit Trees, Citrus &amp; Berries'!BH456</f>
        <v>0</v>
      </c>
      <c r="AQ465" s="1340"/>
      <c r="AR465" s="1341"/>
      <c r="AS465" s="1336" t="str">
        <f t="shared" si="60"/>
        <v/>
      </c>
      <c r="AT465" s="1337"/>
      <c r="AU465" s="1337"/>
      <c r="AV465" s="1338"/>
      <c r="AW465" s="1342" t="str">
        <f>'Fruit Trees, Citrus &amp; Berries'!BA456</f>
        <v>JFFBR739</v>
      </c>
      <c r="AX465" s="1343"/>
      <c r="AY465" s="1344"/>
      <c r="BB465" s="108" t="str">
        <f t="shared" si="59"/>
        <v>*********</v>
      </c>
      <c r="BC465" s="108" t="str">
        <f t="shared" si="61"/>
        <v>JFFBR739</v>
      </c>
      <c r="BD465" s="108" t="str">
        <f t="shared" si="62"/>
        <v/>
      </c>
      <c r="BE465" s="108" t="str">
        <f t="shared" si="63"/>
        <v>Plum - European | Greengage</v>
      </c>
      <c r="BF465" s="115" t="str">
        <f t="shared" si="64"/>
        <v/>
      </c>
      <c r="BG465" s="113">
        <f t="shared" si="65"/>
        <v>42.95</v>
      </c>
      <c r="BH465" s="206">
        <f t="shared" si="66"/>
        <v>0</v>
      </c>
      <c r="BI465" s="113" t="str">
        <f t="shared" si="67"/>
        <v/>
      </c>
    </row>
    <row r="466" spans="2:61" ht="18.75" customHeight="1" x14ac:dyDescent="0.4">
      <c r="B466" s="1329" t="s">
        <v>1824</v>
      </c>
      <c r="C466" s="1330"/>
      <c r="D466" s="1329" t="s">
        <v>1824</v>
      </c>
      <c r="E466" s="1330"/>
      <c r="F466" s="1331" t="str">
        <f>'Fruit Trees, Citrus &amp; Berries'!BE457</f>
        <v/>
      </c>
      <c r="G466" s="1332"/>
      <c r="H466" s="1333" t="str">
        <f>'Fruit Trees, Citrus &amp; Berries'!BB457&amp;" | "&amp;'Fruit Trees, Citrus &amp; Berries'!BC457</f>
        <v>Plum - European | King Billy</v>
      </c>
      <c r="I466" s="1334"/>
      <c r="J466" s="1334"/>
      <c r="K466" s="1334"/>
      <c r="L466" s="1334"/>
      <c r="M466" s="1334"/>
      <c r="N466" s="1334"/>
      <c r="O466" s="1334"/>
      <c r="P466" s="1334"/>
      <c r="Q466" s="1334"/>
      <c r="R466" s="1334"/>
      <c r="S466" s="1334"/>
      <c r="T466" s="1334"/>
      <c r="U466" s="1334"/>
      <c r="V466" s="1334"/>
      <c r="W466" s="1334"/>
      <c r="X466" s="1334"/>
      <c r="Y466" s="1334"/>
      <c r="Z466" s="1334"/>
      <c r="AA466" s="1334"/>
      <c r="AB466" s="1334"/>
      <c r="AC466" s="1334"/>
      <c r="AD466" s="1334"/>
      <c r="AE466" s="1334"/>
      <c r="AF466" s="1334"/>
      <c r="AG466" s="1334"/>
      <c r="AH466" s="1334"/>
      <c r="AI466" s="1334"/>
      <c r="AJ466" s="1334"/>
      <c r="AK466" s="1334"/>
      <c r="AL466" s="1335"/>
      <c r="AM466" s="1336">
        <f>'Fruit Trees, Citrus &amp; Berries'!BF457</f>
        <v>42.95</v>
      </c>
      <c r="AN466" s="1337"/>
      <c r="AO466" s="1338"/>
      <c r="AP466" s="1339">
        <f>'Fruit Trees, Citrus &amp; Berries'!BH457</f>
        <v>0</v>
      </c>
      <c r="AQ466" s="1340"/>
      <c r="AR466" s="1341"/>
      <c r="AS466" s="1336" t="str">
        <f t="shared" si="60"/>
        <v/>
      </c>
      <c r="AT466" s="1337"/>
      <c r="AU466" s="1337"/>
      <c r="AV466" s="1338"/>
      <c r="AW466" s="1342" t="str">
        <f>'Fruit Trees, Citrus &amp; Berries'!BA457</f>
        <v>JFFBR742</v>
      </c>
      <c r="AX466" s="1343"/>
      <c r="AY466" s="1344"/>
      <c r="BB466" s="108" t="str">
        <f t="shared" si="59"/>
        <v>*********</v>
      </c>
      <c r="BC466" s="108" t="str">
        <f t="shared" si="61"/>
        <v>JFFBR742</v>
      </c>
      <c r="BD466" s="108" t="str">
        <f t="shared" si="62"/>
        <v/>
      </c>
      <c r="BE466" s="108" t="str">
        <f t="shared" si="63"/>
        <v>Plum - European | King Billy</v>
      </c>
      <c r="BF466" s="115" t="str">
        <f t="shared" si="64"/>
        <v/>
      </c>
      <c r="BG466" s="113">
        <f t="shared" si="65"/>
        <v>42.95</v>
      </c>
      <c r="BH466" s="206">
        <f t="shared" si="66"/>
        <v>0</v>
      </c>
      <c r="BI466" s="113" t="str">
        <f t="shared" si="67"/>
        <v/>
      </c>
    </row>
    <row r="467" spans="2:61" ht="18.75" customHeight="1" x14ac:dyDescent="0.4">
      <c r="B467" s="1329" t="s">
        <v>1824</v>
      </c>
      <c r="C467" s="1330"/>
      <c r="D467" s="1329" t="s">
        <v>1824</v>
      </c>
      <c r="E467" s="1330"/>
      <c r="F467" s="1331" t="str">
        <f>'Fruit Trees, Citrus &amp; Berries'!BE458</f>
        <v/>
      </c>
      <c r="G467" s="1332"/>
      <c r="H467" s="1333" t="str">
        <f>'Fruit Trees, Citrus &amp; Berries'!BB458&amp;" | "&amp;'Fruit Trees, Citrus &amp; Berries'!BC458</f>
        <v>Plum - European | President</v>
      </c>
      <c r="I467" s="1334"/>
      <c r="J467" s="1334"/>
      <c r="K467" s="1334"/>
      <c r="L467" s="1334"/>
      <c r="M467" s="1334"/>
      <c r="N467" s="1334"/>
      <c r="O467" s="1334"/>
      <c r="P467" s="1334"/>
      <c r="Q467" s="1334"/>
      <c r="R467" s="1334"/>
      <c r="S467" s="1334"/>
      <c r="T467" s="1334"/>
      <c r="U467" s="1334"/>
      <c r="V467" s="1334"/>
      <c r="W467" s="1334"/>
      <c r="X467" s="1334"/>
      <c r="Y467" s="1334"/>
      <c r="Z467" s="1334"/>
      <c r="AA467" s="1334"/>
      <c r="AB467" s="1334"/>
      <c r="AC467" s="1334"/>
      <c r="AD467" s="1334"/>
      <c r="AE467" s="1334"/>
      <c r="AF467" s="1334"/>
      <c r="AG467" s="1334"/>
      <c r="AH467" s="1334"/>
      <c r="AI467" s="1334"/>
      <c r="AJ467" s="1334"/>
      <c r="AK467" s="1334"/>
      <c r="AL467" s="1335"/>
      <c r="AM467" s="1336" t="str">
        <f>'Fruit Trees, Citrus &amp; Berries'!BF458</f>
        <v/>
      </c>
      <c r="AN467" s="1337"/>
      <c r="AO467" s="1338"/>
      <c r="AP467" s="1339">
        <f>'Fruit Trees, Citrus &amp; Berries'!BH458</f>
        <v>0</v>
      </c>
      <c r="AQ467" s="1340"/>
      <c r="AR467" s="1341"/>
      <c r="AS467" s="1336" t="str">
        <f t="shared" si="60"/>
        <v/>
      </c>
      <c r="AT467" s="1337"/>
      <c r="AU467" s="1337"/>
      <c r="AV467" s="1338"/>
      <c r="AW467" s="1342" t="str">
        <f>'Fruit Trees, Citrus &amp; Berries'!BA458</f>
        <v>HBFBR745</v>
      </c>
      <c r="AX467" s="1343"/>
      <c r="AY467" s="1344"/>
      <c r="BB467" s="108" t="str">
        <f t="shared" si="59"/>
        <v>*********</v>
      </c>
      <c r="BC467" s="108" t="str">
        <f t="shared" si="61"/>
        <v>HBFBR745</v>
      </c>
      <c r="BD467" s="108" t="str">
        <f t="shared" si="62"/>
        <v/>
      </c>
      <c r="BE467" s="108" t="str">
        <f t="shared" si="63"/>
        <v>Plum - European | President</v>
      </c>
      <c r="BF467" s="115" t="str">
        <f t="shared" si="64"/>
        <v/>
      </c>
      <c r="BG467" s="113" t="str">
        <f t="shared" si="65"/>
        <v/>
      </c>
      <c r="BH467" s="206">
        <f t="shared" si="66"/>
        <v>0</v>
      </c>
      <c r="BI467" s="113" t="str">
        <f t="shared" si="67"/>
        <v/>
      </c>
    </row>
    <row r="468" spans="2:61" ht="18.75" customHeight="1" x14ac:dyDescent="0.4">
      <c r="B468" s="1329" t="s">
        <v>1824</v>
      </c>
      <c r="C468" s="1330"/>
      <c r="D468" s="1329" t="s">
        <v>1824</v>
      </c>
      <c r="E468" s="1330"/>
      <c r="F468" s="1331" t="str">
        <f>'Fruit Trees, Citrus &amp; Berries'!BE459</f>
        <v/>
      </c>
      <c r="G468" s="1332"/>
      <c r="H468" s="1333" t="str">
        <f>'Fruit Trees, Citrus &amp; Berries'!BB459&amp;" | "&amp;'Fruit Trees, Citrus &amp; Berries'!BC459</f>
        <v>Plum - European | Purplegage</v>
      </c>
      <c r="I468" s="1334"/>
      <c r="J468" s="1334"/>
      <c r="K468" s="1334"/>
      <c r="L468" s="1334"/>
      <c r="M468" s="1334"/>
      <c r="N468" s="1334"/>
      <c r="O468" s="1334"/>
      <c r="P468" s="1334"/>
      <c r="Q468" s="1334"/>
      <c r="R468" s="1334"/>
      <c r="S468" s="1334"/>
      <c r="T468" s="1334"/>
      <c r="U468" s="1334"/>
      <c r="V468" s="1334"/>
      <c r="W468" s="1334"/>
      <c r="X468" s="1334"/>
      <c r="Y468" s="1334"/>
      <c r="Z468" s="1334"/>
      <c r="AA468" s="1334"/>
      <c r="AB468" s="1334"/>
      <c r="AC468" s="1334"/>
      <c r="AD468" s="1334"/>
      <c r="AE468" s="1334"/>
      <c r="AF468" s="1334"/>
      <c r="AG468" s="1334"/>
      <c r="AH468" s="1334"/>
      <c r="AI468" s="1334"/>
      <c r="AJ468" s="1334"/>
      <c r="AK468" s="1334"/>
      <c r="AL468" s="1335"/>
      <c r="AM468" s="1336">
        <f>'Fruit Trees, Citrus &amp; Berries'!BF459</f>
        <v>42.95</v>
      </c>
      <c r="AN468" s="1337"/>
      <c r="AO468" s="1338"/>
      <c r="AP468" s="1339">
        <f>'Fruit Trees, Citrus &amp; Berries'!BH459</f>
        <v>0</v>
      </c>
      <c r="AQ468" s="1340"/>
      <c r="AR468" s="1341"/>
      <c r="AS468" s="1336" t="str">
        <f t="shared" si="60"/>
        <v/>
      </c>
      <c r="AT468" s="1337"/>
      <c r="AU468" s="1337"/>
      <c r="AV468" s="1338"/>
      <c r="AW468" s="1342" t="str">
        <f>'Fruit Trees, Citrus &amp; Berries'!BA459</f>
        <v>HBFBR748</v>
      </c>
      <c r="AX468" s="1343"/>
      <c r="AY468" s="1344"/>
      <c r="BB468" s="108" t="str">
        <f t="shared" si="59"/>
        <v>*********</v>
      </c>
      <c r="BC468" s="108" t="str">
        <f t="shared" si="61"/>
        <v>HBFBR748</v>
      </c>
      <c r="BD468" s="108" t="str">
        <f t="shared" si="62"/>
        <v/>
      </c>
      <c r="BE468" s="108" t="str">
        <f t="shared" si="63"/>
        <v>Plum - European | Purplegage</v>
      </c>
      <c r="BF468" s="115" t="str">
        <f t="shared" si="64"/>
        <v/>
      </c>
      <c r="BG468" s="113">
        <f t="shared" si="65"/>
        <v>42.95</v>
      </c>
      <c r="BH468" s="206">
        <f t="shared" si="66"/>
        <v>0</v>
      </c>
      <c r="BI468" s="113" t="str">
        <f t="shared" si="67"/>
        <v/>
      </c>
    </row>
    <row r="469" spans="2:61" ht="18.75" customHeight="1" x14ac:dyDescent="0.4">
      <c r="B469" s="1329" t="s">
        <v>1824</v>
      </c>
      <c r="C469" s="1330"/>
      <c r="D469" s="1329" t="s">
        <v>1824</v>
      </c>
      <c r="E469" s="1330"/>
      <c r="F469" s="1331" t="str">
        <f>'Fruit Trees, Citrus &amp; Berries'!BE460</f>
        <v/>
      </c>
      <c r="G469" s="1332"/>
      <c r="H469" s="1333" t="str">
        <f>'Fruit Trees, Citrus &amp; Berries'!BB460&amp;" | "&amp;'Fruit Trees, Citrus &amp; Berries'!BC460</f>
        <v>Plum - European | Sugar</v>
      </c>
      <c r="I469" s="1334"/>
      <c r="J469" s="1334"/>
      <c r="K469" s="1334"/>
      <c r="L469" s="1334"/>
      <c r="M469" s="1334"/>
      <c r="N469" s="1334"/>
      <c r="O469" s="1334"/>
      <c r="P469" s="1334"/>
      <c r="Q469" s="1334"/>
      <c r="R469" s="1334"/>
      <c r="S469" s="1334"/>
      <c r="T469" s="1334"/>
      <c r="U469" s="1334"/>
      <c r="V469" s="1334"/>
      <c r="W469" s="1334"/>
      <c r="X469" s="1334"/>
      <c r="Y469" s="1334"/>
      <c r="Z469" s="1334"/>
      <c r="AA469" s="1334"/>
      <c r="AB469" s="1334"/>
      <c r="AC469" s="1334"/>
      <c r="AD469" s="1334"/>
      <c r="AE469" s="1334"/>
      <c r="AF469" s="1334"/>
      <c r="AG469" s="1334"/>
      <c r="AH469" s="1334"/>
      <c r="AI469" s="1334"/>
      <c r="AJ469" s="1334"/>
      <c r="AK469" s="1334"/>
      <c r="AL469" s="1335"/>
      <c r="AM469" s="1336">
        <f>'Fruit Trees, Citrus &amp; Berries'!BF460</f>
        <v>42.95</v>
      </c>
      <c r="AN469" s="1337"/>
      <c r="AO469" s="1338"/>
      <c r="AP469" s="1339">
        <f>'Fruit Trees, Citrus &amp; Berries'!BH460</f>
        <v>0</v>
      </c>
      <c r="AQ469" s="1340"/>
      <c r="AR469" s="1341"/>
      <c r="AS469" s="1336" t="str">
        <f t="shared" si="60"/>
        <v/>
      </c>
      <c r="AT469" s="1337"/>
      <c r="AU469" s="1337"/>
      <c r="AV469" s="1338"/>
      <c r="AW469" s="1342" t="str">
        <f>'Fruit Trees, Citrus &amp; Berries'!BA460</f>
        <v>FNFBR751</v>
      </c>
      <c r="AX469" s="1343"/>
      <c r="AY469" s="1344"/>
      <c r="BB469" s="108" t="str">
        <f t="shared" si="59"/>
        <v>*********</v>
      </c>
      <c r="BC469" s="108" t="str">
        <f t="shared" si="61"/>
        <v>FNFBR751</v>
      </c>
      <c r="BD469" s="108" t="str">
        <f t="shared" si="62"/>
        <v/>
      </c>
      <c r="BE469" s="108" t="str">
        <f t="shared" si="63"/>
        <v>Plum - European | Sugar</v>
      </c>
      <c r="BF469" s="115" t="str">
        <f t="shared" si="64"/>
        <v/>
      </c>
      <c r="BG469" s="113">
        <f t="shared" si="65"/>
        <v>42.95</v>
      </c>
      <c r="BH469" s="206">
        <f t="shared" si="66"/>
        <v>0</v>
      </c>
      <c r="BI469" s="113" t="str">
        <f t="shared" si="67"/>
        <v/>
      </c>
    </row>
    <row r="470" spans="2:61" ht="18.75" customHeight="1" x14ac:dyDescent="0.4">
      <c r="B470" s="1329" t="s">
        <v>1824</v>
      </c>
      <c r="C470" s="1330"/>
      <c r="D470" s="1329" t="s">
        <v>1824</v>
      </c>
      <c r="E470" s="1330"/>
      <c r="F470" s="1331" t="str">
        <f>'Fruit Trees, Citrus &amp; Berries'!BE461</f>
        <v/>
      </c>
      <c r="G470" s="1332"/>
      <c r="H470" s="1333" t="str">
        <f>'Fruit Trees, Citrus &amp; Berries'!BB461&amp;" | "&amp;'Fruit Trees, Citrus &amp; Berries'!BC461</f>
        <v>Plum - European | Victoria</v>
      </c>
      <c r="I470" s="1334"/>
      <c r="J470" s="1334"/>
      <c r="K470" s="1334"/>
      <c r="L470" s="1334"/>
      <c r="M470" s="1334"/>
      <c r="N470" s="1334"/>
      <c r="O470" s="1334"/>
      <c r="P470" s="1334"/>
      <c r="Q470" s="1334"/>
      <c r="R470" s="1334"/>
      <c r="S470" s="1334"/>
      <c r="T470" s="1334"/>
      <c r="U470" s="1334"/>
      <c r="V470" s="1334"/>
      <c r="W470" s="1334"/>
      <c r="X470" s="1334"/>
      <c r="Y470" s="1334"/>
      <c r="Z470" s="1334"/>
      <c r="AA470" s="1334"/>
      <c r="AB470" s="1334"/>
      <c r="AC470" s="1334"/>
      <c r="AD470" s="1334"/>
      <c r="AE470" s="1334"/>
      <c r="AF470" s="1334"/>
      <c r="AG470" s="1334"/>
      <c r="AH470" s="1334"/>
      <c r="AI470" s="1334"/>
      <c r="AJ470" s="1334"/>
      <c r="AK470" s="1334"/>
      <c r="AL470" s="1335"/>
      <c r="AM470" s="1336" t="str">
        <f>'Fruit Trees, Citrus &amp; Berries'!BF461</f>
        <v/>
      </c>
      <c r="AN470" s="1337"/>
      <c r="AO470" s="1338"/>
      <c r="AP470" s="1339">
        <f>'Fruit Trees, Citrus &amp; Berries'!BH461</f>
        <v>0</v>
      </c>
      <c r="AQ470" s="1340"/>
      <c r="AR470" s="1341"/>
      <c r="AS470" s="1336" t="str">
        <f t="shared" si="60"/>
        <v/>
      </c>
      <c r="AT470" s="1337"/>
      <c r="AU470" s="1337"/>
      <c r="AV470" s="1338"/>
      <c r="AW470" s="1342" t="str">
        <f>'Fruit Trees, Citrus &amp; Berries'!BA461</f>
        <v>HBFBR754</v>
      </c>
      <c r="AX470" s="1343"/>
      <c r="AY470" s="1344"/>
      <c r="BB470" s="108" t="str">
        <f t="shared" si="59"/>
        <v>*********</v>
      </c>
      <c r="BC470" s="108" t="str">
        <f t="shared" si="61"/>
        <v>HBFBR754</v>
      </c>
      <c r="BD470" s="108" t="str">
        <f t="shared" si="62"/>
        <v/>
      </c>
      <c r="BE470" s="108" t="str">
        <f t="shared" si="63"/>
        <v>Plum - European | Victoria</v>
      </c>
      <c r="BF470" s="115" t="str">
        <f t="shared" si="64"/>
        <v/>
      </c>
      <c r="BG470" s="113" t="str">
        <f t="shared" si="65"/>
        <v/>
      </c>
      <c r="BH470" s="206">
        <f t="shared" si="66"/>
        <v>0</v>
      </c>
      <c r="BI470" s="113" t="str">
        <f t="shared" si="67"/>
        <v/>
      </c>
    </row>
    <row r="471" spans="2:61" ht="18.75" customHeight="1" x14ac:dyDescent="0.4">
      <c r="B471" s="1329" t="s">
        <v>1824</v>
      </c>
      <c r="C471" s="1330"/>
      <c r="D471" s="1329" t="s">
        <v>1824</v>
      </c>
      <c r="E471" s="1330"/>
      <c r="F471" s="1331" t="str">
        <f>'Fruit Trees, Citrus &amp; Berries'!BE462</f>
        <v/>
      </c>
      <c r="G471" s="1332"/>
      <c r="H471" s="1333" t="str">
        <f>'Fruit Trees, Citrus &amp; Berries'!BB462&amp;" | "&amp;'Fruit Trees, Citrus &amp; Berries'!BC462</f>
        <v xml:space="preserve"> | </v>
      </c>
      <c r="I471" s="1334"/>
      <c r="J471" s="1334"/>
      <c r="K471" s="1334"/>
      <c r="L471" s="1334"/>
      <c r="M471" s="1334"/>
      <c r="N471" s="1334"/>
      <c r="O471" s="1334"/>
      <c r="P471" s="1334"/>
      <c r="Q471" s="1334"/>
      <c r="R471" s="1334"/>
      <c r="S471" s="1334"/>
      <c r="T471" s="1334"/>
      <c r="U471" s="1334"/>
      <c r="V471" s="1334"/>
      <c r="W471" s="1334"/>
      <c r="X471" s="1334"/>
      <c r="Y471" s="1334"/>
      <c r="Z471" s="1334"/>
      <c r="AA471" s="1334"/>
      <c r="AB471" s="1334"/>
      <c r="AC471" s="1334"/>
      <c r="AD471" s="1334"/>
      <c r="AE471" s="1334"/>
      <c r="AF471" s="1334"/>
      <c r="AG471" s="1334"/>
      <c r="AH471" s="1334"/>
      <c r="AI471" s="1334"/>
      <c r="AJ471" s="1334"/>
      <c r="AK471" s="1334"/>
      <c r="AL471" s="1335"/>
      <c r="AM471" s="1336" t="str">
        <f>'Fruit Trees, Citrus &amp; Berries'!BF462</f>
        <v/>
      </c>
      <c r="AN471" s="1337"/>
      <c r="AO471" s="1338"/>
      <c r="AP471" s="1339" t="str">
        <f>'Fruit Trees, Citrus &amp; Berries'!BH462</f>
        <v/>
      </c>
      <c r="AQ471" s="1340"/>
      <c r="AR471" s="1341"/>
      <c r="AS471" s="1336" t="str">
        <f t="shared" si="60"/>
        <v/>
      </c>
      <c r="AT471" s="1337"/>
      <c r="AU471" s="1337"/>
      <c r="AV471" s="1338"/>
      <c r="AW471" s="1342" t="str">
        <f>'Fruit Trees, Citrus &amp; Berries'!BA462</f>
        <v/>
      </c>
      <c r="AX471" s="1343"/>
      <c r="AY471" s="1344"/>
      <c r="BB471" s="108" t="str">
        <f t="shared" si="59"/>
        <v>*********</v>
      </c>
      <c r="BC471" s="108" t="str">
        <f t="shared" si="61"/>
        <v/>
      </c>
      <c r="BD471" s="108" t="str">
        <f t="shared" si="62"/>
        <v/>
      </c>
      <c r="BE471" s="108" t="str">
        <f t="shared" si="63"/>
        <v xml:space="preserve"> | </v>
      </c>
      <c r="BF471" s="115" t="str">
        <f t="shared" si="64"/>
        <v/>
      </c>
      <c r="BG471" s="113" t="str">
        <f t="shared" si="65"/>
        <v/>
      </c>
      <c r="BH471" s="206" t="str">
        <f t="shared" si="66"/>
        <v/>
      </c>
      <c r="BI471" s="113" t="str">
        <f t="shared" si="67"/>
        <v/>
      </c>
    </row>
    <row r="472" spans="2:61" ht="18.75" customHeight="1" x14ac:dyDescent="0.4">
      <c r="B472" s="1329" t="s">
        <v>1824</v>
      </c>
      <c r="C472" s="1330"/>
      <c r="D472" s="1329" t="s">
        <v>1824</v>
      </c>
      <c r="E472" s="1330"/>
      <c r="F472" s="1331" t="str">
        <f>'Fruit Trees, Citrus &amp; Berries'!BE463</f>
        <v/>
      </c>
      <c r="G472" s="1332"/>
      <c r="H472" s="1333" t="str">
        <f>'Fruit Trees, Citrus &amp; Berries'!BB463&amp;" | "&amp;'Fruit Trees, Citrus &amp; Berries'!BC463</f>
        <v>Plum - European (Prune Plum) | D'Agen</v>
      </c>
      <c r="I472" s="1334"/>
      <c r="J472" s="1334"/>
      <c r="K472" s="1334"/>
      <c r="L472" s="1334"/>
      <c r="M472" s="1334"/>
      <c r="N472" s="1334"/>
      <c r="O472" s="1334"/>
      <c r="P472" s="1334"/>
      <c r="Q472" s="1334"/>
      <c r="R472" s="1334"/>
      <c r="S472" s="1334"/>
      <c r="T472" s="1334"/>
      <c r="U472" s="1334"/>
      <c r="V472" s="1334"/>
      <c r="W472" s="1334"/>
      <c r="X472" s="1334"/>
      <c r="Y472" s="1334"/>
      <c r="Z472" s="1334"/>
      <c r="AA472" s="1334"/>
      <c r="AB472" s="1334"/>
      <c r="AC472" s="1334"/>
      <c r="AD472" s="1334"/>
      <c r="AE472" s="1334"/>
      <c r="AF472" s="1334"/>
      <c r="AG472" s="1334"/>
      <c r="AH472" s="1334"/>
      <c r="AI472" s="1334"/>
      <c r="AJ472" s="1334"/>
      <c r="AK472" s="1334"/>
      <c r="AL472" s="1335"/>
      <c r="AM472" s="1336">
        <f>'Fruit Trees, Citrus &amp; Berries'!BF463</f>
        <v>42.95</v>
      </c>
      <c r="AN472" s="1337"/>
      <c r="AO472" s="1338"/>
      <c r="AP472" s="1339">
        <f>'Fruit Trees, Citrus &amp; Berries'!BH463</f>
        <v>0</v>
      </c>
      <c r="AQ472" s="1340"/>
      <c r="AR472" s="1341"/>
      <c r="AS472" s="1336" t="str">
        <f t="shared" si="60"/>
        <v/>
      </c>
      <c r="AT472" s="1337"/>
      <c r="AU472" s="1337"/>
      <c r="AV472" s="1338"/>
      <c r="AW472" s="1342" t="str">
        <f>'Fruit Trees, Citrus &amp; Berries'!BA463</f>
        <v>FNFBR760</v>
      </c>
      <c r="AX472" s="1343"/>
      <c r="AY472" s="1344"/>
      <c r="BB472" s="108" t="str">
        <f t="shared" si="59"/>
        <v>*********</v>
      </c>
      <c r="BC472" s="108" t="str">
        <f t="shared" si="61"/>
        <v>FNFBR760</v>
      </c>
      <c r="BD472" s="108" t="str">
        <f t="shared" si="62"/>
        <v/>
      </c>
      <c r="BE472" s="108" t="str">
        <f t="shared" si="63"/>
        <v>Plum - European (Prune Plum) | D'Agen</v>
      </c>
      <c r="BF472" s="115" t="str">
        <f t="shared" si="64"/>
        <v/>
      </c>
      <c r="BG472" s="113">
        <f t="shared" si="65"/>
        <v>42.95</v>
      </c>
      <c r="BH472" s="206">
        <f t="shared" si="66"/>
        <v>0</v>
      </c>
      <c r="BI472" s="113" t="str">
        <f t="shared" si="67"/>
        <v/>
      </c>
    </row>
    <row r="473" spans="2:61" ht="18.75" customHeight="1" x14ac:dyDescent="0.4">
      <c r="B473" s="1329" t="s">
        <v>1824</v>
      </c>
      <c r="C473" s="1330"/>
      <c r="D473" s="1329" t="s">
        <v>1824</v>
      </c>
      <c r="E473" s="1330"/>
      <c r="F473" s="1331" t="str">
        <f>'Fruit Trees, Citrus &amp; Berries'!BE464</f>
        <v/>
      </c>
      <c r="G473" s="1332"/>
      <c r="H473" s="1333" t="str">
        <f>'Fruit Trees, Citrus &amp; Berries'!BB464&amp;" | "&amp;'Fruit Trees, Citrus &amp; Berries'!BC464</f>
        <v>Plum - European (Prune Plum) | D'Agen Ente 707</v>
      </c>
      <c r="I473" s="1334"/>
      <c r="J473" s="1334"/>
      <c r="K473" s="1334"/>
      <c r="L473" s="1334"/>
      <c r="M473" s="1334"/>
      <c r="N473" s="1334"/>
      <c r="O473" s="1334"/>
      <c r="P473" s="1334"/>
      <c r="Q473" s="1334"/>
      <c r="R473" s="1334"/>
      <c r="S473" s="1334"/>
      <c r="T473" s="1334"/>
      <c r="U473" s="1334"/>
      <c r="V473" s="1334"/>
      <c r="W473" s="1334"/>
      <c r="X473" s="1334"/>
      <c r="Y473" s="1334"/>
      <c r="Z473" s="1334"/>
      <c r="AA473" s="1334"/>
      <c r="AB473" s="1334"/>
      <c r="AC473" s="1334"/>
      <c r="AD473" s="1334"/>
      <c r="AE473" s="1334"/>
      <c r="AF473" s="1334"/>
      <c r="AG473" s="1334"/>
      <c r="AH473" s="1334"/>
      <c r="AI473" s="1334"/>
      <c r="AJ473" s="1334"/>
      <c r="AK473" s="1334"/>
      <c r="AL473" s="1335"/>
      <c r="AM473" s="1336" t="str">
        <f>'Fruit Trees, Citrus &amp; Berries'!BF464</f>
        <v/>
      </c>
      <c r="AN473" s="1337"/>
      <c r="AO473" s="1338"/>
      <c r="AP473" s="1339">
        <f>'Fruit Trees, Citrus &amp; Berries'!BH464</f>
        <v>0</v>
      </c>
      <c r="AQ473" s="1340"/>
      <c r="AR473" s="1341"/>
      <c r="AS473" s="1336" t="str">
        <f t="shared" si="60"/>
        <v/>
      </c>
      <c r="AT473" s="1337"/>
      <c r="AU473" s="1337"/>
      <c r="AV473" s="1338"/>
      <c r="AW473" s="1342" t="str">
        <f>'Fruit Trees, Citrus &amp; Berries'!BA464</f>
        <v>HBFBR766</v>
      </c>
      <c r="AX473" s="1343"/>
      <c r="AY473" s="1344"/>
      <c r="BB473" s="108" t="str">
        <f t="shared" si="59"/>
        <v>*********</v>
      </c>
      <c r="BC473" s="108" t="str">
        <f t="shared" si="61"/>
        <v>HBFBR766</v>
      </c>
      <c r="BD473" s="108" t="str">
        <f t="shared" si="62"/>
        <v/>
      </c>
      <c r="BE473" s="108" t="str">
        <f t="shared" si="63"/>
        <v>Plum - European (Prune Plum) | D'Agen Ente 707</v>
      </c>
      <c r="BF473" s="115" t="str">
        <f t="shared" si="64"/>
        <v/>
      </c>
      <c r="BG473" s="113" t="str">
        <f t="shared" si="65"/>
        <v/>
      </c>
      <c r="BH473" s="206">
        <f t="shared" si="66"/>
        <v>0</v>
      </c>
      <c r="BI473" s="113" t="str">
        <f t="shared" si="67"/>
        <v/>
      </c>
    </row>
    <row r="474" spans="2:61" ht="18.75" customHeight="1" x14ac:dyDescent="0.4">
      <c r="B474" s="1329" t="s">
        <v>1824</v>
      </c>
      <c r="C474" s="1330"/>
      <c r="D474" s="1329" t="s">
        <v>1824</v>
      </c>
      <c r="E474" s="1330"/>
      <c r="F474" s="1331" t="str">
        <f>'Fruit Trees, Citrus &amp; Berries'!BE465</f>
        <v/>
      </c>
      <c r="G474" s="1332"/>
      <c r="H474" s="1333" t="str">
        <f>'Fruit Trees, Citrus &amp; Berries'!BB465&amp;" | "&amp;'Fruit Trees, Citrus &amp; Berries'!BC465</f>
        <v>Plum - European (Prune Plum) | Moya</v>
      </c>
      <c r="I474" s="1334"/>
      <c r="J474" s="1334"/>
      <c r="K474" s="1334"/>
      <c r="L474" s="1334"/>
      <c r="M474" s="1334"/>
      <c r="N474" s="1334"/>
      <c r="O474" s="1334"/>
      <c r="P474" s="1334"/>
      <c r="Q474" s="1334"/>
      <c r="R474" s="1334"/>
      <c r="S474" s="1334"/>
      <c r="T474" s="1334"/>
      <c r="U474" s="1334"/>
      <c r="V474" s="1334"/>
      <c r="W474" s="1334"/>
      <c r="X474" s="1334"/>
      <c r="Y474" s="1334"/>
      <c r="Z474" s="1334"/>
      <c r="AA474" s="1334"/>
      <c r="AB474" s="1334"/>
      <c r="AC474" s="1334"/>
      <c r="AD474" s="1334"/>
      <c r="AE474" s="1334"/>
      <c r="AF474" s="1334"/>
      <c r="AG474" s="1334"/>
      <c r="AH474" s="1334"/>
      <c r="AI474" s="1334"/>
      <c r="AJ474" s="1334"/>
      <c r="AK474" s="1334"/>
      <c r="AL474" s="1335"/>
      <c r="AM474" s="1336" t="str">
        <f>'Fruit Trees, Citrus &amp; Berries'!BF465</f>
        <v/>
      </c>
      <c r="AN474" s="1337"/>
      <c r="AO474" s="1338"/>
      <c r="AP474" s="1339">
        <f>'Fruit Trees, Citrus &amp; Berries'!BH465</f>
        <v>0</v>
      </c>
      <c r="AQ474" s="1340"/>
      <c r="AR474" s="1341"/>
      <c r="AS474" s="1336" t="str">
        <f t="shared" si="60"/>
        <v/>
      </c>
      <c r="AT474" s="1337"/>
      <c r="AU474" s="1337"/>
      <c r="AV474" s="1338"/>
      <c r="AW474" s="1342" t="str">
        <f>'Fruit Trees, Citrus &amp; Berries'!BA465</f>
        <v>HBFBR768</v>
      </c>
      <c r="AX474" s="1343"/>
      <c r="AY474" s="1344"/>
      <c r="BB474" s="108" t="str">
        <f t="shared" si="59"/>
        <v>*********</v>
      </c>
      <c r="BC474" s="108" t="str">
        <f t="shared" si="61"/>
        <v>HBFBR768</v>
      </c>
      <c r="BD474" s="108" t="str">
        <f t="shared" si="62"/>
        <v/>
      </c>
      <c r="BE474" s="108" t="str">
        <f t="shared" si="63"/>
        <v>Plum - European (Prune Plum) | Moya</v>
      </c>
      <c r="BF474" s="115" t="str">
        <f t="shared" si="64"/>
        <v/>
      </c>
      <c r="BG474" s="113" t="str">
        <f t="shared" si="65"/>
        <v/>
      </c>
      <c r="BH474" s="206">
        <f t="shared" si="66"/>
        <v>0</v>
      </c>
      <c r="BI474" s="113" t="str">
        <f t="shared" si="67"/>
        <v/>
      </c>
    </row>
    <row r="475" spans="2:61" ht="18.75" customHeight="1" x14ac:dyDescent="0.4">
      <c r="B475" s="1329" t="s">
        <v>1824</v>
      </c>
      <c r="C475" s="1330"/>
      <c r="D475" s="1329" t="s">
        <v>1824</v>
      </c>
      <c r="E475" s="1330"/>
      <c r="F475" s="1331" t="str">
        <f>'Fruit Trees, Citrus &amp; Berries'!BE466</f>
        <v/>
      </c>
      <c r="G475" s="1332"/>
      <c r="H475" s="1333" t="str">
        <f>'Fruit Trees, Citrus &amp; Berries'!BB466&amp;" | "&amp;'Fruit Trees, Citrus &amp; Berries'!BC466</f>
        <v>Plum - European (Prune Plum) | Robe de Sergeant</v>
      </c>
      <c r="I475" s="1334"/>
      <c r="J475" s="1334"/>
      <c r="K475" s="1334"/>
      <c r="L475" s="1334"/>
      <c r="M475" s="1334"/>
      <c r="N475" s="1334"/>
      <c r="O475" s="1334"/>
      <c r="P475" s="1334"/>
      <c r="Q475" s="1334"/>
      <c r="R475" s="1334"/>
      <c r="S475" s="1334"/>
      <c r="T475" s="1334"/>
      <c r="U475" s="1334"/>
      <c r="V475" s="1334"/>
      <c r="W475" s="1334"/>
      <c r="X475" s="1334"/>
      <c r="Y475" s="1334"/>
      <c r="Z475" s="1334"/>
      <c r="AA475" s="1334"/>
      <c r="AB475" s="1334"/>
      <c r="AC475" s="1334"/>
      <c r="AD475" s="1334"/>
      <c r="AE475" s="1334"/>
      <c r="AF475" s="1334"/>
      <c r="AG475" s="1334"/>
      <c r="AH475" s="1334"/>
      <c r="AI475" s="1334"/>
      <c r="AJ475" s="1334"/>
      <c r="AK475" s="1334"/>
      <c r="AL475" s="1335"/>
      <c r="AM475" s="1336">
        <f>'Fruit Trees, Citrus &amp; Berries'!BF466</f>
        <v>42.95</v>
      </c>
      <c r="AN475" s="1337"/>
      <c r="AO475" s="1338"/>
      <c r="AP475" s="1339">
        <f>'Fruit Trees, Citrus &amp; Berries'!BH466</f>
        <v>0</v>
      </c>
      <c r="AQ475" s="1340"/>
      <c r="AR475" s="1341"/>
      <c r="AS475" s="1336" t="str">
        <f t="shared" si="60"/>
        <v/>
      </c>
      <c r="AT475" s="1337"/>
      <c r="AU475" s="1337"/>
      <c r="AV475" s="1338"/>
      <c r="AW475" s="1342" t="str">
        <f>'Fruit Trees, Citrus &amp; Berries'!BA466</f>
        <v>FNFBR767</v>
      </c>
      <c r="AX475" s="1343"/>
      <c r="AY475" s="1344"/>
      <c r="BB475" s="108" t="str">
        <f t="shared" si="59"/>
        <v>*********</v>
      </c>
      <c r="BC475" s="108" t="str">
        <f t="shared" si="61"/>
        <v>FNFBR767</v>
      </c>
      <c r="BD475" s="108" t="str">
        <f t="shared" si="62"/>
        <v/>
      </c>
      <c r="BE475" s="108" t="str">
        <f t="shared" si="63"/>
        <v>Plum - European (Prune Plum) | Robe de Sergeant</v>
      </c>
      <c r="BF475" s="115" t="str">
        <f t="shared" si="64"/>
        <v/>
      </c>
      <c r="BG475" s="113">
        <f t="shared" si="65"/>
        <v>42.95</v>
      </c>
      <c r="BH475" s="206">
        <f t="shared" si="66"/>
        <v>0</v>
      </c>
      <c r="BI475" s="113" t="str">
        <f t="shared" si="67"/>
        <v/>
      </c>
    </row>
    <row r="476" spans="2:61" ht="18.75" customHeight="1" x14ac:dyDescent="0.4">
      <c r="B476" s="1329" t="s">
        <v>1824</v>
      </c>
      <c r="C476" s="1330"/>
      <c r="D476" s="1329" t="s">
        <v>1824</v>
      </c>
      <c r="E476" s="1330"/>
      <c r="F476" s="1331" t="str">
        <f>'Fruit Trees, Citrus &amp; Berries'!BE467</f>
        <v/>
      </c>
      <c r="G476" s="1332"/>
      <c r="H476" s="1333" t="str">
        <f>'Fruit Trees, Citrus &amp; Berries'!BB467&amp;" | "&amp;'Fruit Trees, Citrus &amp; Berries'!BC467</f>
        <v>Plum - European (Prune Plum) | Robe de Sergeant (Extra Large*)</v>
      </c>
      <c r="I476" s="1334"/>
      <c r="J476" s="1334"/>
      <c r="K476" s="1334"/>
      <c r="L476" s="1334"/>
      <c r="M476" s="1334"/>
      <c r="N476" s="1334"/>
      <c r="O476" s="1334"/>
      <c r="P476" s="1334"/>
      <c r="Q476" s="1334"/>
      <c r="R476" s="1334"/>
      <c r="S476" s="1334"/>
      <c r="T476" s="1334"/>
      <c r="U476" s="1334"/>
      <c r="V476" s="1334"/>
      <c r="W476" s="1334"/>
      <c r="X476" s="1334"/>
      <c r="Y476" s="1334"/>
      <c r="Z476" s="1334"/>
      <c r="AA476" s="1334"/>
      <c r="AB476" s="1334"/>
      <c r="AC476" s="1334"/>
      <c r="AD476" s="1334"/>
      <c r="AE476" s="1334"/>
      <c r="AF476" s="1334"/>
      <c r="AG476" s="1334"/>
      <c r="AH476" s="1334"/>
      <c r="AI476" s="1334"/>
      <c r="AJ476" s="1334"/>
      <c r="AK476" s="1334"/>
      <c r="AL476" s="1335"/>
      <c r="AM476" s="1336">
        <f>'Fruit Trees, Citrus &amp; Berries'!BF467</f>
        <v>52.95</v>
      </c>
      <c r="AN476" s="1337"/>
      <c r="AO476" s="1338"/>
      <c r="AP476" s="1339">
        <f>'Fruit Trees, Citrus &amp; Berries'!BH467</f>
        <v>0</v>
      </c>
      <c r="AQ476" s="1340"/>
      <c r="AR476" s="1341"/>
      <c r="AS476" s="1336" t="str">
        <f t="shared" si="60"/>
        <v/>
      </c>
      <c r="AT476" s="1337"/>
      <c r="AU476" s="1337"/>
      <c r="AV476" s="1338"/>
      <c r="AW476" s="1342" t="str">
        <f>'Fruit Trees, Citrus &amp; Berries'!BA467</f>
        <v>GNFBR767</v>
      </c>
      <c r="AX476" s="1343"/>
      <c r="AY476" s="1344"/>
      <c r="BB476" s="108" t="str">
        <f t="shared" si="59"/>
        <v>*********</v>
      </c>
      <c r="BC476" s="108" t="str">
        <f t="shared" si="61"/>
        <v>GNFBR767</v>
      </c>
      <c r="BD476" s="108" t="str">
        <f t="shared" si="62"/>
        <v/>
      </c>
      <c r="BE476" s="108" t="str">
        <f t="shared" si="63"/>
        <v>Plum - European (Prune Plum) | Robe de Sergeant (Extra Large*)</v>
      </c>
      <c r="BF476" s="115" t="str">
        <f t="shared" si="64"/>
        <v/>
      </c>
      <c r="BG476" s="113">
        <f t="shared" si="65"/>
        <v>52.95</v>
      </c>
      <c r="BH476" s="206">
        <f t="shared" si="66"/>
        <v>0</v>
      </c>
      <c r="BI476" s="113" t="str">
        <f t="shared" si="67"/>
        <v/>
      </c>
    </row>
    <row r="477" spans="2:61" ht="18.75" customHeight="1" x14ac:dyDescent="0.4">
      <c r="B477" s="1329" t="s">
        <v>1824</v>
      </c>
      <c r="C477" s="1330"/>
      <c r="D477" s="1329" t="s">
        <v>1824</v>
      </c>
      <c r="E477" s="1330"/>
      <c r="F477" s="1331" t="str">
        <f>'Fruit Trees, Citrus &amp; Berries'!BE468</f>
        <v/>
      </c>
      <c r="G477" s="1332"/>
      <c r="H477" s="1333" t="str">
        <f>'Fruit Trees, Citrus &amp; Berries'!BB468&amp;" | "&amp;'Fruit Trees, Citrus &amp; Berries'!BC468</f>
        <v xml:space="preserve">Plum - European (Prune Plum) | Stanley </v>
      </c>
      <c r="I477" s="1334"/>
      <c r="J477" s="1334"/>
      <c r="K477" s="1334"/>
      <c r="L477" s="1334"/>
      <c r="M477" s="1334"/>
      <c r="N477" s="1334"/>
      <c r="O477" s="1334"/>
      <c r="P477" s="1334"/>
      <c r="Q477" s="1334"/>
      <c r="R477" s="1334"/>
      <c r="S477" s="1334"/>
      <c r="T477" s="1334"/>
      <c r="U477" s="1334"/>
      <c r="V477" s="1334"/>
      <c r="W477" s="1334"/>
      <c r="X477" s="1334"/>
      <c r="Y477" s="1334"/>
      <c r="Z477" s="1334"/>
      <c r="AA477" s="1334"/>
      <c r="AB477" s="1334"/>
      <c r="AC477" s="1334"/>
      <c r="AD477" s="1334"/>
      <c r="AE477" s="1334"/>
      <c r="AF477" s="1334"/>
      <c r="AG477" s="1334"/>
      <c r="AH477" s="1334"/>
      <c r="AI477" s="1334"/>
      <c r="AJ477" s="1334"/>
      <c r="AK477" s="1334"/>
      <c r="AL477" s="1335"/>
      <c r="AM477" s="1336">
        <f>'Fruit Trees, Citrus &amp; Berries'!BF468</f>
        <v>39.950000000000003</v>
      </c>
      <c r="AN477" s="1337"/>
      <c r="AO477" s="1338"/>
      <c r="AP477" s="1339">
        <f>'Fruit Trees, Citrus &amp; Berries'!BH468</f>
        <v>0</v>
      </c>
      <c r="AQ477" s="1340"/>
      <c r="AR477" s="1341"/>
      <c r="AS477" s="1336" t="str">
        <f t="shared" si="60"/>
        <v/>
      </c>
      <c r="AT477" s="1337"/>
      <c r="AU477" s="1337"/>
      <c r="AV477" s="1338"/>
      <c r="AW477" s="1342" t="str">
        <f>'Fruit Trees, Citrus &amp; Berries'!BA468</f>
        <v>HBFBR763</v>
      </c>
      <c r="AX477" s="1343"/>
      <c r="AY477" s="1344"/>
      <c r="BB477" s="108" t="str">
        <f t="shared" si="59"/>
        <v>*********</v>
      </c>
      <c r="BC477" s="108" t="str">
        <f t="shared" si="61"/>
        <v>HBFBR763</v>
      </c>
      <c r="BD477" s="108" t="str">
        <f t="shared" si="62"/>
        <v/>
      </c>
      <c r="BE477" s="108" t="str">
        <f t="shared" si="63"/>
        <v xml:space="preserve">Plum - European (Prune Plum) | Stanley </v>
      </c>
      <c r="BF477" s="115" t="str">
        <f t="shared" si="64"/>
        <v/>
      </c>
      <c r="BG477" s="113">
        <f t="shared" si="65"/>
        <v>39.950000000000003</v>
      </c>
      <c r="BH477" s="206">
        <f t="shared" si="66"/>
        <v>0</v>
      </c>
      <c r="BI477" s="113" t="str">
        <f t="shared" si="67"/>
        <v/>
      </c>
    </row>
    <row r="478" spans="2:61" ht="18.75" customHeight="1" x14ac:dyDescent="0.4">
      <c r="B478" s="1329" t="s">
        <v>1824</v>
      </c>
      <c r="C478" s="1330"/>
      <c r="D478" s="1329" t="s">
        <v>1824</v>
      </c>
      <c r="E478" s="1330"/>
      <c r="F478" s="1331" t="str">
        <f>'Fruit Trees, Citrus &amp; Berries'!BE469</f>
        <v/>
      </c>
      <c r="G478" s="1332"/>
      <c r="H478" s="1333" t="str">
        <f>'Fruit Trees, Citrus &amp; Berries'!BB469&amp;" | "&amp;'Fruit Trees, Citrus &amp; Berries'!BC469</f>
        <v xml:space="preserve"> | </v>
      </c>
      <c r="I478" s="1334"/>
      <c r="J478" s="1334"/>
      <c r="K478" s="1334"/>
      <c r="L478" s="1334"/>
      <c r="M478" s="1334"/>
      <c r="N478" s="1334"/>
      <c r="O478" s="1334"/>
      <c r="P478" s="1334"/>
      <c r="Q478" s="1334"/>
      <c r="R478" s="1334"/>
      <c r="S478" s="1334"/>
      <c r="T478" s="1334"/>
      <c r="U478" s="1334"/>
      <c r="V478" s="1334"/>
      <c r="W478" s="1334"/>
      <c r="X478" s="1334"/>
      <c r="Y478" s="1334"/>
      <c r="Z478" s="1334"/>
      <c r="AA478" s="1334"/>
      <c r="AB478" s="1334"/>
      <c r="AC478" s="1334"/>
      <c r="AD478" s="1334"/>
      <c r="AE478" s="1334"/>
      <c r="AF478" s="1334"/>
      <c r="AG478" s="1334"/>
      <c r="AH478" s="1334"/>
      <c r="AI478" s="1334"/>
      <c r="AJ478" s="1334"/>
      <c r="AK478" s="1334"/>
      <c r="AL478" s="1335"/>
      <c r="AM478" s="1336" t="str">
        <f>'Fruit Trees, Citrus &amp; Berries'!BF469</f>
        <v/>
      </c>
      <c r="AN478" s="1337"/>
      <c r="AO478" s="1338"/>
      <c r="AP478" s="1339" t="str">
        <f>'Fruit Trees, Citrus &amp; Berries'!BH469</f>
        <v/>
      </c>
      <c r="AQ478" s="1340"/>
      <c r="AR478" s="1341"/>
      <c r="AS478" s="1336" t="str">
        <f t="shared" si="60"/>
        <v/>
      </c>
      <c r="AT478" s="1337"/>
      <c r="AU478" s="1337"/>
      <c r="AV478" s="1338"/>
      <c r="AW478" s="1342" t="str">
        <f>'Fruit Trees, Citrus &amp; Berries'!BA469</f>
        <v/>
      </c>
      <c r="AX478" s="1343"/>
      <c r="AY478" s="1344"/>
      <c r="BB478" s="108" t="str">
        <f t="shared" si="59"/>
        <v>*********</v>
      </c>
      <c r="BC478" s="108" t="str">
        <f t="shared" si="61"/>
        <v/>
      </c>
      <c r="BD478" s="108" t="str">
        <f t="shared" si="62"/>
        <v/>
      </c>
      <c r="BE478" s="108" t="str">
        <f t="shared" si="63"/>
        <v xml:space="preserve"> | </v>
      </c>
      <c r="BF478" s="115" t="str">
        <f t="shared" si="64"/>
        <v/>
      </c>
      <c r="BG478" s="113" t="str">
        <f t="shared" si="65"/>
        <v/>
      </c>
      <c r="BH478" s="206" t="str">
        <f t="shared" si="66"/>
        <v/>
      </c>
      <c r="BI478" s="113" t="str">
        <f t="shared" si="67"/>
        <v/>
      </c>
    </row>
    <row r="479" spans="2:61" ht="18.75" customHeight="1" x14ac:dyDescent="0.4">
      <c r="B479" s="1329" t="s">
        <v>1824</v>
      </c>
      <c r="C479" s="1330"/>
      <c r="D479" s="1329" t="s">
        <v>1824</v>
      </c>
      <c r="E479" s="1330"/>
      <c r="F479" s="1331" t="str">
        <f>'Fruit Trees, Citrus &amp; Berries'!BE470</f>
        <v/>
      </c>
      <c r="G479" s="1332"/>
      <c r="H479" s="1333" t="str">
        <f>'Fruit Trees, Citrus &amp; Berries'!BB470&amp;" | "&amp;'Fruit Trees, Citrus &amp; Berries'!BC470</f>
        <v>Plum - European (Dwarf) | Angelina Burdett</v>
      </c>
      <c r="I479" s="1334"/>
      <c r="J479" s="1334"/>
      <c r="K479" s="1334"/>
      <c r="L479" s="1334"/>
      <c r="M479" s="1334"/>
      <c r="N479" s="1334"/>
      <c r="O479" s="1334"/>
      <c r="P479" s="1334"/>
      <c r="Q479" s="1334"/>
      <c r="R479" s="1334"/>
      <c r="S479" s="1334"/>
      <c r="T479" s="1334"/>
      <c r="U479" s="1334"/>
      <c r="V479" s="1334"/>
      <c r="W479" s="1334"/>
      <c r="X479" s="1334"/>
      <c r="Y479" s="1334"/>
      <c r="Z479" s="1334"/>
      <c r="AA479" s="1334"/>
      <c r="AB479" s="1334"/>
      <c r="AC479" s="1334"/>
      <c r="AD479" s="1334"/>
      <c r="AE479" s="1334"/>
      <c r="AF479" s="1334"/>
      <c r="AG479" s="1334"/>
      <c r="AH479" s="1334"/>
      <c r="AI479" s="1334"/>
      <c r="AJ479" s="1334"/>
      <c r="AK479" s="1334"/>
      <c r="AL479" s="1335"/>
      <c r="AM479" s="1336">
        <f>'Fruit Trees, Citrus &amp; Berries'!BF470</f>
        <v>52.95</v>
      </c>
      <c r="AN479" s="1337"/>
      <c r="AO479" s="1338"/>
      <c r="AP479" s="1339">
        <f>'Fruit Trees, Citrus &amp; Berries'!BH470</f>
        <v>0</v>
      </c>
      <c r="AQ479" s="1340"/>
      <c r="AR479" s="1341"/>
      <c r="AS479" s="1336" t="str">
        <f t="shared" si="60"/>
        <v/>
      </c>
      <c r="AT479" s="1337"/>
      <c r="AU479" s="1337"/>
      <c r="AV479" s="1338"/>
      <c r="AW479" s="1342" t="str">
        <f>'Fruit Trees, Citrus &amp; Berries'!BA470</f>
        <v>JFFBR772</v>
      </c>
      <c r="AX479" s="1343"/>
      <c r="AY479" s="1344"/>
      <c r="BB479" s="108" t="str">
        <f t="shared" ref="BB479:BB542" si="68">$AR$4</f>
        <v>*********</v>
      </c>
      <c r="BC479" s="108" t="str">
        <f t="shared" si="61"/>
        <v>JFFBR772</v>
      </c>
      <c r="BD479" s="108" t="str">
        <f t="shared" si="62"/>
        <v/>
      </c>
      <c r="BE479" s="108" t="str">
        <f t="shared" si="63"/>
        <v>Plum - European (Dwarf) | Angelina Burdett</v>
      </c>
      <c r="BF479" s="115" t="str">
        <f t="shared" si="64"/>
        <v/>
      </c>
      <c r="BG479" s="113">
        <f t="shared" si="65"/>
        <v>52.95</v>
      </c>
      <c r="BH479" s="206">
        <f t="shared" si="66"/>
        <v>0</v>
      </c>
      <c r="BI479" s="113" t="str">
        <f t="shared" si="67"/>
        <v/>
      </c>
    </row>
    <row r="480" spans="2:61" ht="18.75" customHeight="1" x14ac:dyDescent="0.4">
      <c r="B480" s="1329" t="s">
        <v>1824</v>
      </c>
      <c r="C480" s="1330"/>
      <c r="D480" s="1329" t="s">
        <v>1824</v>
      </c>
      <c r="E480" s="1330"/>
      <c r="F480" s="1331" t="str">
        <f>'Fruit Trees, Citrus &amp; Berries'!BE471</f>
        <v/>
      </c>
      <c r="G480" s="1332"/>
      <c r="H480" s="1333" t="str">
        <f>'Fruit Trees, Citrus &amp; Berries'!BB471&amp;" | "&amp;'Fruit Trees, Citrus &amp; Berries'!BC471</f>
        <v>Plum - European (Dwarf) | Coe's Golden Drop</v>
      </c>
      <c r="I480" s="1334"/>
      <c r="J480" s="1334"/>
      <c r="K480" s="1334"/>
      <c r="L480" s="1334"/>
      <c r="M480" s="1334"/>
      <c r="N480" s="1334"/>
      <c r="O480" s="1334"/>
      <c r="P480" s="1334"/>
      <c r="Q480" s="1334"/>
      <c r="R480" s="1334"/>
      <c r="S480" s="1334"/>
      <c r="T480" s="1334"/>
      <c r="U480" s="1334"/>
      <c r="V480" s="1334"/>
      <c r="W480" s="1334"/>
      <c r="X480" s="1334"/>
      <c r="Y480" s="1334"/>
      <c r="Z480" s="1334"/>
      <c r="AA480" s="1334"/>
      <c r="AB480" s="1334"/>
      <c r="AC480" s="1334"/>
      <c r="AD480" s="1334"/>
      <c r="AE480" s="1334"/>
      <c r="AF480" s="1334"/>
      <c r="AG480" s="1334"/>
      <c r="AH480" s="1334"/>
      <c r="AI480" s="1334"/>
      <c r="AJ480" s="1334"/>
      <c r="AK480" s="1334"/>
      <c r="AL480" s="1335"/>
      <c r="AM480" s="1336">
        <f>'Fruit Trees, Citrus &amp; Berries'!BF471</f>
        <v>52.95</v>
      </c>
      <c r="AN480" s="1337"/>
      <c r="AO480" s="1338"/>
      <c r="AP480" s="1339">
        <f>'Fruit Trees, Citrus &amp; Berries'!BH471</f>
        <v>0</v>
      </c>
      <c r="AQ480" s="1340"/>
      <c r="AR480" s="1341"/>
      <c r="AS480" s="1336" t="str">
        <f t="shared" ref="AS480:AS543" si="69">IF(OR(F480="",F480=0),"",(F480*AM480)-(F480*AM480*AP480))</f>
        <v/>
      </c>
      <c r="AT480" s="1337"/>
      <c r="AU480" s="1337"/>
      <c r="AV480" s="1338"/>
      <c r="AW480" s="1342" t="str">
        <f>'Fruit Trees, Citrus &amp; Berries'!BA471</f>
        <v>JFFBR773</v>
      </c>
      <c r="AX480" s="1343"/>
      <c r="AY480" s="1344"/>
      <c r="BB480" s="108" t="str">
        <f t="shared" si="68"/>
        <v>*********</v>
      </c>
      <c r="BC480" s="108" t="str">
        <f t="shared" ref="BC480:BC543" si="70">AW480</f>
        <v>JFFBR773</v>
      </c>
      <c r="BD480" s="108" t="str">
        <f t="shared" ref="BD480:BD543" si="71">F480</f>
        <v/>
      </c>
      <c r="BE480" s="108" t="str">
        <f t="shared" ref="BE480:BE543" si="72">H480</f>
        <v>Plum - European (Dwarf) | Coe's Golden Drop</v>
      </c>
      <c r="BF480" s="115" t="str">
        <f t="shared" ref="BF480:BF543" si="73">IF(OR(BD480="",BD480=0),"",$G$6)</f>
        <v/>
      </c>
      <c r="BG480" s="113">
        <f t="shared" ref="BG480:BG543" si="74">AM480</f>
        <v>52.95</v>
      </c>
      <c r="BH480" s="206">
        <f t="shared" ref="BH480:BH543" si="75">AP480</f>
        <v>0</v>
      </c>
      <c r="BI480" s="113" t="str">
        <f t="shared" ref="BI480:BI543" si="76">AS480</f>
        <v/>
      </c>
    </row>
    <row r="481" spans="2:61" ht="18.75" customHeight="1" x14ac:dyDescent="0.4">
      <c r="B481" s="1329" t="s">
        <v>1824</v>
      </c>
      <c r="C481" s="1330"/>
      <c r="D481" s="1329" t="s">
        <v>1824</v>
      </c>
      <c r="E481" s="1330"/>
      <c r="F481" s="1331" t="str">
        <f>'Fruit Trees, Citrus &amp; Berries'!BE472</f>
        <v/>
      </c>
      <c r="G481" s="1332"/>
      <c r="H481" s="1333" t="str">
        <f>'Fruit Trees, Citrus &amp; Berries'!BB472&amp;" | "&amp;'Fruit Trees, Citrus &amp; Berries'!BC472</f>
        <v>Plum - European (Dwarf) | Damson</v>
      </c>
      <c r="I481" s="1334"/>
      <c r="J481" s="1334"/>
      <c r="K481" s="1334"/>
      <c r="L481" s="1334"/>
      <c r="M481" s="1334"/>
      <c r="N481" s="1334"/>
      <c r="O481" s="1334"/>
      <c r="P481" s="1334"/>
      <c r="Q481" s="1334"/>
      <c r="R481" s="1334"/>
      <c r="S481" s="1334"/>
      <c r="T481" s="1334"/>
      <c r="U481" s="1334"/>
      <c r="V481" s="1334"/>
      <c r="W481" s="1334"/>
      <c r="X481" s="1334"/>
      <c r="Y481" s="1334"/>
      <c r="Z481" s="1334"/>
      <c r="AA481" s="1334"/>
      <c r="AB481" s="1334"/>
      <c r="AC481" s="1334"/>
      <c r="AD481" s="1334"/>
      <c r="AE481" s="1334"/>
      <c r="AF481" s="1334"/>
      <c r="AG481" s="1334"/>
      <c r="AH481" s="1334"/>
      <c r="AI481" s="1334"/>
      <c r="AJ481" s="1334"/>
      <c r="AK481" s="1334"/>
      <c r="AL481" s="1335"/>
      <c r="AM481" s="1336">
        <f>'Fruit Trees, Citrus &amp; Berries'!BF472</f>
        <v>52.95</v>
      </c>
      <c r="AN481" s="1337"/>
      <c r="AO481" s="1338"/>
      <c r="AP481" s="1339">
        <f>'Fruit Trees, Citrus &amp; Berries'!BH472</f>
        <v>0</v>
      </c>
      <c r="AQ481" s="1340"/>
      <c r="AR481" s="1341"/>
      <c r="AS481" s="1336" t="str">
        <f t="shared" si="69"/>
        <v/>
      </c>
      <c r="AT481" s="1337"/>
      <c r="AU481" s="1337"/>
      <c r="AV481" s="1338"/>
      <c r="AW481" s="1342" t="str">
        <f>'Fruit Trees, Citrus &amp; Berries'!BA472</f>
        <v>JFFBR774</v>
      </c>
      <c r="AX481" s="1343"/>
      <c r="AY481" s="1344"/>
      <c r="BB481" s="108" t="str">
        <f t="shared" si="68"/>
        <v>*********</v>
      </c>
      <c r="BC481" s="108" t="str">
        <f t="shared" si="70"/>
        <v>JFFBR774</v>
      </c>
      <c r="BD481" s="108" t="str">
        <f t="shared" si="71"/>
        <v/>
      </c>
      <c r="BE481" s="108" t="str">
        <f t="shared" si="72"/>
        <v>Plum - European (Dwarf) | Damson</v>
      </c>
      <c r="BF481" s="115" t="str">
        <f t="shared" si="73"/>
        <v/>
      </c>
      <c r="BG481" s="113">
        <f t="shared" si="74"/>
        <v>52.95</v>
      </c>
      <c r="BH481" s="206">
        <f t="shared" si="75"/>
        <v>0</v>
      </c>
      <c r="BI481" s="113" t="str">
        <f t="shared" si="76"/>
        <v/>
      </c>
    </row>
    <row r="482" spans="2:61" ht="18.75" customHeight="1" x14ac:dyDescent="0.4">
      <c r="B482" s="1329" t="s">
        <v>1824</v>
      </c>
      <c r="C482" s="1330"/>
      <c r="D482" s="1329" t="s">
        <v>1824</v>
      </c>
      <c r="E482" s="1330"/>
      <c r="F482" s="1331" t="str">
        <f>'Fruit Trees, Citrus &amp; Berries'!BE473</f>
        <v/>
      </c>
      <c r="G482" s="1332"/>
      <c r="H482" s="1333" t="str">
        <f>'Fruit Trees, Citrus &amp; Berries'!BB473&amp;" | "&amp;'Fruit Trees, Citrus &amp; Berries'!BC473</f>
        <v>Plum - European (Dwarf) | Greengage</v>
      </c>
      <c r="I482" s="1334"/>
      <c r="J482" s="1334"/>
      <c r="K482" s="1334"/>
      <c r="L482" s="1334"/>
      <c r="M482" s="1334"/>
      <c r="N482" s="1334"/>
      <c r="O482" s="1334"/>
      <c r="P482" s="1334"/>
      <c r="Q482" s="1334"/>
      <c r="R482" s="1334"/>
      <c r="S482" s="1334"/>
      <c r="T482" s="1334"/>
      <c r="U482" s="1334"/>
      <c r="V482" s="1334"/>
      <c r="W482" s="1334"/>
      <c r="X482" s="1334"/>
      <c r="Y482" s="1334"/>
      <c r="Z482" s="1334"/>
      <c r="AA482" s="1334"/>
      <c r="AB482" s="1334"/>
      <c r="AC482" s="1334"/>
      <c r="AD482" s="1334"/>
      <c r="AE482" s="1334"/>
      <c r="AF482" s="1334"/>
      <c r="AG482" s="1334"/>
      <c r="AH482" s="1334"/>
      <c r="AI482" s="1334"/>
      <c r="AJ482" s="1334"/>
      <c r="AK482" s="1334"/>
      <c r="AL482" s="1335"/>
      <c r="AM482" s="1336">
        <f>'Fruit Trees, Citrus &amp; Berries'!BF473</f>
        <v>52.95</v>
      </c>
      <c r="AN482" s="1337"/>
      <c r="AO482" s="1338"/>
      <c r="AP482" s="1339">
        <f>'Fruit Trees, Citrus &amp; Berries'!BH473</f>
        <v>0</v>
      </c>
      <c r="AQ482" s="1340"/>
      <c r="AR482" s="1341"/>
      <c r="AS482" s="1336" t="str">
        <f t="shared" si="69"/>
        <v/>
      </c>
      <c r="AT482" s="1337"/>
      <c r="AU482" s="1337"/>
      <c r="AV482" s="1338"/>
      <c r="AW482" s="1342" t="str">
        <f>'Fruit Trees, Citrus &amp; Berries'!BA473</f>
        <v>JFFBR775</v>
      </c>
      <c r="AX482" s="1343"/>
      <c r="AY482" s="1344"/>
      <c r="BB482" s="108" t="str">
        <f t="shared" si="68"/>
        <v>*********</v>
      </c>
      <c r="BC482" s="108" t="str">
        <f t="shared" si="70"/>
        <v>JFFBR775</v>
      </c>
      <c r="BD482" s="108" t="str">
        <f t="shared" si="71"/>
        <v/>
      </c>
      <c r="BE482" s="108" t="str">
        <f t="shared" si="72"/>
        <v>Plum - European (Dwarf) | Greengage</v>
      </c>
      <c r="BF482" s="115" t="str">
        <f t="shared" si="73"/>
        <v/>
      </c>
      <c r="BG482" s="113">
        <f t="shared" si="74"/>
        <v>52.95</v>
      </c>
      <c r="BH482" s="206">
        <f t="shared" si="75"/>
        <v>0</v>
      </c>
      <c r="BI482" s="113" t="str">
        <f t="shared" si="76"/>
        <v/>
      </c>
    </row>
    <row r="483" spans="2:61" ht="18.75" customHeight="1" x14ac:dyDescent="0.4">
      <c r="B483" s="1329" t="s">
        <v>1824</v>
      </c>
      <c r="C483" s="1330"/>
      <c r="D483" s="1329" t="s">
        <v>1824</v>
      </c>
      <c r="E483" s="1330"/>
      <c r="F483" s="1331" t="str">
        <f>'Fruit Trees, Citrus &amp; Berries'!BE474</f>
        <v/>
      </c>
      <c r="G483" s="1332"/>
      <c r="H483" s="1333" t="str">
        <f>'Fruit Trees, Citrus &amp; Berries'!BB474&amp;" | "&amp;'Fruit Trees, Citrus &amp; Berries'!BC474</f>
        <v>Plum - European (Dwarf) | King Billy</v>
      </c>
      <c r="I483" s="1334"/>
      <c r="J483" s="1334"/>
      <c r="K483" s="1334"/>
      <c r="L483" s="1334"/>
      <c r="M483" s="1334"/>
      <c r="N483" s="1334"/>
      <c r="O483" s="1334"/>
      <c r="P483" s="1334"/>
      <c r="Q483" s="1334"/>
      <c r="R483" s="1334"/>
      <c r="S483" s="1334"/>
      <c r="T483" s="1334"/>
      <c r="U483" s="1334"/>
      <c r="V483" s="1334"/>
      <c r="W483" s="1334"/>
      <c r="X483" s="1334"/>
      <c r="Y483" s="1334"/>
      <c r="Z483" s="1334"/>
      <c r="AA483" s="1334"/>
      <c r="AB483" s="1334"/>
      <c r="AC483" s="1334"/>
      <c r="AD483" s="1334"/>
      <c r="AE483" s="1334"/>
      <c r="AF483" s="1334"/>
      <c r="AG483" s="1334"/>
      <c r="AH483" s="1334"/>
      <c r="AI483" s="1334"/>
      <c r="AJ483" s="1334"/>
      <c r="AK483" s="1334"/>
      <c r="AL483" s="1335"/>
      <c r="AM483" s="1336">
        <f>'Fruit Trees, Citrus &amp; Berries'!BF474</f>
        <v>52.95</v>
      </c>
      <c r="AN483" s="1337"/>
      <c r="AO483" s="1338"/>
      <c r="AP483" s="1339">
        <f>'Fruit Trees, Citrus &amp; Berries'!BH474</f>
        <v>0</v>
      </c>
      <c r="AQ483" s="1340"/>
      <c r="AR483" s="1341"/>
      <c r="AS483" s="1336" t="str">
        <f t="shared" si="69"/>
        <v/>
      </c>
      <c r="AT483" s="1337"/>
      <c r="AU483" s="1337"/>
      <c r="AV483" s="1338"/>
      <c r="AW483" s="1342" t="str">
        <f>'Fruit Trees, Citrus &amp; Berries'!BA474</f>
        <v>JFFBR778</v>
      </c>
      <c r="AX483" s="1343"/>
      <c r="AY483" s="1344"/>
      <c r="BB483" s="108" t="str">
        <f t="shared" si="68"/>
        <v>*********</v>
      </c>
      <c r="BC483" s="108" t="str">
        <f t="shared" si="70"/>
        <v>JFFBR778</v>
      </c>
      <c r="BD483" s="108" t="str">
        <f t="shared" si="71"/>
        <v/>
      </c>
      <c r="BE483" s="108" t="str">
        <f t="shared" si="72"/>
        <v>Plum - European (Dwarf) | King Billy</v>
      </c>
      <c r="BF483" s="115" t="str">
        <f t="shared" si="73"/>
        <v/>
      </c>
      <c r="BG483" s="113">
        <f t="shared" si="74"/>
        <v>52.95</v>
      </c>
      <c r="BH483" s="206">
        <f t="shared" si="75"/>
        <v>0</v>
      </c>
      <c r="BI483" s="113" t="str">
        <f t="shared" si="76"/>
        <v/>
      </c>
    </row>
    <row r="484" spans="2:61" ht="18.75" customHeight="1" x14ac:dyDescent="0.4">
      <c r="B484" s="1329" t="s">
        <v>1824</v>
      </c>
      <c r="C484" s="1330"/>
      <c r="D484" s="1329" t="s">
        <v>1824</v>
      </c>
      <c r="E484" s="1330"/>
      <c r="F484" s="1331" t="str">
        <f>'Fruit Trees, Citrus &amp; Berries'!BE475</f>
        <v/>
      </c>
      <c r="G484" s="1332"/>
      <c r="H484" s="1333" t="str">
        <f>'Fruit Trees, Citrus &amp; Berries'!BB475&amp;" | "&amp;'Fruit Trees, Citrus &amp; Berries'!BC475</f>
        <v>Plum - European (Dwarf) | President</v>
      </c>
      <c r="I484" s="1334"/>
      <c r="J484" s="1334"/>
      <c r="K484" s="1334"/>
      <c r="L484" s="1334"/>
      <c r="M484" s="1334"/>
      <c r="N484" s="1334"/>
      <c r="O484" s="1334"/>
      <c r="P484" s="1334"/>
      <c r="Q484" s="1334"/>
      <c r="R484" s="1334"/>
      <c r="S484" s="1334"/>
      <c r="T484" s="1334"/>
      <c r="U484" s="1334"/>
      <c r="V484" s="1334"/>
      <c r="W484" s="1334"/>
      <c r="X484" s="1334"/>
      <c r="Y484" s="1334"/>
      <c r="Z484" s="1334"/>
      <c r="AA484" s="1334"/>
      <c r="AB484" s="1334"/>
      <c r="AC484" s="1334"/>
      <c r="AD484" s="1334"/>
      <c r="AE484" s="1334"/>
      <c r="AF484" s="1334"/>
      <c r="AG484" s="1334"/>
      <c r="AH484" s="1334"/>
      <c r="AI484" s="1334"/>
      <c r="AJ484" s="1334"/>
      <c r="AK484" s="1334"/>
      <c r="AL484" s="1335"/>
      <c r="AM484" s="1336">
        <f>'Fruit Trees, Citrus &amp; Berries'!BF475</f>
        <v>52.95</v>
      </c>
      <c r="AN484" s="1337"/>
      <c r="AO484" s="1338"/>
      <c r="AP484" s="1339">
        <f>'Fruit Trees, Citrus &amp; Berries'!BH475</f>
        <v>0</v>
      </c>
      <c r="AQ484" s="1340"/>
      <c r="AR484" s="1341"/>
      <c r="AS484" s="1336" t="str">
        <f t="shared" si="69"/>
        <v/>
      </c>
      <c r="AT484" s="1337"/>
      <c r="AU484" s="1337"/>
      <c r="AV484" s="1338"/>
      <c r="AW484" s="1342" t="str">
        <f>'Fruit Trees, Citrus &amp; Berries'!BA475</f>
        <v>JFFBR776</v>
      </c>
      <c r="AX484" s="1343"/>
      <c r="AY484" s="1344"/>
      <c r="BB484" s="108" t="str">
        <f t="shared" si="68"/>
        <v>*********</v>
      </c>
      <c r="BC484" s="108" t="str">
        <f t="shared" si="70"/>
        <v>JFFBR776</v>
      </c>
      <c r="BD484" s="108" t="str">
        <f t="shared" si="71"/>
        <v/>
      </c>
      <c r="BE484" s="108" t="str">
        <f t="shared" si="72"/>
        <v>Plum - European (Dwarf) | President</v>
      </c>
      <c r="BF484" s="115" t="str">
        <f t="shared" si="73"/>
        <v/>
      </c>
      <c r="BG484" s="113">
        <f t="shared" si="74"/>
        <v>52.95</v>
      </c>
      <c r="BH484" s="206">
        <f t="shared" si="75"/>
        <v>0</v>
      </c>
      <c r="BI484" s="113" t="str">
        <f t="shared" si="76"/>
        <v/>
      </c>
    </row>
    <row r="485" spans="2:61" ht="18.75" customHeight="1" x14ac:dyDescent="0.4">
      <c r="B485" s="1329" t="s">
        <v>1824</v>
      </c>
      <c r="C485" s="1330"/>
      <c r="D485" s="1329" t="s">
        <v>1824</v>
      </c>
      <c r="E485" s="1330"/>
      <c r="F485" s="1331" t="str">
        <f>'Fruit Trees, Citrus &amp; Berries'!BE476</f>
        <v/>
      </c>
      <c r="G485" s="1332"/>
      <c r="H485" s="1333" t="str">
        <f>'Fruit Trees, Citrus &amp; Berries'!BB476&amp;" | "&amp;'Fruit Trees, Citrus &amp; Berries'!BC476</f>
        <v>Plum - European (Dwarf) | Sugar</v>
      </c>
      <c r="I485" s="1334"/>
      <c r="J485" s="1334"/>
      <c r="K485" s="1334"/>
      <c r="L485" s="1334"/>
      <c r="M485" s="1334"/>
      <c r="N485" s="1334"/>
      <c r="O485" s="1334"/>
      <c r="P485" s="1334"/>
      <c r="Q485" s="1334"/>
      <c r="R485" s="1334"/>
      <c r="S485" s="1334"/>
      <c r="T485" s="1334"/>
      <c r="U485" s="1334"/>
      <c r="V485" s="1334"/>
      <c r="W485" s="1334"/>
      <c r="X485" s="1334"/>
      <c r="Y485" s="1334"/>
      <c r="Z485" s="1334"/>
      <c r="AA485" s="1334"/>
      <c r="AB485" s="1334"/>
      <c r="AC485" s="1334"/>
      <c r="AD485" s="1334"/>
      <c r="AE485" s="1334"/>
      <c r="AF485" s="1334"/>
      <c r="AG485" s="1334"/>
      <c r="AH485" s="1334"/>
      <c r="AI485" s="1334"/>
      <c r="AJ485" s="1334"/>
      <c r="AK485" s="1334"/>
      <c r="AL485" s="1335"/>
      <c r="AM485" s="1336">
        <f>'Fruit Trees, Citrus &amp; Berries'!BF476</f>
        <v>52.95</v>
      </c>
      <c r="AN485" s="1337"/>
      <c r="AO485" s="1338"/>
      <c r="AP485" s="1339">
        <f>'Fruit Trees, Citrus &amp; Berries'!BH476</f>
        <v>0</v>
      </c>
      <c r="AQ485" s="1340"/>
      <c r="AR485" s="1341"/>
      <c r="AS485" s="1336" t="str">
        <f t="shared" si="69"/>
        <v/>
      </c>
      <c r="AT485" s="1337"/>
      <c r="AU485" s="1337"/>
      <c r="AV485" s="1338"/>
      <c r="AW485" s="1342" t="str">
        <f>'Fruit Trees, Citrus &amp; Berries'!BA476</f>
        <v>JFFBR777</v>
      </c>
      <c r="AX485" s="1343"/>
      <c r="AY485" s="1344"/>
      <c r="BB485" s="108" t="str">
        <f t="shared" si="68"/>
        <v>*********</v>
      </c>
      <c r="BC485" s="108" t="str">
        <f t="shared" si="70"/>
        <v>JFFBR777</v>
      </c>
      <c r="BD485" s="108" t="str">
        <f t="shared" si="71"/>
        <v/>
      </c>
      <c r="BE485" s="108" t="str">
        <f t="shared" si="72"/>
        <v>Plum - European (Dwarf) | Sugar</v>
      </c>
      <c r="BF485" s="115" t="str">
        <f t="shared" si="73"/>
        <v/>
      </c>
      <c r="BG485" s="113">
        <f t="shared" si="74"/>
        <v>52.95</v>
      </c>
      <c r="BH485" s="206">
        <f t="shared" si="75"/>
        <v>0</v>
      </c>
      <c r="BI485" s="113" t="str">
        <f t="shared" si="76"/>
        <v/>
      </c>
    </row>
    <row r="486" spans="2:61" ht="18.75" customHeight="1" x14ac:dyDescent="0.4">
      <c r="B486" s="1329" t="s">
        <v>1824</v>
      </c>
      <c r="C486" s="1330"/>
      <c r="D486" s="1329" t="s">
        <v>1824</v>
      </c>
      <c r="E486" s="1330"/>
      <c r="F486" s="1331" t="str">
        <f>'Fruit Trees, Citrus &amp; Berries'!BE477</f>
        <v/>
      </c>
      <c r="G486" s="1332"/>
      <c r="H486" s="1333" t="str">
        <f>'Fruit Trees, Citrus &amp; Berries'!BB477&amp;" | "&amp;'Fruit Trees, Citrus &amp; Berries'!BC477</f>
        <v xml:space="preserve"> | </v>
      </c>
      <c r="I486" s="1334"/>
      <c r="J486" s="1334"/>
      <c r="K486" s="1334"/>
      <c r="L486" s="1334"/>
      <c r="M486" s="1334"/>
      <c r="N486" s="1334"/>
      <c r="O486" s="1334"/>
      <c r="P486" s="1334"/>
      <c r="Q486" s="1334"/>
      <c r="R486" s="1334"/>
      <c r="S486" s="1334"/>
      <c r="T486" s="1334"/>
      <c r="U486" s="1334"/>
      <c r="V486" s="1334"/>
      <c r="W486" s="1334"/>
      <c r="X486" s="1334"/>
      <c r="Y486" s="1334"/>
      <c r="Z486" s="1334"/>
      <c r="AA486" s="1334"/>
      <c r="AB486" s="1334"/>
      <c r="AC486" s="1334"/>
      <c r="AD486" s="1334"/>
      <c r="AE486" s="1334"/>
      <c r="AF486" s="1334"/>
      <c r="AG486" s="1334"/>
      <c r="AH486" s="1334"/>
      <c r="AI486" s="1334"/>
      <c r="AJ486" s="1334"/>
      <c r="AK486" s="1334"/>
      <c r="AL486" s="1335"/>
      <c r="AM486" s="1336" t="str">
        <f>'Fruit Trees, Citrus &amp; Berries'!BF477</f>
        <v/>
      </c>
      <c r="AN486" s="1337"/>
      <c r="AO486" s="1338"/>
      <c r="AP486" s="1339" t="str">
        <f>'Fruit Trees, Citrus &amp; Berries'!BH477</f>
        <v/>
      </c>
      <c r="AQ486" s="1340"/>
      <c r="AR486" s="1341"/>
      <c r="AS486" s="1336" t="str">
        <f t="shared" si="69"/>
        <v/>
      </c>
      <c r="AT486" s="1337"/>
      <c r="AU486" s="1337"/>
      <c r="AV486" s="1338"/>
      <c r="AW486" s="1342" t="str">
        <f>'Fruit Trees, Citrus &amp; Berries'!BA477</f>
        <v/>
      </c>
      <c r="AX486" s="1343"/>
      <c r="AY486" s="1344"/>
      <c r="BB486" s="108" t="str">
        <f t="shared" si="68"/>
        <v>*********</v>
      </c>
      <c r="BC486" s="108" t="str">
        <f t="shared" si="70"/>
        <v/>
      </c>
      <c r="BD486" s="108" t="str">
        <f t="shared" si="71"/>
        <v/>
      </c>
      <c r="BE486" s="108" t="str">
        <f t="shared" si="72"/>
        <v xml:space="preserve"> | </v>
      </c>
      <c r="BF486" s="115" t="str">
        <f t="shared" si="73"/>
        <v/>
      </c>
      <c r="BG486" s="113" t="str">
        <f t="shared" si="74"/>
        <v/>
      </c>
      <c r="BH486" s="206" t="str">
        <f t="shared" si="75"/>
        <v/>
      </c>
      <c r="BI486" s="113" t="str">
        <f t="shared" si="76"/>
        <v/>
      </c>
    </row>
    <row r="487" spans="2:61" ht="18.75" customHeight="1" x14ac:dyDescent="0.4">
      <c r="B487" s="1329" t="s">
        <v>1824</v>
      </c>
      <c r="C487" s="1330"/>
      <c r="D487" s="1329" t="s">
        <v>1824</v>
      </c>
      <c r="E487" s="1330"/>
      <c r="F487" s="1331" t="str">
        <f>'Fruit Trees, Citrus &amp; Berries'!BE478</f>
        <v/>
      </c>
      <c r="G487" s="1332"/>
      <c r="H487" s="1333" t="str">
        <f>'Fruit Trees, Citrus &amp; Berries'!BB478&amp;" | "&amp;'Fruit Trees, Citrus &amp; Berries'!BC478</f>
        <v>Plum - European (Dwarf Prune Plum) | D'Agen</v>
      </c>
      <c r="I487" s="1334"/>
      <c r="J487" s="1334"/>
      <c r="K487" s="1334"/>
      <c r="L487" s="1334"/>
      <c r="M487" s="1334"/>
      <c r="N487" s="1334"/>
      <c r="O487" s="1334"/>
      <c r="P487" s="1334"/>
      <c r="Q487" s="1334"/>
      <c r="R487" s="1334"/>
      <c r="S487" s="1334"/>
      <c r="T487" s="1334"/>
      <c r="U487" s="1334"/>
      <c r="V487" s="1334"/>
      <c r="W487" s="1334"/>
      <c r="X487" s="1334"/>
      <c r="Y487" s="1334"/>
      <c r="Z487" s="1334"/>
      <c r="AA487" s="1334"/>
      <c r="AB487" s="1334"/>
      <c r="AC487" s="1334"/>
      <c r="AD487" s="1334"/>
      <c r="AE487" s="1334"/>
      <c r="AF487" s="1334"/>
      <c r="AG487" s="1334"/>
      <c r="AH487" s="1334"/>
      <c r="AI487" s="1334"/>
      <c r="AJ487" s="1334"/>
      <c r="AK487" s="1334"/>
      <c r="AL487" s="1335"/>
      <c r="AM487" s="1336">
        <f>'Fruit Trees, Citrus &amp; Berries'!BF478</f>
        <v>52.95</v>
      </c>
      <c r="AN487" s="1337"/>
      <c r="AO487" s="1338"/>
      <c r="AP487" s="1339">
        <f>'Fruit Trees, Citrus &amp; Berries'!BH478</f>
        <v>0</v>
      </c>
      <c r="AQ487" s="1340"/>
      <c r="AR487" s="1341"/>
      <c r="AS487" s="1336" t="str">
        <f t="shared" si="69"/>
        <v/>
      </c>
      <c r="AT487" s="1337"/>
      <c r="AU487" s="1337"/>
      <c r="AV487" s="1338"/>
      <c r="AW487" s="1342" t="str">
        <f>'Fruit Trees, Citrus &amp; Berries'!BA478</f>
        <v>JFFBR780</v>
      </c>
      <c r="AX487" s="1343"/>
      <c r="AY487" s="1344"/>
      <c r="BB487" s="108" t="str">
        <f t="shared" si="68"/>
        <v>*********</v>
      </c>
      <c r="BC487" s="108" t="str">
        <f t="shared" si="70"/>
        <v>JFFBR780</v>
      </c>
      <c r="BD487" s="108" t="str">
        <f t="shared" si="71"/>
        <v/>
      </c>
      <c r="BE487" s="108" t="str">
        <f t="shared" si="72"/>
        <v>Plum - European (Dwarf Prune Plum) | D'Agen</v>
      </c>
      <c r="BF487" s="115" t="str">
        <f t="shared" si="73"/>
        <v/>
      </c>
      <c r="BG487" s="113">
        <f t="shared" si="74"/>
        <v>52.95</v>
      </c>
      <c r="BH487" s="206">
        <f t="shared" si="75"/>
        <v>0</v>
      </c>
      <c r="BI487" s="113" t="str">
        <f t="shared" si="76"/>
        <v/>
      </c>
    </row>
    <row r="488" spans="2:61" ht="18.75" customHeight="1" x14ac:dyDescent="0.4">
      <c r="B488" s="1329" t="s">
        <v>1824</v>
      </c>
      <c r="C488" s="1330"/>
      <c r="D488" s="1329" t="s">
        <v>1824</v>
      </c>
      <c r="E488" s="1330"/>
      <c r="F488" s="1331" t="str">
        <f>'Fruit Trees, Citrus &amp; Berries'!BE479</f>
        <v/>
      </c>
      <c r="G488" s="1332"/>
      <c r="H488" s="1333" t="str">
        <f>'Fruit Trees, Citrus &amp; Berries'!BB479&amp;" | "&amp;'Fruit Trees, Citrus &amp; Berries'!BC479</f>
        <v>Plum - European (Dwarf Prune Plum) | Robe de Sergeant</v>
      </c>
      <c r="I488" s="1334"/>
      <c r="J488" s="1334"/>
      <c r="K488" s="1334"/>
      <c r="L488" s="1334"/>
      <c r="M488" s="1334"/>
      <c r="N488" s="1334"/>
      <c r="O488" s="1334"/>
      <c r="P488" s="1334"/>
      <c r="Q488" s="1334"/>
      <c r="R488" s="1334"/>
      <c r="S488" s="1334"/>
      <c r="T488" s="1334"/>
      <c r="U488" s="1334"/>
      <c r="V488" s="1334"/>
      <c r="W488" s="1334"/>
      <c r="X488" s="1334"/>
      <c r="Y488" s="1334"/>
      <c r="Z488" s="1334"/>
      <c r="AA488" s="1334"/>
      <c r="AB488" s="1334"/>
      <c r="AC488" s="1334"/>
      <c r="AD488" s="1334"/>
      <c r="AE488" s="1334"/>
      <c r="AF488" s="1334"/>
      <c r="AG488" s="1334"/>
      <c r="AH488" s="1334"/>
      <c r="AI488" s="1334"/>
      <c r="AJ488" s="1334"/>
      <c r="AK488" s="1334"/>
      <c r="AL488" s="1335"/>
      <c r="AM488" s="1336">
        <f>'Fruit Trees, Citrus &amp; Berries'!BF479</f>
        <v>52.95</v>
      </c>
      <c r="AN488" s="1337"/>
      <c r="AO488" s="1338"/>
      <c r="AP488" s="1339">
        <f>'Fruit Trees, Citrus &amp; Berries'!BH479</f>
        <v>0</v>
      </c>
      <c r="AQ488" s="1340"/>
      <c r="AR488" s="1341"/>
      <c r="AS488" s="1336" t="str">
        <f t="shared" si="69"/>
        <v/>
      </c>
      <c r="AT488" s="1337"/>
      <c r="AU488" s="1337"/>
      <c r="AV488" s="1338"/>
      <c r="AW488" s="1342" t="str">
        <f>'Fruit Trees, Citrus &amp; Berries'!BA479</f>
        <v>JFFBR782</v>
      </c>
      <c r="AX488" s="1343"/>
      <c r="AY488" s="1344"/>
      <c r="BB488" s="108" t="str">
        <f t="shared" si="68"/>
        <v>*********</v>
      </c>
      <c r="BC488" s="108" t="str">
        <f t="shared" si="70"/>
        <v>JFFBR782</v>
      </c>
      <c r="BD488" s="108" t="str">
        <f t="shared" si="71"/>
        <v/>
      </c>
      <c r="BE488" s="108" t="str">
        <f t="shared" si="72"/>
        <v>Plum - European (Dwarf Prune Plum) | Robe de Sergeant</v>
      </c>
      <c r="BF488" s="115" t="str">
        <f t="shared" si="73"/>
        <v/>
      </c>
      <c r="BG488" s="113">
        <f t="shared" si="74"/>
        <v>52.95</v>
      </c>
      <c r="BH488" s="206">
        <f t="shared" si="75"/>
        <v>0</v>
      </c>
      <c r="BI488" s="113" t="str">
        <f t="shared" si="76"/>
        <v/>
      </c>
    </row>
    <row r="489" spans="2:61" ht="18.75" customHeight="1" x14ac:dyDescent="0.4">
      <c r="B489" s="1329" t="s">
        <v>1824</v>
      </c>
      <c r="C489" s="1330"/>
      <c r="D489" s="1329" t="s">
        <v>1824</v>
      </c>
      <c r="E489" s="1330"/>
      <c r="F489" s="1331" t="str">
        <f>'Fruit Trees, Citrus &amp; Berries'!BE480</f>
        <v/>
      </c>
      <c r="G489" s="1332"/>
      <c r="H489" s="1333" t="str">
        <f>'Fruit Trees, Citrus &amp; Berries'!BB480&amp;" | "&amp;'Fruit Trees, Citrus &amp; Berries'!BC480</f>
        <v xml:space="preserve"> | </v>
      </c>
      <c r="I489" s="1334"/>
      <c r="J489" s="1334"/>
      <c r="K489" s="1334"/>
      <c r="L489" s="1334"/>
      <c r="M489" s="1334"/>
      <c r="N489" s="1334"/>
      <c r="O489" s="1334"/>
      <c r="P489" s="1334"/>
      <c r="Q489" s="1334"/>
      <c r="R489" s="1334"/>
      <c r="S489" s="1334"/>
      <c r="T489" s="1334"/>
      <c r="U489" s="1334"/>
      <c r="V489" s="1334"/>
      <c r="W489" s="1334"/>
      <c r="X489" s="1334"/>
      <c r="Y489" s="1334"/>
      <c r="Z489" s="1334"/>
      <c r="AA489" s="1334"/>
      <c r="AB489" s="1334"/>
      <c r="AC489" s="1334"/>
      <c r="AD489" s="1334"/>
      <c r="AE489" s="1334"/>
      <c r="AF489" s="1334"/>
      <c r="AG489" s="1334"/>
      <c r="AH489" s="1334"/>
      <c r="AI489" s="1334"/>
      <c r="AJ489" s="1334"/>
      <c r="AK489" s="1334"/>
      <c r="AL489" s="1335"/>
      <c r="AM489" s="1336" t="str">
        <f>'Fruit Trees, Citrus &amp; Berries'!BF480</f>
        <v/>
      </c>
      <c r="AN489" s="1337"/>
      <c r="AO489" s="1338"/>
      <c r="AP489" s="1339" t="str">
        <f>'Fruit Trees, Citrus &amp; Berries'!BH480</f>
        <v/>
      </c>
      <c r="AQ489" s="1340"/>
      <c r="AR489" s="1341"/>
      <c r="AS489" s="1336" t="str">
        <f t="shared" si="69"/>
        <v/>
      </c>
      <c r="AT489" s="1337"/>
      <c r="AU489" s="1337"/>
      <c r="AV489" s="1338"/>
      <c r="AW489" s="1342" t="str">
        <f>'Fruit Trees, Citrus &amp; Berries'!BA480</f>
        <v/>
      </c>
      <c r="AX489" s="1343"/>
      <c r="AY489" s="1344"/>
      <c r="BB489" s="108" t="str">
        <f t="shared" si="68"/>
        <v>*********</v>
      </c>
      <c r="BC489" s="108" t="str">
        <f t="shared" si="70"/>
        <v/>
      </c>
      <c r="BD489" s="108" t="str">
        <f t="shared" si="71"/>
        <v/>
      </c>
      <c r="BE489" s="108" t="str">
        <f t="shared" si="72"/>
        <v xml:space="preserve"> | </v>
      </c>
      <c r="BF489" s="115" t="str">
        <f t="shared" si="73"/>
        <v/>
      </c>
      <c r="BG489" s="113" t="str">
        <f t="shared" si="74"/>
        <v/>
      </c>
      <c r="BH489" s="206" t="str">
        <f t="shared" si="75"/>
        <v/>
      </c>
      <c r="BI489" s="113" t="str">
        <f t="shared" si="76"/>
        <v/>
      </c>
    </row>
    <row r="490" spans="2:61" ht="18.75" customHeight="1" x14ac:dyDescent="0.4">
      <c r="B490" s="1329" t="s">
        <v>1824</v>
      </c>
      <c r="C490" s="1330"/>
      <c r="D490" s="1329" t="s">
        <v>1824</v>
      </c>
      <c r="E490" s="1330"/>
      <c r="F490" s="1331" t="str">
        <f>'Fruit Trees, Citrus &amp; Berries'!BE481</f>
        <v/>
      </c>
      <c r="G490" s="1332"/>
      <c r="H490" s="1333" t="str">
        <f>'Fruit Trees, Citrus &amp; Berries'!BB481&amp;" | "&amp;'Fruit Trees, Citrus &amp; Berries'!BC481</f>
        <v>Plum - European (Double Grafted) | Greengage &amp; Coe's Golden Drop</v>
      </c>
      <c r="I490" s="1334"/>
      <c r="J490" s="1334"/>
      <c r="K490" s="1334"/>
      <c r="L490" s="1334"/>
      <c r="M490" s="1334"/>
      <c r="N490" s="1334"/>
      <c r="O490" s="1334"/>
      <c r="P490" s="1334"/>
      <c r="Q490" s="1334"/>
      <c r="R490" s="1334"/>
      <c r="S490" s="1334"/>
      <c r="T490" s="1334"/>
      <c r="U490" s="1334"/>
      <c r="V490" s="1334"/>
      <c r="W490" s="1334"/>
      <c r="X490" s="1334"/>
      <c r="Y490" s="1334"/>
      <c r="Z490" s="1334"/>
      <c r="AA490" s="1334"/>
      <c r="AB490" s="1334"/>
      <c r="AC490" s="1334"/>
      <c r="AD490" s="1334"/>
      <c r="AE490" s="1334"/>
      <c r="AF490" s="1334"/>
      <c r="AG490" s="1334"/>
      <c r="AH490" s="1334"/>
      <c r="AI490" s="1334"/>
      <c r="AJ490" s="1334"/>
      <c r="AK490" s="1334"/>
      <c r="AL490" s="1335"/>
      <c r="AM490" s="1336" t="str">
        <f>'Fruit Trees, Citrus &amp; Berries'!BF481</f>
        <v/>
      </c>
      <c r="AN490" s="1337"/>
      <c r="AO490" s="1338"/>
      <c r="AP490" s="1339">
        <f>'Fruit Trees, Citrus &amp; Berries'!BH481</f>
        <v>0</v>
      </c>
      <c r="AQ490" s="1340"/>
      <c r="AR490" s="1341"/>
      <c r="AS490" s="1336" t="str">
        <f t="shared" si="69"/>
        <v/>
      </c>
      <c r="AT490" s="1337"/>
      <c r="AU490" s="1337"/>
      <c r="AV490" s="1338"/>
      <c r="AW490" s="1342" t="str">
        <f>'Fruit Trees, Citrus &amp; Berries'!BA481</f>
        <v>HBFBR784</v>
      </c>
      <c r="AX490" s="1343"/>
      <c r="AY490" s="1344"/>
      <c r="BB490" s="108" t="str">
        <f t="shared" si="68"/>
        <v>*********</v>
      </c>
      <c r="BC490" s="108" t="str">
        <f t="shared" si="70"/>
        <v>HBFBR784</v>
      </c>
      <c r="BD490" s="108" t="str">
        <f t="shared" si="71"/>
        <v/>
      </c>
      <c r="BE490" s="108" t="str">
        <f t="shared" si="72"/>
        <v>Plum - European (Double Grafted) | Greengage &amp; Coe's Golden Drop</v>
      </c>
      <c r="BF490" s="115" t="str">
        <f t="shared" si="73"/>
        <v/>
      </c>
      <c r="BG490" s="113" t="str">
        <f t="shared" si="74"/>
        <v/>
      </c>
      <c r="BH490" s="206">
        <f t="shared" si="75"/>
        <v>0</v>
      </c>
      <c r="BI490" s="113" t="str">
        <f t="shared" si="76"/>
        <v/>
      </c>
    </row>
    <row r="491" spans="2:61" ht="18.75" customHeight="1" x14ac:dyDescent="0.4">
      <c r="B491" s="1329" t="s">
        <v>1824</v>
      </c>
      <c r="C491" s="1330"/>
      <c r="D491" s="1329" t="s">
        <v>1824</v>
      </c>
      <c r="E491" s="1330"/>
      <c r="F491" s="1331" t="str">
        <f>'Fruit Trees, Citrus &amp; Berries'!BE482</f>
        <v/>
      </c>
      <c r="G491" s="1332"/>
      <c r="H491" s="1333" t="str">
        <f>'Fruit Trees, Citrus &amp; Berries'!BB482&amp;" | "&amp;'Fruit Trees, Citrus &amp; Berries'!BC482</f>
        <v xml:space="preserve"> | </v>
      </c>
      <c r="I491" s="1334"/>
      <c r="J491" s="1334"/>
      <c r="K491" s="1334"/>
      <c r="L491" s="1334"/>
      <c r="M491" s="1334"/>
      <c r="N491" s="1334"/>
      <c r="O491" s="1334"/>
      <c r="P491" s="1334"/>
      <c r="Q491" s="1334"/>
      <c r="R491" s="1334"/>
      <c r="S491" s="1334"/>
      <c r="T491" s="1334"/>
      <c r="U491" s="1334"/>
      <c r="V491" s="1334"/>
      <c r="W491" s="1334"/>
      <c r="X491" s="1334"/>
      <c r="Y491" s="1334"/>
      <c r="Z491" s="1334"/>
      <c r="AA491" s="1334"/>
      <c r="AB491" s="1334"/>
      <c r="AC491" s="1334"/>
      <c r="AD491" s="1334"/>
      <c r="AE491" s="1334"/>
      <c r="AF491" s="1334"/>
      <c r="AG491" s="1334"/>
      <c r="AH491" s="1334"/>
      <c r="AI491" s="1334"/>
      <c r="AJ491" s="1334"/>
      <c r="AK491" s="1334"/>
      <c r="AL491" s="1335"/>
      <c r="AM491" s="1336" t="str">
        <f>'Fruit Trees, Citrus &amp; Berries'!BF482</f>
        <v/>
      </c>
      <c r="AN491" s="1337"/>
      <c r="AO491" s="1338"/>
      <c r="AP491" s="1339" t="str">
        <f>'Fruit Trees, Citrus &amp; Berries'!BH482</f>
        <v/>
      </c>
      <c r="AQ491" s="1340"/>
      <c r="AR491" s="1341"/>
      <c r="AS491" s="1336" t="str">
        <f t="shared" si="69"/>
        <v/>
      </c>
      <c r="AT491" s="1337"/>
      <c r="AU491" s="1337"/>
      <c r="AV491" s="1338"/>
      <c r="AW491" s="1342" t="str">
        <f>'Fruit Trees, Citrus &amp; Berries'!BA482</f>
        <v/>
      </c>
      <c r="AX491" s="1343"/>
      <c r="AY491" s="1344"/>
      <c r="BB491" s="108" t="str">
        <f t="shared" si="68"/>
        <v>*********</v>
      </c>
      <c r="BC491" s="108" t="str">
        <f t="shared" si="70"/>
        <v/>
      </c>
      <c r="BD491" s="108" t="str">
        <f t="shared" si="71"/>
        <v/>
      </c>
      <c r="BE491" s="108" t="str">
        <f t="shared" si="72"/>
        <v xml:space="preserve"> | </v>
      </c>
      <c r="BF491" s="115" t="str">
        <f t="shared" si="73"/>
        <v/>
      </c>
      <c r="BG491" s="113" t="str">
        <f t="shared" si="74"/>
        <v/>
      </c>
      <c r="BH491" s="206" t="str">
        <f t="shared" si="75"/>
        <v/>
      </c>
      <c r="BI491" s="113" t="str">
        <f t="shared" si="76"/>
        <v/>
      </c>
    </row>
    <row r="492" spans="2:61" ht="18.75" customHeight="1" x14ac:dyDescent="0.4">
      <c r="B492" s="1329" t="s">
        <v>1824</v>
      </c>
      <c r="C492" s="1330"/>
      <c r="D492" s="1329" t="s">
        <v>1824</v>
      </c>
      <c r="E492" s="1330"/>
      <c r="F492" s="1331" t="str">
        <f>'Fruit Trees, Citrus &amp; Berries'!BE483</f>
        <v/>
      </c>
      <c r="G492" s="1332"/>
      <c r="H492" s="1333" t="str">
        <f>'Fruit Trees, Citrus &amp; Berries'!BB483&amp;" | "&amp;'Fruit Trees, Citrus &amp; Berries'!BC483</f>
        <v xml:space="preserve"> | </v>
      </c>
      <c r="I492" s="1334"/>
      <c r="J492" s="1334"/>
      <c r="K492" s="1334"/>
      <c r="L492" s="1334"/>
      <c r="M492" s="1334"/>
      <c r="N492" s="1334"/>
      <c r="O492" s="1334"/>
      <c r="P492" s="1334"/>
      <c r="Q492" s="1334"/>
      <c r="R492" s="1334"/>
      <c r="S492" s="1334"/>
      <c r="T492" s="1334"/>
      <c r="U492" s="1334"/>
      <c r="V492" s="1334"/>
      <c r="W492" s="1334"/>
      <c r="X492" s="1334"/>
      <c r="Y492" s="1334"/>
      <c r="Z492" s="1334"/>
      <c r="AA492" s="1334"/>
      <c r="AB492" s="1334"/>
      <c r="AC492" s="1334"/>
      <c r="AD492" s="1334"/>
      <c r="AE492" s="1334"/>
      <c r="AF492" s="1334"/>
      <c r="AG492" s="1334"/>
      <c r="AH492" s="1334"/>
      <c r="AI492" s="1334"/>
      <c r="AJ492" s="1334"/>
      <c r="AK492" s="1334"/>
      <c r="AL492" s="1335"/>
      <c r="AM492" s="1336" t="str">
        <f>'Fruit Trees, Citrus &amp; Berries'!BF483</f>
        <v/>
      </c>
      <c r="AN492" s="1337"/>
      <c r="AO492" s="1338"/>
      <c r="AP492" s="1339" t="str">
        <f>'Fruit Trees, Citrus &amp; Berries'!BH483</f>
        <v/>
      </c>
      <c r="AQ492" s="1340"/>
      <c r="AR492" s="1341"/>
      <c r="AS492" s="1336" t="str">
        <f t="shared" si="69"/>
        <v/>
      </c>
      <c r="AT492" s="1337"/>
      <c r="AU492" s="1337"/>
      <c r="AV492" s="1338"/>
      <c r="AW492" s="1342" t="str">
        <f>'Fruit Trees, Citrus &amp; Berries'!BA483</f>
        <v/>
      </c>
      <c r="AX492" s="1343"/>
      <c r="AY492" s="1344"/>
      <c r="BB492" s="108" t="str">
        <f t="shared" si="68"/>
        <v>*********</v>
      </c>
      <c r="BC492" s="108" t="str">
        <f t="shared" si="70"/>
        <v/>
      </c>
      <c r="BD492" s="108" t="str">
        <f t="shared" si="71"/>
        <v/>
      </c>
      <c r="BE492" s="108" t="str">
        <f t="shared" si="72"/>
        <v xml:space="preserve"> | </v>
      </c>
      <c r="BF492" s="115" t="str">
        <f t="shared" si="73"/>
        <v/>
      </c>
      <c r="BG492" s="113" t="str">
        <f t="shared" si="74"/>
        <v/>
      </c>
      <c r="BH492" s="206" t="str">
        <f t="shared" si="75"/>
        <v/>
      </c>
      <c r="BI492" s="113" t="str">
        <f t="shared" si="76"/>
        <v/>
      </c>
    </row>
    <row r="493" spans="2:61" ht="18.75" customHeight="1" x14ac:dyDescent="0.4">
      <c r="B493" s="1329" t="s">
        <v>1824</v>
      </c>
      <c r="C493" s="1330"/>
      <c r="D493" s="1329" t="s">
        <v>1824</v>
      </c>
      <c r="E493" s="1330"/>
      <c r="F493" s="1331" t="str">
        <f>'Fruit Trees, Citrus &amp; Berries'!BE484</f>
        <v/>
      </c>
      <c r="G493" s="1332"/>
      <c r="H493" s="1333" t="str">
        <f>'Fruit Trees, Citrus &amp; Berries'!BB484&amp;" | "&amp;'Fruit Trees, Citrus &amp; Berries'!BC484</f>
        <v>Plum - Japanese | Black Amber</v>
      </c>
      <c r="I493" s="1334"/>
      <c r="J493" s="1334"/>
      <c r="K493" s="1334"/>
      <c r="L493" s="1334"/>
      <c r="M493" s="1334"/>
      <c r="N493" s="1334"/>
      <c r="O493" s="1334"/>
      <c r="P493" s="1334"/>
      <c r="Q493" s="1334"/>
      <c r="R493" s="1334"/>
      <c r="S493" s="1334"/>
      <c r="T493" s="1334"/>
      <c r="U493" s="1334"/>
      <c r="V493" s="1334"/>
      <c r="W493" s="1334"/>
      <c r="X493" s="1334"/>
      <c r="Y493" s="1334"/>
      <c r="Z493" s="1334"/>
      <c r="AA493" s="1334"/>
      <c r="AB493" s="1334"/>
      <c r="AC493" s="1334"/>
      <c r="AD493" s="1334"/>
      <c r="AE493" s="1334"/>
      <c r="AF493" s="1334"/>
      <c r="AG493" s="1334"/>
      <c r="AH493" s="1334"/>
      <c r="AI493" s="1334"/>
      <c r="AJ493" s="1334"/>
      <c r="AK493" s="1334"/>
      <c r="AL493" s="1335"/>
      <c r="AM493" s="1336" t="str">
        <f>'Fruit Trees, Citrus &amp; Berries'!BF484</f>
        <v/>
      </c>
      <c r="AN493" s="1337"/>
      <c r="AO493" s="1338"/>
      <c r="AP493" s="1339">
        <f>'Fruit Trees, Citrus &amp; Berries'!BH484</f>
        <v>0</v>
      </c>
      <c r="AQ493" s="1340"/>
      <c r="AR493" s="1341"/>
      <c r="AS493" s="1336" t="str">
        <f t="shared" si="69"/>
        <v/>
      </c>
      <c r="AT493" s="1337"/>
      <c r="AU493" s="1337"/>
      <c r="AV493" s="1338"/>
      <c r="AW493" s="1342" t="str">
        <f>'Fruit Trees, Citrus &amp; Berries'!BA484</f>
        <v>HBFBR793</v>
      </c>
      <c r="AX493" s="1343"/>
      <c r="AY493" s="1344"/>
      <c r="BB493" s="108" t="str">
        <f t="shared" si="68"/>
        <v>*********</v>
      </c>
      <c r="BC493" s="108" t="str">
        <f t="shared" si="70"/>
        <v>HBFBR793</v>
      </c>
      <c r="BD493" s="108" t="str">
        <f t="shared" si="71"/>
        <v/>
      </c>
      <c r="BE493" s="108" t="str">
        <f t="shared" si="72"/>
        <v>Plum - Japanese | Black Amber</v>
      </c>
      <c r="BF493" s="115" t="str">
        <f t="shared" si="73"/>
        <v/>
      </c>
      <c r="BG493" s="113" t="str">
        <f t="shared" si="74"/>
        <v/>
      </c>
      <c r="BH493" s="206">
        <f t="shared" si="75"/>
        <v>0</v>
      </c>
      <c r="BI493" s="113" t="str">
        <f t="shared" si="76"/>
        <v/>
      </c>
    </row>
    <row r="494" spans="2:61" ht="18.75" customHeight="1" x14ac:dyDescent="0.4">
      <c r="B494" s="1329" t="s">
        <v>1824</v>
      </c>
      <c r="C494" s="1330"/>
      <c r="D494" s="1329" t="s">
        <v>1824</v>
      </c>
      <c r="E494" s="1330"/>
      <c r="F494" s="1331" t="str">
        <f>'Fruit Trees, Citrus &amp; Berries'!BE485</f>
        <v/>
      </c>
      <c r="G494" s="1332"/>
      <c r="H494" s="1333" t="str">
        <f>'Fruit Trees, Citrus &amp; Berries'!BB485&amp;" | "&amp;'Fruit Trees, Citrus &amp; Berries'!BC485</f>
        <v>Plum - Japanese | Burbank</v>
      </c>
      <c r="I494" s="1334"/>
      <c r="J494" s="1334"/>
      <c r="K494" s="1334"/>
      <c r="L494" s="1334"/>
      <c r="M494" s="1334"/>
      <c r="N494" s="1334"/>
      <c r="O494" s="1334"/>
      <c r="P494" s="1334"/>
      <c r="Q494" s="1334"/>
      <c r="R494" s="1334"/>
      <c r="S494" s="1334"/>
      <c r="T494" s="1334"/>
      <c r="U494" s="1334"/>
      <c r="V494" s="1334"/>
      <c r="W494" s="1334"/>
      <c r="X494" s="1334"/>
      <c r="Y494" s="1334"/>
      <c r="Z494" s="1334"/>
      <c r="AA494" s="1334"/>
      <c r="AB494" s="1334"/>
      <c r="AC494" s="1334"/>
      <c r="AD494" s="1334"/>
      <c r="AE494" s="1334"/>
      <c r="AF494" s="1334"/>
      <c r="AG494" s="1334"/>
      <c r="AH494" s="1334"/>
      <c r="AI494" s="1334"/>
      <c r="AJ494" s="1334"/>
      <c r="AK494" s="1334"/>
      <c r="AL494" s="1335"/>
      <c r="AM494" s="1336">
        <f>'Fruit Trees, Citrus &amp; Berries'!BF485</f>
        <v>42.95</v>
      </c>
      <c r="AN494" s="1337"/>
      <c r="AO494" s="1338"/>
      <c r="AP494" s="1339">
        <f>'Fruit Trees, Citrus &amp; Berries'!BH485</f>
        <v>0</v>
      </c>
      <c r="AQ494" s="1340"/>
      <c r="AR494" s="1341"/>
      <c r="AS494" s="1336" t="str">
        <f t="shared" si="69"/>
        <v/>
      </c>
      <c r="AT494" s="1337"/>
      <c r="AU494" s="1337"/>
      <c r="AV494" s="1338"/>
      <c r="AW494" s="1342" t="str">
        <f>'Fruit Trees, Citrus &amp; Berries'!BA485</f>
        <v>HBFBR796</v>
      </c>
      <c r="AX494" s="1343"/>
      <c r="AY494" s="1344"/>
      <c r="BB494" s="108" t="str">
        <f t="shared" si="68"/>
        <v>*********</v>
      </c>
      <c r="BC494" s="108" t="str">
        <f t="shared" si="70"/>
        <v>HBFBR796</v>
      </c>
      <c r="BD494" s="108" t="str">
        <f t="shared" si="71"/>
        <v/>
      </c>
      <c r="BE494" s="108" t="str">
        <f t="shared" si="72"/>
        <v>Plum - Japanese | Burbank</v>
      </c>
      <c r="BF494" s="115" t="str">
        <f t="shared" si="73"/>
        <v/>
      </c>
      <c r="BG494" s="113">
        <f t="shared" si="74"/>
        <v>42.95</v>
      </c>
      <c r="BH494" s="206">
        <f t="shared" si="75"/>
        <v>0</v>
      </c>
      <c r="BI494" s="113" t="str">
        <f t="shared" si="76"/>
        <v/>
      </c>
    </row>
    <row r="495" spans="2:61" ht="18.75" customHeight="1" x14ac:dyDescent="0.4">
      <c r="B495" s="1329" t="s">
        <v>1824</v>
      </c>
      <c r="C495" s="1330"/>
      <c r="D495" s="1329" t="s">
        <v>1824</v>
      </c>
      <c r="E495" s="1330"/>
      <c r="F495" s="1331" t="str">
        <f>'Fruit Trees, Citrus &amp; Berries'!BE486</f>
        <v/>
      </c>
      <c r="G495" s="1332"/>
      <c r="H495" s="1333" t="str">
        <f>'Fruit Trees, Citrus &amp; Berries'!BB486&amp;" | "&amp;'Fruit Trees, Citrus &amp; Berries'!BC486</f>
        <v>Plum - Japanese | Elephant Heart</v>
      </c>
      <c r="I495" s="1334"/>
      <c r="J495" s="1334"/>
      <c r="K495" s="1334"/>
      <c r="L495" s="1334"/>
      <c r="M495" s="1334"/>
      <c r="N495" s="1334"/>
      <c r="O495" s="1334"/>
      <c r="P495" s="1334"/>
      <c r="Q495" s="1334"/>
      <c r="R495" s="1334"/>
      <c r="S495" s="1334"/>
      <c r="T495" s="1334"/>
      <c r="U495" s="1334"/>
      <c r="V495" s="1334"/>
      <c r="W495" s="1334"/>
      <c r="X495" s="1334"/>
      <c r="Y495" s="1334"/>
      <c r="Z495" s="1334"/>
      <c r="AA495" s="1334"/>
      <c r="AB495" s="1334"/>
      <c r="AC495" s="1334"/>
      <c r="AD495" s="1334"/>
      <c r="AE495" s="1334"/>
      <c r="AF495" s="1334"/>
      <c r="AG495" s="1334"/>
      <c r="AH495" s="1334"/>
      <c r="AI495" s="1334"/>
      <c r="AJ495" s="1334"/>
      <c r="AK495" s="1334"/>
      <c r="AL495" s="1335"/>
      <c r="AM495" s="1336">
        <f>'Fruit Trees, Citrus &amp; Berries'!BF486</f>
        <v>42.95</v>
      </c>
      <c r="AN495" s="1337"/>
      <c r="AO495" s="1338"/>
      <c r="AP495" s="1339">
        <f>'Fruit Trees, Citrus &amp; Berries'!BH486</f>
        <v>0</v>
      </c>
      <c r="AQ495" s="1340"/>
      <c r="AR495" s="1341"/>
      <c r="AS495" s="1336" t="str">
        <f t="shared" si="69"/>
        <v/>
      </c>
      <c r="AT495" s="1337"/>
      <c r="AU495" s="1337"/>
      <c r="AV495" s="1338"/>
      <c r="AW495" s="1342" t="str">
        <f>'Fruit Trees, Citrus &amp; Berries'!BA486</f>
        <v>HBFBR799</v>
      </c>
      <c r="AX495" s="1343"/>
      <c r="AY495" s="1344"/>
      <c r="BB495" s="108" t="str">
        <f t="shared" si="68"/>
        <v>*********</v>
      </c>
      <c r="BC495" s="108" t="str">
        <f t="shared" si="70"/>
        <v>HBFBR799</v>
      </c>
      <c r="BD495" s="108" t="str">
        <f t="shared" si="71"/>
        <v/>
      </c>
      <c r="BE495" s="108" t="str">
        <f t="shared" si="72"/>
        <v>Plum - Japanese | Elephant Heart</v>
      </c>
      <c r="BF495" s="115" t="str">
        <f t="shared" si="73"/>
        <v/>
      </c>
      <c r="BG495" s="113">
        <f t="shared" si="74"/>
        <v>42.95</v>
      </c>
      <c r="BH495" s="206">
        <f t="shared" si="75"/>
        <v>0</v>
      </c>
      <c r="BI495" s="113" t="str">
        <f t="shared" si="76"/>
        <v/>
      </c>
    </row>
    <row r="496" spans="2:61" ht="18.75" customHeight="1" x14ac:dyDescent="0.4">
      <c r="B496" s="1329" t="s">
        <v>1824</v>
      </c>
      <c r="C496" s="1330"/>
      <c r="D496" s="1329" t="s">
        <v>1824</v>
      </c>
      <c r="E496" s="1330"/>
      <c r="F496" s="1331" t="str">
        <f>'Fruit Trees, Citrus &amp; Berries'!BE487</f>
        <v/>
      </c>
      <c r="G496" s="1332"/>
      <c r="H496" s="1333" t="str">
        <f>'Fruit Trees, Citrus &amp; Berries'!BB487&amp;" | "&amp;'Fruit Trees, Citrus &amp; Berries'!BC487</f>
        <v>Plum - Japanese | Friar</v>
      </c>
      <c r="I496" s="1334"/>
      <c r="J496" s="1334"/>
      <c r="K496" s="1334"/>
      <c r="L496" s="1334"/>
      <c r="M496" s="1334"/>
      <c r="N496" s="1334"/>
      <c r="O496" s="1334"/>
      <c r="P496" s="1334"/>
      <c r="Q496" s="1334"/>
      <c r="R496" s="1334"/>
      <c r="S496" s="1334"/>
      <c r="T496" s="1334"/>
      <c r="U496" s="1334"/>
      <c r="V496" s="1334"/>
      <c r="W496" s="1334"/>
      <c r="X496" s="1334"/>
      <c r="Y496" s="1334"/>
      <c r="Z496" s="1334"/>
      <c r="AA496" s="1334"/>
      <c r="AB496" s="1334"/>
      <c r="AC496" s="1334"/>
      <c r="AD496" s="1334"/>
      <c r="AE496" s="1334"/>
      <c r="AF496" s="1334"/>
      <c r="AG496" s="1334"/>
      <c r="AH496" s="1334"/>
      <c r="AI496" s="1334"/>
      <c r="AJ496" s="1334"/>
      <c r="AK496" s="1334"/>
      <c r="AL496" s="1335"/>
      <c r="AM496" s="1336" t="str">
        <f>'Fruit Trees, Citrus &amp; Berries'!BF487</f>
        <v/>
      </c>
      <c r="AN496" s="1337"/>
      <c r="AO496" s="1338"/>
      <c r="AP496" s="1339">
        <f>'Fruit Trees, Citrus &amp; Berries'!BH487</f>
        <v>0</v>
      </c>
      <c r="AQ496" s="1340"/>
      <c r="AR496" s="1341"/>
      <c r="AS496" s="1336" t="str">
        <f t="shared" si="69"/>
        <v/>
      </c>
      <c r="AT496" s="1337"/>
      <c r="AU496" s="1337"/>
      <c r="AV496" s="1338"/>
      <c r="AW496" s="1342" t="str">
        <f>'Fruit Trees, Citrus &amp; Berries'!BA487</f>
        <v>HBFBR802</v>
      </c>
      <c r="AX496" s="1343"/>
      <c r="AY496" s="1344"/>
      <c r="BB496" s="108" t="str">
        <f t="shared" si="68"/>
        <v>*********</v>
      </c>
      <c r="BC496" s="108" t="str">
        <f t="shared" si="70"/>
        <v>HBFBR802</v>
      </c>
      <c r="BD496" s="108" t="str">
        <f t="shared" si="71"/>
        <v/>
      </c>
      <c r="BE496" s="108" t="str">
        <f t="shared" si="72"/>
        <v>Plum - Japanese | Friar</v>
      </c>
      <c r="BF496" s="115" t="str">
        <f t="shared" si="73"/>
        <v/>
      </c>
      <c r="BG496" s="113" t="str">
        <f t="shared" si="74"/>
        <v/>
      </c>
      <c r="BH496" s="206">
        <f t="shared" si="75"/>
        <v>0</v>
      </c>
      <c r="BI496" s="113" t="str">
        <f t="shared" si="76"/>
        <v/>
      </c>
    </row>
    <row r="497" spans="2:61" ht="18.75" customHeight="1" x14ac:dyDescent="0.4">
      <c r="B497" s="1329" t="s">
        <v>1824</v>
      </c>
      <c r="C497" s="1330"/>
      <c r="D497" s="1329" t="s">
        <v>1824</v>
      </c>
      <c r="E497" s="1330"/>
      <c r="F497" s="1331" t="str">
        <f>'Fruit Trees, Citrus &amp; Berries'!BE488</f>
        <v/>
      </c>
      <c r="G497" s="1332"/>
      <c r="H497" s="1333" t="str">
        <f>'Fruit Trees, Citrus &amp; Berries'!BB488&amp;" | "&amp;'Fruit Trees, Citrus &amp; Berries'!BC488</f>
        <v xml:space="preserve">Plum - Japanese | Luisa </v>
      </c>
      <c r="I497" s="1334"/>
      <c r="J497" s="1334"/>
      <c r="K497" s="1334"/>
      <c r="L497" s="1334"/>
      <c r="M497" s="1334"/>
      <c r="N497" s="1334"/>
      <c r="O497" s="1334"/>
      <c r="P497" s="1334"/>
      <c r="Q497" s="1334"/>
      <c r="R497" s="1334"/>
      <c r="S497" s="1334"/>
      <c r="T497" s="1334"/>
      <c r="U497" s="1334"/>
      <c r="V497" s="1334"/>
      <c r="W497" s="1334"/>
      <c r="X497" s="1334"/>
      <c r="Y497" s="1334"/>
      <c r="Z497" s="1334"/>
      <c r="AA497" s="1334"/>
      <c r="AB497" s="1334"/>
      <c r="AC497" s="1334"/>
      <c r="AD497" s="1334"/>
      <c r="AE497" s="1334"/>
      <c r="AF497" s="1334"/>
      <c r="AG497" s="1334"/>
      <c r="AH497" s="1334"/>
      <c r="AI497" s="1334"/>
      <c r="AJ497" s="1334"/>
      <c r="AK497" s="1334"/>
      <c r="AL497" s="1335"/>
      <c r="AM497" s="1336">
        <f>'Fruit Trees, Citrus &amp; Berries'!BF488</f>
        <v>44.95</v>
      </c>
      <c r="AN497" s="1337"/>
      <c r="AO497" s="1338"/>
      <c r="AP497" s="1339">
        <f>'Fruit Trees, Citrus &amp; Berries'!BH488</f>
        <v>0</v>
      </c>
      <c r="AQ497" s="1340"/>
      <c r="AR497" s="1341"/>
      <c r="AS497" s="1336" t="str">
        <f t="shared" si="69"/>
        <v/>
      </c>
      <c r="AT497" s="1337"/>
      <c r="AU497" s="1337"/>
      <c r="AV497" s="1338"/>
      <c r="AW497" s="1342" t="str">
        <f>'Fruit Trees, Citrus &amp; Berries'!BA488</f>
        <v>FNFBR805</v>
      </c>
      <c r="AX497" s="1343"/>
      <c r="AY497" s="1344"/>
      <c r="BB497" s="108" t="str">
        <f t="shared" si="68"/>
        <v>*********</v>
      </c>
      <c r="BC497" s="108" t="str">
        <f t="shared" si="70"/>
        <v>FNFBR805</v>
      </c>
      <c r="BD497" s="108" t="str">
        <f t="shared" si="71"/>
        <v/>
      </c>
      <c r="BE497" s="108" t="str">
        <f t="shared" si="72"/>
        <v xml:space="preserve">Plum - Japanese | Luisa </v>
      </c>
      <c r="BF497" s="115" t="str">
        <f t="shared" si="73"/>
        <v/>
      </c>
      <c r="BG497" s="113">
        <f t="shared" si="74"/>
        <v>44.95</v>
      </c>
      <c r="BH497" s="206">
        <f t="shared" si="75"/>
        <v>0</v>
      </c>
      <c r="BI497" s="113" t="str">
        <f t="shared" si="76"/>
        <v/>
      </c>
    </row>
    <row r="498" spans="2:61" ht="18.75" customHeight="1" x14ac:dyDescent="0.4">
      <c r="B498" s="1329" t="s">
        <v>1824</v>
      </c>
      <c r="C498" s="1330"/>
      <c r="D498" s="1329" t="s">
        <v>1824</v>
      </c>
      <c r="E498" s="1330"/>
      <c r="F498" s="1331" t="str">
        <f>'Fruit Trees, Citrus &amp; Berries'!BE489</f>
        <v/>
      </c>
      <c r="G498" s="1332"/>
      <c r="H498" s="1333" t="str">
        <f>'Fruit Trees, Citrus &amp; Berries'!BB489&amp;" | "&amp;'Fruit Trees, Citrus &amp; Berries'!BC489</f>
        <v>Plum - Japanese | Luisa (Extra Large*)</v>
      </c>
      <c r="I498" s="1334"/>
      <c r="J498" s="1334"/>
      <c r="K498" s="1334"/>
      <c r="L498" s="1334"/>
      <c r="M498" s="1334"/>
      <c r="N498" s="1334"/>
      <c r="O498" s="1334"/>
      <c r="P498" s="1334"/>
      <c r="Q498" s="1334"/>
      <c r="R498" s="1334"/>
      <c r="S498" s="1334"/>
      <c r="T498" s="1334"/>
      <c r="U498" s="1334"/>
      <c r="V498" s="1334"/>
      <c r="W498" s="1334"/>
      <c r="X498" s="1334"/>
      <c r="Y498" s="1334"/>
      <c r="Z498" s="1334"/>
      <c r="AA498" s="1334"/>
      <c r="AB498" s="1334"/>
      <c r="AC498" s="1334"/>
      <c r="AD498" s="1334"/>
      <c r="AE498" s="1334"/>
      <c r="AF498" s="1334"/>
      <c r="AG498" s="1334"/>
      <c r="AH498" s="1334"/>
      <c r="AI498" s="1334"/>
      <c r="AJ498" s="1334"/>
      <c r="AK498" s="1334"/>
      <c r="AL498" s="1335"/>
      <c r="AM498" s="1336">
        <f>'Fruit Trees, Citrus &amp; Berries'!BF489</f>
        <v>59.95</v>
      </c>
      <c r="AN498" s="1337"/>
      <c r="AO498" s="1338"/>
      <c r="AP498" s="1339">
        <f>'Fruit Trees, Citrus &amp; Berries'!BH489</f>
        <v>0</v>
      </c>
      <c r="AQ498" s="1340"/>
      <c r="AR498" s="1341"/>
      <c r="AS498" s="1336" t="str">
        <f t="shared" si="69"/>
        <v/>
      </c>
      <c r="AT498" s="1337"/>
      <c r="AU498" s="1337"/>
      <c r="AV498" s="1338"/>
      <c r="AW498" s="1342" t="str">
        <f>'Fruit Trees, Citrus &amp; Berries'!BA489</f>
        <v>GNFBR805</v>
      </c>
      <c r="AX498" s="1343"/>
      <c r="AY498" s="1344"/>
      <c r="BB498" s="108" t="str">
        <f t="shared" si="68"/>
        <v>*********</v>
      </c>
      <c r="BC498" s="108" t="str">
        <f t="shared" si="70"/>
        <v>GNFBR805</v>
      </c>
      <c r="BD498" s="108" t="str">
        <f t="shared" si="71"/>
        <v/>
      </c>
      <c r="BE498" s="108" t="str">
        <f t="shared" si="72"/>
        <v>Plum - Japanese | Luisa (Extra Large*)</v>
      </c>
      <c r="BF498" s="115" t="str">
        <f t="shared" si="73"/>
        <v/>
      </c>
      <c r="BG498" s="113">
        <f t="shared" si="74"/>
        <v>59.95</v>
      </c>
      <c r="BH498" s="206">
        <f t="shared" si="75"/>
        <v>0</v>
      </c>
      <c r="BI498" s="113" t="str">
        <f t="shared" si="76"/>
        <v/>
      </c>
    </row>
    <row r="499" spans="2:61" ht="18.75" customHeight="1" x14ac:dyDescent="0.4">
      <c r="B499" s="1329" t="s">
        <v>1824</v>
      </c>
      <c r="C499" s="1330"/>
      <c r="D499" s="1329" t="s">
        <v>1824</v>
      </c>
      <c r="E499" s="1330"/>
      <c r="F499" s="1331" t="str">
        <f>'Fruit Trees, Citrus &amp; Berries'!BE490</f>
        <v/>
      </c>
      <c r="G499" s="1332"/>
      <c r="H499" s="1333" t="str">
        <f>'Fruit Trees, Citrus &amp; Berries'!BB490&amp;" | "&amp;'Fruit Trees, Citrus &amp; Berries'!BC490</f>
        <v>Plum - Japanese | Mariposa</v>
      </c>
      <c r="I499" s="1334"/>
      <c r="J499" s="1334"/>
      <c r="K499" s="1334"/>
      <c r="L499" s="1334"/>
      <c r="M499" s="1334"/>
      <c r="N499" s="1334"/>
      <c r="O499" s="1334"/>
      <c r="P499" s="1334"/>
      <c r="Q499" s="1334"/>
      <c r="R499" s="1334"/>
      <c r="S499" s="1334"/>
      <c r="T499" s="1334"/>
      <c r="U499" s="1334"/>
      <c r="V499" s="1334"/>
      <c r="W499" s="1334"/>
      <c r="X499" s="1334"/>
      <c r="Y499" s="1334"/>
      <c r="Z499" s="1334"/>
      <c r="AA499" s="1334"/>
      <c r="AB499" s="1334"/>
      <c r="AC499" s="1334"/>
      <c r="AD499" s="1334"/>
      <c r="AE499" s="1334"/>
      <c r="AF499" s="1334"/>
      <c r="AG499" s="1334"/>
      <c r="AH499" s="1334"/>
      <c r="AI499" s="1334"/>
      <c r="AJ499" s="1334"/>
      <c r="AK499" s="1334"/>
      <c r="AL499" s="1335"/>
      <c r="AM499" s="1336">
        <f>'Fruit Trees, Citrus &amp; Berries'!BF490</f>
        <v>42.95</v>
      </c>
      <c r="AN499" s="1337"/>
      <c r="AO499" s="1338"/>
      <c r="AP499" s="1339">
        <f>'Fruit Trees, Citrus &amp; Berries'!BH490</f>
        <v>0</v>
      </c>
      <c r="AQ499" s="1340"/>
      <c r="AR499" s="1341"/>
      <c r="AS499" s="1336" t="str">
        <f t="shared" si="69"/>
        <v/>
      </c>
      <c r="AT499" s="1337"/>
      <c r="AU499" s="1337"/>
      <c r="AV499" s="1338"/>
      <c r="AW499" s="1342" t="str">
        <f>'Fruit Trees, Citrus &amp; Berries'!BA490</f>
        <v>FNFBR808</v>
      </c>
      <c r="AX499" s="1343"/>
      <c r="AY499" s="1344"/>
      <c r="BB499" s="108" t="str">
        <f t="shared" si="68"/>
        <v>*********</v>
      </c>
      <c r="BC499" s="108" t="str">
        <f t="shared" si="70"/>
        <v>FNFBR808</v>
      </c>
      <c r="BD499" s="108" t="str">
        <f t="shared" si="71"/>
        <v/>
      </c>
      <c r="BE499" s="108" t="str">
        <f t="shared" si="72"/>
        <v>Plum - Japanese | Mariposa</v>
      </c>
      <c r="BF499" s="115" t="str">
        <f t="shared" si="73"/>
        <v/>
      </c>
      <c r="BG499" s="113">
        <f t="shared" si="74"/>
        <v>42.95</v>
      </c>
      <c r="BH499" s="206">
        <f t="shared" si="75"/>
        <v>0</v>
      </c>
      <c r="BI499" s="113" t="str">
        <f t="shared" si="76"/>
        <v/>
      </c>
    </row>
    <row r="500" spans="2:61" ht="18.75" customHeight="1" x14ac:dyDescent="0.4">
      <c r="B500" s="1329" t="s">
        <v>1824</v>
      </c>
      <c r="C500" s="1330"/>
      <c r="D500" s="1329" t="s">
        <v>1824</v>
      </c>
      <c r="E500" s="1330"/>
      <c r="F500" s="1331" t="str">
        <f>'Fruit Trees, Citrus &amp; Berries'!BE491</f>
        <v/>
      </c>
      <c r="G500" s="1332"/>
      <c r="H500" s="1333" t="str">
        <f>'Fruit Trees, Citrus &amp; Berries'!BB491&amp;" | "&amp;'Fruit Trees, Citrus &amp; Berries'!BC491</f>
        <v>Plum - Japanese | Mariposa</v>
      </c>
      <c r="I500" s="1334"/>
      <c r="J500" s="1334"/>
      <c r="K500" s="1334"/>
      <c r="L500" s="1334"/>
      <c r="M500" s="1334"/>
      <c r="N500" s="1334"/>
      <c r="O500" s="1334"/>
      <c r="P500" s="1334"/>
      <c r="Q500" s="1334"/>
      <c r="R500" s="1334"/>
      <c r="S500" s="1334"/>
      <c r="T500" s="1334"/>
      <c r="U500" s="1334"/>
      <c r="V500" s="1334"/>
      <c r="W500" s="1334"/>
      <c r="X500" s="1334"/>
      <c r="Y500" s="1334"/>
      <c r="Z500" s="1334"/>
      <c r="AA500" s="1334"/>
      <c r="AB500" s="1334"/>
      <c r="AC500" s="1334"/>
      <c r="AD500" s="1334"/>
      <c r="AE500" s="1334"/>
      <c r="AF500" s="1334"/>
      <c r="AG500" s="1334"/>
      <c r="AH500" s="1334"/>
      <c r="AI500" s="1334"/>
      <c r="AJ500" s="1334"/>
      <c r="AK500" s="1334"/>
      <c r="AL500" s="1335"/>
      <c r="AM500" s="1336">
        <f>'Fruit Trees, Citrus &amp; Berries'!BF491</f>
        <v>39.950000000000003</v>
      </c>
      <c r="AN500" s="1337"/>
      <c r="AO500" s="1338"/>
      <c r="AP500" s="1339">
        <f>'Fruit Trees, Citrus &amp; Berries'!BH491</f>
        <v>0</v>
      </c>
      <c r="AQ500" s="1340"/>
      <c r="AR500" s="1341"/>
      <c r="AS500" s="1336" t="str">
        <f t="shared" si="69"/>
        <v/>
      </c>
      <c r="AT500" s="1337"/>
      <c r="AU500" s="1337"/>
      <c r="AV500" s="1338"/>
      <c r="AW500" s="1342" t="str">
        <f>'Fruit Trees, Citrus &amp; Berries'!BA491</f>
        <v>JFFBR808</v>
      </c>
      <c r="AX500" s="1343"/>
      <c r="AY500" s="1344"/>
      <c r="BB500" s="108" t="str">
        <f t="shared" si="68"/>
        <v>*********</v>
      </c>
      <c r="BC500" s="108" t="str">
        <f t="shared" si="70"/>
        <v>JFFBR808</v>
      </c>
      <c r="BD500" s="108" t="str">
        <f t="shared" si="71"/>
        <v/>
      </c>
      <c r="BE500" s="108" t="str">
        <f t="shared" si="72"/>
        <v>Plum - Japanese | Mariposa</v>
      </c>
      <c r="BF500" s="115" t="str">
        <f t="shared" si="73"/>
        <v/>
      </c>
      <c r="BG500" s="113">
        <f t="shared" si="74"/>
        <v>39.950000000000003</v>
      </c>
      <c r="BH500" s="206">
        <f t="shared" si="75"/>
        <v>0</v>
      </c>
      <c r="BI500" s="113" t="str">
        <f t="shared" si="76"/>
        <v/>
      </c>
    </row>
    <row r="501" spans="2:61" ht="18.75" customHeight="1" x14ac:dyDescent="0.4">
      <c r="B501" s="1329" t="s">
        <v>1824</v>
      </c>
      <c r="C501" s="1330"/>
      <c r="D501" s="1329" t="s">
        <v>1824</v>
      </c>
      <c r="E501" s="1330"/>
      <c r="F501" s="1331" t="str">
        <f>'Fruit Trees, Citrus &amp; Berries'!BE492</f>
        <v/>
      </c>
      <c r="G501" s="1332"/>
      <c r="H501" s="1333" t="str">
        <f>'Fruit Trees, Citrus &amp; Berries'!BB492&amp;" | "&amp;'Fruit Trees, Citrus &amp; Berries'!BC492</f>
        <v>Plum - Japanese | Primetime (Extra Large*)</v>
      </c>
      <c r="I501" s="1334"/>
      <c r="J501" s="1334"/>
      <c r="K501" s="1334"/>
      <c r="L501" s="1334"/>
      <c r="M501" s="1334"/>
      <c r="N501" s="1334"/>
      <c r="O501" s="1334"/>
      <c r="P501" s="1334"/>
      <c r="Q501" s="1334"/>
      <c r="R501" s="1334"/>
      <c r="S501" s="1334"/>
      <c r="T501" s="1334"/>
      <c r="U501" s="1334"/>
      <c r="V501" s="1334"/>
      <c r="W501" s="1334"/>
      <c r="X501" s="1334"/>
      <c r="Y501" s="1334"/>
      <c r="Z501" s="1334"/>
      <c r="AA501" s="1334"/>
      <c r="AB501" s="1334"/>
      <c r="AC501" s="1334"/>
      <c r="AD501" s="1334"/>
      <c r="AE501" s="1334"/>
      <c r="AF501" s="1334"/>
      <c r="AG501" s="1334"/>
      <c r="AH501" s="1334"/>
      <c r="AI501" s="1334"/>
      <c r="AJ501" s="1334"/>
      <c r="AK501" s="1334"/>
      <c r="AL501" s="1335"/>
      <c r="AM501" s="1336">
        <f>'Fruit Trees, Citrus &amp; Berries'!BF492</f>
        <v>57.95</v>
      </c>
      <c r="AN501" s="1337"/>
      <c r="AO501" s="1338"/>
      <c r="AP501" s="1339">
        <f>'Fruit Trees, Citrus &amp; Berries'!BH492</f>
        <v>0</v>
      </c>
      <c r="AQ501" s="1340"/>
      <c r="AR501" s="1341"/>
      <c r="AS501" s="1336" t="str">
        <f t="shared" si="69"/>
        <v/>
      </c>
      <c r="AT501" s="1337"/>
      <c r="AU501" s="1337"/>
      <c r="AV501" s="1338"/>
      <c r="AW501" s="1342" t="str">
        <f>'Fruit Trees, Citrus &amp; Berries'!BA492</f>
        <v>GNFBR811</v>
      </c>
      <c r="AX501" s="1343"/>
      <c r="AY501" s="1344"/>
      <c r="BB501" s="108" t="str">
        <f t="shared" si="68"/>
        <v>*********</v>
      </c>
      <c r="BC501" s="108" t="str">
        <f t="shared" si="70"/>
        <v>GNFBR811</v>
      </c>
      <c r="BD501" s="108" t="str">
        <f t="shared" si="71"/>
        <v/>
      </c>
      <c r="BE501" s="108" t="str">
        <f t="shared" si="72"/>
        <v>Plum - Japanese | Primetime (Extra Large*)</v>
      </c>
      <c r="BF501" s="115" t="str">
        <f t="shared" si="73"/>
        <v/>
      </c>
      <c r="BG501" s="113">
        <f t="shared" si="74"/>
        <v>57.95</v>
      </c>
      <c r="BH501" s="206">
        <f t="shared" si="75"/>
        <v>0</v>
      </c>
      <c r="BI501" s="113" t="str">
        <f t="shared" si="76"/>
        <v/>
      </c>
    </row>
    <row r="502" spans="2:61" ht="18.75" customHeight="1" x14ac:dyDescent="0.4">
      <c r="B502" s="1329" t="s">
        <v>1824</v>
      </c>
      <c r="C502" s="1330"/>
      <c r="D502" s="1329" t="s">
        <v>1824</v>
      </c>
      <c r="E502" s="1330"/>
      <c r="F502" s="1331" t="str">
        <f>'Fruit Trees, Citrus &amp; Berries'!BE493</f>
        <v/>
      </c>
      <c r="G502" s="1332"/>
      <c r="H502" s="1333" t="str">
        <f>'Fruit Trees, Citrus &amp; Berries'!BB493&amp;" | "&amp;'Fruit Trees, Citrus &amp; Berries'!BC493</f>
        <v>Plum - Japanese | Santa Rosa</v>
      </c>
      <c r="I502" s="1334"/>
      <c r="J502" s="1334"/>
      <c r="K502" s="1334"/>
      <c r="L502" s="1334"/>
      <c r="M502" s="1334"/>
      <c r="N502" s="1334"/>
      <c r="O502" s="1334"/>
      <c r="P502" s="1334"/>
      <c r="Q502" s="1334"/>
      <c r="R502" s="1334"/>
      <c r="S502" s="1334"/>
      <c r="T502" s="1334"/>
      <c r="U502" s="1334"/>
      <c r="V502" s="1334"/>
      <c r="W502" s="1334"/>
      <c r="X502" s="1334"/>
      <c r="Y502" s="1334"/>
      <c r="Z502" s="1334"/>
      <c r="AA502" s="1334"/>
      <c r="AB502" s="1334"/>
      <c r="AC502" s="1334"/>
      <c r="AD502" s="1334"/>
      <c r="AE502" s="1334"/>
      <c r="AF502" s="1334"/>
      <c r="AG502" s="1334"/>
      <c r="AH502" s="1334"/>
      <c r="AI502" s="1334"/>
      <c r="AJ502" s="1334"/>
      <c r="AK502" s="1334"/>
      <c r="AL502" s="1335"/>
      <c r="AM502" s="1336">
        <f>'Fruit Trees, Citrus &amp; Berries'!BF493</f>
        <v>42.95</v>
      </c>
      <c r="AN502" s="1337"/>
      <c r="AO502" s="1338"/>
      <c r="AP502" s="1339">
        <f>'Fruit Trees, Citrus &amp; Berries'!BH493</f>
        <v>0</v>
      </c>
      <c r="AQ502" s="1340"/>
      <c r="AR502" s="1341"/>
      <c r="AS502" s="1336" t="str">
        <f t="shared" si="69"/>
        <v/>
      </c>
      <c r="AT502" s="1337"/>
      <c r="AU502" s="1337"/>
      <c r="AV502" s="1338"/>
      <c r="AW502" s="1342" t="str">
        <f>'Fruit Trees, Citrus &amp; Berries'!BA493</f>
        <v>HBFBR811</v>
      </c>
      <c r="AX502" s="1343"/>
      <c r="AY502" s="1344"/>
      <c r="BB502" s="108" t="str">
        <f t="shared" si="68"/>
        <v>*********</v>
      </c>
      <c r="BC502" s="108" t="str">
        <f t="shared" si="70"/>
        <v>HBFBR811</v>
      </c>
      <c r="BD502" s="108" t="str">
        <f t="shared" si="71"/>
        <v/>
      </c>
      <c r="BE502" s="108" t="str">
        <f t="shared" si="72"/>
        <v>Plum - Japanese | Santa Rosa</v>
      </c>
      <c r="BF502" s="115" t="str">
        <f t="shared" si="73"/>
        <v/>
      </c>
      <c r="BG502" s="113">
        <f t="shared" si="74"/>
        <v>42.95</v>
      </c>
      <c r="BH502" s="206">
        <f t="shared" si="75"/>
        <v>0</v>
      </c>
      <c r="BI502" s="113" t="str">
        <f t="shared" si="76"/>
        <v/>
      </c>
    </row>
    <row r="503" spans="2:61" ht="18.75" customHeight="1" x14ac:dyDescent="0.4">
      <c r="B503" s="1329" t="s">
        <v>1824</v>
      </c>
      <c r="C503" s="1330"/>
      <c r="D503" s="1329" t="s">
        <v>1824</v>
      </c>
      <c r="E503" s="1330"/>
      <c r="F503" s="1331" t="str">
        <f>'Fruit Trees, Citrus &amp; Berries'!BE494</f>
        <v/>
      </c>
      <c r="G503" s="1332"/>
      <c r="H503" s="1333" t="str">
        <f>'Fruit Trees, Citrus &amp; Berries'!BB494&amp;" | "&amp;'Fruit Trees, Citrus &amp; Berries'!BC494</f>
        <v>Plum - Japanese | Santa Rosa</v>
      </c>
      <c r="I503" s="1334"/>
      <c r="J503" s="1334"/>
      <c r="K503" s="1334"/>
      <c r="L503" s="1334"/>
      <c r="M503" s="1334"/>
      <c r="N503" s="1334"/>
      <c r="O503" s="1334"/>
      <c r="P503" s="1334"/>
      <c r="Q503" s="1334"/>
      <c r="R503" s="1334"/>
      <c r="S503" s="1334"/>
      <c r="T503" s="1334"/>
      <c r="U503" s="1334"/>
      <c r="V503" s="1334"/>
      <c r="W503" s="1334"/>
      <c r="X503" s="1334"/>
      <c r="Y503" s="1334"/>
      <c r="Z503" s="1334"/>
      <c r="AA503" s="1334"/>
      <c r="AB503" s="1334"/>
      <c r="AC503" s="1334"/>
      <c r="AD503" s="1334"/>
      <c r="AE503" s="1334"/>
      <c r="AF503" s="1334"/>
      <c r="AG503" s="1334"/>
      <c r="AH503" s="1334"/>
      <c r="AI503" s="1334"/>
      <c r="AJ503" s="1334"/>
      <c r="AK503" s="1334"/>
      <c r="AL503" s="1335"/>
      <c r="AM503" s="1336">
        <f>'Fruit Trees, Citrus &amp; Berries'!BF494</f>
        <v>42.95</v>
      </c>
      <c r="AN503" s="1337"/>
      <c r="AO503" s="1338"/>
      <c r="AP503" s="1339">
        <f>'Fruit Trees, Citrus &amp; Berries'!BH494</f>
        <v>0</v>
      </c>
      <c r="AQ503" s="1340"/>
      <c r="AR503" s="1341"/>
      <c r="AS503" s="1336" t="str">
        <f t="shared" si="69"/>
        <v/>
      </c>
      <c r="AT503" s="1337"/>
      <c r="AU503" s="1337"/>
      <c r="AV503" s="1338"/>
      <c r="AW503" s="1342" t="str">
        <f>'Fruit Trees, Citrus &amp; Berries'!BA494</f>
        <v>FNFBR811</v>
      </c>
      <c r="AX503" s="1343"/>
      <c r="AY503" s="1344"/>
      <c r="BB503" s="108" t="str">
        <f t="shared" si="68"/>
        <v>*********</v>
      </c>
      <c r="BC503" s="108" t="str">
        <f t="shared" si="70"/>
        <v>FNFBR811</v>
      </c>
      <c r="BD503" s="108" t="str">
        <f t="shared" si="71"/>
        <v/>
      </c>
      <c r="BE503" s="108" t="str">
        <f t="shared" si="72"/>
        <v>Plum - Japanese | Santa Rosa</v>
      </c>
      <c r="BF503" s="115" t="str">
        <f t="shared" si="73"/>
        <v/>
      </c>
      <c r="BG503" s="113">
        <f t="shared" si="74"/>
        <v>42.95</v>
      </c>
      <c r="BH503" s="206">
        <f t="shared" si="75"/>
        <v>0</v>
      </c>
      <c r="BI503" s="113" t="str">
        <f t="shared" si="76"/>
        <v/>
      </c>
    </row>
    <row r="504" spans="2:61" ht="18.75" customHeight="1" x14ac:dyDescent="0.4">
      <c r="B504" s="1329" t="s">
        <v>1824</v>
      </c>
      <c r="C504" s="1330"/>
      <c r="D504" s="1329" t="s">
        <v>1824</v>
      </c>
      <c r="E504" s="1330"/>
      <c r="F504" s="1331" t="str">
        <f>'Fruit Trees, Citrus &amp; Berries'!BE495</f>
        <v/>
      </c>
      <c r="G504" s="1332"/>
      <c r="H504" s="1333" t="str">
        <f>'Fruit Trees, Citrus &amp; Berries'!BB495&amp;" | "&amp;'Fruit Trees, Citrus &amp; Berries'!BC495</f>
        <v>Plum - Japanese | Santa Rosa</v>
      </c>
      <c r="I504" s="1334"/>
      <c r="J504" s="1334"/>
      <c r="K504" s="1334"/>
      <c r="L504" s="1334"/>
      <c r="M504" s="1334"/>
      <c r="N504" s="1334"/>
      <c r="O504" s="1334"/>
      <c r="P504" s="1334"/>
      <c r="Q504" s="1334"/>
      <c r="R504" s="1334"/>
      <c r="S504" s="1334"/>
      <c r="T504" s="1334"/>
      <c r="U504" s="1334"/>
      <c r="V504" s="1334"/>
      <c r="W504" s="1334"/>
      <c r="X504" s="1334"/>
      <c r="Y504" s="1334"/>
      <c r="Z504" s="1334"/>
      <c r="AA504" s="1334"/>
      <c r="AB504" s="1334"/>
      <c r="AC504" s="1334"/>
      <c r="AD504" s="1334"/>
      <c r="AE504" s="1334"/>
      <c r="AF504" s="1334"/>
      <c r="AG504" s="1334"/>
      <c r="AH504" s="1334"/>
      <c r="AI504" s="1334"/>
      <c r="AJ504" s="1334"/>
      <c r="AK504" s="1334"/>
      <c r="AL504" s="1335"/>
      <c r="AM504" s="1336">
        <f>'Fruit Trees, Citrus &amp; Berries'!BF495</f>
        <v>39.950000000000003</v>
      </c>
      <c r="AN504" s="1337"/>
      <c r="AO504" s="1338"/>
      <c r="AP504" s="1339">
        <f>'Fruit Trees, Citrus &amp; Berries'!BH495</f>
        <v>0</v>
      </c>
      <c r="AQ504" s="1340"/>
      <c r="AR504" s="1341"/>
      <c r="AS504" s="1336" t="str">
        <f t="shared" si="69"/>
        <v/>
      </c>
      <c r="AT504" s="1337"/>
      <c r="AU504" s="1337"/>
      <c r="AV504" s="1338"/>
      <c r="AW504" s="1342" t="str">
        <f>'Fruit Trees, Citrus &amp; Berries'!BA495</f>
        <v>JFFBR811</v>
      </c>
      <c r="AX504" s="1343"/>
      <c r="AY504" s="1344"/>
      <c r="BB504" s="108" t="str">
        <f t="shared" si="68"/>
        <v>*********</v>
      </c>
      <c r="BC504" s="108" t="str">
        <f t="shared" si="70"/>
        <v>JFFBR811</v>
      </c>
      <c r="BD504" s="108" t="str">
        <f t="shared" si="71"/>
        <v/>
      </c>
      <c r="BE504" s="108" t="str">
        <f t="shared" si="72"/>
        <v>Plum - Japanese | Santa Rosa</v>
      </c>
      <c r="BF504" s="115" t="str">
        <f t="shared" si="73"/>
        <v/>
      </c>
      <c r="BG504" s="113">
        <f t="shared" si="74"/>
        <v>39.950000000000003</v>
      </c>
      <c r="BH504" s="206">
        <f t="shared" si="75"/>
        <v>0</v>
      </c>
      <c r="BI504" s="113" t="str">
        <f t="shared" si="76"/>
        <v/>
      </c>
    </row>
    <row r="505" spans="2:61" ht="18.75" customHeight="1" x14ac:dyDescent="0.4">
      <c r="B505" s="1329" t="s">
        <v>1824</v>
      </c>
      <c r="C505" s="1330"/>
      <c r="D505" s="1329" t="s">
        <v>1824</v>
      </c>
      <c r="E505" s="1330"/>
      <c r="F505" s="1331" t="str">
        <f>'Fruit Trees, Citrus &amp; Berries'!BE496</f>
        <v/>
      </c>
      <c r="G505" s="1332"/>
      <c r="H505" s="1333" t="str">
        <f>'Fruit Trees, Citrus &amp; Berries'!BB496&amp;" | "&amp;'Fruit Trees, Citrus &amp; Berries'!BC496</f>
        <v>Plum - Japanese | Satsuma</v>
      </c>
      <c r="I505" s="1334"/>
      <c r="J505" s="1334"/>
      <c r="K505" s="1334"/>
      <c r="L505" s="1334"/>
      <c r="M505" s="1334"/>
      <c r="N505" s="1334"/>
      <c r="O505" s="1334"/>
      <c r="P505" s="1334"/>
      <c r="Q505" s="1334"/>
      <c r="R505" s="1334"/>
      <c r="S505" s="1334"/>
      <c r="T505" s="1334"/>
      <c r="U505" s="1334"/>
      <c r="V505" s="1334"/>
      <c r="W505" s="1334"/>
      <c r="X505" s="1334"/>
      <c r="Y505" s="1334"/>
      <c r="Z505" s="1334"/>
      <c r="AA505" s="1334"/>
      <c r="AB505" s="1334"/>
      <c r="AC505" s="1334"/>
      <c r="AD505" s="1334"/>
      <c r="AE505" s="1334"/>
      <c r="AF505" s="1334"/>
      <c r="AG505" s="1334"/>
      <c r="AH505" s="1334"/>
      <c r="AI505" s="1334"/>
      <c r="AJ505" s="1334"/>
      <c r="AK505" s="1334"/>
      <c r="AL505" s="1335"/>
      <c r="AM505" s="1336">
        <f>'Fruit Trees, Citrus &amp; Berries'!BF496</f>
        <v>42.95</v>
      </c>
      <c r="AN505" s="1337"/>
      <c r="AO505" s="1338"/>
      <c r="AP505" s="1339">
        <f>'Fruit Trees, Citrus &amp; Berries'!BH496</f>
        <v>0</v>
      </c>
      <c r="AQ505" s="1340"/>
      <c r="AR505" s="1341"/>
      <c r="AS505" s="1336" t="str">
        <f t="shared" si="69"/>
        <v/>
      </c>
      <c r="AT505" s="1337"/>
      <c r="AU505" s="1337"/>
      <c r="AV505" s="1338"/>
      <c r="AW505" s="1342" t="str">
        <f>'Fruit Trees, Citrus &amp; Berries'!BA496</f>
        <v>JFFBR814</v>
      </c>
      <c r="AX505" s="1343"/>
      <c r="AY505" s="1344"/>
      <c r="BB505" s="108" t="str">
        <f t="shared" si="68"/>
        <v>*********</v>
      </c>
      <c r="BC505" s="108" t="str">
        <f t="shared" si="70"/>
        <v>JFFBR814</v>
      </c>
      <c r="BD505" s="108" t="str">
        <f t="shared" si="71"/>
        <v/>
      </c>
      <c r="BE505" s="108" t="str">
        <f t="shared" si="72"/>
        <v>Plum - Japanese | Satsuma</v>
      </c>
      <c r="BF505" s="115" t="str">
        <f t="shared" si="73"/>
        <v/>
      </c>
      <c r="BG505" s="113">
        <f t="shared" si="74"/>
        <v>42.95</v>
      </c>
      <c r="BH505" s="206">
        <f t="shared" si="75"/>
        <v>0</v>
      </c>
      <c r="BI505" s="113" t="str">
        <f t="shared" si="76"/>
        <v/>
      </c>
    </row>
    <row r="506" spans="2:61" ht="18.75" customHeight="1" x14ac:dyDescent="0.4">
      <c r="B506" s="1329" t="s">
        <v>1824</v>
      </c>
      <c r="C506" s="1330"/>
      <c r="D506" s="1329" t="s">
        <v>1824</v>
      </c>
      <c r="E506" s="1330"/>
      <c r="F506" s="1331" t="str">
        <f>'Fruit Trees, Citrus &amp; Berries'!BE497</f>
        <v/>
      </c>
      <c r="G506" s="1332"/>
      <c r="H506" s="1333" t="str">
        <f>'Fruit Trees, Citrus &amp; Berries'!BB497&amp;" | "&amp;'Fruit Trees, Citrus &amp; Berries'!BC497</f>
        <v>Plum - Japanese | Satsuma</v>
      </c>
      <c r="I506" s="1334"/>
      <c r="J506" s="1334"/>
      <c r="K506" s="1334"/>
      <c r="L506" s="1334"/>
      <c r="M506" s="1334"/>
      <c r="N506" s="1334"/>
      <c r="O506" s="1334"/>
      <c r="P506" s="1334"/>
      <c r="Q506" s="1334"/>
      <c r="R506" s="1334"/>
      <c r="S506" s="1334"/>
      <c r="T506" s="1334"/>
      <c r="U506" s="1334"/>
      <c r="V506" s="1334"/>
      <c r="W506" s="1334"/>
      <c r="X506" s="1334"/>
      <c r="Y506" s="1334"/>
      <c r="Z506" s="1334"/>
      <c r="AA506" s="1334"/>
      <c r="AB506" s="1334"/>
      <c r="AC506" s="1334"/>
      <c r="AD506" s="1334"/>
      <c r="AE506" s="1334"/>
      <c r="AF506" s="1334"/>
      <c r="AG506" s="1334"/>
      <c r="AH506" s="1334"/>
      <c r="AI506" s="1334"/>
      <c r="AJ506" s="1334"/>
      <c r="AK506" s="1334"/>
      <c r="AL506" s="1335"/>
      <c r="AM506" s="1336">
        <f>'Fruit Trees, Citrus &amp; Berries'!BF497</f>
        <v>42.95</v>
      </c>
      <c r="AN506" s="1337"/>
      <c r="AO506" s="1338"/>
      <c r="AP506" s="1339">
        <f>'Fruit Trees, Citrus &amp; Berries'!BH497</f>
        <v>0</v>
      </c>
      <c r="AQ506" s="1340"/>
      <c r="AR506" s="1341"/>
      <c r="AS506" s="1336" t="str">
        <f t="shared" si="69"/>
        <v/>
      </c>
      <c r="AT506" s="1337"/>
      <c r="AU506" s="1337"/>
      <c r="AV506" s="1338"/>
      <c r="AW506" s="1342" t="str">
        <f>'Fruit Trees, Citrus &amp; Berries'!BA497</f>
        <v>HBFBR814</v>
      </c>
      <c r="AX506" s="1343"/>
      <c r="AY506" s="1344"/>
      <c r="BB506" s="108" t="str">
        <f t="shared" si="68"/>
        <v>*********</v>
      </c>
      <c r="BC506" s="108" t="str">
        <f t="shared" si="70"/>
        <v>HBFBR814</v>
      </c>
      <c r="BD506" s="108" t="str">
        <f t="shared" si="71"/>
        <v/>
      </c>
      <c r="BE506" s="108" t="str">
        <f t="shared" si="72"/>
        <v>Plum - Japanese | Satsuma</v>
      </c>
      <c r="BF506" s="115" t="str">
        <f t="shared" si="73"/>
        <v/>
      </c>
      <c r="BG506" s="113">
        <f t="shared" si="74"/>
        <v>42.95</v>
      </c>
      <c r="BH506" s="206">
        <f t="shared" si="75"/>
        <v>0</v>
      </c>
      <c r="BI506" s="113" t="str">
        <f t="shared" si="76"/>
        <v/>
      </c>
    </row>
    <row r="507" spans="2:61" ht="18.75" customHeight="1" x14ac:dyDescent="0.4">
      <c r="B507" s="1329" t="s">
        <v>1824</v>
      </c>
      <c r="C507" s="1330"/>
      <c r="D507" s="1329" t="s">
        <v>1824</v>
      </c>
      <c r="E507" s="1330"/>
      <c r="F507" s="1331" t="str">
        <f>'Fruit Trees, Citrus &amp; Berries'!BE498</f>
        <v/>
      </c>
      <c r="G507" s="1332"/>
      <c r="H507" s="1333" t="str">
        <f>'Fruit Trees, Citrus &amp; Berries'!BB498&amp;" | "&amp;'Fruit Trees, Citrus &amp; Berries'!BC498</f>
        <v>Plum - Japanese | Tegan Blue</v>
      </c>
      <c r="I507" s="1334"/>
      <c r="J507" s="1334"/>
      <c r="K507" s="1334"/>
      <c r="L507" s="1334"/>
      <c r="M507" s="1334"/>
      <c r="N507" s="1334"/>
      <c r="O507" s="1334"/>
      <c r="P507" s="1334"/>
      <c r="Q507" s="1334"/>
      <c r="R507" s="1334"/>
      <c r="S507" s="1334"/>
      <c r="T507" s="1334"/>
      <c r="U507" s="1334"/>
      <c r="V507" s="1334"/>
      <c r="W507" s="1334"/>
      <c r="X507" s="1334"/>
      <c r="Y507" s="1334"/>
      <c r="Z507" s="1334"/>
      <c r="AA507" s="1334"/>
      <c r="AB507" s="1334"/>
      <c r="AC507" s="1334"/>
      <c r="AD507" s="1334"/>
      <c r="AE507" s="1334"/>
      <c r="AF507" s="1334"/>
      <c r="AG507" s="1334"/>
      <c r="AH507" s="1334"/>
      <c r="AI507" s="1334"/>
      <c r="AJ507" s="1334"/>
      <c r="AK507" s="1334"/>
      <c r="AL507" s="1335"/>
      <c r="AM507" s="1336">
        <f>'Fruit Trees, Citrus &amp; Berries'!BF498</f>
        <v>42.95</v>
      </c>
      <c r="AN507" s="1337"/>
      <c r="AO507" s="1338"/>
      <c r="AP507" s="1339">
        <f>'Fruit Trees, Citrus &amp; Berries'!BH498</f>
        <v>0</v>
      </c>
      <c r="AQ507" s="1340"/>
      <c r="AR507" s="1341"/>
      <c r="AS507" s="1336" t="str">
        <f t="shared" si="69"/>
        <v/>
      </c>
      <c r="AT507" s="1337"/>
      <c r="AU507" s="1337"/>
      <c r="AV507" s="1338"/>
      <c r="AW507" s="1342" t="str">
        <f>'Fruit Trees, Citrus &amp; Berries'!BA498</f>
        <v>HBFBR817</v>
      </c>
      <c r="AX507" s="1343"/>
      <c r="AY507" s="1344"/>
      <c r="BB507" s="108" t="str">
        <f t="shared" si="68"/>
        <v>*********</v>
      </c>
      <c r="BC507" s="108" t="str">
        <f t="shared" si="70"/>
        <v>HBFBR817</v>
      </c>
      <c r="BD507" s="108" t="str">
        <f t="shared" si="71"/>
        <v/>
      </c>
      <c r="BE507" s="108" t="str">
        <f t="shared" si="72"/>
        <v>Plum - Japanese | Tegan Blue</v>
      </c>
      <c r="BF507" s="115" t="str">
        <f t="shared" si="73"/>
        <v/>
      </c>
      <c r="BG507" s="113">
        <f t="shared" si="74"/>
        <v>42.95</v>
      </c>
      <c r="BH507" s="206">
        <f t="shared" si="75"/>
        <v>0</v>
      </c>
      <c r="BI507" s="113" t="str">
        <f t="shared" si="76"/>
        <v/>
      </c>
    </row>
    <row r="508" spans="2:61" ht="18.75" customHeight="1" x14ac:dyDescent="0.4">
      <c r="B508" s="1329" t="s">
        <v>1824</v>
      </c>
      <c r="C508" s="1330"/>
      <c r="D508" s="1329" t="s">
        <v>1824</v>
      </c>
      <c r="E508" s="1330"/>
      <c r="F508" s="1331" t="str">
        <f>'Fruit Trees, Citrus &amp; Berries'!BE499</f>
        <v/>
      </c>
      <c r="G508" s="1332"/>
      <c r="H508" s="1333" t="str">
        <f>'Fruit Trees, Citrus &amp; Berries'!BB499&amp;" | "&amp;'Fruit Trees, Citrus &amp; Berries'!BC499</f>
        <v>Plum - Japanese | Wickson</v>
      </c>
      <c r="I508" s="1334"/>
      <c r="J508" s="1334"/>
      <c r="K508" s="1334"/>
      <c r="L508" s="1334"/>
      <c r="M508" s="1334"/>
      <c r="N508" s="1334"/>
      <c r="O508" s="1334"/>
      <c r="P508" s="1334"/>
      <c r="Q508" s="1334"/>
      <c r="R508" s="1334"/>
      <c r="S508" s="1334"/>
      <c r="T508" s="1334"/>
      <c r="U508" s="1334"/>
      <c r="V508" s="1334"/>
      <c r="W508" s="1334"/>
      <c r="X508" s="1334"/>
      <c r="Y508" s="1334"/>
      <c r="Z508" s="1334"/>
      <c r="AA508" s="1334"/>
      <c r="AB508" s="1334"/>
      <c r="AC508" s="1334"/>
      <c r="AD508" s="1334"/>
      <c r="AE508" s="1334"/>
      <c r="AF508" s="1334"/>
      <c r="AG508" s="1334"/>
      <c r="AH508" s="1334"/>
      <c r="AI508" s="1334"/>
      <c r="AJ508" s="1334"/>
      <c r="AK508" s="1334"/>
      <c r="AL508" s="1335"/>
      <c r="AM508" s="1336">
        <f>'Fruit Trees, Citrus &amp; Berries'!BF499</f>
        <v>42.95</v>
      </c>
      <c r="AN508" s="1337"/>
      <c r="AO508" s="1338"/>
      <c r="AP508" s="1339">
        <f>'Fruit Trees, Citrus &amp; Berries'!BH499</f>
        <v>0</v>
      </c>
      <c r="AQ508" s="1340"/>
      <c r="AR508" s="1341"/>
      <c r="AS508" s="1336" t="str">
        <f t="shared" si="69"/>
        <v/>
      </c>
      <c r="AT508" s="1337"/>
      <c r="AU508" s="1337"/>
      <c r="AV508" s="1338"/>
      <c r="AW508" s="1342" t="str">
        <f>'Fruit Trees, Citrus &amp; Berries'!BA499</f>
        <v>HBFBR820</v>
      </c>
      <c r="AX508" s="1343"/>
      <c r="AY508" s="1344"/>
      <c r="BB508" s="108" t="str">
        <f t="shared" si="68"/>
        <v>*********</v>
      </c>
      <c r="BC508" s="108" t="str">
        <f t="shared" si="70"/>
        <v>HBFBR820</v>
      </c>
      <c r="BD508" s="108" t="str">
        <f t="shared" si="71"/>
        <v/>
      </c>
      <c r="BE508" s="108" t="str">
        <f t="shared" si="72"/>
        <v>Plum - Japanese | Wickson</v>
      </c>
      <c r="BF508" s="115" t="str">
        <f t="shared" si="73"/>
        <v/>
      </c>
      <c r="BG508" s="113">
        <f t="shared" si="74"/>
        <v>42.95</v>
      </c>
      <c r="BH508" s="206">
        <f t="shared" si="75"/>
        <v>0</v>
      </c>
      <c r="BI508" s="113" t="str">
        <f t="shared" si="76"/>
        <v/>
      </c>
    </row>
    <row r="509" spans="2:61" ht="18.75" customHeight="1" x14ac:dyDescent="0.4">
      <c r="B509" s="1329" t="s">
        <v>1824</v>
      </c>
      <c r="C509" s="1330"/>
      <c r="D509" s="1329" t="s">
        <v>1824</v>
      </c>
      <c r="E509" s="1330"/>
      <c r="F509" s="1331" t="str">
        <f>'Fruit Trees, Citrus &amp; Berries'!BE500</f>
        <v/>
      </c>
      <c r="G509" s="1332"/>
      <c r="H509" s="1333" t="str">
        <f>'Fruit Trees, Citrus &amp; Berries'!BB500&amp;" | "&amp;'Fruit Trees, Citrus &amp; Berries'!BC500</f>
        <v>Plum - Japanese | Wilson</v>
      </c>
      <c r="I509" s="1334"/>
      <c r="J509" s="1334"/>
      <c r="K509" s="1334"/>
      <c r="L509" s="1334"/>
      <c r="M509" s="1334"/>
      <c r="N509" s="1334"/>
      <c r="O509" s="1334"/>
      <c r="P509" s="1334"/>
      <c r="Q509" s="1334"/>
      <c r="R509" s="1334"/>
      <c r="S509" s="1334"/>
      <c r="T509" s="1334"/>
      <c r="U509" s="1334"/>
      <c r="V509" s="1334"/>
      <c r="W509" s="1334"/>
      <c r="X509" s="1334"/>
      <c r="Y509" s="1334"/>
      <c r="Z509" s="1334"/>
      <c r="AA509" s="1334"/>
      <c r="AB509" s="1334"/>
      <c r="AC509" s="1334"/>
      <c r="AD509" s="1334"/>
      <c r="AE509" s="1334"/>
      <c r="AF509" s="1334"/>
      <c r="AG509" s="1334"/>
      <c r="AH509" s="1334"/>
      <c r="AI509" s="1334"/>
      <c r="AJ509" s="1334"/>
      <c r="AK509" s="1334"/>
      <c r="AL509" s="1335"/>
      <c r="AM509" s="1336">
        <f>'Fruit Trees, Citrus &amp; Berries'!BF500</f>
        <v>42.95</v>
      </c>
      <c r="AN509" s="1337"/>
      <c r="AO509" s="1338"/>
      <c r="AP509" s="1339">
        <f>'Fruit Trees, Citrus &amp; Berries'!BH500</f>
        <v>0</v>
      </c>
      <c r="AQ509" s="1340"/>
      <c r="AR509" s="1341"/>
      <c r="AS509" s="1336" t="str">
        <f t="shared" si="69"/>
        <v/>
      </c>
      <c r="AT509" s="1337"/>
      <c r="AU509" s="1337"/>
      <c r="AV509" s="1338"/>
      <c r="AW509" s="1342" t="str">
        <f>'Fruit Trees, Citrus &amp; Berries'!BA500</f>
        <v>HBFBR823</v>
      </c>
      <c r="AX509" s="1343"/>
      <c r="AY509" s="1344"/>
      <c r="BB509" s="108" t="str">
        <f t="shared" si="68"/>
        <v>*********</v>
      </c>
      <c r="BC509" s="108" t="str">
        <f t="shared" si="70"/>
        <v>HBFBR823</v>
      </c>
      <c r="BD509" s="108" t="str">
        <f t="shared" si="71"/>
        <v/>
      </c>
      <c r="BE509" s="108" t="str">
        <f t="shared" si="72"/>
        <v>Plum - Japanese | Wilson</v>
      </c>
      <c r="BF509" s="115" t="str">
        <f t="shared" si="73"/>
        <v/>
      </c>
      <c r="BG509" s="113">
        <f t="shared" si="74"/>
        <v>42.95</v>
      </c>
      <c r="BH509" s="206">
        <f t="shared" si="75"/>
        <v>0</v>
      </c>
      <c r="BI509" s="113" t="str">
        <f t="shared" si="76"/>
        <v/>
      </c>
    </row>
    <row r="510" spans="2:61" ht="18.75" customHeight="1" x14ac:dyDescent="0.4">
      <c r="B510" s="1329" t="s">
        <v>1824</v>
      </c>
      <c r="C510" s="1330"/>
      <c r="D510" s="1329" t="s">
        <v>1824</v>
      </c>
      <c r="E510" s="1330"/>
      <c r="F510" s="1331" t="str">
        <f>'Fruit Trees, Citrus &amp; Berries'!BE501</f>
        <v/>
      </c>
      <c r="G510" s="1332"/>
      <c r="H510" s="1333" t="str">
        <f>'Fruit Trees, Citrus &amp; Berries'!BB501&amp;" | "&amp;'Fruit Trees, Citrus &amp; Berries'!BC501</f>
        <v xml:space="preserve"> | </v>
      </c>
      <c r="I510" s="1334"/>
      <c r="J510" s="1334"/>
      <c r="K510" s="1334"/>
      <c r="L510" s="1334"/>
      <c r="M510" s="1334"/>
      <c r="N510" s="1334"/>
      <c r="O510" s="1334"/>
      <c r="P510" s="1334"/>
      <c r="Q510" s="1334"/>
      <c r="R510" s="1334"/>
      <c r="S510" s="1334"/>
      <c r="T510" s="1334"/>
      <c r="U510" s="1334"/>
      <c r="V510" s="1334"/>
      <c r="W510" s="1334"/>
      <c r="X510" s="1334"/>
      <c r="Y510" s="1334"/>
      <c r="Z510" s="1334"/>
      <c r="AA510" s="1334"/>
      <c r="AB510" s="1334"/>
      <c r="AC510" s="1334"/>
      <c r="AD510" s="1334"/>
      <c r="AE510" s="1334"/>
      <c r="AF510" s="1334"/>
      <c r="AG510" s="1334"/>
      <c r="AH510" s="1334"/>
      <c r="AI510" s="1334"/>
      <c r="AJ510" s="1334"/>
      <c r="AK510" s="1334"/>
      <c r="AL510" s="1335"/>
      <c r="AM510" s="1336" t="str">
        <f>'Fruit Trees, Citrus &amp; Berries'!BF501</f>
        <v/>
      </c>
      <c r="AN510" s="1337"/>
      <c r="AO510" s="1338"/>
      <c r="AP510" s="1339" t="str">
        <f>'Fruit Trees, Citrus &amp; Berries'!BH501</f>
        <v/>
      </c>
      <c r="AQ510" s="1340"/>
      <c r="AR510" s="1341"/>
      <c r="AS510" s="1336" t="str">
        <f t="shared" si="69"/>
        <v/>
      </c>
      <c r="AT510" s="1337"/>
      <c r="AU510" s="1337"/>
      <c r="AV510" s="1338"/>
      <c r="AW510" s="1342" t="str">
        <f>'Fruit Trees, Citrus &amp; Berries'!BA501</f>
        <v/>
      </c>
      <c r="AX510" s="1343"/>
      <c r="AY510" s="1344"/>
      <c r="BB510" s="108" t="str">
        <f t="shared" si="68"/>
        <v>*********</v>
      </c>
      <c r="BC510" s="108" t="str">
        <f t="shared" si="70"/>
        <v/>
      </c>
      <c r="BD510" s="108" t="str">
        <f t="shared" si="71"/>
        <v/>
      </c>
      <c r="BE510" s="108" t="str">
        <f t="shared" si="72"/>
        <v xml:space="preserve"> | </v>
      </c>
      <c r="BF510" s="115" t="str">
        <f t="shared" si="73"/>
        <v/>
      </c>
      <c r="BG510" s="113" t="str">
        <f t="shared" si="74"/>
        <v/>
      </c>
      <c r="BH510" s="206" t="str">
        <f t="shared" si="75"/>
        <v/>
      </c>
      <c r="BI510" s="113" t="str">
        <f t="shared" si="76"/>
        <v/>
      </c>
    </row>
    <row r="511" spans="2:61" ht="18.75" customHeight="1" x14ac:dyDescent="0.4">
      <c r="B511" s="1329" t="s">
        <v>1824</v>
      </c>
      <c r="C511" s="1330"/>
      <c r="D511" s="1329" t="s">
        <v>1824</v>
      </c>
      <c r="E511" s="1330"/>
      <c r="F511" s="1331" t="str">
        <f>'Fruit Trees, Citrus &amp; Berries'!BE502</f>
        <v/>
      </c>
      <c r="G511" s="1332"/>
      <c r="H511" s="1333" t="str">
        <f>'Fruit Trees, Citrus &amp; Berries'!BB502&amp;" | "&amp;'Fruit Trees, Citrus &amp; Berries'!BC502</f>
        <v>Plum - Japanese (Dwarf) | A-Okay</v>
      </c>
      <c r="I511" s="1334"/>
      <c r="J511" s="1334"/>
      <c r="K511" s="1334"/>
      <c r="L511" s="1334"/>
      <c r="M511" s="1334"/>
      <c r="N511" s="1334"/>
      <c r="O511" s="1334"/>
      <c r="P511" s="1334"/>
      <c r="Q511" s="1334"/>
      <c r="R511" s="1334"/>
      <c r="S511" s="1334"/>
      <c r="T511" s="1334"/>
      <c r="U511" s="1334"/>
      <c r="V511" s="1334"/>
      <c r="W511" s="1334"/>
      <c r="X511" s="1334"/>
      <c r="Y511" s="1334"/>
      <c r="Z511" s="1334"/>
      <c r="AA511" s="1334"/>
      <c r="AB511" s="1334"/>
      <c r="AC511" s="1334"/>
      <c r="AD511" s="1334"/>
      <c r="AE511" s="1334"/>
      <c r="AF511" s="1334"/>
      <c r="AG511" s="1334"/>
      <c r="AH511" s="1334"/>
      <c r="AI511" s="1334"/>
      <c r="AJ511" s="1334"/>
      <c r="AK511" s="1334"/>
      <c r="AL511" s="1335"/>
      <c r="AM511" s="1336">
        <f>'Fruit Trees, Citrus &amp; Berries'!BF502</f>
        <v>52.95</v>
      </c>
      <c r="AN511" s="1337"/>
      <c r="AO511" s="1338"/>
      <c r="AP511" s="1339">
        <f>'Fruit Trees, Citrus &amp; Berries'!BH502</f>
        <v>0</v>
      </c>
      <c r="AQ511" s="1340"/>
      <c r="AR511" s="1341"/>
      <c r="AS511" s="1336" t="str">
        <f t="shared" si="69"/>
        <v/>
      </c>
      <c r="AT511" s="1337"/>
      <c r="AU511" s="1337"/>
      <c r="AV511" s="1338"/>
      <c r="AW511" s="1342" t="str">
        <f>'Fruit Trees, Citrus &amp; Berries'!BA502</f>
        <v>JFFBR828</v>
      </c>
      <c r="AX511" s="1343"/>
      <c r="AY511" s="1344"/>
      <c r="BB511" s="108" t="str">
        <f t="shared" si="68"/>
        <v>*********</v>
      </c>
      <c r="BC511" s="108" t="str">
        <f t="shared" si="70"/>
        <v>JFFBR828</v>
      </c>
      <c r="BD511" s="108" t="str">
        <f t="shared" si="71"/>
        <v/>
      </c>
      <c r="BE511" s="108" t="str">
        <f t="shared" si="72"/>
        <v>Plum - Japanese (Dwarf) | A-Okay</v>
      </c>
      <c r="BF511" s="115" t="str">
        <f t="shared" si="73"/>
        <v/>
      </c>
      <c r="BG511" s="113">
        <f t="shared" si="74"/>
        <v>52.95</v>
      </c>
      <c r="BH511" s="206">
        <f t="shared" si="75"/>
        <v>0</v>
      </c>
      <c r="BI511" s="113" t="str">
        <f t="shared" si="76"/>
        <v/>
      </c>
    </row>
    <row r="512" spans="2:61" ht="18.75" customHeight="1" x14ac:dyDescent="0.4">
      <c r="B512" s="1329" t="s">
        <v>1824</v>
      </c>
      <c r="C512" s="1330"/>
      <c r="D512" s="1329" t="s">
        <v>1824</v>
      </c>
      <c r="E512" s="1330"/>
      <c r="F512" s="1331" t="str">
        <f>'Fruit Trees, Citrus &amp; Berries'!BE503</f>
        <v/>
      </c>
      <c r="G512" s="1332"/>
      <c r="H512" s="1333" t="str">
        <f>'Fruit Trees, Citrus &amp; Berries'!BB503&amp;" | "&amp;'Fruit Trees, Citrus &amp; Berries'!BC503</f>
        <v>Plum - Japanese (Dwarf) | Donsworth</v>
      </c>
      <c r="I512" s="1334"/>
      <c r="J512" s="1334"/>
      <c r="K512" s="1334"/>
      <c r="L512" s="1334"/>
      <c r="M512" s="1334"/>
      <c r="N512" s="1334"/>
      <c r="O512" s="1334"/>
      <c r="P512" s="1334"/>
      <c r="Q512" s="1334"/>
      <c r="R512" s="1334"/>
      <c r="S512" s="1334"/>
      <c r="T512" s="1334"/>
      <c r="U512" s="1334"/>
      <c r="V512" s="1334"/>
      <c r="W512" s="1334"/>
      <c r="X512" s="1334"/>
      <c r="Y512" s="1334"/>
      <c r="Z512" s="1334"/>
      <c r="AA512" s="1334"/>
      <c r="AB512" s="1334"/>
      <c r="AC512" s="1334"/>
      <c r="AD512" s="1334"/>
      <c r="AE512" s="1334"/>
      <c r="AF512" s="1334"/>
      <c r="AG512" s="1334"/>
      <c r="AH512" s="1334"/>
      <c r="AI512" s="1334"/>
      <c r="AJ512" s="1334"/>
      <c r="AK512" s="1334"/>
      <c r="AL512" s="1335"/>
      <c r="AM512" s="1336">
        <f>'Fruit Trees, Citrus &amp; Berries'!BF503</f>
        <v>52.95</v>
      </c>
      <c r="AN512" s="1337"/>
      <c r="AO512" s="1338"/>
      <c r="AP512" s="1339">
        <f>'Fruit Trees, Citrus &amp; Berries'!BH503</f>
        <v>0</v>
      </c>
      <c r="AQ512" s="1340"/>
      <c r="AR512" s="1341"/>
      <c r="AS512" s="1336" t="str">
        <f t="shared" si="69"/>
        <v/>
      </c>
      <c r="AT512" s="1337"/>
      <c r="AU512" s="1337"/>
      <c r="AV512" s="1338"/>
      <c r="AW512" s="1342" t="str">
        <f>'Fruit Trees, Citrus &amp; Berries'!BA503</f>
        <v>JFFBR829</v>
      </c>
      <c r="AX512" s="1343"/>
      <c r="AY512" s="1344"/>
      <c r="BB512" s="108" t="str">
        <f t="shared" si="68"/>
        <v>*********</v>
      </c>
      <c r="BC512" s="108" t="str">
        <f t="shared" si="70"/>
        <v>JFFBR829</v>
      </c>
      <c r="BD512" s="108" t="str">
        <f t="shared" si="71"/>
        <v/>
      </c>
      <c r="BE512" s="108" t="str">
        <f t="shared" si="72"/>
        <v>Plum - Japanese (Dwarf) | Donsworth</v>
      </c>
      <c r="BF512" s="115" t="str">
        <f t="shared" si="73"/>
        <v/>
      </c>
      <c r="BG512" s="113">
        <f t="shared" si="74"/>
        <v>52.95</v>
      </c>
      <c r="BH512" s="206">
        <f t="shared" si="75"/>
        <v>0</v>
      </c>
      <c r="BI512" s="113" t="str">
        <f t="shared" si="76"/>
        <v/>
      </c>
    </row>
    <row r="513" spans="2:61" ht="18.75" customHeight="1" x14ac:dyDescent="0.4">
      <c r="B513" s="1329" t="s">
        <v>1824</v>
      </c>
      <c r="C513" s="1330"/>
      <c r="D513" s="1329" t="s">
        <v>1824</v>
      </c>
      <c r="E513" s="1330"/>
      <c r="F513" s="1331" t="str">
        <f>'Fruit Trees, Citrus &amp; Berries'!BE504</f>
        <v/>
      </c>
      <c r="G513" s="1332"/>
      <c r="H513" s="1333" t="str">
        <f>'Fruit Trees, Citrus &amp; Berries'!BB504&amp;" | "&amp;'Fruit Trees, Citrus &amp; Berries'!BC504</f>
        <v>Plum - Japanese (Dwarf) | Elephant Heart</v>
      </c>
      <c r="I513" s="1334"/>
      <c r="J513" s="1334"/>
      <c r="K513" s="1334"/>
      <c r="L513" s="1334"/>
      <c r="M513" s="1334"/>
      <c r="N513" s="1334"/>
      <c r="O513" s="1334"/>
      <c r="P513" s="1334"/>
      <c r="Q513" s="1334"/>
      <c r="R513" s="1334"/>
      <c r="S513" s="1334"/>
      <c r="T513" s="1334"/>
      <c r="U513" s="1334"/>
      <c r="V513" s="1334"/>
      <c r="W513" s="1334"/>
      <c r="X513" s="1334"/>
      <c r="Y513" s="1334"/>
      <c r="Z513" s="1334"/>
      <c r="AA513" s="1334"/>
      <c r="AB513" s="1334"/>
      <c r="AC513" s="1334"/>
      <c r="AD513" s="1334"/>
      <c r="AE513" s="1334"/>
      <c r="AF513" s="1334"/>
      <c r="AG513" s="1334"/>
      <c r="AH513" s="1334"/>
      <c r="AI513" s="1334"/>
      <c r="AJ513" s="1334"/>
      <c r="AK513" s="1334"/>
      <c r="AL513" s="1335"/>
      <c r="AM513" s="1336">
        <f>'Fruit Trees, Citrus &amp; Berries'!BF504</f>
        <v>52.95</v>
      </c>
      <c r="AN513" s="1337"/>
      <c r="AO513" s="1338"/>
      <c r="AP513" s="1339">
        <f>'Fruit Trees, Citrus &amp; Berries'!BH504</f>
        <v>0</v>
      </c>
      <c r="AQ513" s="1340"/>
      <c r="AR513" s="1341"/>
      <c r="AS513" s="1336" t="str">
        <f t="shared" si="69"/>
        <v/>
      </c>
      <c r="AT513" s="1337"/>
      <c r="AU513" s="1337"/>
      <c r="AV513" s="1338"/>
      <c r="AW513" s="1342" t="str">
        <f>'Fruit Trees, Citrus &amp; Berries'!BA504</f>
        <v>JFFBR830</v>
      </c>
      <c r="AX513" s="1343"/>
      <c r="AY513" s="1344"/>
      <c r="BB513" s="108" t="str">
        <f t="shared" si="68"/>
        <v>*********</v>
      </c>
      <c r="BC513" s="108" t="str">
        <f t="shared" si="70"/>
        <v>JFFBR830</v>
      </c>
      <c r="BD513" s="108" t="str">
        <f t="shared" si="71"/>
        <v/>
      </c>
      <c r="BE513" s="108" t="str">
        <f t="shared" si="72"/>
        <v>Plum - Japanese (Dwarf) | Elephant Heart</v>
      </c>
      <c r="BF513" s="115" t="str">
        <f t="shared" si="73"/>
        <v/>
      </c>
      <c r="BG513" s="113">
        <f t="shared" si="74"/>
        <v>52.95</v>
      </c>
      <c r="BH513" s="206">
        <f t="shared" si="75"/>
        <v>0</v>
      </c>
      <c r="BI513" s="113" t="str">
        <f t="shared" si="76"/>
        <v/>
      </c>
    </row>
    <row r="514" spans="2:61" ht="18.75" customHeight="1" x14ac:dyDescent="0.4">
      <c r="B514" s="1329" t="s">
        <v>1824</v>
      </c>
      <c r="C514" s="1330"/>
      <c r="D514" s="1329" t="s">
        <v>1824</v>
      </c>
      <c r="E514" s="1330"/>
      <c r="F514" s="1331" t="str">
        <f>'Fruit Trees, Citrus &amp; Berries'!BE505</f>
        <v/>
      </c>
      <c r="G514" s="1332"/>
      <c r="H514" s="1333" t="str">
        <f>'Fruit Trees, Citrus &amp; Berries'!BB505&amp;" | "&amp;'Fruit Trees, Citrus &amp; Berries'!BC505</f>
        <v>Plum - Japanese (Dwarf) | Mariposa</v>
      </c>
      <c r="I514" s="1334"/>
      <c r="J514" s="1334"/>
      <c r="K514" s="1334"/>
      <c r="L514" s="1334"/>
      <c r="M514" s="1334"/>
      <c r="N514" s="1334"/>
      <c r="O514" s="1334"/>
      <c r="P514" s="1334"/>
      <c r="Q514" s="1334"/>
      <c r="R514" s="1334"/>
      <c r="S514" s="1334"/>
      <c r="T514" s="1334"/>
      <c r="U514" s="1334"/>
      <c r="V514" s="1334"/>
      <c r="W514" s="1334"/>
      <c r="X514" s="1334"/>
      <c r="Y514" s="1334"/>
      <c r="Z514" s="1334"/>
      <c r="AA514" s="1334"/>
      <c r="AB514" s="1334"/>
      <c r="AC514" s="1334"/>
      <c r="AD514" s="1334"/>
      <c r="AE514" s="1334"/>
      <c r="AF514" s="1334"/>
      <c r="AG514" s="1334"/>
      <c r="AH514" s="1334"/>
      <c r="AI514" s="1334"/>
      <c r="AJ514" s="1334"/>
      <c r="AK514" s="1334"/>
      <c r="AL514" s="1335"/>
      <c r="AM514" s="1336">
        <f>'Fruit Trees, Citrus &amp; Berries'!BF505</f>
        <v>52.95</v>
      </c>
      <c r="AN514" s="1337"/>
      <c r="AO514" s="1338"/>
      <c r="AP514" s="1339">
        <f>'Fruit Trees, Citrus &amp; Berries'!BH505</f>
        <v>0</v>
      </c>
      <c r="AQ514" s="1340"/>
      <c r="AR514" s="1341"/>
      <c r="AS514" s="1336" t="str">
        <f t="shared" si="69"/>
        <v/>
      </c>
      <c r="AT514" s="1337"/>
      <c r="AU514" s="1337"/>
      <c r="AV514" s="1338"/>
      <c r="AW514" s="1342" t="str">
        <f>'Fruit Trees, Citrus &amp; Berries'!BA505</f>
        <v>JFFBR832</v>
      </c>
      <c r="AX514" s="1343"/>
      <c r="AY514" s="1344"/>
      <c r="BB514" s="108" t="str">
        <f t="shared" si="68"/>
        <v>*********</v>
      </c>
      <c r="BC514" s="108" t="str">
        <f t="shared" si="70"/>
        <v>JFFBR832</v>
      </c>
      <c r="BD514" s="108" t="str">
        <f t="shared" si="71"/>
        <v/>
      </c>
      <c r="BE514" s="108" t="str">
        <f t="shared" si="72"/>
        <v>Plum - Japanese (Dwarf) | Mariposa</v>
      </c>
      <c r="BF514" s="115" t="str">
        <f t="shared" si="73"/>
        <v/>
      </c>
      <c r="BG514" s="113">
        <f t="shared" si="74"/>
        <v>52.95</v>
      </c>
      <c r="BH514" s="206">
        <f t="shared" si="75"/>
        <v>0</v>
      </c>
      <c r="BI514" s="113" t="str">
        <f t="shared" si="76"/>
        <v/>
      </c>
    </row>
    <row r="515" spans="2:61" ht="18.75" customHeight="1" x14ac:dyDescent="0.4">
      <c r="B515" s="1329" t="s">
        <v>1824</v>
      </c>
      <c r="C515" s="1330"/>
      <c r="D515" s="1329" t="s">
        <v>1824</v>
      </c>
      <c r="E515" s="1330"/>
      <c r="F515" s="1331" t="str">
        <f>'Fruit Trees, Citrus &amp; Berries'!BE506</f>
        <v/>
      </c>
      <c r="G515" s="1332"/>
      <c r="H515" s="1333" t="str">
        <f>'Fruit Trees, Citrus &amp; Berries'!BB506&amp;" | "&amp;'Fruit Trees, Citrus &amp; Berries'!BC506</f>
        <v>Plum - Japanese (Dwarf) | Narrabeen</v>
      </c>
      <c r="I515" s="1334"/>
      <c r="J515" s="1334"/>
      <c r="K515" s="1334"/>
      <c r="L515" s="1334"/>
      <c r="M515" s="1334"/>
      <c r="N515" s="1334"/>
      <c r="O515" s="1334"/>
      <c r="P515" s="1334"/>
      <c r="Q515" s="1334"/>
      <c r="R515" s="1334"/>
      <c r="S515" s="1334"/>
      <c r="T515" s="1334"/>
      <c r="U515" s="1334"/>
      <c r="V515" s="1334"/>
      <c r="W515" s="1334"/>
      <c r="X515" s="1334"/>
      <c r="Y515" s="1334"/>
      <c r="Z515" s="1334"/>
      <c r="AA515" s="1334"/>
      <c r="AB515" s="1334"/>
      <c r="AC515" s="1334"/>
      <c r="AD515" s="1334"/>
      <c r="AE515" s="1334"/>
      <c r="AF515" s="1334"/>
      <c r="AG515" s="1334"/>
      <c r="AH515" s="1334"/>
      <c r="AI515" s="1334"/>
      <c r="AJ515" s="1334"/>
      <c r="AK515" s="1334"/>
      <c r="AL515" s="1335"/>
      <c r="AM515" s="1336">
        <f>'Fruit Trees, Citrus &amp; Berries'!BF506</f>
        <v>52.95</v>
      </c>
      <c r="AN515" s="1337"/>
      <c r="AO515" s="1338"/>
      <c r="AP515" s="1339">
        <f>'Fruit Trees, Citrus &amp; Berries'!BH506</f>
        <v>0</v>
      </c>
      <c r="AQ515" s="1340"/>
      <c r="AR515" s="1341"/>
      <c r="AS515" s="1336" t="str">
        <f t="shared" si="69"/>
        <v/>
      </c>
      <c r="AT515" s="1337"/>
      <c r="AU515" s="1337"/>
      <c r="AV515" s="1338"/>
      <c r="AW515" s="1342" t="str">
        <f>'Fruit Trees, Citrus &amp; Berries'!BA506</f>
        <v>JFFBR835</v>
      </c>
      <c r="AX515" s="1343"/>
      <c r="AY515" s="1344"/>
      <c r="BB515" s="108" t="str">
        <f t="shared" si="68"/>
        <v>*********</v>
      </c>
      <c r="BC515" s="108" t="str">
        <f t="shared" si="70"/>
        <v>JFFBR835</v>
      </c>
      <c r="BD515" s="108" t="str">
        <f t="shared" si="71"/>
        <v/>
      </c>
      <c r="BE515" s="108" t="str">
        <f t="shared" si="72"/>
        <v>Plum - Japanese (Dwarf) | Narrabeen</v>
      </c>
      <c r="BF515" s="115" t="str">
        <f t="shared" si="73"/>
        <v/>
      </c>
      <c r="BG515" s="113">
        <f t="shared" si="74"/>
        <v>52.95</v>
      </c>
      <c r="BH515" s="206">
        <f t="shared" si="75"/>
        <v>0</v>
      </c>
      <c r="BI515" s="113" t="str">
        <f t="shared" si="76"/>
        <v/>
      </c>
    </row>
    <row r="516" spans="2:61" ht="18.75" customHeight="1" x14ac:dyDescent="0.4">
      <c r="B516" s="1329" t="s">
        <v>1824</v>
      </c>
      <c r="C516" s="1330"/>
      <c r="D516" s="1329" t="s">
        <v>1824</v>
      </c>
      <c r="E516" s="1330"/>
      <c r="F516" s="1331" t="str">
        <f>'Fruit Trees, Citrus &amp; Berries'!BE507</f>
        <v/>
      </c>
      <c r="G516" s="1332"/>
      <c r="H516" s="1333" t="str">
        <f>'Fruit Trees, Citrus &amp; Berries'!BB507&amp;" | "&amp;'Fruit Trees, Citrus &amp; Berries'!BC507</f>
        <v>Plum - Japanese (Dwarf) | Ruby Blood</v>
      </c>
      <c r="I516" s="1334"/>
      <c r="J516" s="1334"/>
      <c r="K516" s="1334"/>
      <c r="L516" s="1334"/>
      <c r="M516" s="1334"/>
      <c r="N516" s="1334"/>
      <c r="O516" s="1334"/>
      <c r="P516" s="1334"/>
      <c r="Q516" s="1334"/>
      <c r="R516" s="1334"/>
      <c r="S516" s="1334"/>
      <c r="T516" s="1334"/>
      <c r="U516" s="1334"/>
      <c r="V516" s="1334"/>
      <c r="W516" s="1334"/>
      <c r="X516" s="1334"/>
      <c r="Y516" s="1334"/>
      <c r="Z516" s="1334"/>
      <c r="AA516" s="1334"/>
      <c r="AB516" s="1334"/>
      <c r="AC516" s="1334"/>
      <c r="AD516" s="1334"/>
      <c r="AE516" s="1334"/>
      <c r="AF516" s="1334"/>
      <c r="AG516" s="1334"/>
      <c r="AH516" s="1334"/>
      <c r="AI516" s="1334"/>
      <c r="AJ516" s="1334"/>
      <c r="AK516" s="1334"/>
      <c r="AL516" s="1335"/>
      <c r="AM516" s="1336">
        <f>'Fruit Trees, Citrus &amp; Berries'!BF507</f>
        <v>52.95</v>
      </c>
      <c r="AN516" s="1337"/>
      <c r="AO516" s="1338"/>
      <c r="AP516" s="1339">
        <f>'Fruit Trees, Citrus &amp; Berries'!BH507</f>
        <v>0</v>
      </c>
      <c r="AQ516" s="1340"/>
      <c r="AR516" s="1341"/>
      <c r="AS516" s="1336" t="str">
        <f t="shared" si="69"/>
        <v/>
      </c>
      <c r="AT516" s="1337"/>
      <c r="AU516" s="1337"/>
      <c r="AV516" s="1338"/>
      <c r="AW516" s="1342" t="str">
        <f>'Fruit Trees, Citrus &amp; Berries'!BA507</f>
        <v>JFFBR836</v>
      </c>
      <c r="AX516" s="1343"/>
      <c r="AY516" s="1344"/>
      <c r="BB516" s="108" t="str">
        <f t="shared" si="68"/>
        <v>*********</v>
      </c>
      <c r="BC516" s="108" t="str">
        <f t="shared" si="70"/>
        <v>JFFBR836</v>
      </c>
      <c r="BD516" s="108" t="str">
        <f t="shared" si="71"/>
        <v/>
      </c>
      <c r="BE516" s="108" t="str">
        <f t="shared" si="72"/>
        <v>Plum - Japanese (Dwarf) | Ruby Blood</v>
      </c>
      <c r="BF516" s="115" t="str">
        <f t="shared" si="73"/>
        <v/>
      </c>
      <c r="BG516" s="113">
        <f t="shared" si="74"/>
        <v>52.95</v>
      </c>
      <c r="BH516" s="206">
        <f t="shared" si="75"/>
        <v>0</v>
      </c>
      <c r="BI516" s="113" t="str">
        <f t="shared" si="76"/>
        <v/>
      </c>
    </row>
    <row r="517" spans="2:61" ht="18.75" customHeight="1" x14ac:dyDescent="0.4">
      <c r="B517" s="1329" t="s">
        <v>1824</v>
      </c>
      <c r="C517" s="1330"/>
      <c r="D517" s="1329" t="s">
        <v>1824</v>
      </c>
      <c r="E517" s="1330"/>
      <c r="F517" s="1331" t="str">
        <f>'Fruit Trees, Citrus &amp; Berries'!BE508</f>
        <v/>
      </c>
      <c r="G517" s="1332"/>
      <c r="H517" s="1333" t="str">
        <f>'Fruit Trees, Citrus &amp; Berries'!BB508&amp;" | "&amp;'Fruit Trees, Citrus &amp; Berries'!BC508</f>
        <v>Plum - Japanese (Dwarf) | Santa Rosa</v>
      </c>
      <c r="I517" s="1334"/>
      <c r="J517" s="1334"/>
      <c r="K517" s="1334"/>
      <c r="L517" s="1334"/>
      <c r="M517" s="1334"/>
      <c r="N517" s="1334"/>
      <c r="O517" s="1334"/>
      <c r="P517" s="1334"/>
      <c r="Q517" s="1334"/>
      <c r="R517" s="1334"/>
      <c r="S517" s="1334"/>
      <c r="T517" s="1334"/>
      <c r="U517" s="1334"/>
      <c r="V517" s="1334"/>
      <c r="W517" s="1334"/>
      <c r="X517" s="1334"/>
      <c r="Y517" s="1334"/>
      <c r="Z517" s="1334"/>
      <c r="AA517" s="1334"/>
      <c r="AB517" s="1334"/>
      <c r="AC517" s="1334"/>
      <c r="AD517" s="1334"/>
      <c r="AE517" s="1334"/>
      <c r="AF517" s="1334"/>
      <c r="AG517" s="1334"/>
      <c r="AH517" s="1334"/>
      <c r="AI517" s="1334"/>
      <c r="AJ517" s="1334"/>
      <c r="AK517" s="1334"/>
      <c r="AL517" s="1335"/>
      <c r="AM517" s="1336">
        <f>'Fruit Trees, Citrus &amp; Berries'!BF508</f>
        <v>52.95</v>
      </c>
      <c r="AN517" s="1337"/>
      <c r="AO517" s="1338"/>
      <c r="AP517" s="1339">
        <f>'Fruit Trees, Citrus &amp; Berries'!BH508</f>
        <v>0</v>
      </c>
      <c r="AQ517" s="1340"/>
      <c r="AR517" s="1341"/>
      <c r="AS517" s="1336" t="str">
        <f t="shared" si="69"/>
        <v/>
      </c>
      <c r="AT517" s="1337"/>
      <c r="AU517" s="1337"/>
      <c r="AV517" s="1338"/>
      <c r="AW517" s="1342" t="str">
        <f>'Fruit Trees, Citrus &amp; Berries'!BA508</f>
        <v>JFFBR838</v>
      </c>
      <c r="AX517" s="1343"/>
      <c r="AY517" s="1344"/>
      <c r="BB517" s="108" t="str">
        <f t="shared" si="68"/>
        <v>*********</v>
      </c>
      <c r="BC517" s="108" t="str">
        <f t="shared" si="70"/>
        <v>JFFBR838</v>
      </c>
      <c r="BD517" s="108" t="str">
        <f t="shared" si="71"/>
        <v/>
      </c>
      <c r="BE517" s="108" t="str">
        <f t="shared" si="72"/>
        <v>Plum - Japanese (Dwarf) | Santa Rosa</v>
      </c>
      <c r="BF517" s="115" t="str">
        <f t="shared" si="73"/>
        <v/>
      </c>
      <c r="BG517" s="113">
        <f t="shared" si="74"/>
        <v>52.95</v>
      </c>
      <c r="BH517" s="206">
        <f t="shared" si="75"/>
        <v>0</v>
      </c>
      <c r="BI517" s="113" t="str">
        <f t="shared" si="76"/>
        <v/>
      </c>
    </row>
    <row r="518" spans="2:61" ht="18.75" customHeight="1" x14ac:dyDescent="0.4">
      <c r="B518" s="1329" t="s">
        <v>1824</v>
      </c>
      <c r="C518" s="1330"/>
      <c r="D518" s="1329" t="s">
        <v>1824</v>
      </c>
      <c r="E518" s="1330"/>
      <c r="F518" s="1331" t="str">
        <f>'Fruit Trees, Citrus &amp; Berries'!BE509</f>
        <v/>
      </c>
      <c r="G518" s="1332"/>
      <c r="H518" s="1333" t="str">
        <f>'Fruit Trees, Citrus &amp; Berries'!BB509&amp;" | "&amp;'Fruit Trees, Citrus &amp; Berries'!BC509</f>
        <v>Plum - Japanese (Dwarf) | Satsuma</v>
      </c>
      <c r="I518" s="1334"/>
      <c r="J518" s="1334"/>
      <c r="K518" s="1334"/>
      <c r="L518" s="1334"/>
      <c r="M518" s="1334"/>
      <c r="N518" s="1334"/>
      <c r="O518" s="1334"/>
      <c r="P518" s="1334"/>
      <c r="Q518" s="1334"/>
      <c r="R518" s="1334"/>
      <c r="S518" s="1334"/>
      <c r="T518" s="1334"/>
      <c r="U518" s="1334"/>
      <c r="V518" s="1334"/>
      <c r="W518" s="1334"/>
      <c r="X518" s="1334"/>
      <c r="Y518" s="1334"/>
      <c r="Z518" s="1334"/>
      <c r="AA518" s="1334"/>
      <c r="AB518" s="1334"/>
      <c r="AC518" s="1334"/>
      <c r="AD518" s="1334"/>
      <c r="AE518" s="1334"/>
      <c r="AF518" s="1334"/>
      <c r="AG518" s="1334"/>
      <c r="AH518" s="1334"/>
      <c r="AI518" s="1334"/>
      <c r="AJ518" s="1334"/>
      <c r="AK518" s="1334"/>
      <c r="AL518" s="1335"/>
      <c r="AM518" s="1336">
        <f>'Fruit Trees, Citrus &amp; Berries'!BF509</f>
        <v>52.95</v>
      </c>
      <c r="AN518" s="1337"/>
      <c r="AO518" s="1338"/>
      <c r="AP518" s="1339">
        <f>'Fruit Trees, Citrus &amp; Berries'!BH509</f>
        <v>0</v>
      </c>
      <c r="AQ518" s="1340"/>
      <c r="AR518" s="1341"/>
      <c r="AS518" s="1336" t="str">
        <f t="shared" si="69"/>
        <v/>
      </c>
      <c r="AT518" s="1337"/>
      <c r="AU518" s="1337"/>
      <c r="AV518" s="1338"/>
      <c r="AW518" s="1342" t="str">
        <f>'Fruit Trees, Citrus &amp; Berries'!BA509</f>
        <v>JFFBR841</v>
      </c>
      <c r="AX518" s="1343"/>
      <c r="AY518" s="1344"/>
      <c r="BB518" s="108" t="str">
        <f t="shared" si="68"/>
        <v>*********</v>
      </c>
      <c r="BC518" s="108" t="str">
        <f t="shared" si="70"/>
        <v>JFFBR841</v>
      </c>
      <c r="BD518" s="108" t="str">
        <f t="shared" si="71"/>
        <v/>
      </c>
      <c r="BE518" s="108" t="str">
        <f t="shared" si="72"/>
        <v>Plum - Japanese (Dwarf) | Satsuma</v>
      </c>
      <c r="BF518" s="115" t="str">
        <f t="shared" si="73"/>
        <v/>
      </c>
      <c r="BG518" s="113">
        <f t="shared" si="74"/>
        <v>52.95</v>
      </c>
      <c r="BH518" s="206">
        <f t="shared" si="75"/>
        <v>0</v>
      </c>
      <c r="BI518" s="113" t="str">
        <f t="shared" si="76"/>
        <v/>
      </c>
    </row>
    <row r="519" spans="2:61" ht="18.75" customHeight="1" x14ac:dyDescent="0.4">
      <c r="B519" s="1329" t="s">
        <v>1824</v>
      </c>
      <c r="C519" s="1330"/>
      <c r="D519" s="1329" t="s">
        <v>1824</v>
      </c>
      <c r="E519" s="1330"/>
      <c r="F519" s="1331" t="str">
        <f>'Fruit Trees, Citrus &amp; Berries'!BE510</f>
        <v/>
      </c>
      <c r="G519" s="1332"/>
      <c r="H519" s="1333" t="str">
        <f>'Fruit Trees, Citrus &amp; Berries'!BB510&amp;" | "&amp;'Fruit Trees, Citrus &amp; Berries'!BC510</f>
        <v xml:space="preserve"> | </v>
      </c>
      <c r="I519" s="1334"/>
      <c r="J519" s="1334"/>
      <c r="K519" s="1334"/>
      <c r="L519" s="1334"/>
      <c r="M519" s="1334"/>
      <c r="N519" s="1334"/>
      <c r="O519" s="1334"/>
      <c r="P519" s="1334"/>
      <c r="Q519" s="1334"/>
      <c r="R519" s="1334"/>
      <c r="S519" s="1334"/>
      <c r="T519" s="1334"/>
      <c r="U519" s="1334"/>
      <c r="V519" s="1334"/>
      <c r="W519" s="1334"/>
      <c r="X519" s="1334"/>
      <c r="Y519" s="1334"/>
      <c r="Z519" s="1334"/>
      <c r="AA519" s="1334"/>
      <c r="AB519" s="1334"/>
      <c r="AC519" s="1334"/>
      <c r="AD519" s="1334"/>
      <c r="AE519" s="1334"/>
      <c r="AF519" s="1334"/>
      <c r="AG519" s="1334"/>
      <c r="AH519" s="1334"/>
      <c r="AI519" s="1334"/>
      <c r="AJ519" s="1334"/>
      <c r="AK519" s="1334"/>
      <c r="AL519" s="1335"/>
      <c r="AM519" s="1336" t="str">
        <f>'Fruit Trees, Citrus &amp; Berries'!BF510</f>
        <v/>
      </c>
      <c r="AN519" s="1337"/>
      <c r="AO519" s="1338"/>
      <c r="AP519" s="1339" t="str">
        <f>'Fruit Trees, Citrus &amp; Berries'!BH510</f>
        <v/>
      </c>
      <c r="AQ519" s="1340"/>
      <c r="AR519" s="1341"/>
      <c r="AS519" s="1336" t="str">
        <f t="shared" si="69"/>
        <v/>
      </c>
      <c r="AT519" s="1337"/>
      <c r="AU519" s="1337"/>
      <c r="AV519" s="1338"/>
      <c r="AW519" s="1342" t="str">
        <f>'Fruit Trees, Citrus &amp; Berries'!BA510</f>
        <v/>
      </c>
      <c r="AX519" s="1343"/>
      <c r="AY519" s="1344"/>
      <c r="BB519" s="108" t="str">
        <f t="shared" si="68"/>
        <v>*********</v>
      </c>
      <c r="BC519" s="108" t="str">
        <f t="shared" si="70"/>
        <v/>
      </c>
      <c r="BD519" s="108" t="str">
        <f t="shared" si="71"/>
        <v/>
      </c>
      <c r="BE519" s="108" t="str">
        <f t="shared" si="72"/>
        <v xml:space="preserve"> | </v>
      </c>
      <c r="BF519" s="115" t="str">
        <f t="shared" si="73"/>
        <v/>
      </c>
      <c r="BG519" s="113" t="str">
        <f t="shared" si="74"/>
        <v/>
      </c>
      <c r="BH519" s="206" t="str">
        <f t="shared" si="75"/>
        <v/>
      </c>
      <c r="BI519" s="113" t="str">
        <f t="shared" si="76"/>
        <v/>
      </c>
    </row>
    <row r="520" spans="2:61" ht="18.75" customHeight="1" x14ac:dyDescent="0.4">
      <c r="B520" s="1329" t="s">
        <v>1824</v>
      </c>
      <c r="C520" s="1330"/>
      <c r="D520" s="1329" t="s">
        <v>1824</v>
      </c>
      <c r="E520" s="1330"/>
      <c r="F520" s="1331" t="str">
        <f>'Fruit Trees, Citrus &amp; Berries'!BE511</f>
        <v/>
      </c>
      <c r="G520" s="1332"/>
      <c r="H520" s="1333" t="str">
        <f>'Fruit Trees, Citrus &amp; Berries'!BB511&amp;" | "&amp;'Fruit Trees, Citrus &amp; Berries'!BC511</f>
        <v>Plum - Japanese (Double Grafted) | Flavor Supreme &amp; Mariposa</v>
      </c>
      <c r="I520" s="1334"/>
      <c r="J520" s="1334"/>
      <c r="K520" s="1334"/>
      <c r="L520" s="1334"/>
      <c r="M520" s="1334"/>
      <c r="N520" s="1334"/>
      <c r="O520" s="1334"/>
      <c r="P520" s="1334"/>
      <c r="Q520" s="1334"/>
      <c r="R520" s="1334"/>
      <c r="S520" s="1334"/>
      <c r="T520" s="1334"/>
      <c r="U520" s="1334"/>
      <c r="V520" s="1334"/>
      <c r="W520" s="1334"/>
      <c r="X520" s="1334"/>
      <c r="Y520" s="1334"/>
      <c r="Z520" s="1334"/>
      <c r="AA520" s="1334"/>
      <c r="AB520" s="1334"/>
      <c r="AC520" s="1334"/>
      <c r="AD520" s="1334"/>
      <c r="AE520" s="1334"/>
      <c r="AF520" s="1334"/>
      <c r="AG520" s="1334"/>
      <c r="AH520" s="1334"/>
      <c r="AI520" s="1334"/>
      <c r="AJ520" s="1334"/>
      <c r="AK520" s="1334"/>
      <c r="AL520" s="1335"/>
      <c r="AM520" s="1336">
        <f>'Fruit Trees, Citrus &amp; Berries'!BF511</f>
        <v>84.95</v>
      </c>
      <c r="AN520" s="1337"/>
      <c r="AO520" s="1338"/>
      <c r="AP520" s="1339">
        <f>'Fruit Trees, Citrus &amp; Berries'!BH511</f>
        <v>0</v>
      </c>
      <c r="AQ520" s="1340"/>
      <c r="AR520" s="1341"/>
      <c r="AS520" s="1336" t="str">
        <f t="shared" si="69"/>
        <v/>
      </c>
      <c r="AT520" s="1337"/>
      <c r="AU520" s="1337"/>
      <c r="AV520" s="1338"/>
      <c r="AW520" s="1342" t="str">
        <f>'Fruit Trees, Citrus &amp; Berries'!BA511</f>
        <v>FNFBR847</v>
      </c>
      <c r="AX520" s="1343"/>
      <c r="AY520" s="1344"/>
      <c r="BB520" s="108" t="str">
        <f t="shared" si="68"/>
        <v>*********</v>
      </c>
      <c r="BC520" s="108" t="str">
        <f t="shared" si="70"/>
        <v>FNFBR847</v>
      </c>
      <c r="BD520" s="108" t="str">
        <f t="shared" si="71"/>
        <v/>
      </c>
      <c r="BE520" s="108" t="str">
        <f t="shared" si="72"/>
        <v>Plum - Japanese (Double Grafted) | Flavor Supreme &amp; Mariposa</v>
      </c>
      <c r="BF520" s="115" t="str">
        <f t="shared" si="73"/>
        <v/>
      </c>
      <c r="BG520" s="113">
        <f t="shared" si="74"/>
        <v>84.95</v>
      </c>
      <c r="BH520" s="206">
        <f t="shared" si="75"/>
        <v>0</v>
      </c>
      <c r="BI520" s="113" t="str">
        <f t="shared" si="76"/>
        <v/>
      </c>
    </row>
    <row r="521" spans="2:61" ht="18.75" customHeight="1" x14ac:dyDescent="0.4">
      <c r="B521" s="1329" t="s">
        <v>1824</v>
      </c>
      <c r="C521" s="1330"/>
      <c r="D521" s="1329" t="s">
        <v>1824</v>
      </c>
      <c r="E521" s="1330"/>
      <c r="F521" s="1331" t="str">
        <f>'Fruit Trees, Citrus &amp; Berries'!BE512</f>
        <v/>
      </c>
      <c r="G521" s="1332"/>
      <c r="H521" s="1333" t="str">
        <f>'Fruit Trees, Citrus &amp; Berries'!BB512&amp;" | "&amp;'Fruit Trees, Citrus &amp; Berries'!BC512</f>
        <v>Plum - Japanese (Double Grafted) | Santa Rosa &amp; Satsuma</v>
      </c>
      <c r="I521" s="1334"/>
      <c r="J521" s="1334"/>
      <c r="K521" s="1334"/>
      <c r="L521" s="1334"/>
      <c r="M521" s="1334"/>
      <c r="N521" s="1334"/>
      <c r="O521" s="1334"/>
      <c r="P521" s="1334"/>
      <c r="Q521" s="1334"/>
      <c r="R521" s="1334"/>
      <c r="S521" s="1334"/>
      <c r="T521" s="1334"/>
      <c r="U521" s="1334"/>
      <c r="V521" s="1334"/>
      <c r="W521" s="1334"/>
      <c r="X521" s="1334"/>
      <c r="Y521" s="1334"/>
      <c r="Z521" s="1334"/>
      <c r="AA521" s="1334"/>
      <c r="AB521" s="1334"/>
      <c r="AC521" s="1334"/>
      <c r="AD521" s="1334"/>
      <c r="AE521" s="1334"/>
      <c r="AF521" s="1334"/>
      <c r="AG521" s="1334"/>
      <c r="AH521" s="1334"/>
      <c r="AI521" s="1334"/>
      <c r="AJ521" s="1334"/>
      <c r="AK521" s="1334"/>
      <c r="AL521" s="1335"/>
      <c r="AM521" s="1336" t="str">
        <f>'Fruit Trees, Citrus &amp; Berries'!BF512</f>
        <v/>
      </c>
      <c r="AN521" s="1337"/>
      <c r="AO521" s="1338"/>
      <c r="AP521" s="1339">
        <f>'Fruit Trees, Citrus &amp; Berries'!BH512</f>
        <v>0</v>
      </c>
      <c r="AQ521" s="1340"/>
      <c r="AR521" s="1341"/>
      <c r="AS521" s="1336" t="str">
        <f t="shared" si="69"/>
        <v/>
      </c>
      <c r="AT521" s="1337"/>
      <c r="AU521" s="1337"/>
      <c r="AV521" s="1338"/>
      <c r="AW521" s="1342" t="str">
        <f>'Fruit Trees, Citrus &amp; Berries'!BA512</f>
        <v>HBFBR850</v>
      </c>
      <c r="AX521" s="1343"/>
      <c r="AY521" s="1344"/>
      <c r="BB521" s="108" t="str">
        <f t="shared" si="68"/>
        <v>*********</v>
      </c>
      <c r="BC521" s="108" t="str">
        <f t="shared" si="70"/>
        <v>HBFBR850</v>
      </c>
      <c r="BD521" s="108" t="str">
        <f t="shared" si="71"/>
        <v/>
      </c>
      <c r="BE521" s="108" t="str">
        <f t="shared" si="72"/>
        <v>Plum - Japanese (Double Grafted) | Santa Rosa &amp; Satsuma</v>
      </c>
      <c r="BF521" s="115" t="str">
        <f t="shared" si="73"/>
        <v/>
      </c>
      <c r="BG521" s="113" t="str">
        <f t="shared" si="74"/>
        <v/>
      </c>
      <c r="BH521" s="206">
        <f t="shared" si="75"/>
        <v>0</v>
      </c>
      <c r="BI521" s="113" t="str">
        <f t="shared" si="76"/>
        <v/>
      </c>
    </row>
    <row r="522" spans="2:61" ht="18.75" customHeight="1" x14ac:dyDescent="0.4">
      <c r="B522" s="1329" t="s">
        <v>1824</v>
      </c>
      <c r="C522" s="1330"/>
      <c r="D522" s="1329" t="s">
        <v>1824</v>
      </c>
      <c r="E522" s="1330"/>
      <c r="F522" s="1331" t="str">
        <f>'Fruit Trees, Citrus &amp; Berries'!BE513</f>
        <v/>
      </c>
      <c r="G522" s="1332"/>
      <c r="H522" s="1333" t="str">
        <f>'Fruit Trees, Citrus &amp; Berries'!BB513&amp;" | "&amp;'Fruit Trees, Citrus &amp; Berries'!BC513</f>
        <v xml:space="preserve"> | </v>
      </c>
      <c r="I522" s="1334"/>
      <c r="J522" s="1334"/>
      <c r="K522" s="1334"/>
      <c r="L522" s="1334"/>
      <c r="M522" s="1334"/>
      <c r="N522" s="1334"/>
      <c r="O522" s="1334"/>
      <c r="P522" s="1334"/>
      <c r="Q522" s="1334"/>
      <c r="R522" s="1334"/>
      <c r="S522" s="1334"/>
      <c r="T522" s="1334"/>
      <c r="U522" s="1334"/>
      <c r="V522" s="1334"/>
      <c r="W522" s="1334"/>
      <c r="X522" s="1334"/>
      <c r="Y522" s="1334"/>
      <c r="Z522" s="1334"/>
      <c r="AA522" s="1334"/>
      <c r="AB522" s="1334"/>
      <c r="AC522" s="1334"/>
      <c r="AD522" s="1334"/>
      <c r="AE522" s="1334"/>
      <c r="AF522" s="1334"/>
      <c r="AG522" s="1334"/>
      <c r="AH522" s="1334"/>
      <c r="AI522" s="1334"/>
      <c r="AJ522" s="1334"/>
      <c r="AK522" s="1334"/>
      <c r="AL522" s="1335"/>
      <c r="AM522" s="1336" t="str">
        <f>'Fruit Trees, Citrus &amp; Berries'!BF513</f>
        <v/>
      </c>
      <c r="AN522" s="1337"/>
      <c r="AO522" s="1338"/>
      <c r="AP522" s="1339" t="str">
        <f>'Fruit Trees, Citrus &amp; Berries'!BH513</f>
        <v/>
      </c>
      <c r="AQ522" s="1340"/>
      <c r="AR522" s="1341"/>
      <c r="AS522" s="1336" t="str">
        <f t="shared" si="69"/>
        <v/>
      </c>
      <c r="AT522" s="1337"/>
      <c r="AU522" s="1337"/>
      <c r="AV522" s="1338"/>
      <c r="AW522" s="1342" t="str">
        <f>'Fruit Trees, Citrus &amp; Berries'!BA513</f>
        <v/>
      </c>
      <c r="AX522" s="1343"/>
      <c r="AY522" s="1344"/>
      <c r="BB522" s="108" t="str">
        <f t="shared" si="68"/>
        <v>*********</v>
      </c>
      <c r="BC522" s="108" t="str">
        <f t="shared" si="70"/>
        <v/>
      </c>
      <c r="BD522" s="108" t="str">
        <f t="shared" si="71"/>
        <v/>
      </c>
      <c r="BE522" s="108" t="str">
        <f t="shared" si="72"/>
        <v xml:space="preserve"> | </v>
      </c>
      <c r="BF522" s="115" t="str">
        <f t="shared" si="73"/>
        <v/>
      </c>
      <c r="BG522" s="113" t="str">
        <f t="shared" si="74"/>
        <v/>
      </c>
      <c r="BH522" s="206" t="str">
        <f t="shared" si="75"/>
        <v/>
      </c>
      <c r="BI522" s="113" t="str">
        <f t="shared" si="76"/>
        <v/>
      </c>
    </row>
    <row r="523" spans="2:61" ht="18.75" customHeight="1" x14ac:dyDescent="0.4">
      <c r="B523" s="1329" t="s">
        <v>1824</v>
      </c>
      <c r="C523" s="1330"/>
      <c r="D523" s="1329" t="s">
        <v>1824</v>
      </c>
      <c r="E523" s="1330"/>
      <c r="F523" s="1331" t="str">
        <f>'Fruit Trees, Citrus &amp; Berries'!BE514</f>
        <v/>
      </c>
      <c r="G523" s="1332"/>
      <c r="H523" s="1333" t="str">
        <f>'Fruit Trees, Citrus &amp; Berries'!BB514&amp;" | "&amp;'Fruit Trees, Citrus &amp; Berries'!BC514</f>
        <v xml:space="preserve"> | </v>
      </c>
      <c r="I523" s="1334"/>
      <c r="J523" s="1334"/>
      <c r="K523" s="1334"/>
      <c r="L523" s="1334"/>
      <c r="M523" s="1334"/>
      <c r="N523" s="1334"/>
      <c r="O523" s="1334"/>
      <c r="P523" s="1334"/>
      <c r="Q523" s="1334"/>
      <c r="R523" s="1334"/>
      <c r="S523" s="1334"/>
      <c r="T523" s="1334"/>
      <c r="U523" s="1334"/>
      <c r="V523" s="1334"/>
      <c r="W523" s="1334"/>
      <c r="X523" s="1334"/>
      <c r="Y523" s="1334"/>
      <c r="Z523" s="1334"/>
      <c r="AA523" s="1334"/>
      <c r="AB523" s="1334"/>
      <c r="AC523" s="1334"/>
      <c r="AD523" s="1334"/>
      <c r="AE523" s="1334"/>
      <c r="AF523" s="1334"/>
      <c r="AG523" s="1334"/>
      <c r="AH523" s="1334"/>
      <c r="AI523" s="1334"/>
      <c r="AJ523" s="1334"/>
      <c r="AK523" s="1334"/>
      <c r="AL523" s="1335"/>
      <c r="AM523" s="1336" t="str">
        <f>'Fruit Trees, Citrus &amp; Berries'!BF514</f>
        <v/>
      </c>
      <c r="AN523" s="1337"/>
      <c r="AO523" s="1338"/>
      <c r="AP523" s="1339" t="str">
        <f>'Fruit Trees, Citrus &amp; Berries'!BH514</f>
        <v/>
      </c>
      <c r="AQ523" s="1340"/>
      <c r="AR523" s="1341"/>
      <c r="AS523" s="1336" t="str">
        <f t="shared" si="69"/>
        <v/>
      </c>
      <c r="AT523" s="1337"/>
      <c r="AU523" s="1337"/>
      <c r="AV523" s="1338"/>
      <c r="AW523" s="1342" t="str">
        <f>'Fruit Trees, Citrus &amp; Berries'!BA514</f>
        <v/>
      </c>
      <c r="AX523" s="1343"/>
      <c r="AY523" s="1344"/>
      <c r="BB523" s="108" t="str">
        <f t="shared" si="68"/>
        <v>*********</v>
      </c>
      <c r="BC523" s="108" t="str">
        <f t="shared" si="70"/>
        <v/>
      </c>
      <c r="BD523" s="108" t="str">
        <f t="shared" si="71"/>
        <v/>
      </c>
      <c r="BE523" s="108" t="str">
        <f t="shared" si="72"/>
        <v xml:space="preserve"> | </v>
      </c>
      <c r="BF523" s="115" t="str">
        <f t="shared" si="73"/>
        <v/>
      </c>
      <c r="BG523" s="113" t="str">
        <f t="shared" si="74"/>
        <v/>
      </c>
      <c r="BH523" s="206" t="str">
        <f t="shared" si="75"/>
        <v/>
      </c>
      <c r="BI523" s="113" t="str">
        <f t="shared" si="76"/>
        <v/>
      </c>
    </row>
    <row r="524" spans="2:61" ht="18.75" customHeight="1" x14ac:dyDescent="0.4">
      <c r="B524" s="1329" t="s">
        <v>1824</v>
      </c>
      <c r="C524" s="1330"/>
      <c r="D524" s="1329" t="s">
        <v>1824</v>
      </c>
      <c r="E524" s="1330"/>
      <c r="F524" s="1331" t="str">
        <f>'Fruit Trees, Citrus &amp; Berries'!BE515</f>
        <v/>
      </c>
      <c r="G524" s="1332"/>
      <c r="H524" s="1333" t="str">
        <f>'Fruit Trees, Citrus &amp; Berries'!BB515&amp;" | "&amp;'Fruit Trees, Citrus &amp; Berries'!BC515</f>
        <v>Pomegranate (20cm pot) | Braham</v>
      </c>
      <c r="I524" s="1334"/>
      <c r="J524" s="1334"/>
      <c r="K524" s="1334"/>
      <c r="L524" s="1334"/>
      <c r="M524" s="1334"/>
      <c r="N524" s="1334"/>
      <c r="O524" s="1334"/>
      <c r="P524" s="1334"/>
      <c r="Q524" s="1334"/>
      <c r="R524" s="1334"/>
      <c r="S524" s="1334"/>
      <c r="T524" s="1334"/>
      <c r="U524" s="1334"/>
      <c r="V524" s="1334"/>
      <c r="W524" s="1334"/>
      <c r="X524" s="1334"/>
      <c r="Y524" s="1334"/>
      <c r="Z524" s="1334"/>
      <c r="AA524" s="1334"/>
      <c r="AB524" s="1334"/>
      <c r="AC524" s="1334"/>
      <c r="AD524" s="1334"/>
      <c r="AE524" s="1334"/>
      <c r="AF524" s="1334"/>
      <c r="AG524" s="1334"/>
      <c r="AH524" s="1334"/>
      <c r="AI524" s="1334"/>
      <c r="AJ524" s="1334"/>
      <c r="AK524" s="1334"/>
      <c r="AL524" s="1335"/>
      <c r="AM524" s="1336">
        <f>'Fruit Trees, Citrus &amp; Berries'!BF515</f>
        <v>42.95</v>
      </c>
      <c r="AN524" s="1337"/>
      <c r="AO524" s="1338"/>
      <c r="AP524" s="1339">
        <f>'Fruit Trees, Citrus &amp; Berries'!BH515</f>
        <v>0</v>
      </c>
      <c r="AQ524" s="1340"/>
      <c r="AR524" s="1341"/>
      <c r="AS524" s="1336" t="str">
        <f t="shared" si="69"/>
        <v/>
      </c>
      <c r="AT524" s="1337"/>
      <c r="AU524" s="1337"/>
      <c r="AV524" s="1338"/>
      <c r="AW524" s="1342" t="str">
        <f>'Fruit Trees, Citrus &amp; Berries'!BA515</f>
        <v>MVPFT859</v>
      </c>
      <c r="AX524" s="1343"/>
      <c r="AY524" s="1344"/>
      <c r="BB524" s="108" t="str">
        <f t="shared" si="68"/>
        <v>*********</v>
      </c>
      <c r="BC524" s="108" t="str">
        <f t="shared" si="70"/>
        <v>MVPFT859</v>
      </c>
      <c r="BD524" s="108" t="str">
        <f t="shared" si="71"/>
        <v/>
      </c>
      <c r="BE524" s="108" t="str">
        <f t="shared" si="72"/>
        <v>Pomegranate (20cm pot) | Braham</v>
      </c>
      <c r="BF524" s="115" t="str">
        <f t="shared" si="73"/>
        <v/>
      </c>
      <c r="BG524" s="113">
        <f t="shared" si="74"/>
        <v>42.95</v>
      </c>
      <c r="BH524" s="206">
        <f t="shared" si="75"/>
        <v>0</v>
      </c>
      <c r="BI524" s="113" t="str">
        <f t="shared" si="76"/>
        <v/>
      </c>
    </row>
    <row r="525" spans="2:61" ht="18.75" customHeight="1" x14ac:dyDescent="0.4">
      <c r="B525" s="1329" t="s">
        <v>1824</v>
      </c>
      <c r="C525" s="1330"/>
      <c r="D525" s="1329" t="s">
        <v>1824</v>
      </c>
      <c r="E525" s="1330"/>
      <c r="F525" s="1331" t="str">
        <f>'Fruit Trees, Citrus &amp; Berries'!BE516</f>
        <v/>
      </c>
      <c r="G525" s="1332"/>
      <c r="H525" s="1333" t="str">
        <f>'Fruit Trees, Citrus &amp; Berries'!BB516&amp;" | "&amp;'Fruit Trees, Citrus &amp; Berries'!BC516</f>
        <v>Pomegranate | Mollar de Elche</v>
      </c>
      <c r="I525" s="1334"/>
      <c r="J525" s="1334"/>
      <c r="K525" s="1334"/>
      <c r="L525" s="1334"/>
      <c r="M525" s="1334"/>
      <c r="N525" s="1334"/>
      <c r="O525" s="1334"/>
      <c r="P525" s="1334"/>
      <c r="Q525" s="1334"/>
      <c r="R525" s="1334"/>
      <c r="S525" s="1334"/>
      <c r="T525" s="1334"/>
      <c r="U525" s="1334"/>
      <c r="V525" s="1334"/>
      <c r="W525" s="1334"/>
      <c r="X525" s="1334"/>
      <c r="Y525" s="1334"/>
      <c r="Z525" s="1334"/>
      <c r="AA525" s="1334"/>
      <c r="AB525" s="1334"/>
      <c r="AC525" s="1334"/>
      <c r="AD525" s="1334"/>
      <c r="AE525" s="1334"/>
      <c r="AF525" s="1334"/>
      <c r="AG525" s="1334"/>
      <c r="AH525" s="1334"/>
      <c r="AI525" s="1334"/>
      <c r="AJ525" s="1334"/>
      <c r="AK525" s="1334"/>
      <c r="AL525" s="1335"/>
      <c r="AM525" s="1336">
        <f>'Fruit Trees, Citrus &amp; Berries'!BF516</f>
        <v>42.95</v>
      </c>
      <c r="AN525" s="1337"/>
      <c r="AO525" s="1338"/>
      <c r="AP525" s="1339">
        <f>'Fruit Trees, Citrus &amp; Berries'!BH516</f>
        <v>0</v>
      </c>
      <c r="AQ525" s="1340"/>
      <c r="AR525" s="1341"/>
      <c r="AS525" s="1336" t="str">
        <f t="shared" si="69"/>
        <v/>
      </c>
      <c r="AT525" s="1337"/>
      <c r="AU525" s="1337"/>
      <c r="AV525" s="1338"/>
      <c r="AW525" s="1342" t="str">
        <f>'Fruit Trees, Citrus &amp; Berries'!BA516</f>
        <v>JFFBR860</v>
      </c>
      <c r="AX525" s="1343"/>
      <c r="AY525" s="1344"/>
      <c r="BB525" s="108" t="str">
        <f t="shared" si="68"/>
        <v>*********</v>
      </c>
      <c r="BC525" s="108" t="str">
        <f t="shared" si="70"/>
        <v>JFFBR860</v>
      </c>
      <c r="BD525" s="108" t="str">
        <f t="shared" si="71"/>
        <v/>
      </c>
      <c r="BE525" s="108" t="str">
        <f t="shared" si="72"/>
        <v>Pomegranate | Mollar de Elche</v>
      </c>
      <c r="BF525" s="115" t="str">
        <f t="shared" si="73"/>
        <v/>
      </c>
      <c r="BG525" s="113">
        <f t="shared" si="74"/>
        <v>42.95</v>
      </c>
      <c r="BH525" s="206">
        <f t="shared" si="75"/>
        <v>0</v>
      </c>
      <c r="BI525" s="113" t="str">
        <f t="shared" si="76"/>
        <v/>
      </c>
    </row>
    <row r="526" spans="2:61" ht="18.75" customHeight="1" x14ac:dyDescent="0.4">
      <c r="B526" s="1329" t="s">
        <v>1824</v>
      </c>
      <c r="C526" s="1330"/>
      <c r="D526" s="1329" t="s">
        <v>1824</v>
      </c>
      <c r="E526" s="1330"/>
      <c r="F526" s="1331" t="str">
        <f>'Fruit Trees, Citrus &amp; Berries'!BE517</f>
        <v/>
      </c>
      <c r="G526" s="1332"/>
      <c r="H526" s="1333" t="str">
        <f>'Fruit Trees, Citrus &amp; Berries'!BB517&amp;" | "&amp;'Fruit Trees, Citrus &amp; Berries'!BC517</f>
        <v>Pomegranate | Mollar de Elche</v>
      </c>
      <c r="I526" s="1334"/>
      <c r="J526" s="1334"/>
      <c r="K526" s="1334"/>
      <c r="L526" s="1334"/>
      <c r="M526" s="1334"/>
      <c r="N526" s="1334"/>
      <c r="O526" s="1334"/>
      <c r="P526" s="1334"/>
      <c r="Q526" s="1334"/>
      <c r="R526" s="1334"/>
      <c r="S526" s="1334"/>
      <c r="T526" s="1334"/>
      <c r="U526" s="1334"/>
      <c r="V526" s="1334"/>
      <c r="W526" s="1334"/>
      <c r="X526" s="1334"/>
      <c r="Y526" s="1334"/>
      <c r="Z526" s="1334"/>
      <c r="AA526" s="1334"/>
      <c r="AB526" s="1334"/>
      <c r="AC526" s="1334"/>
      <c r="AD526" s="1334"/>
      <c r="AE526" s="1334"/>
      <c r="AF526" s="1334"/>
      <c r="AG526" s="1334"/>
      <c r="AH526" s="1334"/>
      <c r="AI526" s="1334"/>
      <c r="AJ526" s="1334"/>
      <c r="AK526" s="1334"/>
      <c r="AL526" s="1335"/>
      <c r="AM526" s="1336">
        <f>'Fruit Trees, Citrus &amp; Berries'!BF517</f>
        <v>42.95</v>
      </c>
      <c r="AN526" s="1337"/>
      <c r="AO526" s="1338"/>
      <c r="AP526" s="1339">
        <f>'Fruit Trees, Citrus &amp; Berries'!BH517</f>
        <v>0</v>
      </c>
      <c r="AQ526" s="1340"/>
      <c r="AR526" s="1341"/>
      <c r="AS526" s="1336" t="str">
        <f t="shared" si="69"/>
        <v/>
      </c>
      <c r="AT526" s="1337"/>
      <c r="AU526" s="1337"/>
      <c r="AV526" s="1338"/>
      <c r="AW526" s="1342" t="str">
        <f>'Fruit Trees, Citrus &amp; Berries'!BA517</f>
        <v>FNFBR860</v>
      </c>
      <c r="AX526" s="1343"/>
      <c r="AY526" s="1344"/>
      <c r="BB526" s="108" t="str">
        <f t="shared" si="68"/>
        <v>*********</v>
      </c>
      <c r="BC526" s="108" t="str">
        <f t="shared" si="70"/>
        <v>FNFBR860</v>
      </c>
      <c r="BD526" s="108" t="str">
        <f t="shared" si="71"/>
        <v/>
      </c>
      <c r="BE526" s="108" t="str">
        <f t="shared" si="72"/>
        <v>Pomegranate | Mollar de Elche</v>
      </c>
      <c r="BF526" s="115" t="str">
        <f t="shared" si="73"/>
        <v/>
      </c>
      <c r="BG526" s="113">
        <f t="shared" si="74"/>
        <v>42.95</v>
      </c>
      <c r="BH526" s="206">
        <f t="shared" si="75"/>
        <v>0</v>
      </c>
      <c r="BI526" s="113" t="str">
        <f t="shared" si="76"/>
        <v/>
      </c>
    </row>
    <row r="527" spans="2:61" ht="18.75" customHeight="1" x14ac:dyDescent="0.4">
      <c r="B527" s="1329" t="s">
        <v>1824</v>
      </c>
      <c r="C527" s="1330"/>
      <c r="D527" s="1329" t="s">
        <v>1824</v>
      </c>
      <c r="E527" s="1330"/>
      <c r="F527" s="1331" t="str">
        <f>'Fruit Trees, Citrus &amp; Berries'!BE518</f>
        <v/>
      </c>
      <c r="G527" s="1332"/>
      <c r="H527" s="1333" t="str">
        <f>'Fruit Trees, Citrus &amp; Berries'!BB518&amp;" | "&amp;'Fruit Trees, Citrus &amp; Berries'!BC518</f>
        <v>Pomegranate (20cm pot) | Nana</v>
      </c>
      <c r="I527" s="1334"/>
      <c r="J527" s="1334"/>
      <c r="K527" s="1334"/>
      <c r="L527" s="1334"/>
      <c r="M527" s="1334"/>
      <c r="N527" s="1334"/>
      <c r="O527" s="1334"/>
      <c r="P527" s="1334"/>
      <c r="Q527" s="1334"/>
      <c r="R527" s="1334"/>
      <c r="S527" s="1334"/>
      <c r="T527" s="1334"/>
      <c r="U527" s="1334"/>
      <c r="V527" s="1334"/>
      <c r="W527" s="1334"/>
      <c r="X527" s="1334"/>
      <c r="Y527" s="1334"/>
      <c r="Z527" s="1334"/>
      <c r="AA527" s="1334"/>
      <c r="AB527" s="1334"/>
      <c r="AC527" s="1334"/>
      <c r="AD527" s="1334"/>
      <c r="AE527" s="1334"/>
      <c r="AF527" s="1334"/>
      <c r="AG527" s="1334"/>
      <c r="AH527" s="1334"/>
      <c r="AI527" s="1334"/>
      <c r="AJ527" s="1334"/>
      <c r="AK527" s="1334"/>
      <c r="AL527" s="1335"/>
      <c r="AM527" s="1336">
        <f>'Fruit Trees, Citrus &amp; Berries'!BF518</f>
        <v>42.95</v>
      </c>
      <c r="AN527" s="1337"/>
      <c r="AO527" s="1338"/>
      <c r="AP527" s="1339">
        <f>'Fruit Trees, Citrus &amp; Berries'!BH518</f>
        <v>0</v>
      </c>
      <c r="AQ527" s="1340"/>
      <c r="AR527" s="1341"/>
      <c r="AS527" s="1336" t="str">
        <f t="shared" si="69"/>
        <v/>
      </c>
      <c r="AT527" s="1337"/>
      <c r="AU527" s="1337"/>
      <c r="AV527" s="1338"/>
      <c r="AW527" s="1342" t="str">
        <f>'Fruit Trees, Citrus &amp; Berries'!BA518</f>
        <v>MVPFT861</v>
      </c>
      <c r="AX527" s="1343"/>
      <c r="AY527" s="1344"/>
      <c r="BB527" s="108" t="str">
        <f t="shared" si="68"/>
        <v>*********</v>
      </c>
      <c r="BC527" s="108" t="str">
        <f t="shared" si="70"/>
        <v>MVPFT861</v>
      </c>
      <c r="BD527" s="108" t="str">
        <f t="shared" si="71"/>
        <v/>
      </c>
      <c r="BE527" s="108" t="str">
        <f t="shared" si="72"/>
        <v>Pomegranate (20cm pot) | Nana</v>
      </c>
      <c r="BF527" s="115" t="str">
        <f t="shared" si="73"/>
        <v/>
      </c>
      <c r="BG527" s="113">
        <f t="shared" si="74"/>
        <v>42.95</v>
      </c>
      <c r="BH527" s="206">
        <f t="shared" si="75"/>
        <v>0</v>
      </c>
      <c r="BI527" s="113" t="str">
        <f t="shared" si="76"/>
        <v/>
      </c>
    </row>
    <row r="528" spans="2:61" ht="18.75" customHeight="1" x14ac:dyDescent="0.4">
      <c r="B528" s="1329" t="s">
        <v>1824</v>
      </c>
      <c r="C528" s="1330"/>
      <c r="D528" s="1329" t="s">
        <v>1824</v>
      </c>
      <c r="E528" s="1330"/>
      <c r="F528" s="1331" t="str">
        <f>'Fruit Trees, Citrus &amp; Berries'!BE519</f>
        <v/>
      </c>
      <c r="G528" s="1332"/>
      <c r="H528" s="1333" t="str">
        <f>'Fruit Trees, Citrus &amp; Berries'!BB519&amp;" | "&amp;'Fruit Trees, Citrus &amp; Berries'!BC519</f>
        <v>Pomegranate | Wonderful</v>
      </c>
      <c r="I528" s="1334"/>
      <c r="J528" s="1334"/>
      <c r="K528" s="1334"/>
      <c r="L528" s="1334"/>
      <c r="M528" s="1334"/>
      <c r="N528" s="1334"/>
      <c r="O528" s="1334"/>
      <c r="P528" s="1334"/>
      <c r="Q528" s="1334"/>
      <c r="R528" s="1334"/>
      <c r="S528" s="1334"/>
      <c r="T528" s="1334"/>
      <c r="U528" s="1334"/>
      <c r="V528" s="1334"/>
      <c r="W528" s="1334"/>
      <c r="X528" s="1334"/>
      <c r="Y528" s="1334"/>
      <c r="Z528" s="1334"/>
      <c r="AA528" s="1334"/>
      <c r="AB528" s="1334"/>
      <c r="AC528" s="1334"/>
      <c r="AD528" s="1334"/>
      <c r="AE528" s="1334"/>
      <c r="AF528" s="1334"/>
      <c r="AG528" s="1334"/>
      <c r="AH528" s="1334"/>
      <c r="AI528" s="1334"/>
      <c r="AJ528" s="1334"/>
      <c r="AK528" s="1334"/>
      <c r="AL528" s="1335"/>
      <c r="AM528" s="1336">
        <f>'Fruit Trees, Citrus &amp; Berries'!BF519</f>
        <v>42.95</v>
      </c>
      <c r="AN528" s="1337"/>
      <c r="AO528" s="1338"/>
      <c r="AP528" s="1339">
        <f>'Fruit Trees, Citrus &amp; Berries'!BH519</f>
        <v>0</v>
      </c>
      <c r="AQ528" s="1340"/>
      <c r="AR528" s="1341"/>
      <c r="AS528" s="1336" t="str">
        <f t="shared" si="69"/>
        <v/>
      </c>
      <c r="AT528" s="1337"/>
      <c r="AU528" s="1337"/>
      <c r="AV528" s="1338"/>
      <c r="AW528" s="1342" t="str">
        <f>'Fruit Trees, Citrus &amp; Berries'!BA519</f>
        <v>FNFBR862</v>
      </c>
      <c r="AX528" s="1343"/>
      <c r="AY528" s="1344"/>
      <c r="BB528" s="108" t="str">
        <f t="shared" si="68"/>
        <v>*********</v>
      </c>
      <c r="BC528" s="108" t="str">
        <f t="shared" si="70"/>
        <v>FNFBR862</v>
      </c>
      <c r="BD528" s="108" t="str">
        <f t="shared" si="71"/>
        <v/>
      </c>
      <c r="BE528" s="108" t="str">
        <f t="shared" si="72"/>
        <v>Pomegranate | Wonderful</v>
      </c>
      <c r="BF528" s="115" t="str">
        <f t="shared" si="73"/>
        <v/>
      </c>
      <c r="BG528" s="113">
        <f t="shared" si="74"/>
        <v>42.95</v>
      </c>
      <c r="BH528" s="206">
        <f t="shared" si="75"/>
        <v>0</v>
      </c>
      <c r="BI528" s="113" t="str">
        <f t="shared" si="76"/>
        <v/>
      </c>
    </row>
    <row r="529" spans="2:61" ht="18.75" customHeight="1" x14ac:dyDescent="0.4">
      <c r="B529" s="1329" t="s">
        <v>1824</v>
      </c>
      <c r="C529" s="1330"/>
      <c r="D529" s="1329" t="s">
        <v>1824</v>
      </c>
      <c r="E529" s="1330"/>
      <c r="F529" s="1331" t="str">
        <f>'Fruit Trees, Citrus &amp; Berries'!BE520</f>
        <v/>
      </c>
      <c r="G529" s="1332"/>
      <c r="H529" s="1333" t="str">
        <f>'Fruit Trees, Citrus &amp; Berries'!BB520&amp;" | "&amp;'Fruit Trees, Citrus &amp; Berries'!BC520</f>
        <v xml:space="preserve"> | </v>
      </c>
      <c r="I529" s="1334"/>
      <c r="J529" s="1334"/>
      <c r="K529" s="1334"/>
      <c r="L529" s="1334"/>
      <c r="M529" s="1334"/>
      <c r="N529" s="1334"/>
      <c r="O529" s="1334"/>
      <c r="P529" s="1334"/>
      <c r="Q529" s="1334"/>
      <c r="R529" s="1334"/>
      <c r="S529" s="1334"/>
      <c r="T529" s="1334"/>
      <c r="U529" s="1334"/>
      <c r="V529" s="1334"/>
      <c r="W529" s="1334"/>
      <c r="X529" s="1334"/>
      <c r="Y529" s="1334"/>
      <c r="Z529" s="1334"/>
      <c r="AA529" s="1334"/>
      <c r="AB529" s="1334"/>
      <c r="AC529" s="1334"/>
      <c r="AD529" s="1334"/>
      <c r="AE529" s="1334"/>
      <c r="AF529" s="1334"/>
      <c r="AG529" s="1334"/>
      <c r="AH529" s="1334"/>
      <c r="AI529" s="1334"/>
      <c r="AJ529" s="1334"/>
      <c r="AK529" s="1334"/>
      <c r="AL529" s="1335"/>
      <c r="AM529" s="1336" t="str">
        <f>'Fruit Trees, Citrus &amp; Berries'!BF520</f>
        <v/>
      </c>
      <c r="AN529" s="1337"/>
      <c r="AO529" s="1338"/>
      <c r="AP529" s="1339" t="str">
        <f>'Fruit Trees, Citrus &amp; Berries'!BH520</f>
        <v/>
      </c>
      <c r="AQ529" s="1340"/>
      <c r="AR529" s="1341"/>
      <c r="AS529" s="1336" t="str">
        <f t="shared" si="69"/>
        <v/>
      </c>
      <c r="AT529" s="1337"/>
      <c r="AU529" s="1337"/>
      <c r="AV529" s="1338"/>
      <c r="AW529" s="1342" t="str">
        <f>'Fruit Trees, Citrus &amp; Berries'!BA520</f>
        <v/>
      </c>
      <c r="AX529" s="1343"/>
      <c r="AY529" s="1344"/>
      <c r="BB529" s="108" t="str">
        <f t="shared" si="68"/>
        <v>*********</v>
      </c>
      <c r="BC529" s="108" t="str">
        <f t="shared" si="70"/>
        <v/>
      </c>
      <c r="BD529" s="108" t="str">
        <f t="shared" si="71"/>
        <v/>
      </c>
      <c r="BE529" s="108" t="str">
        <f t="shared" si="72"/>
        <v xml:space="preserve"> | </v>
      </c>
      <c r="BF529" s="115" t="str">
        <f t="shared" si="73"/>
        <v/>
      </c>
      <c r="BG529" s="113" t="str">
        <f t="shared" si="74"/>
        <v/>
      </c>
      <c r="BH529" s="206" t="str">
        <f t="shared" si="75"/>
        <v/>
      </c>
      <c r="BI529" s="113" t="str">
        <f t="shared" si="76"/>
        <v/>
      </c>
    </row>
    <row r="530" spans="2:61" ht="18.75" customHeight="1" x14ac:dyDescent="0.4">
      <c r="B530" s="1329" t="s">
        <v>1824</v>
      </c>
      <c r="C530" s="1330"/>
      <c r="D530" s="1329" t="s">
        <v>1824</v>
      </c>
      <c r="E530" s="1330"/>
      <c r="F530" s="1331" t="str">
        <f>'Fruit Trees, Citrus &amp; Berries'!BE521</f>
        <v/>
      </c>
      <c r="G530" s="1332"/>
      <c r="H530" s="1333" t="str">
        <f>'Fruit Trees, Citrus &amp; Berries'!BB521&amp;" | "&amp;'Fruit Trees, Citrus &amp; Berries'!BC521</f>
        <v xml:space="preserve"> | </v>
      </c>
      <c r="I530" s="1334"/>
      <c r="J530" s="1334"/>
      <c r="K530" s="1334"/>
      <c r="L530" s="1334"/>
      <c r="M530" s="1334"/>
      <c r="N530" s="1334"/>
      <c r="O530" s="1334"/>
      <c r="P530" s="1334"/>
      <c r="Q530" s="1334"/>
      <c r="R530" s="1334"/>
      <c r="S530" s="1334"/>
      <c r="T530" s="1334"/>
      <c r="U530" s="1334"/>
      <c r="V530" s="1334"/>
      <c r="W530" s="1334"/>
      <c r="X530" s="1334"/>
      <c r="Y530" s="1334"/>
      <c r="Z530" s="1334"/>
      <c r="AA530" s="1334"/>
      <c r="AB530" s="1334"/>
      <c r="AC530" s="1334"/>
      <c r="AD530" s="1334"/>
      <c r="AE530" s="1334"/>
      <c r="AF530" s="1334"/>
      <c r="AG530" s="1334"/>
      <c r="AH530" s="1334"/>
      <c r="AI530" s="1334"/>
      <c r="AJ530" s="1334"/>
      <c r="AK530" s="1334"/>
      <c r="AL530" s="1335"/>
      <c r="AM530" s="1336" t="str">
        <f>'Fruit Trees, Citrus &amp; Berries'!BF521</f>
        <v/>
      </c>
      <c r="AN530" s="1337"/>
      <c r="AO530" s="1338"/>
      <c r="AP530" s="1339" t="str">
        <f>'Fruit Trees, Citrus &amp; Berries'!BH521</f>
        <v/>
      </c>
      <c r="AQ530" s="1340"/>
      <c r="AR530" s="1341"/>
      <c r="AS530" s="1336" t="str">
        <f t="shared" si="69"/>
        <v/>
      </c>
      <c r="AT530" s="1337"/>
      <c r="AU530" s="1337"/>
      <c r="AV530" s="1338"/>
      <c r="AW530" s="1342" t="str">
        <f>'Fruit Trees, Citrus &amp; Berries'!BA521</f>
        <v/>
      </c>
      <c r="AX530" s="1343"/>
      <c r="AY530" s="1344"/>
      <c r="BB530" s="108" t="str">
        <f t="shared" si="68"/>
        <v>*********</v>
      </c>
      <c r="BC530" s="108" t="str">
        <f t="shared" si="70"/>
        <v/>
      </c>
      <c r="BD530" s="108" t="str">
        <f t="shared" si="71"/>
        <v/>
      </c>
      <c r="BE530" s="108" t="str">
        <f t="shared" si="72"/>
        <v xml:space="preserve"> | </v>
      </c>
      <c r="BF530" s="115" t="str">
        <f t="shared" si="73"/>
        <v/>
      </c>
      <c r="BG530" s="113" t="str">
        <f t="shared" si="74"/>
        <v/>
      </c>
      <c r="BH530" s="206" t="str">
        <f t="shared" si="75"/>
        <v/>
      </c>
      <c r="BI530" s="113" t="str">
        <f t="shared" si="76"/>
        <v/>
      </c>
    </row>
    <row r="531" spans="2:61" ht="18.75" customHeight="1" x14ac:dyDescent="0.4">
      <c r="B531" s="1329" t="s">
        <v>1824</v>
      </c>
      <c r="C531" s="1330"/>
      <c r="D531" s="1329" t="s">
        <v>1824</v>
      </c>
      <c r="E531" s="1330"/>
      <c r="F531" s="1331" t="str">
        <f>'Fruit Trees, Citrus &amp; Berries'!BE522</f>
        <v/>
      </c>
      <c r="G531" s="1332"/>
      <c r="H531" s="1333" t="str">
        <f>'Fruit Trees, Citrus &amp; Berries'!BB522&amp;" | "&amp;'Fruit Trees, Citrus &amp; Berries'!BC522</f>
        <v>Quince | Champion</v>
      </c>
      <c r="I531" s="1334"/>
      <c r="J531" s="1334"/>
      <c r="K531" s="1334"/>
      <c r="L531" s="1334"/>
      <c r="M531" s="1334"/>
      <c r="N531" s="1334"/>
      <c r="O531" s="1334"/>
      <c r="P531" s="1334"/>
      <c r="Q531" s="1334"/>
      <c r="R531" s="1334"/>
      <c r="S531" s="1334"/>
      <c r="T531" s="1334"/>
      <c r="U531" s="1334"/>
      <c r="V531" s="1334"/>
      <c r="W531" s="1334"/>
      <c r="X531" s="1334"/>
      <c r="Y531" s="1334"/>
      <c r="Z531" s="1334"/>
      <c r="AA531" s="1334"/>
      <c r="AB531" s="1334"/>
      <c r="AC531" s="1334"/>
      <c r="AD531" s="1334"/>
      <c r="AE531" s="1334"/>
      <c r="AF531" s="1334"/>
      <c r="AG531" s="1334"/>
      <c r="AH531" s="1334"/>
      <c r="AI531" s="1334"/>
      <c r="AJ531" s="1334"/>
      <c r="AK531" s="1334"/>
      <c r="AL531" s="1335"/>
      <c r="AM531" s="1336">
        <f>'Fruit Trees, Citrus &amp; Berries'!BF522</f>
        <v>42.95</v>
      </c>
      <c r="AN531" s="1337"/>
      <c r="AO531" s="1338"/>
      <c r="AP531" s="1339">
        <f>'Fruit Trees, Citrus &amp; Berries'!BH522</f>
        <v>0</v>
      </c>
      <c r="AQ531" s="1340"/>
      <c r="AR531" s="1341"/>
      <c r="AS531" s="1336" t="str">
        <f t="shared" si="69"/>
        <v/>
      </c>
      <c r="AT531" s="1337"/>
      <c r="AU531" s="1337"/>
      <c r="AV531" s="1338"/>
      <c r="AW531" s="1342" t="str">
        <f>'Fruit Trees, Citrus &amp; Berries'!BA522</f>
        <v>FNFBR868</v>
      </c>
      <c r="AX531" s="1343"/>
      <c r="AY531" s="1344"/>
      <c r="BB531" s="108" t="str">
        <f t="shared" si="68"/>
        <v>*********</v>
      </c>
      <c r="BC531" s="108" t="str">
        <f t="shared" si="70"/>
        <v>FNFBR868</v>
      </c>
      <c r="BD531" s="108" t="str">
        <f t="shared" si="71"/>
        <v/>
      </c>
      <c r="BE531" s="108" t="str">
        <f t="shared" si="72"/>
        <v>Quince | Champion</v>
      </c>
      <c r="BF531" s="115" t="str">
        <f t="shared" si="73"/>
        <v/>
      </c>
      <c r="BG531" s="113">
        <f t="shared" si="74"/>
        <v>42.95</v>
      </c>
      <c r="BH531" s="206">
        <f t="shared" si="75"/>
        <v>0</v>
      </c>
      <c r="BI531" s="113" t="str">
        <f t="shared" si="76"/>
        <v/>
      </c>
    </row>
    <row r="532" spans="2:61" ht="18.75" customHeight="1" x14ac:dyDescent="0.4">
      <c r="B532" s="1329" t="s">
        <v>1824</v>
      </c>
      <c r="C532" s="1330"/>
      <c r="D532" s="1329" t="s">
        <v>1824</v>
      </c>
      <c r="E532" s="1330"/>
      <c r="F532" s="1331" t="str">
        <f>'Fruit Trees, Citrus &amp; Berries'!BE523</f>
        <v/>
      </c>
      <c r="G532" s="1332"/>
      <c r="H532" s="1333" t="str">
        <f>'Fruit Trees, Citrus &amp; Berries'!BB523&amp;" | "&amp;'Fruit Trees, Citrus &amp; Berries'!BC523</f>
        <v>Quince | Champion (Extra Large*)</v>
      </c>
      <c r="I532" s="1334"/>
      <c r="J532" s="1334"/>
      <c r="K532" s="1334"/>
      <c r="L532" s="1334"/>
      <c r="M532" s="1334"/>
      <c r="N532" s="1334"/>
      <c r="O532" s="1334"/>
      <c r="P532" s="1334"/>
      <c r="Q532" s="1334"/>
      <c r="R532" s="1334"/>
      <c r="S532" s="1334"/>
      <c r="T532" s="1334"/>
      <c r="U532" s="1334"/>
      <c r="V532" s="1334"/>
      <c r="W532" s="1334"/>
      <c r="X532" s="1334"/>
      <c r="Y532" s="1334"/>
      <c r="Z532" s="1334"/>
      <c r="AA532" s="1334"/>
      <c r="AB532" s="1334"/>
      <c r="AC532" s="1334"/>
      <c r="AD532" s="1334"/>
      <c r="AE532" s="1334"/>
      <c r="AF532" s="1334"/>
      <c r="AG532" s="1334"/>
      <c r="AH532" s="1334"/>
      <c r="AI532" s="1334"/>
      <c r="AJ532" s="1334"/>
      <c r="AK532" s="1334"/>
      <c r="AL532" s="1335"/>
      <c r="AM532" s="1336">
        <f>'Fruit Trees, Citrus &amp; Berries'!BF523</f>
        <v>57.95</v>
      </c>
      <c r="AN532" s="1337"/>
      <c r="AO532" s="1338"/>
      <c r="AP532" s="1339">
        <f>'Fruit Trees, Citrus &amp; Berries'!BH523</f>
        <v>0</v>
      </c>
      <c r="AQ532" s="1340"/>
      <c r="AR532" s="1341"/>
      <c r="AS532" s="1336" t="str">
        <f t="shared" si="69"/>
        <v/>
      </c>
      <c r="AT532" s="1337"/>
      <c r="AU532" s="1337"/>
      <c r="AV532" s="1338"/>
      <c r="AW532" s="1342" t="str">
        <f>'Fruit Trees, Citrus &amp; Berries'!BA523</f>
        <v>GNFBR868</v>
      </c>
      <c r="AX532" s="1343"/>
      <c r="AY532" s="1344"/>
      <c r="BB532" s="108" t="str">
        <f t="shared" si="68"/>
        <v>*********</v>
      </c>
      <c r="BC532" s="108" t="str">
        <f t="shared" si="70"/>
        <v>GNFBR868</v>
      </c>
      <c r="BD532" s="108" t="str">
        <f t="shared" si="71"/>
        <v/>
      </c>
      <c r="BE532" s="108" t="str">
        <f t="shared" si="72"/>
        <v>Quince | Champion (Extra Large*)</v>
      </c>
      <c r="BF532" s="115" t="str">
        <f t="shared" si="73"/>
        <v/>
      </c>
      <c r="BG532" s="113">
        <f t="shared" si="74"/>
        <v>57.95</v>
      </c>
      <c r="BH532" s="206">
        <f t="shared" si="75"/>
        <v>0</v>
      </c>
      <c r="BI532" s="113" t="str">
        <f t="shared" si="76"/>
        <v/>
      </c>
    </row>
    <row r="533" spans="2:61" ht="18.75" customHeight="1" x14ac:dyDescent="0.4">
      <c r="B533" s="1329" t="s">
        <v>1824</v>
      </c>
      <c r="C533" s="1330"/>
      <c r="D533" s="1329" t="s">
        <v>1824</v>
      </c>
      <c r="E533" s="1330"/>
      <c r="F533" s="1331" t="str">
        <f>'Fruit Trees, Citrus &amp; Berries'!BE524</f>
        <v/>
      </c>
      <c r="G533" s="1332"/>
      <c r="H533" s="1333" t="str">
        <f>'Fruit Trees, Citrus &amp; Berries'!BB524&amp;" | "&amp;'Fruit Trees, Citrus &amp; Berries'!BC524</f>
        <v>Quince | Smyrna</v>
      </c>
      <c r="I533" s="1334"/>
      <c r="J533" s="1334"/>
      <c r="K533" s="1334"/>
      <c r="L533" s="1334"/>
      <c r="M533" s="1334"/>
      <c r="N533" s="1334"/>
      <c r="O533" s="1334"/>
      <c r="P533" s="1334"/>
      <c r="Q533" s="1334"/>
      <c r="R533" s="1334"/>
      <c r="S533" s="1334"/>
      <c r="T533" s="1334"/>
      <c r="U533" s="1334"/>
      <c r="V533" s="1334"/>
      <c r="W533" s="1334"/>
      <c r="X533" s="1334"/>
      <c r="Y533" s="1334"/>
      <c r="Z533" s="1334"/>
      <c r="AA533" s="1334"/>
      <c r="AB533" s="1334"/>
      <c r="AC533" s="1334"/>
      <c r="AD533" s="1334"/>
      <c r="AE533" s="1334"/>
      <c r="AF533" s="1334"/>
      <c r="AG533" s="1334"/>
      <c r="AH533" s="1334"/>
      <c r="AI533" s="1334"/>
      <c r="AJ533" s="1334"/>
      <c r="AK533" s="1334"/>
      <c r="AL533" s="1335"/>
      <c r="AM533" s="1336">
        <f>'Fruit Trees, Citrus &amp; Berries'!BF524</f>
        <v>42.95</v>
      </c>
      <c r="AN533" s="1337"/>
      <c r="AO533" s="1338"/>
      <c r="AP533" s="1339">
        <f>'Fruit Trees, Citrus &amp; Berries'!BH524</f>
        <v>0</v>
      </c>
      <c r="AQ533" s="1340"/>
      <c r="AR533" s="1341"/>
      <c r="AS533" s="1336" t="str">
        <f t="shared" si="69"/>
        <v/>
      </c>
      <c r="AT533" s="1337"/>
      <c r="AU533" s="1337"/>
      <c r="AV533" s="1338"/>
      <c r="AW533" s="1342" t="str">
        <f>'Fruit Trees, Citrus &amp; Berries'!BA524</f>
        <v>FNFBR871</v>
      </c>
      <c r="AX533" s="1343"/>
      <c r="AY533" s="1344"/>
      <c r="BB533" s="108" t="str">
        <f t="shared" si="68"/>
        <v>*********</v>
      </c>
      <c r="BC533" s="108" t="str">
        <f t="shared" si="70"/>
        <v>FNFBR871</v>
      </c>
      <c r="BD533" s="108" t="str">
        <f t="shared" si="71"/>
        <v/>
      </c>
      <c r="BE533" s="108" t="str">
        <f t="shared" si="72"/>
        <v>Quince | Smyrna</v>
      </c>
      <c r="BF533" s="115" t="str">
        <f t="shared" si="73"/>
        <v/>
      </c>
      <c r="BG533" s="113">
        <f t="shared" si="74"/>
        <v>42.95</v>
      </c>
      <c r="BH533" s="206">
        <f t="shared" si="75"/>
        <v>0</v>
      </c>
      <c r="BI533" s="113" t="str">
        <f t="shared" si="76"/>
        <v/>
      </c>
    </row>
    <row r="534" spans="2:61" ht="18.75" customHeight="1" x14ac:dyDescent="0.4">
      <c r="B534" s="1329" t="s">
        <v>1824</v>
      </c>
      <c r="C534" s="1330"/>
      <c r="D534" s="1329" t="s">
        <v>1824</v>
      </c>
      <c r="E534" s="1330"/>
      <c r="F534" s="1331" t="str">
        <f>'Fruit Trees, Citrus &amp; Berries'!BE525</f>
        <v/>
      </c>
      <c r="G534" s="1332"/>
      <c r="H534" s="1333" t="str">
        <f>'Fruit Trees, Citrus &amp; Berries'!BB525&amp;" | "&amp;'Fruit Trees, Citrus &amp; Berries'!BC525</f>
        <v>Quince | Smyrna (Extra Large*)</v>
      </c>
      <c r="I534" s="1334"/>
      <c r="J534" s="1334"/>
      <c r="K534" s="1334"/>
      <c r="L534" s="1334"/>
      <c r="M534" s="1334"/>
      <c r="N534" s="1334"/>
      <c r="O534" s="1334"/>
      <c r="P534" s="1334"/>
      <c r="Q534" s="1334"/>
      <c r="R534" s="1334"/>
      <c r="S534" s="1334"/>
      <c r="T534" s="1334"/>
      <c r="U534" s="1334"/>
      <c r="V534" s="1334"/>
      <c r="W534" s="1334"/>
      <c r="X534" s="1334"/>
      <c r="Y534" s="1334"/>
      <c r="Z534" s="1334"/>
      <c r="AA534" s="1334"/>
      <c r="AB534" s="1334"/>
      <c r="AC534" s="1334"/>
      <c r="AD534" s="1334"/>
      <c r="AE534" s="1334"/>
      <c r="AF534" s="1334"/>
      <c r="AG534" s="1334"/>
      <c r="AH534" s="1334"/>
      <c r="AI534" s="1334"/>
      <c r="AJ534" s="1334"/>
      <c r="AK534" s="1334"/>
      <c r="AL534" s="1335"/>
      <c r="AM534" s="1336">
        <f>'Fruit Trees, Citrus &amp; Berries'!BF525</f>
        <v>52.95</v>
      </c>
      <c r="AN534" s="1337"/>
      <c r="AO534" s="1338"/>
      <c r="AP534" s="1339">
        <f>'Fruit Trees, Citrus &amp; Berries'!BH525</f>
        <v>0</v>
      </c>
      <c r="AQ534" s="1340"/>
      <c r="AR534" s="1341"/>
      <c r="AS534" s="1336" t="str">
        <f t="shared" si="69"/>
        <v/>
      </c>
      <c r="AT534" s="1337"/>
      <c r="AU534" s="1337"/>
      <c r="AV534" s="1338"/>
      <c r="AW534" s="1342" t="str">
        <f>'Fruit Trees, Citrus &amp; Berries'!BA525</f>
        <v>GNFBR871</v>
      </c>
      <c r="AX534" s="1343"/>
      <c r="AY534" s="1344"/>
      <c r="BB534" s="108" t="str">
        <f t="shared" si="68"/>
        <v>*********</v>
      </c>
      <c r="BC534" s="108" t="str">
        <f t="shared" si="70"/>
        <v>GNFBR871</v>
      </c>
      <c r="BD534" s="108" t="str">
        <f t="shared" si="71"/>
        <v/>
      </c>
      <c r="BE534" s="108" t="str">
        <f t="shared" si="72"/>
        <v>Quince | Smyrna (Extra Large*)</v>
      </c>
      <c r="BF534" s="115" t="str">
        <f t="shared" si="73"/>
        <v/>
      </c>
      <c r="BG534" s="113">
        <f t="shared" si="74"/>
        <v>52.95</v>
      </c>
      <c r="BH534" s="206">
        <f t="shared" si="75"/>
        <v>0</v>
      </c>
      <c r="BI534" s="113" t="str">
        <f t="shared" si="76"/>
        <v/>
      </c>
    </row>
    <row r="535" spans="2:61" ht="18.75" customHeight="1" x14ac:dyDescent="0.4">
      <c r="B535" s="1329" t="s">
        <v>1824</v>
      </c>
      <c r="C535" s="1330"/>
      <c r="D535" s="1329" t="s">
        <v>1824</v>
      </c>
      <c r="E535" s="1330"/>
      <c r="F535" s="1331" t="str">
        <f>'Fruit Trees, Citrus &amp; Berries'!BE526</f>
        <v/>
      </c>
      <c r="G535" s="1332"/>
      <c r="H535" s="1333" t="str">
        <f>'Fruit Trees, Citrus &amp; Berries'!BB526&amp;" | "&amp;'Fruit Trees, Citrus &amp; Berries'!BC526</f>
        <v>Quince | Smyrna</v>
      </c>
      <c r="I535" s="1334"/>
      <c r="J535" s="1334"/>
      <c r="K535" s="1334"/>
      <c r="L535" s="1334"/>
      <c r="M535" s="1334"/>
      <c r="N535" s="1334"/>
      <c r="O535" s="1334"/>
      <c r="P535" s="1334"/>
      <c r="Q535" s="1334"/>
      <c r="R535" s="1334"/>
      <c r="S535" s="1334"/>
      <c r="T535" s="1334"/>
      <c r="U535" s="1334"/>
      <c r="V535" s="1334"/>
      <c r="W535" s="1334"/>
      <c r="X535" s="1334"/>
      <c r="Y535" s="1334"/>
      <c r="Z535" s="1334"/>
      <c r="AA535" s="1334"/>
      <c r="AB535" s="1334"/>
      <c r="AC535" s="1334"/>
      <c r="AD535" s="1334"/>
      <c r="AE535" s="1334"/>
      <c r="AF535" s="1334"/>
      <c r="AG535" s="1334"/>
      <c r="AH535" s="1334"/>
      <c r="AI535" s="1334"/>
      <c r="AJ535" s="1334"/>
      <c r="AK535" s="1334"/>
      <c r="AL535" s="1335"/>
      <c r="AM535" s="1336">
        <f>'Fruit Trees, Citrus &amp; Berries'!BF526</f>
        <v>42.95</v>
      </c>
      <c r="AN535" s="1337"/>
      <c r="AO535" s="1338"/>
      <c r="AP535" s="1339">
        <f>'Fruit Trees, Citrus &amp; Berries'!BH526</f>
        <v>0</v>
      </c>
      <c r="AQ535" s="1340"/>
      <c r="AR535" s="1341"/>
      <c r="AS535" s="1336" t="str">
        <f t="shared" si="69"/>
        <v/>
      </c>
      <c r="AT535" s="1337"/>
      <c r="AU535" s="1337"/>
      <c r="AV535" s="1338"/>
      <c r="AW535" s="1342" t="str">
        <f>'Fruit Trees, Citrus &amp; Berries'!BA526</f>
        <v>HBFBR871</v>
      </c>
      <c r="AX535" s="1343"/>
      <c r="AY535" s="1344"/>
      <c r="BB535" s="108" t="str">
        <f t="shared" si="68"/>
        <v>*********</v>
      </c>
      <c r="BC535" s="108" t="str">
        <f t="shared" si="70"/>
        <v>HBFBR871</v>
      </c>
      <c r="BD535" s="108" t="str">
        <f t="shared" si="71"/>
        <v/>
      </c>
      <c r="BE535" s="108" t="str">
        <f t="shared" si="72"/>
        <v>Quince | Smyrna</v>
      </c>
      <c r="BF535" s="115" t="str">
        <f t="shared" si="73"/>
        <v/>
      </c>
      <c r="BG535" s="113">
        <f t="shared" si="74"/>
        <v>42.95</v>
      </c>
      <c r="BH535" s="206">
        <f t="shared" si="75"/>
        <v>0</v>
      </c>
      <c r="BI535" s="113" t="str">
        <f t="shared" si="76"/>
        <v/>
      </c>
    </row>
    <row r="536" spans="2:61" ht="18.75" customHeight="1" x14ac:dyDescent="0.4">
      <c r="B536" s="1329" t="s">
        <v>1824</v>
      </c>
      <c r="C536" s="1330"/>
      <c r="D536" s="1329" t="s">
        <v>1824</v>
      </c>
      <c r="E536" s="1330"/>
      <c r="F536" s="1331" t="str">
        <f>'Fruit Trees, Citrus &amp; Berries'!BE527</f>
        <v/>
      </c>
      <c r="G536" s="1332"/>
      <c r="H536" s="1333" t="str">
        <f>'Fruit Trees, Citrus &amp; Berries'!BB527&amp;" | "&amp;'Fruit Trees, Citrus &amp; Berries'!BC527</f>
        <v xml:space="preserve"> | </v>
      </c>
      <c r="I536" s="1334"/>
      <c r="J536" s="1334"/>
      <c r="K536" s="1334"/>
      <c r="L536" s="1334"/>
      <c r="M536" s="1334"/>
      <c r="N536" s="1334"/>
      <c r="O536" s="1334"/>
      <c r="P536" s="1334"/>
      <c r="Q536" s="1334"/>
      <c r="R536" s="1334"/>
      <c r="S536" s="1334"/>
      <c r="T536" s="1334"/>
      <c r="U536" s="1334"/>
      <c r="V536" s="1334"/>
      <c r="W536" s="1334"/>
      <c r="X536" s="1334"/>
      <c r="Y536" s="1334"/>
      <c r="Z536" s="1334"/>
      <c r="AA536" s="1334"/>
      <c r="AB536" s="1334"/>
      <c r="AC536" s="1334"/>
      <c r="AD536" s="1334"/>
      <c r="AE536" s="1334"/>
      <c r="AF536" s="1334"/>
      <c r="AG536" s="1334"/>
      <c r="AH536" s="1334"/>
      <c r="AI536" s="1334"/>
      <c r="AJ536" s="1334"/>
      <c r="AK536" s="1334"/>
      <c r="AL536" s="1335"/>
      <c r="AM536" s="1336" t="str">
        <f>'Fruit Trees, Citrus &amp; Berries'!BF527</f>
        <v/>
      </c>
      <c r="AN536" s="1337"/>
      <c r="AO536" s="1338"/>
      <c r="AP536" s="1339" t="str">
        <f>'Fruit Trees, Citrus &amp; Berries'!BH527</f>
        <v/>
      </c>
      <c r="AQ536" s="1340"/>
      <c r="AR536" s="1341"/>
      <c r="AS536" s="1336" t="str">
        <f t="shared" si="69"/>
        <v/>
      </c>
      <c r="AT536" s="1337"/>
      <c r="AU536" s="1337"/>
      <c r="AV536" s="1338"/>
      <c r="AW536" s="1342" t="str">
        <f>'Fruit Trees, Citrus &amp; Berries'!BA527</f>
        <v/>
      </c>
      <c r="AX536" s="1343"/>
      <c r="AY536" s="1344"/>
      <c r="BB536" s="108" t="str">
        <f t="shared" si="68"/>
        <v>*********</v>
      </c>
      <c r="BC536" s="108" t="str">
        <f t="shared" si="70"/>
        <v/>
      </c>
      <c r="BD536" s="108" t="str">
        <f t="shared" si="71"/>
        <v/>
      </c>
      <c r="BE536" s="108" t="str">
        <f t="shared" si="72"/>
        <v xml:space="preserve"> | </v>
      </c>
      <c r="BF536" s="115" t="str">
        <f t="shared" si="73"/>
        <v/>
      </c>
      <c r="BG536" s="113" t="str">
        <f t="shared" si="74"/>
        <v/>
      </c>
      <c r="BH536" s="206" t="str">
        <f t="shared" si="75"/>
        <v/>
      </c>
      <c r="BI536" s="113" t="str">
        <f t="shared" si="76"/>
        <v/>
      </c>
    </row>
    <row r="537" spans="2:61" ht="18.75" customHeight="1" x14ac:dyDescent="0.4">
      <c r="B537" s="1329" t="s">
        <v>1824</v>
      </c>
      <c r="C537" s="1330"/>
      <c r="D537" s="1329" t="s">
        <v>1824</v>
      </c>
      <c r="E537" s="1330"/>
      <c r="F537" s="1331" t="str">
        <f>'Fruit Trees, Citrus &amp; Berries'!BE528</f>
        <v/>
      </c>
      <c r="G537" s="1332"/>
      <c r="H537" s="1333" t="str">
        <f>'Fruit Trees, Citrus &amp; Berries'!BB528&amp;" | "&amp;'Fruit Trees, Citrus &amp; Berries'!BC528</f>
        <v xml:space="preserve"> | </v>
      </c>
      <c r="I537" s="1334"/>
      <c r="J537" s="1334"/>
      <c r="K537" s="1334"/>
      <c r="L537" s="1334"/>
      <c r="M537" s="1334"/>
      <c r="N537" s="1334"/>
      <c r="O537" s="1334"/>
      <c r="P537" s="1334"/>
      <c r="Q537" s="1334"/>
      <c r="R537" s="1334"/>
      <c r="S537" s="1334"/>
      <c r="T537" s="1334"/>
      <c r="U537" s="1334"/>
      <c r="V537" s="1334"/>
      <c r="W537" s="1334"/>
      <c r="X537" s="1334"/>
      <c r="Y537" s="1334"/>
      <c r="Z537" s="1334"/>
      <c r="AA537" s="1334"/>
      <c r="AB537" s="1334"/>
      <c r="AC537" s="1334"/>
      <c r="AD537" s="1334"/>
      <c r="AE537" s="1334"/>
      <c r="AF537" s="1334"/>
      <c r="AG537" s="1334"/>
      <c r="AH537" s="1334"/>
      <c r="AI537" s="1334"/>
      <c r="AJ537" s="1334"/>
      <c r="AK537" s="1334"/>
      <c r="AL537" s="1335"/>
      <c r="AM537" s="1336" t="str">
        <f>'Fruit Trees, Citrus &amp; Berries'!BF528</f>
        <v/>
      </c>
      <c r="AN537" s="1337"/>
      <c r="AO537" s="1338"/>
      <c r="AP537" s="1339" t="str">
        <f>'Fruit Trees, Citrus &amp; Berries'!BH528</f>
        <v/>
      </c>
      <c r="AQ537" s="1340"/>
      <c r="AR537" s="1341"/>
      <c r="AS537" s="1336" t="str">
        <f t="shared" si="69"/>
        <v/>
      </c>
      <c r="AT537" s="1337"/>
      <c r="AU537" s="1337"/>
      <c r="AV537" s="1338"/>
      <c r="AW537" s="1342" t="str">
        <f>'Fruit Trees, Citrus &amp; Berries'!BA528</f>
        <v/>
      </c>
      <c r="AX537" s="1343"/>
      <c r="AY537" s="1344"/>
      <c r="BB537" s="108" t="str">
        <f t="shared" si="68"/>
        <v>*********</v>
      </c>
      <c r="BC537" s="108" t="str">
        <f t="shared" si="70"/>
        <v/>
      </c>
      <c r="BD537" s="108" t="str">
        <f t="shared" si="71"/>
        <v/>
      </c>
      <c r="BE537" s="108" t="str">
        <f t="shared" si="72"/>
        <v xml:space="preserve"> | </v>
      </c>
      <c r="BF537" s="115" t="str">
        <f t="shared" si="73"/>
        <v/>
      </c>
      <c r="BG537" s="113" t="str">
        <f t="shared" si="74"/>
        <v/>
      </c>
      <c r="BH537" s="206" t="str">
        <f t="shared" si="75"/>
        <v/>
      </c>
      <c r="BI537" s="113" t="str">
        <f t="shared" si="76"/>
        <v/>
      </c>
    </row>
    <row r="538" spans="2:61" ht="18.75" customHeight="1" x14ac:dyDescent="0.4">
      <c r="B538" s="1329" t="s">
        <v>1824</v>
      </c>
      <c r="C538" s="1330"/>
      <c r="D538" s="1329" t="s">
        <v>1824</v>
      </c>
      <c r="E538" s="1330"/>
      <c r="F538" s="1331" t="str">
        <f>'Fruit Trees, Citrus &amp; Berries'!BE529</f>
        <v/>
      </c>
      <c r="G538" s="1332"/>
      <c r="H538" s="1333" t="str">
        <f>'Fruit Trees, Citrus &amp; Berries'!BB529&amp;" | "&amp;'Fruit Trees, Citrus &amp; Berries'!BC529</f>
        <v>Walnut | Black Walnut (Juglans nigra)</v>
      </c>
      <c r="I538" s="1334"/>
      <c r="J538" s="1334"/>
      <c r="K538" s="1334"/>
      <c r="L538" s="1334"/>
      <c r="M538" s="1334"/>
      <c r="N538" s="1334"/>
      <c r="O538" s="1334"/>
      <c r="P538" s="1334"/>
      <c r="Q538" s="1334"/>
      <c r="R538" s="1334"/>
      <c r="S538" s="1334"/>
      <c r="T538" s="1334"/>
      <c r="U538" s="1334"/>
      <c r="V538" s="1334"/>
      <c r="W538" s="1334"/>
      <c r="X538" s="1334"/>
      <c r="Y538" s="1334"/>
      <c r="Z538" s="1334"/>
      <c r="AA538" s="1334"/>
      <c r="AB538" s="1334"/>
      <c r="AC538" s="1334"/>
      <c r="AD538" s="1334"/>
      <c r="AE538" s="1334"/>
      <c r="AF538" s="1334"/>
      <c r="AG538" s="1334"/>
      <c r="AH538" s="1334"/>
      <c r="AI538" s="1334"/>
      <c r="AJ538" s="1334"/>
      <c r="AK538" s="1334"/>
      <c r="AL538" s="1335"/>
      <c r="AM538" s="1336">
        <f>'Fruit Trees, Citrus &amp; Berries'!BF529</f>
        <v>62.95</v>
      </c>
      <c r="AN538" s="1337"/>
      <c r="AO538" s="1338"/>
      <c r="AP538" s="1339">
        <f>'Fruit Trees, Citrus &amp; Berries'!BH529</f>
        <v>0</v>
      </c>
      <c r="AQ538" s="1340"/>
      <c r="AR538" s="1341"/>
      <c r="AS538" s="1336" t="str">
        <f t="shared" si="69"/>
        <v/>
      </c>
      <c r="AT538" s="1337"/>
      <c r="AU538" s="1337"/>
      <c r="AV538" s="1338"/>
      <c r="AW538" s="1342" t="str">
        <f>'Fruit Trees, Citrus &amp; Berries'!BA529</f>
        <v>FNFBR925</v>
      </c>
      <c r="AX538" s="1343"/>
      <c r="AY538" s="1344"/>
      <c r="BB538" s="108" t="str">
        <f t="shared" si="68"/>
        <v>*********</v>
      </c>
      <c r="BC538" s="108" t="str">
        <f t="shared" si="70"/>
        <v>FNFBR925</v>
      </c>
      <c r="BD538" s="108" t="str">
        <f t="shared" si="71"/>
        <v/>
      </c>
      <c r="BE538" s="108" t="str">
        <f t="shared" si="72"/>
        <v>Walnut | Black Walnut (Juglans nigra)</v>
      </c>
      <c r="BF538" s="115" t="str">
        <f t="shared" si="73"/>
        <v/>
      </c>
      <c r="BG538" s="113">
        <f t="shared" si="74"/>
        <v>62.95</v>
      </c>
      <c r="BH538" s="206">
        <f t="shared" si="75"/>
        <v>0</v>
      </c>
      <c r="BI538" s="113" t="str">
        <f t="shared" si="76"/>
        <v/>
      </c>
    </row>
    <row r="539" spans="2:61" ht="18.75" customHeight="1" x14ac:dyDescent="0.4">
      <c r="B539" s="1329" t="s">
        <v>1824</v>
      </c>
      <c r="C539" s="1330"/>
      <c r="D539" s="1329" t="s">
        <v>1824</v>
      </c>
      <c r="E539" s="1330"/>
      <c r="F539" s="1331" t="str">
        <f>'Fruit Trees, Citrus &amp; Berries'!BE530</f>
        <v/>
      </c>
      <c r="G539" s="1332"/>
      <c r="H539" s="1333" t="str">
        <f>'Fruit Trees, Citrus &amp; Berries'!BB530&amp;" | "&amp;'Fruit Trees, Citrus &amp; Berries'!BC530</f>
        <v>Walnut | Black Walnut (Juglans nigra)</v>
      </c>
      <c r="I539" s="1334"/>
      <c r="J539" s="1334"/>
      <c r="K539" s="1334"/>
      <c r="L539" s="1334"/>
      <c r="M539" s="1334"/>
      <c r="N539" s="1334"/>
      <c r="O539" s="1334"/>
      <c r="P539" s="1334"/>
      <c r="Q539" s="1334"/>
      <c r="R539" s="1334"/>
      <c r="S539" s="1334"/>
      <c r="T539" s="1334"/>
      <c r="U539" s="1334"/>
      <c r="V539" s="1334"/>
      <c r="W539" s="1334"/>
      <c r="X539" s="1334"/>
      <c r="Y539" s="1334"/>
      <c r="Z539" s="1334"/>
      <c r="AA539" s="1334"/>
      <c r="AB539" s="1334"/>
      <c r="AC539" s="1334"/>
      <c r="AD539" s="1334"/>
      <c r="AE539" s="1334"/>
      <c r="AF539" s="1334"/>
      <c r="AG539" s="1334"/>
      <c r="AH539" s="1334"/>
      <c r="AI539" s="1334"/>
      <c r="AJ539" s="1334"/>
      <c r="AK539" s="1334"/>
      <c r="AL539" s="1335"/>
      <c r="AM539" s="1336">
        <f>'Fruit Trees, Citrus &amp; Berries'!BF530</f>
        <v>62.95</v>
      </c>
      <c r="AN539" s="1337"/>
      <c r="AO539" s="1338"/>
      <c r="AP539" s="1339">
        <f>'Fruit Trees, Citrus &amp; Berries'!BH530</f>
        <v>0</v>
      </c>
      <c r="AQ539" s="1340"/>
      <c r="AR539" s="1341"/>
      <c r="AS539" s="1336" t="str">
        <f t="shared" si="69"/>
        <v/>
      </c>
      <c r="AT539" s="1337"/>
      <c r="AU539" s="1337"/>
      <c r="AV539" s="1338"/>
      <c r="AW539" s="1342" t="str">
        <f>'Fruit Trees, Citrus &amp; Berries'!BA530</f>
        <v>JFFBR925</v>
      </c>
      <c r="AX539" s="1343"/>
      <c r="AY539" s="1344"/>
      <c r="BB539" s="108" t="str">
        <f t="shared" si="68"/>
        <v>*********</v>
      </c>
      <c r="BC539" s="108" t="str">
        <f t="shared" si="70"/>
        <v>JFFBR925</v>
      </c>
      <c r="BD539" s="108" t="str">
        <f t="shared" si="71"/>
        <v/>
      </c>
      <c r="BE539" s="108" t="str">
        <f t="shared" si="72"/>
        <v>Walnut | Black Walnut (Juglans nigra)</v>
      </c>
      <c r="BF539" s="115" t="str">
        <f t="shared" si="73"/>
        <v/>
      </c>
      <c r="BG539" s="113">
        <f t="shared" si="74"/>
        <v>62.95</v>
      </c>
      <c r="BH539" s="206">
        <f t="shared" si="75"/>
        <v>0</v>
      </c>
      <c r="BI539" s="113" t="str">
        <f t="shared" si="76"/>
        <v/>
      </c>
    </row>
    <row r="540" spans="2:61" ht="18.75" customHeight="1" x14ac:dyDescent="0.4">
      <c r="B540" s="1329" t="s">
        <v>1824</v>
      </c>
      <c r="C540" s="1330"/>
      <c r="D540" s="1329" t="s">
        <v>1824</v>
      </c>
      <c r="E540" s="1330"/>
      <c r="F540" s="1331" t="str">
        <f>'Fruit Trees, Citrus &amp; Berries'!BE531</f>
        <v/>
      </c>
      <c r="G540" s="1332"/>
      <c r="H540" s="1333" t="str">
        <f>'Fruit Trees, Citrus &amp; Berries'!BB531&amp;" | "&amp;'Fruit Trees, Citrus &amp; Berries'!BC531</f>
        <v>Walnut | Common Walnut (Juglans regia)</v>
      </c>
      <c r="I540" s="1334"/>
      <c r="J540" s="1334"/>
      <c r="K540" s="1334"/>
      <c r="L540" s="1334"/>
      <c r="M540" s="1334"/>
      <c r="N540" s="1334"/>
      <c r="O540" s="1334"/>
      <c r="P540" s="1334"/>
      <c r="Q540" s="1334"/>
      <c r="R540" s="1334"/>
      <c r="S540" s="1334"/>
      <c r="T540" s="1334"/>
      <c r="U540" s="1334"/>
      <c r="V540" s="1334"/>
      <c r="W540" s="1334"/>
      <c r="X540" s="1334"/>
      <c r="Y540" s="1334"/>
      <c r="Z540" s="1334"/>
      <c r="AA540" s="1334"/>
      <c r="AB540" s="1334"/>
      <c r="AC540" s="1334"/>
      <c r="AD540" s="1334"/>
      <c r="AE540" s="1334"/>
      <c r="AF540" s="1334"/>
      <c r="AG540" s="1334"/>
      <c r="AH540" s="1334"/>
      <c r="AI540" s="1334"/>
      <c r="AJ540" s="1334"/>
      <c r="AK540" s="1334"/>
      <c r="AL540" s="1335"/>
      <c r="AM540" s="1336">
        <f>'Fruit Trees, Citrus &amp; Berries'!BF531</f>
        <v>62.95</v>
      </c>
      <c r="AN540" s="1337"/>
      <c r="AO540" s="1338"/>
      <c r="AP540" s="1339">
        <f>'Fruit Trees, Citrus &amp; Berries'!BH531</f>
        <v>0</v>
      </c>
      <c r="AQ540" s="1340"/>
      <c r="AR540" s="1341"/>
      <c r="AS540" s="1336" t="str">
        <f t="shared" si="69"/>
        <v/>
      </c>
      <c r="AT540" s="1337"/>
      <c r="AU540" s="1337"/>
      <c r="AV540" s="1338"/>
      <c r="AW540" s="1342" t="str">
        <f>'Fruit Trees, Citrus &amp; Berries'!BA531</f>
        <v>FNFBR928</v>
      </c>
      <c r="AX540" s="1343"/>
      <c r="AY540" s="1344"/>
      <c r="BB540" s="108" t="str">
        <f t="shared" si="68"/>
        <v>*********</v>
      </c>
      <c r="BC540" s="108" t="str">
        <f t="shared" si="70"/>
        <v>FNFBR928</v>
      </c>
      <c r="BD540" s="108" t="str">
        <f t="shared" si="71"/>
        <v/>
      </c>
      <c r="BE540" s="108" t="str">
        <f t="shared" si="72"/>
        <v>Walnut | Common Walnut (Juglans regia)</v>
      </c>
      <c r="BF540" s="115" t="str">
        <f t="shared" si="73"/>
        <v/>
      </c>
      <c r="BG540" s="113">
        <f t="shared" si="74"/>
        <v>62.95</v>
      </c>
      <c r="BH540" s="206">
        <f t="shared" si="75"/>
        <v>0</v>
      </c>
      <c r="BI540" s="113" t="str">
        <f t="shared" si="76"/>
        <v/>
      </c>
    </row>
    <row r="541" spans="2:61" ht="18.75" customHeight="1" x14ac:dyDescent="0.4">
      <c r="B541" s="1329" t="s">
        <v>1824</v>
      </c>
      <c r="C541" s="1330"/>
      <c r="D541" s="1329" t="s">
        <v>1824</v>
      </c>
      <c r="E541" s="1330"/>
      <c r="F541" s="1331" t="str">
        <f>'Fruit Trees, Citrus &amp; Berries'!BE532</f>
        <v/>
      </c>
      <c r="G541" s="1332"/>
      <c r="H541" s="1333" t="str">
        <f>'Fruit Trees, Citrus &amp; Berries'!BB532&amp;" | "&amp;'Fruit Trees, Citrus &amp; Berries'!BC532</f>
        <v>Walnut | Howard Walnut (Paradox rootstock)</v>
      </c>
      <c r="I541" s="1334"/>
      <c r="J541" s="1334"/>
      <c r="K541" s="1334"/>
      <c r="L541" s="1334"/>
      <c r="M541" s="1334"/>
      <c r="N541" s="1334"/>
      <c r="O541" s="1334"/>
      <c r="P541" s="1334"/>
      <c r="Q541" s="1334"/>
      <c r="R541" s="1334"/>
      <c r="S541" s="1334"/>
      <c r="T541" s="1334"/>
      <c r="U541" s="1334"/>
      <c r="V541" s="1334"/>
      <c r="W541" s="1334"/>
      <c r="X541" s="1334"/>
      <c r="Y541" s="1334"/>
      <c r="Z541" s="1334"/>
      <c r="AA541" s="1334"/>
      <c r="AB541" s="1334"/>
      <c r="AC541" s="1334"/>
      <c r="AD541" s="1334"/>
      <c r="AE541" s="1334"/>
      <c r="AF541" s="1334"/>
      <c r="AG541" s="1334"/>
      <c r="AH541" s="1334"/>
      <c r="AI541" s="1334"/>
      <c r="AJ541" s="1334"/>
      <c r="AK541" s="1334"/>
      <c r="AL541" s="1335"/>
      <c r="AM541" s="1336" t="str">
        <f>'Fruit Trees, Citrus &amp; Berries'!BF532</f>
        <v/>
      </c>
      <c r="AN541" s="1337"/>
      <c r="AO541" s="1338"/>
      <c r="AP541" s="1339">
        <f>'Fruit Trees, Citrus &amp; Berries'!BH532</f>
        <v>0</v>
      </c>
      <c r="AQ541" s="1340"/>
      <c r="AR541" s="1341"/>
      <c r="AS541" s="1336" t="str">
        <f t="shared" si="69"/>
        <v/>
      </c>
      <c r="AT541" s="1337"/>
      <c r="AU541" s="1337"/>
      <c r="AV541" s="1338"/>
      <c r="AW541" s="1342" t="str">
        <f>'Fruit Trees, Citrus &amp; Berries'!BA532</f>
        <v>BNFBR930</v>
      </c>
      <c r="AX541" s="1343"/>
      <c r="AY541" s="1344"/>
      <c r="BB541" s="108" t="str">
        <f t="shared" si="68"/>
        <v>*********</v>
      </c>
      <c r="BC541" s="108" t="str">
        <f t="shared" si="70"/>
        <v>BNFBR930</v>
      </c>
      <c r="BD541" s="108" t="str">
        <f t="shared" si="71"/>
        <v/>
      </c>
      <c r="BE541" s="108" t="str">
        <f t="shared" si="72"/>
        <v>Walnut | Howard Walnut (Paradox rootstock)</v>
      </c>
      <c r="BF541" s="115" t="str">
        <f t="shared" si="73"/>
        <v/>
      </c>
      <c r="BG541" s="113" t="str">
        <f t="shared" si="74"/>
        <v/>
      </c>
      <c r="BH541" s="206">
        <f t="shared" si="75"/>
        <v>0</v>
      </c>
      <c r="BI541" s="113" t="str">
        <f t="shared" si="76"/>
        <v/>
      </c>
    </row>
    <row r="542" spans="2:61" ht="18.75" customHeight="1" x14ac:dyDescent="0.4">
      <c r="B542" s="1329" t="s">
        <v>1824</v>
      </c>
      <c r="C542" s="1330"/>
      <c r="D542" s="1329" t="s">
        <v>1824</v>
      </c>
      <c r="E542" s="1330"/>
      <c r="F542" s="1331" t="str">
        <f>'Fruit Trees, Citrus &amp; Berries'!BE533</f>
        <v/>
      </c>
      <c r="G542" s="1332"/>
      <c r="H542" s="1333" t="str">
        <f>'Fruit Trees, Citrus &amp; Berries'!BB533&amp;" | "&amp;'Fruit Trees, Citrus &amp; Berries'!BC533</f>
        <v>Walnut | Lara Walnut (Paradox rootstock)</v>
      </c>
      <c r="I542" s="1334"/>
      <c r="J542" s="1334"/>
      <c r="K542" s="1334"/>
      <c r="L542" s="1334"/>
      <c r="M542" s="1334"/>
      <c r="N542" s="1334"/>
      <c r="O542" s="1334"/>
      <c r="P542" s="1334"/>
      <c r="Q542" s="1334"/>
      <c r="R542" s="1334"/>
      <c r="S542" s="1334"/>
      <c r="T542" s="1334"/>
      <c r="U542" s="1334"/>
      <c r="V542" s="1334"/>
      <c r="W542" s="1334"/>
      <c r="X542" s="1334"/>
      <c r="Y542" s="1334"/>
      <c r="Z542" s="1334"/>
      <c r="AA542" s="1334"/>
      <c r="AB542" s="1334"/>
      <c r="AC542" s="1334"/>
      <c r="AD542" s="1334"/>
      <c r="AE542" s="1334"/>
      <c r="AF542" s="1334"/>
      <c r="AG542" s="1334"/>
      <c r="AH542" s="1334"/>
      <c r="AI542" s="1334"/>
      <c r="AJ542" s="1334"/>
      <c r="AK542" s="1334"/>
      <c r="AL542" s="1335"/>
      <c r="AM542" s="1336" t="str">
        <f>'Fruit Trees, Citrus &amp; Berries'!BF533</f>
        <v/>
      </c>
      <c r="AN542" s="1337"/>
      <c r="AO542" s="1338"/>
      <c r="AP542" s="1339">
        <f>'Fruit Trees, Citrus &amp; Berries'!BH533</f>
        <v>0</v>
      </c>
      <c r="AQ542" s="1340"/>
      <c r="AR542" s="1341"/>
      <c r="AS542" s="1336" t="str">
        <f t="shared" si="69"/>
        <v/>
      </c>
      <c r="AT542" s="1337"/>
      <c r="AU542" s="1337"/>
      <c r="AV542" s="1338"/>
      <c r="AW542" s="1342" t="str">
        <f>'Fruit Trees, Citrus &amp; Berries'!BA533</f>
        <v>BNFBR928</v>
      </c>
      <c r="AX542" s="1343"/>
      <c r="AY542" s="1344"/>
      <c r="BB542" s="108" t="str">
        <f t="shared" si="68"/>
        <v>*********</v>
      </c>
      <c r="BC542" s="108" t="str">
        <f t="shared" si="70"/>
        <v>BNFBR928</v>
      </c>
      <c r="BD542" s="108" t="str">
        <f t="shared" si="71"/>
        <v/>
      </c>
      <c r="BE542" s="108" t="str">
        <f t="shared" si="72"/>
        <v>Walnut | Lara Walnut (Paradox rootstock)</v>
      </c>
      <c r="BF542" s="115" t="str">
        <f t="shared" si="73"/>
        <v/>
      </c>
      <c r="BG542" s="113" t="str">
        <f t="shared" si="74"/>
        <v/>
      </c>
      <c r="BH542" s="206">
        <f t="shared" si="75"/>
        <v>0</v>
      </c>
      <c r="BI542" s="113" t="str">
        <f t="shared" si="76"/>
        <v/>
      </c>
    </row>
    <row r="543" spans="2:61" ht="18.75" customHeight="1" x14ac:dyDescent="0.4">
      <c r="B543" s="1329" t="s">
        <v>1824</v>
      </c>
      <c r="C543" s="1330"/>
      <c r="D543" s="1329" t="s">
        <v>1824</v>
      </c>
      <c r="E543" s="1330"/>
      <c r="F543" s="1331" t="str">
        <f>'Fruit Trees, Citrus &amp; Berries'!BE534</f>
        <v/>
      </c>
      <c r="G543" s="1332"/>
      <c r="H543" s="1333" t="str">
        <f>'Fruit Trees, Citrus &amp; Berries'!BB534&amp;" | "&amp;'Fruit Trees, Citrus &amp; Berries'!BC534</f>
        <v>Walnut | Fernette Walnut (Paradox rootstock)</v>
      </c>
      <c r="I543" s="1334"/>
      <c r="J543" s="1334"/>
      <c r="K543" s="1334"/>
      <c r="L543" s="1334"/>
      <c r="M543" s="1334"/>
      <c r="N543" s="1334"/>
      <c r="O543" s="1334"/>
      <c r="P543" s="1334"/>
      <c r="Q543" s="1334"/>
      <c r="R543" s="1334"/>
      <c r="S543" s="1334"/>
      <c r="T543" s="1334"/>
      <c r="U543" s="1334"/>
      <c r="V543" s="1334"/>
      <c r="W543" s="1334"/>
      <c r="X543" s="1334"/>
      <c r="Y543" s="1334"/>
      <c r="Z543" s="1334"/>
      <c r="AA543" s="1334"/>
      <c r="AB543" s="1334"/>
      <c r="AC543" s="1334"/>
      <c r="AD543" s="1334"/>
      <c r="AE543" s="1334"/>
      <c r="AF543" s="1334"/>
      <c r="AG543" s="1334"/>
      <c r="AH543" s="1334"/>
      <c r="AI543" s="1334"/>
      <c r="AJ543" s="1334"/>
      <c r="AK543" s="1334"/>
      <c r="AL543" s="1335"/>
      <c r="AM543" s="1336" t="str">
        <f>'Fruit Trees, Citrus &amp; Berries'!BF534</f>
        <v/>
      </c>
      <c r="AN543" s="1337"/>
      <c r="AO543" s="1338"/>
      <c r="AP543" s="1339">
        <f>'Fruit Trees, Citrus &amp; Berries'!BH534</f>
        <v>0</v>
      </c>
      <c r="AQ543" s="1340"/>
      <c r="AR543" s="1341"/>
      <c r="AS543" s="1336" t="str">
        <f t="shared" si="69"/>
        <v/>
      </c>
      <c r="AT543" s="1337"/>
      <c r="AU543" s="1337"/>
      <c r="AV543" s="1338"/>
      <c r="AW543" s="1342" t="str">
        <f>'Fruit Trees, Citrus &amp; Berries'!BA534</f>
        <v>BNFBR929</v>
      </c>
      <c r="AX543" s="1343"/>
      <c r="AY543" s="1344"/>
      <c r="BB543" s="108" t="str">
        <f t="shared" ref="BB543:BB606" si="77">$AR$4</f>
        <v>*********</v>
      </c>
      <c r="BC543" s="108" t="str">
        <f t="shared" si="70"/>
        <v>BNFBR929</v>
      </c>
      <c r="BD543" s="108" t="str">
        <f t="shared" si="71"/>
        <v/>
      </c>
      <c r="BE543" s="108" t="str">
        <f t="shared" si="72"/>
        <v>Walnut | Fernette Walnut (Paradox rootstock)</v>
      </c>
      <c r="BF543" s="115" t="str">
        <f t="shared" si="73"/>
        <v/>
      </c>
      <c r="BG543" s="113" t="str">
        <f t="shared" si="74"/>
        <v/>
      </c>
      <c r="BH543" s="206">
        <f t="shared" si="75"/>
        <v>0</v>
      </c>
      <c r="BI543" s="113" t="str">
        <f t="shared" si="76"/>
        <v/>
      </c>
    </row>
    <row r="544" spans="2:61" ht="18.75" customHeight="1" x14ac:dyDescent="0.4">
      <c r="B544" s="1329" t="s">
        <v>1824</v>
      </c>
      <c r="C544" s="1330"/>
      <c r="D544" s="1329" t="s">
        <v>1824</v>
      </c>
      <c r="E544" s="1330"/>
      <c r="F544" s="1331">
        <f>'Fruit Trees, Citrus &amp; Berries'!BE535</f>
        <v>0</v>
      </c>
      <c r="G544" s="1332"/>
      <c r="H544" s="1333" t="str">
        <f>'Fruit Trees, Citrus &amp; Berries'!BB535&amp;" | "&amp;'Fruit Trees, Citrus &amp; Berries'!BC535</f>
        <v xml:space="preserve"> | </v>
      </c>
      <c r="I544" s="1334"/>
      <c r="J544" s="1334"/>
      <c r="K544" s="1334"/>
      <c r="L544" s="1334"/>
      <c r="M544" s="1334"/>
      <c r="N544" s="1334"/>
      <c r="O544" s="1334"/>
      <c r="P544" s="1334"/>
      <c r="Q544" s="1334"/>
      <c r="R544" s="1334"/>
      <c r="S544" s="1334"/>
      <c r="T544" s="1334"/>
      <c r="U544" s="1334"/>
      <c r="V544" s="1334"/>
      <c r="W544" s="1334"/>
      <c r="X544" s="1334"/>
      <c r="Y544" s="1334"/>
      <c r="Z544" s="1334"/>
      <c r="AA544" s="1334"/>
      <c r="AB544" s="1334"/>
      <c r="AC544" s="1334"/>
      <c r="AD544" s="1334"/>
      <c r="AE544" s="1334"/>
      <c r="AF544" s="1334"/>
      <c r="AG544" s="1334"/>
      <c r="AH544" s="1334"/>
      <c r="AI544" s="1334"/>
      <c r="AJ544" s="1334"/>
      <c r="AK544" s="1334"/>
      <c r="AL544" s="1335"/>
      <c r="AM544" s="1336">
        <f>'Fruit Trees, Citrus &amp; Berries'!BF535</f>
        <v>0</v>
      </c>
      <c r="AN544" s="1337"/>
      <c r="AO544" s="1338"/>
      <c r="AP544" s="1339" t="str">
        <f>'Fruit Trees, Citrus &amp; Berries'!BH535</f>
        <v/>
      </c>
      <c r="AQ544" s="1340"/>
      <c r="AR544" s="1341"/>
      <c r="AS544" s="1336" t="str">
        <f t="shared" ref="AS544:AS607" si="78">IF(OR(F544="",F544=0),"",(F544*AM544)-(F544*AM544*AP544))</f>
        <v/>
      </c>
      <c r="AT544" s="1337"/>
      <c r="AU544" s="1337"/>
      <c r="AV544" s="1338"/>
      <c r="AW544" s="1342">
        <f>'Fruit Trees, Citrus &amp; Berries'!BA535</f>
        <v>0</v>
      </c>
      <c r="AX544" s="1343"/>
      <c r="AY544" s="1344"/>
      <c r="BB544" s="108" t="str">
        <f t="shared" si="77"/>
        <v>*********</v>
      </c>
      <c r="BC544" s="108">
        <f t="shared" ref="BC544:BC607" si="79">AW544</f>
        <v>0</v>
      </c>
      <c r="BD544" s="108">
        <f t="shared" ref="BD544:BD607" si="80">F544</f>
        <v>0</v>
      </c>
      <c r="BE544" s="108" t="str">
        <f t="shared" ref="BE544:BE607" si="81">H544</f>
        <v xml:space="preserve"> | </v>
      </c>
      <c r="BF544" s="115" t="str">
        <f t="shared" ref="BF544:BF607" si="82">IF(OR(BD544="",BD544=0),"",$G$6)</f>
        <v/>
      </c>
      <c r="BG544" s="113">
        <f t="shared" ref="BG544:BG607" si="83">AM544</f>
        <v>0</v>
      </c>
      <c r="BH544" s="206" t="str">
        <f t="shared" ref="BH544:BH607" si="84">AP544</f>
        <v/>
      </c>
      <c r="BI544" s="113" t="str">
        <f t="shared" ref="BI544:BI607" si="85">AS544</f>
        <v/>
      </c>
    </row>
    <row r="545" spans="2:61" ht="18.75" customHeight="1" x14ac:dyDescent="0.4">
      <c r="B545" s="1329" t="s">
        <v>1824</v>
      </c>
      <c r="C545" s="1330"/>
      <c r="D545" s="1329" t="s">
        <v>1824</v>
      </c>
      <c r="E545" s="1330"/>
      <c r="F545" s="1331">
        <f>'Fruit Trees, Citrus &amp; Berries'!BE536</f>
        <v>0</v>
      </c>
      <c r="G545" s="1332"/>
      <c r="H545" s="1333" t="str">
        <f>'Fruit Trees, Citrus &amp; Berries'!BB536&amp;" | "&amp;'Fruit Trees, Citrus &amp; Berries'!BC536</f>
        <v xml:space="preserve"> | </v>
      </c>
      <c r="I545" s="1334"/>
      <c r="J545" s="1334"/>
      <c r="K545" s="1334"/>
      <c r="L545" s="1334"/>
      <c r="M545" s="1334"/>
      <c r="N545" s="1334"/>
      <c r="O545" s="1334"/>
      <c r="P545" s="1334"/>
      <c r="Q545" s="1334"/>
      <c r="R545" s="1334"/>
      <c r="S545" s="1334"/>
      <c r="T545" s="1334"/>
      <c r="U545" s="1334"/>
      <c r="V545" s="1334"/>
      <c r="W545" s="1334"/>
      <c r="X545" s="1334"/>
      <c r="Y545" s="1334"/>
      <c r="Z545" s="1334"/>
      <c r="AA545" s="1334"/>
      <c r="AB545" s="1334"/>
      <c r="AC545" s="1334"/>
      <c r="AD545" s="1334"/>
      <c r="AE545" s="1334"/>
      <c r="AF545" s="1334"/>
      <c r="AG545" s="1334"/>
      <c r="AH545" s="1334"/>
      <c r="AI545" s="1334"/>
      <c r="AJ545" s="1334"/>
      <c r="AK545" s="1334"/>
      <c r="AL545" s="1335"/>
      <c r="AM545" s="1336">
        <f>'Fruit Trees, Citrus &amp; Berries'!BF536</f>
        <v>0</v>
      </c>
      <c r="AN545" s="1337"/>
      <c r="AO545" s="1338"/>
      <c r="AP545" s="1339" t="str">
        <f>'Fruit Trees, Citrus &amp; Berries'!BH536</f>
        <v/>
      </c>
      <c r="AQ545" s="1340"/>
      <c r="AR545" s="1341"/>
      <c r="AS545" s="1336" t="str">
        <f t="shared" si="78"/>
        <v/>
      </c>
      <c r="AT545" s="1337"/>
      <c r="AU545" s="1337"/>
      <c r="AV545" s="1338"/>
      <c r="AW545" s="1342">
        <f>'Fruit Trees, Citrus &amp; Berries'!BA536</f>
        <v>0</v>
      </c>
      <c r="AX545" s="1343"/>
      <c r="AY545" s="1344"/>
      <c r="BB545" s="108" t="str">
        <f t="shared" si="77"/>
        <v>*********</v>
      </c>
      <c r="BC545" s="108">
        <f t="shared" si="79"/>
        <v>0</v>
      </c>
      <c r="BD545" s="108">
        <f t="shared" si="80"/>
        <v>0</v>
      </c>
      <c r="BE545" s="108" t="str">
        <f t="shared" si="81"/>
        <v xml:space="preserve"> | </v>
      </c>
      <c r="BF545" s="115" t="str">
        <f t="shared" si="82"/>
        <v/>
      </c>
      <c r="BG545" s="113">
        <f t="shared" si="83"/>
        <v>0</v>
      </c>
      <c r="BH545" s="206" t="str">
        <f t="shared" si="84"/>
        <v/>
      </c>
      <c r="BI545" s="113" t="str">
        <f t="shared" si="85"/>
        <v/>
      </c>
    </row>
    <row r="546" spans="2:61" ht="18.75" customHeight="1" x14ac:dyDescent="0.4">
      <c r="B546" s="1329" t="s">
        <v>1824</v>
      </c>
      <c r="C546" s="1330"/>
      <c r="D546" s="1329" t="s">
        <v>1824</v>
      </c>
      <c r="E546" s="1330"/>
      <c r="F546" s="1331">
        <f>'Fruit Trees, Citrus &amp; Berries'!BE537</f>
        <v>0</v>
      </c>
      <c r="G546" s="1332"/>
      <c r="H546" s="1333" t="str">
        <f>'Fruit Trees, Citrus &amp; Berries'!BB537&amp;" | "&amp;'Fruit Trees, Citrus &amp; Berries'!BC537</f>
        <v xml:space="preserve"> | </v>
      </c>
      <c r="I546" s="1334"/>
      <c r="J546" s="1334"/>
      <c r="K546" s="1334"/>
      <c r="L546" s="1334"/>
      <c r="M546" s="1334"/>
      <c r="N546" s="1334"/>
      <c r="O546" s="1334"/>
      <c r="P546" s="1334"/>
      <c r="Q546" s="1334"/>
      <c r="R546" s="1334"/>
      <c r="S546" s="1334"/>
      <c r="T546" s="1334"/>
      <c r="U546" s="1334"/>
      <c r="V546" s="1334"/>
      <c r="W546" s="1334"/>
      <c r="X546" s="1334"/>
      <c r="Y546" s="1334"/>
      <c r="Z546" s="1334"/>
      <c r="AA546" s="1334"/>
      <c r="AB546" s="1334"/>
      <c r="AC546" s="1334"/>
      <c r="AD546" s="1334"/>
      <c r="AE546" s="1334"/>
      <c r="AF546" s="1334"/>
      <c r="AG546" s="1334"/>
      <c r="AH546" s="1334"/>
      <c r="AI546" s="1334"/>
      <c r="AJ546" s="1334"/>
      <c r="AK546" s="1334"/>
      <c r="AL546" s="1335"/>
      <c r="AM546" s="1336">
        <f>'Fruit Trees, Citrus &amp; Berries'!BF537</f>
        <v>0</v>
      </c>
      <c r="AN546" s="1337"/>
      <c r="AO546" s="1338"/>
      <c r="AP546" s="1339" t="str">
        <f>'Fruit Trees, Citrus &amp; Berries'!BH537</f>
        <v/>
      </c>
      <c r="AQ546" s="1340"/>
      <c r="AR546" s="1341"/>
      <c r="AS546" s="1336" t="str">
        <f t="shared" si="78"/>
        <v/>
      </c>
      <c r="AT546" s="1337"/>
      <c r="AU546" s="1337"/>
      <c r="AV546" s="1338"/>
      <c r="AW546" s="1342">
        <f>'Fruit Trees, Citrus &amp; Berries'!BA537</f>
        <v>0</v>
      </c>
      <c r="AX546" s="1343"/>
      <c r="AY546" s="1344"/>
      <c r="BB546" s="108" t="str">
        <f t="shared" si="77"/>
        <v>*********</v>
      </c>
      <c r="BC546" s="108">
        <f t="shared" si="79"/>
        <v>0</v>
      </c>
      <c r="BD546" s="108">
        <f t="shared" si="80"/>
        <v>0</v>
      </c>
      <c r="BE546" s="108" t="str">
        <f t="shared" si="81"/>
        <v xml:space="preserve"> | </v>
      </c>
      <c r="BF546" s="115" t="str">
        <f t="shared" si="82"/>
        <v/>
      </c>
      <c r="BG546" s="113">
        <f t="shared" si="83"/>
        <v>0</v>
      </c>
      <c r="BH546" s="206" t="str">
        <f t="shared" si="84"/>
        <v/>
      </c>
      <c r="BI546" s="113" t="str">
        <f t="shared" si="85"/>
        <v/>
      </c>
    </row>
    <row r="547" spans="2:61" ht="18.75" customHeight="1" x14ac:dyDescent="0.4">
      <c r="B547" s="1329" t="s">
        <v>1824</v>
      </c>
      <c r="C547" s="1330"/>
      <c r="D547" s="1329" t="s">
        <v>1824</v>
      </c>
      <c r="E547" s="1330"/>
      <c r="F547" s="1331" t="str">
        <f>'Fruit Trees, Citrus &amp; Berries'!BE538</f>
        <v/>
      </c>
      <c r="G547" s="1332"/>
      <c r="H547" s="1333" t="str">
        <f>'Fruit Trees, Citrus &amp; Berries'!BB538&amp;" | "&amp;'Fruit Trees, Citrus &amp; Berries'!BC538</f>
        <v xml:space="preserve"> | </v>
      </c>
      <c r="I547" s="1334"/>
      <c r="J547" s="1334"/>
      <c r="K547" s="1334"/>
      <c r="L547" s="1334"/>
      <c r="M547" s="1334"/>
      <c r="N547" s="1334"/>
      <c r="O547" s="1334"/>
      <c r="P547" s="1334"/>
      <c r="Q547" s="1334"/>
      <c r="R547" s="1334"/>
      <c r="S547" s="1334"/>
      <c r="T547" s="1334"/>
      <c r="U547" s="1334"/>
      <c r="V547" s="1334"/>
      <c r="W547" s="1334"/>
      <c r="X547" s="1334"/>
      <c r="Y547" s="1334"/>
      <c r="Z547" s="1334"/>
      <c r="AA547" s="1334"/>
      <c r="AB547" s="1334"/>
      <c r="AC547" s="1334"/>
      <c r="AD547" s="1334"/>
      <c r="AE547" s="1334"/>
      <c r="AF547" s="1334"/>
      <c r="AG547" s="1334"/>
      <c r="AH547" s="1334"/>
      <c r="AI547" s="1334"/>
      <c r="AJ547" s="1334"/>
      <c r="AK547" s="1334"/>
      <c r="AL547" s="1335"/>
      <c r="AM547" s="1336" t="str">
        <f>'Fruit Trees, Citrus &amp; Berries'!BF538</f>
        <v/>
      </c>
      <c r="AN547" s="1337"/>
      <c r="AO547" s="1338"/>
      <c r="AP547" s="1339" t="str">
        <f>'Fruit Trees, Citrus &amp; Berries'!BH538</f>
        <v/>
      </c>
      <c r="AQ547" s="1340"/>
      <c r="AR547" s="1341"/>
      <c r="AS547" s="1336" t="str">
        <f t="shared" si="78"/>
        <v/>
      </c>
      <c r="AT547" s="1337"/>
      <c r="AU547" s="1337"/>
      <c r="AV547" s="1338"/>
      <c r="AW547" s="1342" t="str">
        <f>'Fruit Trees, Citrus &amp; Berries'!BA538</f>
        <v/>
      </c>
      <c r="AX547" s="1343"/>
      <c r="AY547" s="1344"/>
      <c r="BB547" s="108" t="str">
        <f t="shared" si="77"/>
        <v>*********</v>
      </c>
      <c r="BC547" s="108" t="str">
        <f t="shared" si="79"/>
        <v/>
      </c>
      <c r="BD547" s="108" t="str">
        <f t="shared" si="80"/>
        <v/>
      </c>
      <c r="BE547" s="108" t="str">
        <f t="shared" si="81"/>
        <v xml:space="preserve"> | </v>
      </c>
      <c r="BF547" s="115" t="str">
        <f t="shared" si="82"/>
        <v/>
      </c>
      <c r="BG547" s="113" t="str">
        <f t="shared" si="83"/>
        <v/>
      </c>
      <c r="BH547" s="206" t="str">
        <f t="shared" si="84"/>
        <v/>
      </c>
      <c r="BI547" s="113" t="str">
        <f t="shared" si="85"/>
        <v/>
      </c>
    </row>
    <row r="548" spans="2:61" ht="18.75" customHeight="1" x14ac:dyDescent="0.4">
      <c r="B548" s="1329" t="s">
        <v>1824</v>
      </c>
      <c r="C548" s="1330"/>
      <c r="D548" s="1329" t="s">
        <v>1824</v>
      </c>
      <c r="E548" s="1330"/>
      <c r="F548" s="1331" t="str">
        <f>'Fruit Trees, Citrus &amp; Berries'!BE539</f>
        <v/>
      </c>
      <c r="G548" s="1332"/>
      <c r="H548" s="1333" t="str">
        <f>'Fruit Trees, Citrus &amp; Berries'!BB539&amp;" | "&amp;'Fruit Trees, Citrus &amp; Berries'!BC539</f>
        <v>Berry | Bilberry</v>
      </c>
      <c r="I548" s="1334"/>
      <c r="J548" s="1334"/>
      <c r="K548" s="1334"/>
      <c r="L548" s="1334"/>
      <c r="M548" s="1334"/>
      <c r="N548" s="1334"/>
      <c r="O548" s="1334"/>
      <c r="P548" s="1334"/>
      <c r="Q548" s="1334"/>
      <c r="R548" s="1334"/>
      <c r="S548" s="1334"/>
      <c r="T548" s="1334"/>
      <c r="U548" s="1334"/>
      <c r="V548" s="1334"/>
      <c r="W548" s="1334"/>
      <c r="X548" s="1334"/>
      <c r="Y548" s="1334"/>
      <c r="Z548" s="1334"/>
      <c r="AA548" s="1334"/>
      <c r="AB548" s="1334"/>
      <c r="AC548" s="1334"/>
      <c r="AD548" s="1334"/>
      <c r="AE548" s="1334"/>
      <c r="AF548" s="1334"/>
      <c r="AG548" s="1334"/>
      <c r="AH548" s="1334"/>
      <c r="AI548" s="1334"/>
      <c r="AJ548" s="1334"/>
      <c r="AK548" s="1334"/>
      <c r="AL548" s="1335"/>
      <c r="AM548" s="1336" t="str">
        <f>'Fruit Trees, Citrus &amp; Berries'!BF539</f>
        <v/>
      </c>
      <c r="AN548" s="1337"/>
      <c r="AO548" s="1338"/>
      <c r="AP548" s="1339">
        <f>'Fruit Trees, Citrus &amp; Berries'!BH539</f>
        <v>0</v>
      </c>
      <c r="AQ548" s="1340"/>
      <c r="AR548" s="1341"/>
      <c r="AS548" s="1336" t="str">
        <f t="shared" si="78"/>
        <v/>
      </c>
      <c r="AT548" s="1337"/>
      <c r="AU548" s="1337"/>
      <c r="AV548" s="1338"/>
      <c r="AW548" s="1342" t="str">
        <f>'Fruit Trees, Citrus &amp; Berries'!BA539</f>
        <v>TOPFT800</v>
      </c>
      <c r="AX548" s="1343"/>
      <c r="AY548" s="1344"/>
      <c r="BB548" s="108" t="str">
        <f t="shared" si="77"/>
        <v>*********</v>
      </c>
      <c r="BC548" s="108" t="str">
        <f t="shared" si="79"/>
        <v>TOPFT800</v>
      </c>
      <c r="BD548" s="108" t="str">
        <f t="shared" si="80"/>
        <v/>
      </c>
      <c r="BE548" s="108" t="str">
        <f t="shared" si="81"/>
        <v>Berry | Bilberry</v>
      </c>
      <c r="BF548" s="115" t="str">
        <f t="shared" si="82"/>
        <v/>
      </c>
      <c r="BG548" s="113" t="str">
        <f t="shared" si="83"/>
        <v/>
      </c>
      <c r="BH548" s="206">
        <f t="shared" si="84"/>
        <v>0</v>
      </c>
      <c r="BI548" s="113" t="str">
        <f t="shared" si="85"/>
        <v/>
      </c>
    </row>
    <row r="549" spans="2:61" ht="18.75" customHeight="1" x14ac:dyDescent="0.4">
      <c r="B549" s="1329" t="s">
        <v>1824</v>
      </c>
      <c r="C549" s="1330"/>
      <c r="D549" s="1329" t="s">
        <v>1824</v>
      </c>
      <c r="E549" s="1330"/>
      <c r="F549" s="1331" t="str">
        <f>'Fruit Trees, Citrus &amp; Berries'!BE540</f>
        <v/>
      </c>
      <c r="G549" s="1332"/>
      <c r="H549" s="1333" t="str">
        <f>'Fruit Trees, Citrus &amp; Berries'!BB540&amp;" | "&amp;'Fruit Trees, Citrus &amp; Berries'!BC540</f>
        <v>Berry | Blackberry (Rubus Ulmifolius)</v>
      </c>
      <c r="I549" s="1334"/>
      <c r="J549" s="1334"/>
      <c r="K549" s="1334"/>
      <c r="L549" s="1334"/>
      <c r="M549" s="1334"/>
      <c r="N549" s="1334"/>
      <c r="O549" s="1334"/>
      <c r="P549" s="1334"/>
      <c r="Q549" s="1334"/>
      <c r="R549" s="1334"/>
      <c r="S549" s="1334"/>
      <c r="T549" s="1334"/>
      <c r="U549" s="1334"/>
      <c r="V549" s="1334"/>
      <c r="W549" s="1334"/>
      <c r="X549" s="1334"/>
      <c r="Y549" s="1334"/>
      <c r="Z549" s="1334"/>
      <c r="AA549" s="1334"/>
      <c r="AB549" s="1334"/>
      <c r="AC549" s="1334"/>
      <c r="AD549" s="1334"/>
      <c r="AE549" s="1334"/>
      <c r="AF549" s="1334"/>
      <c r="AG549" s="1334"/>
      <c r="AH549" s="1334"/>
      <c r="AI549" s="1334"/>
      <c r="AJ549" s="1334"/>
      <c r="AK549" s="1334"/>
      <c r="AL549" s="1335"/>
      <c r="AM549" s="1336" t="str">
        <f>'Fruit Trees, Citrus &amp; Berries'!BF540</f>
        <v/>
      </c>
      <c r="AN549" s="1337"/>
      <c r="AO549" s="1338"/>
      <c r="AP549" s="1339">
        <f>'Fruit Trees, Citrus &amp; Berries'!BH540</f>
        <v>0</v>
      </c>
      <c r="AQ549" s="1340"/>
      <c r="AR549" s="1341"/>
      <c r="AS549" s="1336" t="str">
        <f t="shared" si="78"/>
        <v/>
      </c>
      <c r="AT549" s="1337"/>
      <c r="AU549" s="1337"/>
      <c r="AV549" s="1338"/>
      <c r="AW549" s="1342" t="str">
        <f>'Fruit Trees, Citrus &amp; Berries'!BA540</f>
        <v>TOPFT803</v>
      </c>
      <c r="AX549" s="1343"/>
      <c r="AY549" s="1344"/>
      <c r="BB549" s="108" t="str">
        <f t="shared" si="77"/>
        <v>*********</v>
      </c>
      <c r="BC549" s="108" t="str">
        <f t="shared" si="79"/>
        <v>TOPFT803</v>
      </c>
      <c r="BD549" s="108" t="str">
        <f t="shared" si="80"/>
        <v/>
      </c>
      <c r="BE549" s="108" t="str">
        <f t="shared" si="81"/>
        <v>Berry | Blackberry (Rubus Ulmifolius)</v>
      </c>
      <c r="BF549" s="115" t="str">
        <f t="shared" si="82"/>
        <v/>
      </c>
      <c r="BG549" s="113" t="str">
        <f t="shared" si="83"/>
        <v/>
      </c>
      <c r="BH549" s="206">
        <f t="shared" si="84"/>
        <v>0</v>
      </c>
      <c r="BI549" s="113" t="str">
        <f t="shared" si="85"/>
        <v/>
      </c>
    </row>
    <row r="550" spans="2:61" ht="18.75" customHeight="1" x14ac:dyDescent="0.4">
      <c r="B550" s="1329" t="s">
        <v>1824</v>
      </c>
      <c r="C550" s="1330"/>
      <c r="D550" s="1329" t="s">
        <v>1824</v>
      </c>
      <c r="E550" s="1330"/>
      <c r="F550" s="1331" t="str">
        <f>'Fruit Trees, Citrus &amp; Berries'!BE541</f>
        <v/>
      </c>
      <c r="G550" s="1332"/>
      <c r="H550" s="1333" t="str">
        <f>'Fruit Trees, Citrus &amp; Berries'!BB541&amp;" | "&amp;'Fruit Trees, Citrus &amp; Berries'!BC541</f>
        <v>Berry | Blackberry (Thornless) - Chester</v>
      </c>
      <c r="I550" s="1334"/>
      <c r="J550" s="1334"/>
      <c r="K550" s="1334"/>
      <c r="L550" s="1334"/>
      <c r="M550" s="1334"/>
      <c r="N550" s="1334"/>
      <c r="O550" s="1334"/>
      <c r="P550" s="1334"/>
      <c r="Q550" s="1334"/>
      <c r="R550" s="1334"/>
      <c r="S550" s="1334"/>
      <c r="T550" s="1334"/>
      <c r="U550" s="1334"/>
      <c r="V550" s="1334"/>
      <c r="W550" s="1334"/>
      <c r="X550" s="1334"/>
      <c r="Y550" s="1334"/>
      <c r="Z550" s="1334"/>
      <c r="AA550" s="1334"/>
      <c r="AB550" s="1334"/>
      <c r="AC550" s="1334"/>
      <c r="AD550" s="1334"/>
      <c r="AE550" s="1334"/>
      <c r="AF550" s="1334"/>
      <c r="AG550" s="1334"/>
      <c r="AH550" s="1334"/>
      <c r="AI550" s="1334"/>
      <c r="AJ550" s="1334"/>
      <c r="AK550" s="1334"/>
      <c r="AL550" s="1335"/>
      <c r="AM550" s="1336">
        <f>'Fruit Trees, Citrus &amp; Berries'!BF541</f>
        <v>19.95</v>
      </c>
      <c r="AN550" s="1337"/>
      <c r="AO550" s="1338"/>
      <c r="AP550" s="1339">
        <f>'Fruit Trees, Citrus &amp; Berries'!BH541</f>
        <v>0</v>
      </c>
      <c r="AQ550" s="1340"/>
      <c r="AR550" s="1341"/>
      <c r="AS550" s="1336" t="str">
        <f t="shared" si="78"/>
        <v/>
      </c>
      <c r="AT550" s="1337"/>
      <c r="AU550" s="1337"/>
      <c r="AV550" s="1338"/>
      <c r="AW550" s="1342" t="str">
        <f>'Fruit Trees, Citrus &amp; Berries'!BA541</f>
        <v>TOPFT805</v>
      </c>
      <c r="AX550" s="1343"/>
      <c r="AY550" s="1344"/>
      <c r="BB550" s="108" t="str">
        <f t="shared" si="77"/>
        <v>*********</v>
      </c>
      <c r="BC550" s="108" t="str">
        <f t="shared" si="79"/>
        <v>TOPFT805</v>
      </c>
      <c r="BD550" s="108" t="str">
        <f t="shared" si="80"/>
        <v/>
      </c>
      <c r="BE550" s="108" t="str">
        <f t="shared" si="81"/>
        <v>Berry | Blackberry (Thornless) - Chester</v>
      </c>
      <c r="BF550" s="115" t="str">
        <f t="shared" si="82"/>
        <v/>
      </c>
      <c r="BG550" s="113">
        <f t="shared" si="83"/>
        <v>19.95</v>
      </c>
      <c r="BH550" s="206">
        <f t="shared" si="84"/>
        <v>0</v>
      </c>
      <c r="BI550" s="113" t="str">
        <f t="shared" si="85"/>
        <v/>
      </c>
    </row>
    <row r="551" spans="2:61" ht="18.75" customHeight="1" x14ac:dyDescent="0.4">
      <c r="B551" s="1329" t="s">
        <v>1824</v>
      </c>
      <c r="C551" s="1330"/>
      <c r="D551" s="1329" t="s">
        <v>1824</v>
      </c>
      <c r="E551" s="1330"/>
      <c r="F551" s="1331" t="str">
        <f>'Fruit Trees, Citrus &amp; Berries'!BE542</f>
        <v/>
      </c>
      <c r="G551" s="1332"/>
      <c r="H551" s="1333" t="str">
        <f>'Fruit Trees, Citrus &amp; Berries'!BB542&amp;" | "&amp;'Fruit Trees, Citrus &amp; Berries'!BC542</f>
        <v>Berry | Blackberry (Thornless) - Waldo (compact)</v>
      </c>
      <c r="I551" s="1334"/>
      <c r="J551" s="1334"/>
      <c r="K551" s="1334"/>
      <c r="L551" s="1334"/>
      <c r="M551" s="1334"/>
      <c r="N551" s="1334"/>
      <c r="O551" s="1334"/>
      <c r="P551" s="1334"/>
      <c r="Q551" s="1334"/>
      <c r="R551" s="1334"/>
      <c r="S551" s="1334"/>
      <c r="T551" s="1334"/>
      <c r="U551" s="1334"/>
      <c r="V551" s="1334"/>
      <c r="W551" s="1334"/>
      <c r="X551" s="1334"/>
      <c r="Y551" s="1334"/>
      <c r="Z551" s="1334"/>
      <c r="AA551" s="1334"/>
      <c r="AB551" s="1334"/>
      <c r="AC551" s="1334"/>
      <c r="AD551" s="1334"/>
      <c r="AE551" s="1334"/>
      <c r="AF551" s="1334"/>
      <c r="AG551" s="1334"/>
      <c r="AH551" s="1334"/>
      <c r="AI551" s="1334"/>
      <c r="AJ551" s="1334"/>
      <c r="AK551" s="1334"/>
      <c r="AL551" s="1335"/>
      <c r="AM551" s="1336">
        <f>'Fruit Trees, Citrus &amp; Berries'!BF542</f>
        <v>19.95</v>
      </c>
      <c r="AN551" s="1337"/>
      <c r="AO551" s="1338"/>
      <c r="AP551" s="1339">
        <f>'Fruit Trees, Citrus &amp; Berries'!BH542</f>
        <v>0</v>
      </c>
      <c r="AQ551" s="1340"/>
      <c r="AR551" s="1341"/>
      <c r="AS551" s="1336" t="str">
        <f t="shared" si="78"/>
        <v/>
      </c>
      <c r="AT551" s="1337"/>
      <c r="AU551" s="1337"/>
      <c r="AV551" s="1338"/>
      <c r="AW551" s="1342" t="str">
        <f>'Fruit Trees, Citrus &amp; Berries'!BA542</f>
        <v>TOPFT810</v>
      </c>
      <c r="AX551" s="1343"/>
      <c r="AY551" s="1344"/>
      <c r="BB551" s="108" t="str">
        <f t="shared" si="77"/>
        <v>*********</v>
      </c>
      <c r="BC551" s="108" t="str">
        <f t="shared" si="79"/>
        <v>TOPFT810</v>
      </c>
      <c r="BD551" s="108" t="str">
        <f t="shared" si="80"/>
        <v/>
      </c>
      <c r="BE551" s="108" t="str">
        <f t="shared" si="81"/>
        <v>Berry | Blackberry (Thornless) - Waldo (compact)</v>
      </c>
      <c r="BF551" s="115" t="str">
        <f t="shared" si="82"/>
        <v/>
      </c>
      <c r="BG551" s="113">
        <f t="shared" si="83"/>
        <v>19.95</v>
      </c>
      <c r="BH551" s="206">
        <f t="shared" si="84"/>
        <v>0</v>
      </c>
      <c r="BI551" s="113" t="str">
        <f t="shared" si="85"/>
        <v/>
      </c>
    </row>
    <row r="552" spans="2:61" ht="18.75" customHeight="1" x14ac:dyDescent="0.4">
      <c r="B552" s="1329" t="s">
        <v>1824</v>
      </c>
      <c r="C552" s="1330"/>
      <c r="D552" s="1329" t="s">
        <v>1824</v>
      </c>
      <c r="E552" s="1330"/>
      <c r="F552" s="1331" t="str">
        <f>'Fruit Trees, Citrus &amp; Berries'!BE543</f>
        <v/>
      </c>
      <c r="G552" s="1332"/>
      <c r="H552" s="1333" t="str">
        <f>'Fruit Trees, Citrus &amp; Berries'!BB543&amp;" | "&amp;'Fruit Trees, Citrus &amp; Berries'!BC543</f>
        <v>Berry | Boysenberry</v>
      </c>
      <c r="I552" s="1334"/>
      <c r="J552" s="1334"/>
      <c r="K552" s="1334"/>
      <c r="L552" s="1334"/>
      <c r="M552" s="1334"/>
      <c r="N552" s="1334"/>
      <c r="O552" s="1334"/>
      <c r="P552" s="1334"/>
      <c r="Q552" s="1334"/>
      <c r="R552" s="1334"/>
      <c r="S552" s="1334"/>
      <c r="T552" s="1334"/>
      <c r="U552" s="1334"/>
      <c r="V552" s="1334"/>
      <c r="W552" s="1334"/>
      <c r="X552" s="1334"/>
      <c r="Y552" s="1334"/>
      <c r="Z552" s="1334"/>
      <c r="AA552" s="1334"/>
      <c r="AB552" s="1334"/>
      <c r="AC552" s="1334"/>
      <c r="AD552" s="1334"/>
      <c r="AE552" s="1334"/>
      <c r="AF552" s="1334"/>
      <c r="AG552" s="1334"/>
      <c r="AH552" s="1334"/>
      <c r="AI552" s="1334"/>
      <c r="AJ552" s="1334"/>
      <c r="AK552" s="1334"/>
      <c r="AL552" s="1335"/>
      <c r="AM552" s="1336">
        <f>'Fruit Trees, Citrus &amp; Berries'!BF543</f>
        <v>19.95</v>
      </c>
      <c r="AN552" s="1337"/>
      <c r="AO552" s="1338"/>
      <c r="AP552" s="1339">
        <f>'Fruit Trees, Citrus &amp; Berries'!BH543</f>
        <v>0</v>
      </c>
      <c r="AQ552" s="1340"/>
      <c r="AR552" s="1341"/>
      <c r="AS552" s="1336" t="str">
        <f t="shared" si="78"/>
        <v/>
      </c>
      <c r="AT552" s="1337"/>
      <c r="AU552" s="1337"/>
      <c r="AV552" s="1338"/>
      <c r="AW552" s="1342" t="str">
        <f>'Fruit Trees, Citrus &amp; Berries'!BA543</f>
        <v>TOPFT815</v>
      </c>
      <c r="AX552" s="1343"/>
      <c r="AY552" s="1344"/>
      <c r="BB552" s="108" t="str">
        <f t="shared" si="77"/>
        <v>*********</v>
      </c>
      <c r="BC552" s="108" t="str">
        <f t="shared" si="79"/>
        <v>TOPFT815</v>
      </c>
      <c r="BD552" s="108" t="str">
        <f t="shared" si="80"/>
        <v/>
      </c>
      <c r="BE552" s="108" t="str">
        <f t="shared" si="81"/>
        <v>Berry | Boysenberry</v>
      </c>
      <c r="BF552" s="115" t="str">
        <f t="shared" si="82"/>
        <v/>
      </c>
      <c r="BG552" s="113">
        <f t="shared" si="83"/>
        <v>19.95</v>
      </c>
      <c r="BH552" s="206">
        <f t="shared" si="84"/>
        <v>0</v>
      </c>
      <c r="BI552" s="113" t="str">
        <f t="shared" si="85"/>
        <v/>
      </c>
    </row>
    <row r="553" spans="2:61" ht="18.75" customHeight="1" x14ac:dyDescent="0.4">
      <c r="B553" s="1329" t="s">
        <v>1824</v>
      </c>
      <c r="C553" s="1330"/>
      <c r="D553" s="1329" t="s">
        <v>1824</v>
      </c>
      <c r="E553" s="1330"/>
      <c r="F553" s="1331" t="str">
        <f>'Fruit Trees, Citrus &amp; Berries'!BE544</f>
        <v/>
      </c>
      <c r="G553" s="1332"/>
      <c r="H553" s="1333" t="str">
        <f>'Fruit Trees, Citrus &amp; Berries'!BB544&amp;" | "&amp;'Fruit Trees, Citrus &amp; Berries'!BC544</f>
        <v>Berry | Cape Gooseberry</v>
      </c>
      <c r="I553" s="1334"/>
      <c r="J553" s="1334"/>
      <c r="K553" s="1334"/>
      <c r="L553" s="1334"/>
      <c r="M553" s="1334"/>
      <c r="N553" s="1334"/>
      <c r="O553" s="1334"/>
      <c r="P553" s="1334"/>
      <c r="Q553" s="1334"/>
      <c r="R553" s="1334"/>
      <c r="S553" s="1334"/>
      <c r="T553" s="1334"/>
      <c r="U553" s="1334"/>
      <c r="V553" s="1334"/>
      <c r="W553" s="1334"/>
      <c r="X553" s="1334"/>
      <c r="Y553" s="1334"/>
      <c r="Z553" s="1334"/>
      <c r="AA553" s="1334"/>
      <c r="AB553" s="1334"/>
      <c r="AC553" s="1334"/>
      <c r="AD553" s="1334"/>
      <c r="AE553" s="1334"/>
      <c r="AF553" s="1334"/>
      <c r="AG553" s="1334"/>
      <c r="AH553" s="1334"/>
      <c r="AI553" s="1334"/>
      <c r="AJ553" s="1334"/>
      <c r="AK553" s="1334"/>
      <c r="AL553" s="1335"/>
      <c r="AM553" s="1336">
        <f>'Fruit Trees, Citrus &amp; Berries'!BF544</f>
        <v>19.95</v>
      </c>
      <c r="AN553" s="1337"/>
      <c r="AO553" s="1338"/>
      <c r="AP553" s="1339">
        <f>'Fruit Trees, Citrus &amp; Berries'!BH544</f>
        <v>0</v>
      </c>
      <c r="AQ553" s="1340"/>
      <c r="AR553" s="1341"/>
      <c r="AS553" s="1336" t="str">
        <f t="shared" si="78"/>
        <v/>
      </c>
      <c r="AT553" s="1337"/>
      <c r="AU553" s="1337"/>
      <c r="AV553" s="1338"/>
      <c r="AW553" s="1342" t="str">
        <f>'Fruit Trees, Citrus &amp; Berries'!BA544</f>
        <v>TOPFT820</v>
      </c>
      <c r="AX553" s="1343"/>
      <c r="AY553" s="1344"/>
      <c r="BB553" s="108" t="str">
        <f t="shared" si="77"/>
        <v>*********</v>
      </c>
      <c r="BC553" s="108" t="str">
        <f t="shared" si="79"/>
        <v>TOPFT820</v>
      </c>
      <c r="BD553" s="108" t="str">
        <f t="shared" si="80"/>
        <v/>
      </c>
      <c r="BE553" s="108" t="str">
        <f t="shared" si="81"/>
        <v>Berry | Cape Gooseberry</v>
      </c>
      <c r="BF553" s="115" t="str">
        <f t="shared" si="82"/>
        <v/>
      </c>
      <c r="BG553" s="113">
        <f t="shared" si="83"/>
        <v>19.95</v>
      </c>
      <c r="BH553" s="206">
        <f t="shared" si="84"/>
        <v>0</v>
      </c>
      <c r="BI553" s="113" t="str">
        <f t="shared" si="85"/>
        <v/>
      </c>
    </row>
    <row r="554" spans="2:61" ht="18.75" customHeight="1" x14ac:dyDescent="0.4">
      <c r="B554" s="1329" t="s">
        <v>1824</v>
      </c>
      <c r="C554" s="1330"/>
      <c r="D554" s="1329" t="s">
        <v>1824</v>
      </c>
      <c r="E554" s="1330"/>
      <c r="F554" s="1331" t="str">
        <f>'Fruit Trees, Citrus &amp; Berries'!BE545</f>
        <v/>
      </c>
      <c r="G554" s="1332"/>
      <c r="H554" s="1333" t="str">
        <f>'Fruit Trees, Citrus &amp; Berries'!BB545&amp;" | "&amp;'Fruit Trees, Citrus &amp; Berries'!BC545</f>
        <v>Berry | Cranberry</v>
      </c>
      <c r="I554" s="1334"/>
      <c r="J554" s="1334"/>
      <c r="K554" s="1334"/>
      <c r="L554" s="1334"/>
      <c r="M554" s="1334"/>
      <c r="N554" s="1334"/>
      <c r="O554" s="1334"/>
      <c r="P554" s="1334"/>
      <c r="Q554" s="1334"/>
      <c r="R554" s="1334"/>
      <c r="S554" s="1334"/>
      <c r="T554" s="1334"/>
      <c r="U554" s="1334"/>
      <c r="V554" s="1334"/>
      <c r="W554" s="1334"/>
      <c r="X554" s="1334"/>
      <c r="Y554" s="1334"/>
      <c r="Z554" s="1334"/>
      <c r="AA554" s="1334"/>
      <c r="AB554" s="1334"/>
      <c r="AC554" s="1334"/>
      <c r="AD554" s="1334"/>
      <c r="AE554" s="1334"/>
      <c r="AF554" s="1334"/>
      <c r="AG554" s="1334"/>
      <c r="AH554" s="1334"/>
      <c r="AI554" s="1334"/>
      <c r="AJ554" s="1334"/>
      <c r="AK554" s="1334"/>
      <c r="AL554" s="1335"/>
      <c r="AM554" s="1336" t="str">
        <f>'Fruit Trees, Citrus &amp; Berries'!BF545</f>
        <v/>
      </c>
      <c r="AN554" s="1337"/>
      <c r="AO554" s="1338"/>
      <c r="AP554" s="1339">
        <f>'Fruit Trees, Citrus &amp; Berries'!BH545</f>
        <v>0</v>
      </c>
      <c r="AQ554" s="1340"/>
      <c r="AR554" s="1341"/>
      <c r="AS554" s="1336" t="str">
        <f t="shared" si="78"/>
        <v/>
      </c>
      <c r="AT554" s="1337"/>
      <c r="AU554" s="1337"/>
      <c r="AV554" s="1338"/>
      <c r="AW554" s="1342" t="str">
        <f>'Fruit Trees, Citrus &amp; Berries'!BA545</f>
        <v>TOPFT825</v>
      </c>
      <c r="AX554" s="1343"/>
      <c r="AY554" s="1344"/>
      <c r="BB554" s="108" t="str">
        <f t="shared" si="77"/>
        <v>*********</v>
      </c>
      <c r="BC554" s="108" t="str">
        <f t="shared" si="79"/>
        <v>TOPFT825</v>
      </c>
      <c r="BD554" s="108" t="str">
        <f t="shared" si="80"/>
        <v/>
      </c>
      <c r="BE554" s="108" t="str">
        <f t="shared" si="81"/>
        <v>Berry | Cranberry</v>
      </c>
      <c r="BF554" s="115" t="str">
        <f t="shared" si="82"/>
        <v/>
      </c>
      <c r="BG554" s="113" t="str">
        <f t="shared" si="83"/>
        <v/>
      </c>
      <c r="BH554" s="206">
        <f t="shared" si="84"/>
        <v>0</v>
      </c>
      <c r="BI554" s="113" t="str">
        <f t="shared" si="85"/>
        <v/>
      </c>
    </row>
    <row r="555" spans="2:61" ht="18.75" customHeight="1" x14ac:dyDescent="0.4">
      <c r="B555" s="1329" t="s">
        <v>1824</v>
      </c>
      <c r="C555" s="1330"/>
      <c r="D555" s="1329" t="s">
        <v>1824</v>
      </c>
      <c r="E555" s="1330"/>
      <c r="F555" s="1331" t="str">
        <f>'Fruit Trees, Citrus &amp; Berries'!BE547</f>
        <v/>
      </c>
      <c r="G555" s="1332"/>
      <c r="H555" s="1333" t="str">
        <f>'Fruit Trees, Citrus &amp; Berries'!BB547&amp;" | "&amp;'Fruit Trees, Citrus &amp; Berries'!BC547</f>
        <v>Berry | Gooseberry (English)</v>
      </c>
      <c r="I555" s="1334"/>
      <c r="J555" s="1334"/>
      <c r="K555" s="1334"/>
      <c r="L555" s="1334"/>
      <c r="M555" s="1334"/>
      <c r="N555" s="1334"/>
      <c r="O555" s="1334"/>
      <c r="P555" s="1334"/>
      <c r="Q555" s="1334"/>
      <c r="R555" s="1334"/>
      <c r="S555" s="1334"/>
      <c r="T555" s="1334"/>
      <c r="U555" s="1334"/>
      <c r="V555" s="1334"/>
      <c r="W555" s="1334"/>
      <c r="X555" s="1334"/>
      <c r="Y555" s="1334"/>
      <c r="Z555" s="1334"/>
      <c r="AA555" s="1334"/>
      <c r="AB555" s="1334"/>
      <c r="AC555" s="1334"/>
      <c r="AD555" s="1334"/>
      <c r="AE555" s="1334"/>
      <c r="AF555" s="1334"/>
      <c r="AG555" s="1334"/>
      <c r="AH555" s="1334"/>
      <c r="AI555" s="1334"/>
      <c r="AJ555" s="1334"/>
      <c r="AK555" s="1334"/>
      <c r="AL555" s="1335"/>
      <c r="AM555" s="1336">
        <f>'Fruit Trees, Citrus &amp; Berries'!BF547</f>
        <v>19.95</v>
      </c>
      <c r="AN555" s="1337"/>
      <c r="AO555" s="1338"/>
      <c r="AP555" s="1339">
        <f>'Fruit Trees, Citrus &amp; Berries'!BH547</f>
        <v>0</v>
      </c>
      <c r="AQ555" s="1340"/>
      <c r="AR555" s="1341"/>
      <c r="AS555" s="1336" t="str">
        <f t="shared" si="78"/>
        <v/>
      </c>
      <c r="AT555" s="1337"/>
      <c r="AU555" s="1337"/>
      <c r="AV555" s="1338"/>
      <c r="AW555" s="1342" t="str">
        <f>'Fruit Trees, Citrus &amp; Berries'!BA547</f>
        <v>TOPFT831</v>
      </c>
      <c r="AX555" s="1343"/>
      <c r="AY555" s="1344"/>
      <c r="BB555" s="108" t="str">
        <f t="shared" si="77"/>
        <v>*********</v>
      </c>
      <c r="BC555" s="108" t="str">
        <f t="shared" si="79"/>
        <v>TOPFT831</v>
      </c>
      <c r="BD555" s="108" t="str">
        <f t="shared" si="80"/>
        <v/>
      </c>
      <c r="BE555" s="108" t="str">
        <f t="shared" si="81"/>
        <v>Berry | Gooseberry (English)</v>
      </c>
      <c r="BF555" s="115" t="str">
        <f t="shared" si="82"/>
        <v/>
      </c>
      <c r="BG555" s="113">
        <f t="shared" si="83"/>
        <v>19.95</v>
      </c>
      <c r="BH555" s="206">
        <f t="shared" si="84"/>
        <v>0</v>
      </c>
      <c r="BI555" s="113" t="str">
        <f t="shared" si="85"/>
        <v/>
      </c>
    </row>
    <row r="556" spans="2:61" ht="18.75" customHeight="1" x14ac:dyDescent="0.4">
      <c r="B556" s="1329" t="s">
        <v>1824</v>
      </c>
      <c r="C556" s="1330"/>
      <c r="D556" s="1329" t="s">
        <v>1824</v>
      </c>
      <c r="E556" s="1330"/>
      <c r="F556" s="1331" t="str">
        <f>'Fruit Trees, Citrus &amp; Berries'!BE548</f>
        <v/>
      </c>
      <c r="G556" s="1332"/>
      <c r="H556" s="1333" t="str">
        <f>'Fruit Trees, Citrus &amp; Berries'!BB548&amp;" | "&amp;'Fruit Trees, Citrus &amp; Berries'!BC548</f>
        <v>Berry | Inca Berry</v>
      </c>
      <c r="I556" s="1334"/>
      <c r="J556" s="1334"/>
      <c r="K556" s="1334"/>
      <c r="L556" s="1334"/>
      <c r="M556" s="1334"/>
      <c r="N556" s="1334"/>
      <c r="O556" s="1334"/>
      <c r="P556" s="1334"/>
      <c r="Q556" s="1334"/>
      <c r="R556" s="1334"/>
      <c r="S556" s="1334"/>
      <c r="T556" s="1334"/>
      <c r="U556" s="1334"/>
      <c r="V556" s="1334"/>
      <c r="W556" s="1334"/>
      <c r="X556" s="1334"/>
      <c r="Y556" s="1334"/>
      <c r="Z556" s="1334"/>
      <c r="AA556" s="1334"/>
      <c r="AB556" s="1334"/>
      <c r="AC556" s="1334"/>
      <c r="AD556" s="1334"/>
      <c r="AE556" s="1334"/>
      <c r="AF556" s="1334"/>
      <c r="AG556" s="1334"/>
      <c r="AH556" s="1334"/>
      <c r="AI556" s="1334"/>
      <c r="AJ556" s="1334"/>
      <c r="AK556" s="1334"/>
      <c r="AL556" s="1335"/>
      <c r="AM556" s="1336" t="str">
        <f>'Fruit Trees, Citrus &amp; Berries'!BF548</f>
        <v/>
      </c>
      <c r="AN556" s="1337"/>
      <c r="AO556" s="1338"/>
      <c r="AP556" s="1339">
        <f>'Fruit Trees, Citrus &amp; Berries'!BH548</f>
        <v>0</v>
      </c>
      <c r="AQ556" s="1340"/>
      <c r="AR556" s="1341"/>
      <c r="AS556" s="1336" t="str">
        <f t="shared" si="78"/>
        <v/>
      </c>
      <c r="AT556" s="1337"/>
      <c r="AU556" s="1337"/>
      <c r="AV556" s="1338"/>
      <c r="AW556" s="1342" t="str">
        <f>'Fruit Trees, Citrus &amp; Berries'!BA548</f>
        <v>TOPFT835</v>
      </c>
      <c r="AX556" s="1343"/>
      <c r="AY556" s="1344"/>
      <c r="BB556" s="108" t="str">
        <f t="shared" si="77"/>
        <v>*********</v>
      </c>
      <c r="BC556" s="108" t="str">
        <f t="shared" si="79"/>
        <v>TOPFT835</v>
      </c>
      <c r="BD556" s="108" t="str">
        <f t="shared" si="80"/>
        <v/>
      </c>
      <c r="BE556" s="108" t="str">
        <f t="shared" si="81"/>
        <v>Berry | Inca Berry</v>
      </c>
      <c r="BF556" s="115" t="str">
        <f t="shared" si="82"/>
        <v/>
      </c>
      <c r="BG556" s="113" t="str">
        <f t="shared" si="83"/>
        <v/>
      </c>
      <c r="BH556" s="206">
        <f t="shared" si="84"/>
        <v>0</v>
      </c>
      <c r="BI556" s="113" t="str">
        <f t="shared" si="85"/>
        <v/>
      </c>
    </row>
    <row r="557" spans="2:61" ht="18.75" customHeight="1" x14ac:dyDescent="0.4">
      <c r="B557" s="1329" t="s">
        <v>1824</v>
      </c>
      <c r="C557" s="1330"/>
      <c r="D557" s="1329" t="s">
        <v>1824</v>
      </c>
      <c r="E557" s="1330"/>
      <c r="F557" s="1331" t="str">
        <f>'Fruit Trees, Citrus &amp; Berries'!BE549</f>
        <v/>
      </c>
      <c r="G557" s="1332"/>
      <c r="H557" s="1333" t="str">
        <f>'Fruit Trees, Citrus &amp; Berries'!BB549&amp;" | "&amp;'Fruit Trees, Citrus &amp; Berries'!BC549</f>
        <v>Berry | Jostaberry</v>
      </c>
      <c r="I557" s="1334"/>
      <c r="J557" s="1334"/>
      <c r="K557" s="1334"/>
      <c r="L557" s="1334"/>
      <c r="M557" s="1334"/>
      <c r="N557" s="1334"/>
      <c r="O557" s="1334"/>
      <c r="P557" s="1334"/>
      <c r="Q557" s="1334"/>
      <c r="R557" s="1334"/>
      <c r="S557" s="1334"/>
      <c r="T557" s="1334"/>
      <c r="U557" s="1334"/>
      <c r="V557" s="1334"/>
      <c r="W557" s="1334"/>
      <c r="X557" s="1334"/>
      <c r="Y557" s="1334"/>
      <c r="Z557" s="1334"/>
      <c r="AA557" s="1334"/>
      <c r="AB557" s="1334"/>
      <c r="AC557" s="1334"/>
      <c r="AD557" s="1334"/>
      <c r="AE557" s="1334"/>
      <c r="AF557" s="1334"/>
      <c r="AG557" s="1334"/>
      <c r="AH557" s="1334"/>
      <c r="AI557" s="1334"/>
      <c r="AJ557" s="1334"/>
      <c r="AK557" s="1334"/>
      <c r="AL557" s="1335"/>
      <c r="AM557" s="1336">
        <f>'Fruit Trees, Citrus &amp; Berries'!BF549</f>
        <v>19.95</v>
      </c>
      <c r="AN557" s="1337"/>
      <c r="AO557" s="1338"/>
      <c r="AP557" s="1339">
        <f>'Fruit Trees, Citrus &amp; Berries'!BH549</f>
        <v>0</v>
      </c>
      <c r="AQ557" s="1340"/>
      <c r="AR557" s="1341"/>
      <c r="AS557" s="1336" t="str">
        <f t="shared" si="78"/>
        <v/>
      </c>
      <c r="AT557" s="1337"/>
      <c r="AU557" s="1337"/>
      <c r="AV557" s="1338"/>
      <c r="AW557" s="1342" t="str">
        <f>'Fruit Trees, Citrus &amp; Berries'!BA549</f>
        <v>TOPFT836</v>
      </c>
      <c r="AX557" s="1343"/>
      <c r="AY557" s="1344"/>
      <c r="BB557" s="108" t="str">
        <f t="shared" si="77"/>
        <v>*********</v>
      </c>
      <c r="BC557" s="108" t="str">
        <f t="shared" si="79"/>
        <v>TOPFT836</v>
      </c>
      <c r="BD557" s="108" t="str">
        <f t="shared" si="80"/>
        <v/>
      </c>
      <c r="BE557" s="108" t="str">
        <f t="shared" si="81"/>
        <v>Berry | Jostaberry</v>
      </c>
      <c r="BF557" s="115" t="str">
        <f t="shared" si="82"/>
        <v/>
      </c>
      <c r="BG557" s="113">
        <f t="shared" si="83"/>
        <v>19.95</v>
      </c>
      <c r="BH557" s="206">
        <f t="shared" si="84"/>
        <v>0</v>
      </c>
      <c r="BI557" s="113" t="str">
        <f t="shared" si="85"/>
        <v/>
      </c>
    </row>
    <row r="558" spans="2:61" ht="18.75" customHeight="1" x14ac:dyDescent="0.4">
      <c r="B558" s="1329" t="s">
        <v>1824</v>
      </c>
      <c r="C558" s="1330"/>
      <c r="D558" s="1329" t="s">
        <v>1824</v>
      </c>
      <c r="E558" s="1330"/>
      <c r="F558" s="1331" t="str">
        <f>'Fruit Trees, Citrus &amp; Berries'!BE550</f>
        <v/>
      </c>
      <c r="G558" s="1332"/>
      <c r="H558" s="1333" t="str">
        <f>'Fruit Trees, Citrus &amp; Berries'!BB550&amp;" | "&amp;'Fruit Trees, Citrus &amp; Berries'!BC550</f>
        <v>Berry | Loganberry - Thornless</v>
      </c>
      <c r="I558" s="1334"/>
      <c r="J558" s="1334"/>
      <c r="K558" s="1334"/>
      <c r="L558" s="1334"/>
      <c r="M558" s="1334"/>
      <c r="N558" s="1334"/>
      <c r="O558" s="1334"/>
      <c r="P558" s="1334"/>
      <c r="Q558" s="1334"/>
      <c r="R558" s="1334"/>
      <c r="S558" s="1334"/>
      <c r="T558" s="1334"/>
      <c r="U558" s="1334"/>
      <c r="V558" s="1334"/>
      <c r="W558" s="1334"/>
      <c r="X558" s="1334"/>
      <c r="Y558" s="1334"/>
      <c r="Z558" s="1334"/>
      <c r="AA558" s="1334"/>
      <c r="AB558" s="1334"/>
      <c r="AC558" s="1334"/>
      <c r="AD558" s="1334"/>
      <c r="AE558" s="1334"/>
      <c r="AF558" s="1334"/>
      <c r="AG558" s="1334"/>
      <c r="AH558" s="1334"/>
      <c r="AI558" s="1334"/>
      <c r="AJ558" s="1334"/>
      <c r="AK558" s="1334"/>
      <c r="AL558" s="1335"/>
      <c r="AM558" s="1336">
        <f>'Fruit Trees, Citrus &amp; Berries'!BF550</f>
        <v>19.95</v>
      </c>
      <c r="AN558" s="1337"/>
      <c r="AO558" s="1338"/>
      <c r="AP558" s="1339">
        <f>'Fruit Trees, Citrus &amp; Berries'!BH550</f>
        <v>0</v>
      </c>
      <c r="AQ558" s="1340"/>
      <c r="AR558" s="1341"/>
      <c r="AS558" s="1336" t="str">
        <f t="shared" si="78"/>
        <v/>
      </c>
      <c r="AT558" s="1337"/>
      <c r="AU558" s="1337"/>
      <c r="AV558" s="1338"/>
      <c r="AW558" s="1342" t="str">
        <f>'Fruit Trees, Citrus &amp; Berries'!BA550</f>
        <v>TOPFT840</v>
      </c>
      <c r="AX558" s="1343"/>
      <c r="AY558" s="1344"/>
      <c r="BB558" s="108" t="str">
        <f t="shared" si="77"/>
        <v>*********</v>
      </c>
      <c r="BC558" s="108" t="str">
        <f t="shared" si="79"/>
        <v>TOPFT840</v>
      </c>
      <c r="BD558" s="108" t="str">
        <f t="shared" si="80"/>
        <v/>
      </c>
      <c r="BE558" s="108" t="str">
        <f t="shared" si="81"/>
        <v>Berry | Loganberry - Thornless</v>
      </c>
      <c r="BF558" s="115" t="str">
        <f t="shared" si="82"/>
        <v/>
      </c>
      <c r="BG558" s="113">
        <f t="shared" si="83"/>
        <v>19.95</v>
      </c>
      <c r="BH558" s="206">
        <f t="shared" si="84"/>
        <v>0</v>
      </c>
      <c r="BI558" s="113" t="str">
        <f t="shared" si="85"/>
        <v/>
      </c>
    </row>
    <row r="559" spans="2:61" ht="18.75" customHeight="1" x14ac:dyDescent="0.4">
      <c r="B559" s="1329" t="s">
        <v>1824</v>
      </c>
      <c r="C559" s="1330"/>
      <c r="D559" s="1329" t="s">
        <v>1824</v>
      </c>
      <c r="E559" s="1330"/>
      <c r="F559" s="1331" t="str">
        <f>'Fruit Trees, Citrus &amp; Berries'!BE551</f>
        <v/>
      </c>
      <c r="G559" s="1332"/>
      <c r="H559" s="1333" t="str">
        <f>'Fruit Trees, Citrus &amp; Berries'!BB551&amp;" | "&amp;'Fruit Trees, Citrus &amp; Berries'!BC551</f>
        <v>Berry | Marionberry</v>
      </c>
      <c r="I559" s="1334"/>
      <c r="J559" s="1334"/>
      <c r="K559" s="1334"/>
      <c r="L559" s="1334"/>
      <c r="M559" s="1334"/>
      <c r="N559" s="1334"/>
      <c r="O559" s="1334"/>
      <c r="P559" s="1334"/>
      <c r="Q559" s="1334"/>
      <c r="R559" s="1334"/>
      <c r="S559" s="1334"/>
      <c r="T559" s="1334"/>
      <c r="U559" s="1334"/>
      <c r="V559" s="1334"/>
      <c r="W559" s="1334"/>
      <c r="X559" s="1334"/>
      <c r="Y559" s="1334"/>
      <c r="Z559" s="1334"/>
      <c r="AA559" s="1334"/>
      <c r="AB559" s="1334"/>
      <c r="AC559" s="1334"/>
      <c r="AD559" s="1334"/>
      <c r="AE559" s="1334"/>
      <c r="AF559" s="1334"/>
      <c r="AG559" s="1334"/>
      <c r="AH559" s="1334"/>
      <c r="AI559" s="1334"/>
      <c r="AJ559" s="1334"/>
      <c r="AK559" s="1334"/>
      <c r="AL559" s="1335"/>
      <c r="AM559" s="1336">
        <f>'Fruit Trees, Citrus &amp; Berries'!BF551</f>
        <v>19.95</v>
      </c>
      <c r="AN559" s="1337"/>
      <c r="AO559" s="1338"/>
      <c r="AP559" s="1339">
        <f>'Fruit Trees, Citrus &amp; Berries'!BH551</f>
        <v>0</v>
      </c>
      <c r="AQ559" s="1340"/>
      <c r="AR559" s="1341"/>
      <c r="AS559" s="1336" t="str">
        <f t="shared" si="78"/>
        <v/>
      </c>
      <c r="AT559" s="1337"/>
      <c r="AU559" s="1337"/>
      <c r="AV559" s="1338"/>
      <c r="AW559" s="1342" t="str">
        <f>'Fruit Trees, Citrus &amp; Berries'!BA551</f>
        <v>TOPFT845</v>
      </c>
      <c r="AX559" s="1343"/>
      <c r="AY559" s="1344"/>
      <c r="BB559" s="108" t="str">
        <f t="shared" si="77"/>
        <v>*********</v>
      </c>
      <c r="BC559" s="108" t="str">
        <f t="shared" si="79"/>
        <v>TOPFT845</v>
      </c>
      <c r="BD559" s="108" t="str">
        <f t="shared" si="80"/>
        <v/>
      </c>
      <c r="BE559" s="108" t="str">
        <f t="shared" si="81"/>
        <v>Berry | Marionberry</v>
      </c>
      <c r="BF559" s="115" t="str">
        <f t="shared" si="82"/>
        <v/>
      </c>
      <c r="BG559" s="113">
        <f t="shared" si="83"/>
        <v>19.95</v>
      </c>
      <c r="BH559" s="206">
        <f t="shared" si="84"/>
        <v>0</v>
      </c>
      <c r="BI559" s="113" t="str">
        <f t="shared" si="85"/>
        <v/>
      </c>
    </row>
    <row r="560" spans="2:61" ht="18.75" customHeight="1" x14ac:dyDescent="0.4">
      <c r="B560" s="1329" t="s">
        <v>1824</v>
      </c>
      <c r="C560" s="1330"/>
      <c r="D560" s="1329" t="s">
        <v>1824</v>
      </c>
      <c r="E560" s="1330"/>
      <c r="F560" s="1331" t="str">
        <f>'Fruit Trees, Citrus &amp; Berries'!BE552</f>
        <v/>
      </c>
      <c r="G560" s="1332"/>
      <c r="H560" s="1333" t="str">
        <f>'Fruit Trees, Citrus &amp; Berries'!BB552&amp;" | "&amp;'Fruit Trees, Citrus &amp; Berries'!BC552</f>
        <v>Berry | Silvanberry</v>
      </c>
      <c r="I560" s="1334"/>
      <c r="J560" s="1334"/>
      <c r="K560" s="1334"/>
      <c r="L560" s="1334"/>
      <c r="M560" s="1334"/>
      <c r="N560" s="1334"/>
      <c r="O560" s="1334"/>
      <c r="P560" s="1334"/>
      <c r="Q560" s="1334"/>
      <c r="R560" s="1334"/>
      <c r="S560" s="1334"/>
      <c r="T560" s="1334"/>
      <c r="U560" s="1334"/>
      <c r="V560" s="1334"/>
      <c r="W560" s="1334"/>
      <c r="X560" s="1334"/>
      <c r="Y560" s="1334"/>
      <c r="Z560" s="1334"/>
      <c r="AA560" s="1334"/>
      <c r="AB560" s="1334"/>
      <c r="AC560" s="1334"/>
      <c r="AD560" s="1334"/>
      <c r="AE560" s="1334"/>
      <c r="AF560" s="1334"/>
      <c r="AG560" s="1334"/>
      <c r="AH560" s="1334"/>
      <c r="AI560" s="1334"/>
      <c r="AJ560" s="1334"/>
      <c r="AK560" s="1334"/>
      <c r="AL560" s="1335"/>
      <c r="AM560" s="1336">
        <f>'Fruit Trees, Citrus &amp; Berries'!BF552</f>
        <v>19.95</v>
      </c>
      <c r="AN560" s="1337"/>
      <c r="AO560" s="1338"/>
      <c r="AP560" s="1339">
        <f>'Fruit Trees, Citrus &amp; Berries'!BH552</f>
        <v>0</v>
      </c>
      <c r="AQ560" s="1340"/>
      <c r="AR560" s="1341"/>
      <c r="AS560" s="1336" t="str">
        <f t="shared" si="78"/>
        <v/>
      </c>
      <c r="AT560" s="1337"/>
      <c r="AU560" s="1337"/>
      <c r="AV560" s="1338"/>
      <c r="AW560" s="1342" t="str">
        <f>'Fruit Trees, Citrus &amp; Berries'!BA552</f>
        <v>TOPFT850</v>
      </c>
      <c r="AX560" s="1343"/>
      <c r="AY560" s="1344"/>
      <c r="BB560" s="108" t="str">
        <f t="shared" si="77"/>
        <v>*********</v>
      </c>
      <c r="BC560" s="108" t="str">
        <f t="shared" si="79"/>
        <v>TOPFT850</v>
      </c>
      <c r="BD560" s="108" t="str">
        <f t="shared" si="80"/>
        <v/>
      </c>
      <c r="BE560" s="108" t="str">
        <f t="shared" si="81"/>
        <v>Berry | Silvanberry</v>
      </c>
      <c r="BF560" s="115" t="str">
        <f t="shared" si="82"/>
        <v/>
      </c>
      <c r="BG560" s="113">
        <f t="shared" si="83"/>
        <v>19.95</v>
      </c>
      <c r="BH560" s="206">
        <f t="shared" si="84"/>
        <v>0</v>
      </c>
      <c r="BI560" s="113" t="str">
        <f t="shared" si="85"/>
        <v/>
      </c>
    </row>
    <row r="561" spans="2:61" ht="18.75" customHeight="1" x14ac:dyDescent="0.4">
      <c r="B561" s="1329" t="s">
        <v>1824</v>
      </c>
      <c r="C561" s="1330"/>
      <c r="D561" s="1329" t="s">
        <v>1824</v>
      </c>
      <c r="E561" s="1330"/>
      <c r="F561" s="1331" t="str">
        <f>'Fruit Trees, Citrus &amp; Berries'!BE553</f>
        <v/>
      </c>
      <c r="G561" s="1332"/>
      <c r="H561" s="1333" t="str">
        <f>'Fruit Trees, Citrus &amp; Berries'!BB553&amp;" | "&amp;'Fruit Trees, Citrus &amp; Berries'!BC553</f>
        <v>Berry | Tayberry</v>
      </c>
      <c r="I561" s="1334"/>
      <c r="J561" s="1334"/>
      <c r="K561" s="1334"/>
      <c r="L561" s="1334"/>
      <c r="M561" s="1334"/>
      <c r="N561" s="1334"/>
      <c r="O561" s="1334"/>
      <c r="P561" s="1334"/>
      <c r="Q561" s="1334"/>
      <c r="R561" s="1334"/>
      <c r="S561" s="1334"/>
      <c r="T561" s="1334"/>
      <c r="U561" s="1334"/>
      <c r="V561" s="1334"/>
      <c r="W561" s="1334"/>
      <c r="X561" s="1334"/>
      <c r="Y561" s="1334"/>
      <c r="Z561" s="1334"/>
      <c r="AA561" s="1334"/>
      <c r="AB561" s="1334"/>
      <c r="AC561" s="1334"/>
      <c r="AD561" s="1334"/>
      <c r="AE561" s="1334"/>
      <c r="AF561" s="1334"/>
      <c r="AG561" s="1334"/>
      <c r="AH561" s="1334"/>
      <c r="AI561" s="1334"/>
      <c r="AJ561" s="1334"/>
      <c r="AK561" s="1334"/>
      <c r="AL561" s="1335"/>
      <c r="AM561" s="1336">
        <f>'Fruit Trees, Citrus &amp; Berries'!BF553</f>
        <v>19.95</v>
      </c>
      <c r="AN561" s="1337"/>
      <c r="AO561" s="1338"/>
      <c r="AP561" s="1339">
        <f>'Fruit Trees, Citrus &amp; Berries'!BH553</f>
        <v>0</v>
      </c>
      <c r="AQ561" s="1340"/>
      <c r="AR561" s="1341"/>
      <c r="AS561" s="1336" t="str">
        <f t="shared" si="78"/>
        <v/>
      </c>
      <c r="AT561" s="1337"/>
      <c r="AU561" s="1337"/>
      <c r="AV561" s="1338"/>
      <c r="AW561" s="1342" t="str">
        <f>'Fruit Trees, Citrus &amp; Berries'!BA553</f>
        <v>TOPFT855</v>
      </c>
      <c r="AX561" s="1343"/>
      <c r="AY561" s="1344"/>
      <c r="BB561" s="108" t="str">
        <f t="shared" si="77"/>
        <v>*********</v>
      </c>
      <c r="BC561" s="108" t="str">
        <f t="shared" si="79"/>
        <v>TOPFT855</v>
      </c>
      <c r="BD561" s="108" t="str">
        <f t="shared" si="80"/>
        <v/>
      </c>
      <c r="BE561" s="108" t="str">
        <f t="shared" si="81"/>
        <v>Berry | Tayberry</v>
      </c>
      <c r="BF561" s="115" t="str">
        <f t="shared" si="82"/>
        <v/>
      </c>
      <c r="BG561" s="113">
        <f t="shared" si="83"/>
        <v>19.95</v>
      </c>
      <c r="BH561" s="206">
        <f t="shared" si="84"/>
        <v>0</v>
      </c>
      <c r="BI561" s="113" t="str">
        <f t="shared" si="85"/>
        <v/>
      </c>
    </row>
    <row r="562" spans="2:61" ht="18.75" customHeight="1" x14ac:dyDescent="0.4">
      <c r="B562" s="1329" t="s">
        <v>1824</v>
      </c>
      <c r="C562" s="1330"/>
      <c r="D562" s="1329" t="s">
        <v>1824</v>
      </c>
      <c r="E562" s="1330"/>
      <c r="F562" s="1331" t="str">
        <f>'Fruit Trees, Citrus &amp; Berries'!BE554</f>
        <v/>
      </c>
      <c r="G562" s="1332"/>
      <c r="H562" s="1333" t="str">
        <f>'Fruit Trees, Citrus &amp; Berries'!BB554&amp;" | "&amp;'Fruit Trees, Citrus &amp; Berries'!BC554</f>
        <v>Berry | Youngberry</v>
      </c>
      <c r="I562" s="1334"/>
      <c r="J562" s="1334"/>
      <c r="K562" s="1334"/>
      <c r="L562" s="1334"/>
      <c r="M562" s="1334"/>
      <c r="N562" s="1334"/>
      <c r="O562" s="1334"/>
      <c r="P562" s="1334"/>
      <c r="Q562" s="1334"/>
      <c r="R562" s="1334"/>
      <c r="S562" s="1334"/>
      <c r="T562" s="1334"/>
      <c r="U562" s="1334"/>
      <c r="V562" s="1334"/>
      <c r="W562" s="1334"/>
      <c r="X562" s="1334"/>
      <c r="Y562" s="1334"/>
      <c r="Z562" s="1334"/>
      <c r="AA562" s="1334"/>
      <c r="AB562" s="1334"/>
      <c r="AC562" s="1334"/>
      <c r="AD562" s="1334"/>
      <c r="AE562" s="1334"/>
      <c r="AF562" s="1334"/>
      <c r="AG562" s="1334"/>
      <c r="AH562" s="1334"/>
      <c r="AI562" s="1334"/>
      <c r="AJ562" s="1334"/>
      <c r="AK562" s="1334"/>
      <c r="AL562" s="1335"/>
      <c r="AM562" s="1336">
        <f>'Fruit Trees, Citrus &amp; Berries'!BF554</f>
        <v>19.95</v>
      </c>
      <c r="AN562" s="1337"/>
      <c r="AO562" s="1338"/>
      <c r="AP562" s="1339">
        <f>'Fruit Trees, Citrus &amp; Berries'!BH554</f>
        <v>0</v>
      </c>
      <c r="AQ562" s="1340"/>
      <c r="AR562" s="1341"/>
      <c r="AS562" s="1336" t="str">
        <f t="shared" si="78"/>
        <v/>
      </c>
      <c r="AT562" s="1337"/>
      <c r="AU562" s="1337"/>
      <c r="AV562" s="1338"/>
      <c r="AW562" s="1342" t="str">
        <f>'Fruit Trees, Citrus &amp; Berries'!BA554</f>
        <v>TOPFT860</v>
      </c>
      <c r="AX562" s="1343"/>
      <c r="AY562" s="1344"/>
      <c r="BB562" s="108" t="str">
        <f t="shared" si="77"/>
        <v>*********</v>
      </c>
      <c r="BC562" s="108" t="str">
        <f t="shared" si="79"/>
        <v>TOPFT860</v>
      </c>
      <c r="BD562" s="108" t="str">
        <f t="shared" si="80"/>
        <v/>
      </c>
      <c r="BE562" s="108" t="str">
        <f t="shared" si="81"/>
        <v>Berry | Youngberry</v>
      </c>
      <c r="BF562" s="115" t="str">
        <f t="shared" si="82"/>
        <v/>
      </c>
      <c r="BG562" s="113">
        <f t="shared" si="83"/>
        <v>19.95</v>
      </c>
      <c r="BH562" s="206">
        <f t="shared" si="84"/>
        <v>0</v>
      </c>
      <c r="BI562" s="113" t="str">
        <f t="shared" si="85"/>
        <v/>
      </c>
    </row>
    <row r="563" spans="2:61" ht="18.75" customHeight="1" x14ac:dyDescent="0.4">
      <c r="B563" s="1329" t="s">
        <v>1824</v>
      </c>
      <c r="C563" s="1330"/>
      <c r="D563" s="1329" t="s">
        <v>1824</v>
      </c>
      <c r="E563" s="1330"/>
      <c r="F563" s="1331" t="str">
        <f>'Fruit Trees, Citrus &amp; Berries'!BE555</f>
        <v/>
      </c>
      <c r="G563" s="1332"/>
      <c r="H563" s="1333" t="str">
        <f>'Fruit Trees, Citrus &amp; Berries'!BB555&amp;" | "&amp;'Fruit Trees, Citrus &amp; Berries'!BC555</f>
        <v xml:space="preserve"> | </v>
      </c>
      <c r="I563" s="1334"/>
      <c r="J563" s="1334"/>
      <c r="K563" s="1334"/>
      <c r="L563" s="1334"/>
      <c r="M563" s="1334"/>
      <c r="N563" s="1334"/>
      <c r="O563" s="1334"/>
      <c r="P563" s="1334"/>
      <c r="Q563" s="1334"/>
      <c r="R563" s="1334"/>
      <c r="S563" s="1334"/>
      <c r="T563" s="1334"/>
      <c r="U563" s="1334"/>
      <c r="V563" s="1334"/>
      <c r="W563" s="1334"/>
      <c r="X563" s="1334"/>
      <c r="Y563" s="1334"/>
      <c r="Z563" s="1334"/>
      <c r="AA563" s="1334"/>
      <c r="AB563" s="1334"/>
      <c r="AC563" s="1334"/>
      <c r="AD563" s="1334"/>
      <c r="AE563" s="1334"/>
      <c r="AF563" s="1334"/>
      <c r="AG563" s="1334"/>
      <c r="AH563" s="1334"/>
      <c r="AI563" s="1334"/>
      <c r="AJ563" s="1334"/>
      <c r="AK563" s="1334"/>
      <c r="AL563" s="1335"/>
      <c r="AM563" s="1336" t="str">
        <f>'Fruit Trees, Citrus &amp; Berries'!BF555</f>
        <v/>
      </c>
      <c r="AN563" s="1337"/>
      <c r="AO563" s="1338"/>
      <c r="AP563" s="1339" t="str">
        <f>'Fruit Trees, Citrus &amp; Berries'!BH555</f>
        <v/>
      </c>
      <c r="AQ563" s="1340"/>
      <c r="AR563" s="1341"/>
      <c r="AS563" s="1336" t="str">
        <f t="shared" si="78"/>
        <v/>
      </c>
      <c r="AT563" s="1337"/>
      <c r="AU563" s="1337"/>
      <c r="AV563" s="1338"/>
      <c r="AW563" s="1342" t="str">
        <f>'Fruit Trees, Citrus &amp; Berries'!BA555</f>
        <v/>
      </c>
      <c r="AX563" s="1343"/>
      <c r="AY563" s="1344"/>
      <c r="BB563" s="108" t="str">
        <f t="shared" si="77"/>
        <v>*********</v>
      </c>
      <c r="BC563" s="108" t="str">
        <f t="shared" si="79"/>
        <v/>
      </c>
      <c r="BD563" s="108" t="str">
        <f t="shared" si="80"/>
        <v/>
      </c>
      <c r="BE563" s="108" t="str">
        <f t="shared" si="81"/>
        <v xml:space="preserve"> | </v>
      </c>
      <c r="BF563" s="115" t="str">
        <f t="shared" si="82"/>
        <v/>
      </c>
      <c r="BG563" s="113" t="str">
        <f t="shared" si="83"/>
        <v/>
      </c>
      <c r="BH563" s="206" t="str">
        <f t="shared" si="84"/>
        <v/>
      </c>
      <c r="BI563" s="113" t="str">
        <f t="shared" si="85"/>
        <v/>
      </c>
    </row>
    <row r="564" spans="2:61" ht="18.75" customHeight="1" x14ac:dyDescent="0.4">
      <c r="B564" s="1329" t="s">
        <v>1824</v>
      </c>
      <c r="C564" s="1330"/>
      <c r="D564" s="1329" t="s">
        <v>1824</v>
      </c>
      <c r="E564" s="1330"/>
      <c r="F564" s="1331" t="str">
        <f>'Fruit Trees, Citrus &amp; Berries'!BE556</f>
        <v/>
      </c>
      <c r="G564" s="1332"/>
      <c r="H564" s="1333" t="str">
        <f>'Fruit Trees, Citrus &amp; Berries'!BB556&amp;" | "&amp;'Fruit Trees, Citrus &amp; Berries'!BC556</f>
        <v xml:space="preserve"> | </v>
      </c>
      <c r="I564" s="1334"/>
      <c r="J564" s="1334"/>
      <c r="K564" s="1334"/>
      <c r="L564" s="1334"/>
      <c r="M564" s="1334"/>
      <c r="N564" s="1334"/>
      <c r="O564" s="1334"/>
      <c r="P564" s="1334"/>
      <c r="Q564" s="1334"/>
      <c r="R564" s="1334"/>
      <c r="S564" s="1334"/>
      <c r="T564" s="1334"/>
      <c r="U564" s="1334"/>
      <c r="V564" s="1334"/>
      <c r="W564" s="1334"/>
      <c r="X564" s="1334"/>
      <c r="Y564" s="1334"/>
      <c r="Z564" s="1334"/>
      <c r="AA564" s="1334"/>
      <c r="AB564" s="1334"/>
      <c r="AC564" s="1334"/>
      <c r="AD564" s="1334"/>
      <c r="AE564" s="1334"/>
      <c r="AF564" s="1334"/>
      <c r="AG564" s="1334"/>
      <c r="AH564" s="1334"/>
      <c r="AI564" s="1334"/>
      <c r="AJ564" s="1334"/>
      <c r="AK564" s="1334"/>
      <c r="AL564" s="1335"/>
      <c r="AM564" s="1336" t="str">
        <f>'Fruit Trees, Citrus &amp; Berries'!BF556</f>
        <v/>
      </c>
      <c r="AN564" s="1337"/>
      <c r="AO564" s="1338"/>
      <c r="AP564" s="1339" t="str">
        <f>'Fruit Trees, Citrus &amp; Berries'!BH556</f>
        <v/>
      </c>
      <c r="AQ564" s="1340"/>
      <c r="AR564" s="1341"/>
      <c r="AS564" s="1336" t="str">
        <f t="shared" si="78"/>
        <v/>
      </c>
      <c r="AT564" s="1337"/>
      <c r="AU564" s="1337"/>
      <c r="AV564" s="1338"/>
      <c r="AW564" s="1342" t="str">
        <f>'Fruit Trees, Citrus &amp; Berries'!BA556</f>
        <v/>
      </c>
      <c r="AX564" s="1343"/>
      <c r="AY564" s="1344"/>
      <c r="BB564" s="108" t="str">
        <f t="shared" si="77"/>
        <v>*********</v>
      </c>
      <c r="BC564" s="108" t="str">
        <f t="shared" si="79"/>
        <v/>
      </c>
      <c r="BD564" s="108" t="str">
        <f t="shared" si="80"/>
        <v/>
      </c>
      <c r="BE564" s="108" t="str">
        <f t="shared" si="81"/>
        <v xml:space="preserve"> | </v>
      </c>
      <c r="BF564" s="115" t="str">
        <f t="shared" si="82"/>
        <v/>
      </c>
      <c r="BG564" s="113" t="str">
        <f t="shared" si="83"/>
        <v/>
      </c>
      <c r="BH564" s="206" t="str">
        <f t="shared" si="84"/>
        <v/>
      </c>
      <c r="BI564" s="113" t="str">
        <f t="shared" si="85"/>
        <v/>
      </c>
    </row>
    <row r="565" spans="2:61" ht="18.75" customHeight="1" x14ac:dyDescent="0.4">
      <c r="B565" s="1329" t="s">
        <v>1824</v>
      </c>
      <c r="C565" s="1330"/>
      <c r="D565" s="1329" t="s">
        <v>1824</v>
      </c>
      <c r="E565" s="1330"/>
      <c r="F565" s="1331" t="str">
        <f>'Fruit Trees, Citrus &amp; Berries'!BE557</f>
        <v/>
      </c>
      <c r="G565" s="1332"/>
      <c r="H565" s="1333" t="str">
        <f>'Fruit Trees, Citrus &amp; Berries'!BB557&amp;" | "&amp;'Fruit Trees, Citrus &amp; Berries'!BC557</f>
        <v>Blueberry (140mm pot) | Blue Rose</v>
      </c>
      <c r="I565" s="1334"/>
      <c r="J565" s="1334"/>
      <c r="K565" s="1334"/>
      <c r="L565" s="1334"/>
      <c r="M565" s="1334"/>
      <c r="N565" s="1334"/>
      <c r="O565" s="1334"/>
      <c r="P565" s="1334"/>
      <c r="Q565" s="1334"/>
      <c r="R565" s="1334"/>
      <c r="S565" s="1334"/>
      <c r="T565" s="1334"/>
      <c r="U565" s="1334"/>
      <c r="V565" s="1334"/>
      <c r="W565" s="1334"/>
      <c r="X565" s="1334"/>
      <c r="Y565" s="1334"/>
      <c r="Z565" s="1334"/>
      <c r="AA565" s="1334"/>
      <c r="AB565" s="1334"/>
      <c r="AC565" s="1334"/>
      <c r="AD565" s="1334"/>
      <c r="AE565" s="1334"/>
      <c r="AF565" s="1334"/>
      <c r="AG565" s="1334"/>
      <c r="AH565" s="1334"/>
      <c r="AI565" s="1334"/>
      <c r="AJ565" s="1334"/>
      <c r="AK565" s="1334"/>
      <c r="AL565" s="1335"/>
      <c r="AM565" s="1336">
        <f>'Fruit Trees, Citrus &amp; Berries'!BF557</f>
        <v>19.95</v>
      </c>
      <c r="AN565" s="1337"/>
      <c r="AO565" s="1338"/>
      <c r="AP565" s="1339">
        <f>'Fruit Trees, Citrus &amp; Berries'!BH557</f>
        <v>0</v>
      </c>
      <c r="AQ565" s="1340"/>
      <c r="AR565" s="1341"/>
      <c r="AS565" s="1336" t="str">
        <f t="shared" si="78"/>
        <v/>
      </c>
      <c r="AT565" s="1337"/>
      <c r="AU565" s="1337"/>
      <c r="AV565" s="1338"/>
      <c r="AW565" s="1342" t="str">
        <f>'Fruit Trees, Citrus &amp; Berries'!BA557</f>
        <v>OTPFT133</v>
      </c>
      <c r="AX565" s="1343"/>
      <c r="AY565" s="1344"/>
      <c r="BB565" s="108" t="str">
        <f t="shared" si="77"/>
        <v>*********</v>
      </c>
      <c r="BC565" s="108" t="str">
        <f t="shared" si="79"/>
        <v>OTPFT133</v>
      </c>
      <c r="BD565" s="108" t="str">
        <f t="shared" si="80"/>
        <v/>
      </c>
      <c r="BE565" s="108" t="str">
        <f t="shared" si="81"/>
        <v>Blueberry (140mm pot) | Blue Rose</v>
      </c>
      <c r="BF565" s="115" t="str">
        <f t="shared" si="82"/>
        <v/>
      </c>
      <c r="BG565" s="113">
        <f t="shared" si="83"/>
        <v>19.95</v>
      </c>
      <c r="BH565" s="206">
        <f t="shared" si="84"/>
        <v>0</v>
      </c>
      <c r="BI565" s="113" t="str">
        <f t="shared" si="85"/>
        <v/>
      </c>
    </row>
    <row r="566" spans="2:61" ht="18.75" customHeight="1" x14ac:dyDescent="0.4">
      <c r="B566" s="1329" t="s">
        <v>1824</v>
      </c>
      <c r="C566" s="1330"/>
      <c r="D566" s="1329" t="s">
        <v>1824</v>
      </c>
      <c r="E566" s="1330"/>
      <c r="F566" s="1331" t="str">
        <f>'Fruit Trees, Citrus &amp; Berries'!BE558</f>
        <v/>
      </c>
      <c r="G566" s="1332"/>
      <c r="H566" s="1333" t="str">
        <f>'Fruit Trees, Citrus &amp; Berries'!BB558&amp;" | "&amp;'Fruit Trees, Citrus &amp; Berries'!BC558</f>
        <v>Blueberry (200mm pot) | Blue Rose</v>
      </c>
      <c r="I566" s="1334"/>
      <c r="J566" s="1334"/>
      <c r="K566" s="1334"/>
      <c r="L566" s="1334"/>
      <c r="M566" s="1334"/>
      <c r="N566" s="1334"/>
      <c r="O566" s="1334"/>
      <c r="P566" s="1334"/>
      <c r="Q566" s="1334"/>
      <c r="R566" s="1334"/>
      <c r="S566" s="1334"/>
      <c r="T566" s="1334"/>
      <c r="U566" s="1334"/>
      <c r="V566" s="1334"/>
      <c r="W566" s="1334"/>
      <c r="X566" s="1334"/>
      <c r="Y566" s="1334"/>
      <c r="Z566" s="1334"/>
      <c r="AA566" s="1334"/>
      <c r="AB566" s="1334"/>
      <c r="AC566" s="1334"/>
      <c r="AD566" s="1334"/>
      <c r="AE566" s="1334"/>
      <c r="AF566" s="1334"/>
      <c r="AG566" s="1334"/>
      <c r="AH566" s="1334"/>
      <c r="AI566" s="1334"/>
      <c r="AJ566" s="1334"/>
      <c r="AK566" s="1334"/>
      <c r="AL566" s="1335"/>
      <c r="AM566" s="1336" t="str">
        <f>'Fruit Trees, Citrus &amp; Berries'!BF558</f>
        <v/>
      </c>
      <c r="AN566" s="1337"/>
      <c r="AO566" s="1338"/>
      <c r="AP566" s="1339">
        <f>'Fruit Trees, Citrus &amp; Berries'!BH558</f>
        <v>0</v>
      </c>
      <c r="AQ566" s="1340"/>
      <c r="AR566" s="1341"/>
      <c r="AS566" s="1336" t="str">
        <f t="shared" si="78"/>
        <v/>
      </c>
      <c r="AT566" s="1337"/>
      <c r="AU566" s="1337"/>
      <c r="AV566" s="1338"/>
      <c r="AW566" s="1342" t="str">
        <f>'Fruit Trees, Citrus &amp; Berries'!BA558</f>
        <v>OTPFT134</v>
      </c>
      <c r="AX566" s="1343"/>
      <c r="AY566" s="1344"/>
      <c r="BB566" s="108" t="str">
        <f t="shared" si="77"/>
        <v>*********</v>
      </c>
      <c r="BC566" s="108" t="str">
        <f t="shared" si="79"/>
        <v>OTPFT134</v>
      </c>
      <c r="BD566" s="108" t="str">
        <f t="shared" si="80"/>
        <v/>
      </c>
      <c r="BE566" s="108" t="str">
        <f t="shared" si="81"/>
        <v>Blueberry (200mm pot) | Blue Rose</v>
      </c>
      <c r="BF566" s="115" t="str">
        <f t="shared" si="82"/>
        <v/>
      </c>
      <c r="BG566" s="113" t="str">
        <f t="shared" si="83"/>
        <v/>
      </c>
      <c r="BH566" s="206">
        <f t="shared" si="84"/>
        <v>0</v>
      </c>
      <c r="BI566" s="113" t="str">
        <f t="shared" si="85"/>
        <v/>
      </c>
    </row>
    <row r="567" spans="2:61" ht="18.75" customHeight="1" x14ac:dyDescent="0.4">
      <c r="B567" s="1329" t="s">
        <v>1824</v>
      </c>
      <c r="C567" s="1330"/>
      <c r="D567" s="1329" t="s">
        <v>1824</v>
      </c>
      <c r="E567" s="1330"/>
      <c r="F567" s="1331" t="str">
        <f>'Fruit Trees, Citrus &amp; Berries'!BE559</f>
        <v/>
      </c>
      <c r="G567" s="1332"/>
      <c r="H567" s="1333" t="str">
        <f>'Fruit Trees, Citrus &amp; Berries'!BB559&amp;" | "&amp;'Fruit Trees, Citrus &amp; Berries'!BC559</f>
        <v>Blueberry (140mm pot) | Blue Crop</v>
      </c>
      <c r="I567" s="1334"/>
      <c r="J567" s="1334"/>
      <c r="K567" s="1334"/>
      <c r="L567" s="1334"/>
      <c r="M567" s="1334"/>
      <c r="N567" s="1334"/>
      <c r="O567" s="1334"/>
      <c r="P567" s="1334"/>
      <c r="Q567" s="1334"/>
      <c r="R567" s="1334"/>
      <c r="S567" s="1334"/>
      <c r="T567" s="1334"/>
      <c r="U567" s="1334"/>
      <c r="V567" s="1334"/>
      <c r="W567" s="1334"/>
      <c r="X567" s="1334"/>
      <c r="Y567" s="1334"/>
      <c r="Z567" s="1334"/>
      <c r="AA567" s="1334"/>
      <c r="AB567" s="1334"/>
      <c r="AC567" s="1334"/>
      <c r="AD567" s="1334"/>
      <c r="AE567" s="1334"/>
      <c r="AF567" s="1334"/>
      <c r="AG567" s="1334"/>
      <c r="AH567" s="1334"/>
      <c r="AI567" s="1334"/>
      <c r="AJ567" s="1334"/>
      <c r="AK567" s="1334"/>
      <c r="AL567" s="1335"/>
      <c r="AM567" s="1336" t="str">
        <f>'Fruit Trees, Citrus &amp; Berries'!BF559</f>
        <v/>
      </c>
      <c r="AN567" s="1337"/>
      <c r="AO567" s="1338"/>
      <c r="AP567" s="1339">
        <f>'Fruit Trees, Citrus &amp; Berries'!BH559</f>
        <v>0</v>
      </c>
      <c r="AQ567" s="1340"/>
      <c r="AR567" s="1341"/>
      <c r="AS567" s="1336" t="str">
        <f t="shared" si="78"/>
        <v/>
      </c>
      <c r="AT567" s="1337"/>
      <c r="AU567" s="1337"/>
      <c r="AV567" s="1338"/>
      <c r="AW567" s="1342" t="str">
        <f>'Fruit Trees, Citrus &amp; Berries'!BA559</f>
        <v>OTPFT135</v>
      </c>
      <c r="AX567" s="1343"/>
      <c r="AY567" s="1344"/>
      <c r="BB567" s="108" t="str">
        <f t="shared" si="77"/>
        <v>*********</v>
      </c>
      <c r="BC567" s="108" t="str">
        <f t="shared" si="79"/>
        <v>OTPFT135</v>
      </c>
      <c r="BD567" s="108" t="str">
        <f t="shared" si="80"/>
        <v/>
      </c>
      <c r="BE567" s="108" t="str">
        <f t="shared" si="81"/>
        <v>Blueberry (140mm pot) | Blue Crop</v>
      </c>
      <c r="BF567" s="115" t="str">
        <f t="shared" si="82"/>
        <v/>
      </c>
      <c r="BG567" s="113" t="str">
        <f t="shared" si="83"/>
        <v/>
      </c>
      <c r="BH567" s="206">
        <f t="shared" si="84"/>
        <v>0</v>
      </c>
      <c r="BI567" s="113" t="str">
        <f t="shared" si="85"/>
        <v/>
      </c>
    </row>
    <row r="568" spans="2:61" ht="18.75" customHeight="1" x14ac:dyDescent="0.4">
      <c r="B568" s="1329" t="s">
        <v>1824</v>
      </c>
      <c r="C568" s="1330"/>
      <c r="D568" s="1329" t="s">
        <v>1824</v>
      </c>
      <c r="E568" s="1330"/>
      <c r="F568" s="1331" t="str">
        <f>'Fruit Trees, Citrus &amp; Berries'!BE560</f>
        <v/>
      </c>
      <c r="G568" s="1332"/>
      <c r="H568" s="1333" t="str">
        <f>'Fruit Trees, Citrus &amp; Berries'!BB560&amp;" | "&amp;'Fruit Trees, Citrus &amp; Berries'!BC560</f>
        <v>Blueberry (200mm pot) | Blue Crop</v>
      </c>
      <c r="I568" s="1334"/>
      <c r="J568" s="1334"/>
      <c r="K568" s="1334"/>
      <c r="L568" s="1334"/>
      <c r="M568" s="1334"/>
      <c r="N568" s="1334"/>
      <c r="O568" s="1334"/>
      <c r="P568" s="1334"/>
      <c r="Q568" s="1334"/>
      <c r="R568" s="1334"/>
      <c r="S568" s="1334"/>
      <c r="T568" s="1334"/>
      <c r="U568" s="1334"/>
      <c r="V568" s="1334"/>
      <c r="W568" s="1334"/>
      <c r="X568" s="1334"/>
      <c r="Y568" s="1334"/>
      <c r="Z568" s="1334"/>
      <c r="AA568" s="1334"/>
      <c r="AB568" s="1334"/>
      <c r="AC568" s="1334"/>
      <c r="AD568" s="1334"/>
      <c r="AE568" s="1334"/>
      <c r="AF568" s="1334"/>
      <c r="AG568" s="1334"/>
      <c r="AH568" s="1334"/>
      <c r="AI568" s="1334"/>
      <c r="AJ568" s="1334"/>
      <c r="AK568" s="1334"/>
      <c r="AL568" s="1335"/>
      <c r="AM568" s="1336" t="str">
        <f>'Fruit Trees, Citrus &amp; Berries'!BF560</f>
        <v/>
      </c>
      <c r="AN568" s="1337"/>
      <c r="AO568" s="1338"/>
      <c r="AP568" s="1339">
        <f>'Fruit Trees, Citrus &amp; Berries'!BH560</f>
        <v>0</v>
      </c>
      <c r="AQ568" s="1340"/>
      <c r="AR568" s="1341"/>
      <c r="AS568" s="1336" t="str">
        <f t="shared" si="78"/>
        <v/>
      </c>
      <c r="AT568" s="1337"/>
      <c r="AU568" s="1337"/>
      <c r="AV568" s="1338"/>
      <c r="AW568" s="1342" t="str">
        <f>'Fruit Trees, Citrus &amp; Berries'!BA560</f>
        <v>OTPFT136</v>
      </c>
      <c r="AX568" s="1343"/>
      <c r="AY568" s="1344"/>
      <c r="BB568" s="108" t="str">
        <f t="shared" si="77"/>
        <v>*********</v>
      </c>
      <c r="BC568" s="108" t="str">
        <f t="shared" si="79"/>
        <v>OTPFT136</v>
      </c>
      <c r="BD568" s="108" t="str">
        <f t="shared" si="80"/>
        <v/>
      </c>
      <c r="BE568" s="108" t="str">
        <f t="shared" si="81"/>
        <v>Blueberry (200mm pot) | Blue Crop</v>
      </c>
      <c r="BF568" s="115" t="str">
        <f t="shared" si="82"/>
        <v/>
      </c>
      <c r="BG568" s="113" t="str">
        <f t="shared" si="83"/>
        <v/>
      </c>
      <c r="BH568" s="206">
        <f t="shared" si="84"/>
        <v>0</v>
      </c>
      <c r="BI568" s="113" t="str">
        <f t="shared" si="85"/>
        <v/>
      </c>
    </row>
    <row r="569" spans="2:61" ht="18.75" customHeight="1" x14ac:dyDescent="0.4">
      <c r="B569" s="1329" t="s">
        <v>1824</v>
      </c>
      <c r="C569" s="1330"/>
      <c r="D569" s="1329" t="s">
        <v>1824</v>
      </c>
      <c r="E569" s="1330"/>
      <c r="F569" s="1331" t="str">
        <f>'Fruit Trees, Citrus &amp; Berries'!BE561</f>
        <v/>
      </c>
      <c r="G569" s="1332"/>
      <c r="H569" s="1333" t="str">
        <f>'Fruit Trees, Citrus &amp; Berries'!BB561&amp;" | "&amp;'Fruit Trees, Citrus &amp; Berries'!BC561</f>
        <v>Blueberry (140mm pot) | Brigitta</v>
      </c>
      <c r="I569" s="1334"/>
      <c r="J569" s="1334"/>
      <c r="K569" s="1334"/>
      <c r="L569" s="1334"/>
      <c r="M569" s="1334"/>
      <c r="N569" s="1334"/>
      <c r="O569" s="1334"/>
      <c r="P569" s="1334"/>
      <c r="Q569" s="1334"/>
      <c r="R569" s="1334"/>
      <c r="S569" s="1334"/>
      <c r="T569" s="1334"/>
      <c r="U569" s="1334"/>
      <c r="V569" s="1334"/>
      <c r="W569" s="1334"/>
      <c r="X569" s="1334"/>
      <c r="Y569" s="1334"/>
      <c r="Z569" s="1334"/>
      <c r="AA569" s="1334"/>
      <c r="AB569" s="1334"/>
      <c r="AC569" s="1334"/>
      <c r="AD569" s="1334"/>
      <c r="AE569" s="1334"/>
      <c r="AF569" s="1334"/>
      <c r="AG569" s="1334"/>
      <c r="AH569" s="1334"/>
      <c r="AI569" s="1334"/>
      <c r="AJ569" s="1334"/>
      <c r="AK569" s="1334"/>
      <c r="AL569" s="1335"/>
      <c r="AM569" s="1336" t="str">
        <f>'Fruit Trees, Citrus &amp; Berries'!BF561</f>
        <v/>
      </c>
      <c r="AN569" s="1337"/>
      <c r="AO569" s="1338"/>
      <c r="AP569" s="1339">
        <f>'Fruit Trees, Citrus &amp; Berries'!BH561</f>
        <v>0</v>
      </c>
      <c r="AQ569" s="1340"/>
      <c r="AR569" s="1341"/>
      <c r="AS569" s="1336" t="str">
        <f t="shared" si="78"/>
        <v/>
      </c>
      <c r="AT569" s="1337"/>
      <c r="AU569" s="1337"/>
      <c r="AV569" s="1338"/>
      <c r="AW569" s="1342" t="str">
        <f>'Fruit Trees, Citrus &amp; Berries'!BA561</f>
        <v>OTPFT137</v>
      </c>
      <c r="AX569" s="1343"/>
      <c r="AY569" s="1344"/>
      <c r="BB569" s="108" t="str">
        <f t="shared" si="77"/>
        <v>*********</v>
      </c>
      <c r="BC569" s="108" t="str">
        <f t="shared" si="79"/>
        <v>OTPFT137</v>
      </c>
      <c r="BD569" s="108" t="str">
        <f t="shared" si="80"/>
        <v/>
      </c>
      <c r="BE569" s="108" t="str">
        <f t="shared" si="81"/>
        <v>Blueberry (140mm pot) | Brigitta</v>
      </c>
      <c r="BF569" s="115" t="str">
        <f t="shared" si="82"/>
        <v/>
      </c>
      <c r="BG569" s="113" t="str">
        <f t="shared" si="83"/>
        <v/>
      </c>
      <c r="BH569" s="206">
        <f t="shared" si="84"/>
        <v>0</v>
      </c>
      <c r="BI569" s="113" t="str">
        <f t="shared" si="85"/>
        <v/>
      </c>
    </row>
    <row r="570" spans="2:61" ht="18.75" customHeight="1" x14ac:dyDescent="0.4">
      <c r="B570" s="1329" t="s">
        <v>1824</v>
      </c>
      <c r="C570" s="1330"/>
      <c r="D570" s="1329" t="s">
        <v>1824</v>
      </c>
      <c r="E570" s="1330"/>
      <c r="F570" s="1331" t="str">
        <f>'Fruit Trees, Citrus &amp; Berries'!BE562</f>
        <v/>
      </c>
      <c r="G570" s="1332"/>
      <c r="H570" s="1333" t="str">
        <f>'Fruit Trees, Citrus &amp; Berries'!BB562&amp;" | "&amp;'Fruit Trees, Citrus &amp; Berries'!BC562</f>
        <v>Blueberry (2 litre pot) | Brigitta</v>
      </c>
      <c r="I570" s="1334"/>
      <c r="J570" s="1334"/>
      <c r="K570" s="1334"/>
      <c r="L570" s="1334"/>
      <c r="M570" s="1334"/>
      <c r="N570" s="1334"/>
      <c r="O570" s="1334"/>
      <c r="P570" s="1334"/>
      <c r="Q570" s="1334"/>
      <c r="R570" s="1334"/>
      <c r="S570" s="1334"/>
      <c r="T570" s="1334"/>
      <c r="U570" s="1334"/>
      <c r="V570" s="1334"/>
      <c r="W570" s="1334"/>
      <c r="X570" s="1334"/>
      <c r="Y570" s="1334"/>
      <c r="Z570" s="1334"/>
      <c r="AA570" s="1334"/>
      <c r="AB570" s="1334"/>
      <c r="AC570" s="1334"/>
      <c r="AD570" s="1334"/>
      <c r="AE570" s="1334"/>
      <c r="AF570" s="1334"/>
      <c r="AG570" s="1334"/>
      <c r="AH570" s="1334"/>
      <c r="AI570" s="1334"/>
      <c r="AJ570" s="1334"/>
      <c r="AK570" s="1334"/>
      <c r="AL570" s="1335"/>
      <c r="AM570" s="1336">
        <f>'Fruit Trees, Citrus &amp; Berries'!BF562</f>
        <v>19.95</v>
      </c>
      <c r="AN570" s="1337"/>
      <c r="AO570" s="1338"/>
      <c r="AP570" s="1339">
        <f>'Fruit Trees, Citrus &amp; Berries'!BH562</f>
        <v>0</v>
      </c>
      <c r="AQ570" s="1340"/>
      <c r="AR570" s="1341"/>
      <c r="AS570" s="1336" t="str">
        <f t="shared" si="78"/>
        <v/>
      </c>
      <c r="AT570" s="1337"/>
      <c r="AU570" s="1337"/>
      <c r="AV570" s="1338"/>
      <c r="AW570" s="1342" t="str">
        <f>'Fruit Trees, Citrus &amp; Berries'!BA562</f>
        <v>TOPFT138</v>
      </c>
      <c r="AX570" s="1343"/>
      <c r="AY570" s="1344"/>
      <c r="BB570" s="108" t="str">
        <f t="shared" si="77"/>
        <v>*********</v>
      </c>
      <c r="BC570" s="108" t="str">
        <f t="shared" si="79"/>
        <v>TOPFT138</v>
      </c>
      <c r="BD570" s="108" t="str">
        <f t="shared" si="80"/>
        <v/>
      </c>
      <c r="BE570" s="108" t="str">
        <f t="shared" si="81"/>
        <v>Blueberry (2 litre pot) | Brigitta</v>
      </c>
      <c r="BF570" s="115" t="str">
        <f t="shared" si="82"/>
        <v/>
      </c>
      <c r="BG570" s="113">
        <f t="shared" si="83"/>
        <v>19.95</v>
      </c>
      <c r="BH570" s="206">
        <f t="shared" si="84"/>
        <v>0</v>
      </c>
      <c r="BI570" s="113" t="str">
        <f t="shared" si="85"/>
        <v/>
      </c>
    </row>
    <row r="571" spans="2:61" ht="18.75" customHeight="1" x14ac:dyDescent="0.4">
      <c r="B571" s="1329" t="s">
        <v>1824</v>
      </c>
      <c r="C571" s="1330"/>
      <c r="D571" s="1329" t="s">
        <v>1824</v>
      </c>
      <c r="E571" s="1330"/>
      <c r="F571" s="1331" t="str">
        <f>'Fruit Trees, Citrus &amp; Berries'!BE563</f>
        <v/>
      </c>
      <c r="G571" s="1332"/>
      <c r="H571" s="1333" t="str">
        <f>'Fruit Trees, Citrus &amp; Berries'!BB563&amp;" | "&amp;'Fruit Trees, Citrus &amp; Berries'!BC563</f>
        <v>Blueberry (2 litre pot) | Denise</v>
      </c>
      <c r="I571" s="1334"/>
      <c r="J571" s="1334"/>
      <c r="K571" s="1334"/>
      <c r="L571" s="1334"/>
      <c r="M571" s="1334"/>
      <c r="N571" s="1334"/>
      <c r="O571" s="1334"/>
      <c r="P571" s="1334"/>
      <c r="Q571" s="1334"/>
      <c r="R571" s="1334"/>
      <c r="S571" s="1334"/>
      <c r="T571" s="1334"/>
      <c r="U571" s="1334"/>
      <c r="V571" s="1334"/>
      <c r="W571" s="1334"/>
      <c r="X571" s="1334"/>
      <c r="Y571" s="1334"/>
      <c r="Z571" s="1334"/>
      <c r="AA571" s="1334"/>
      <c r="AB571" s="1334"/>
      <c r="AC571" s="1334"/>
      <c r="AD571" s="1334"/>
      <c r="AE571" s="1334"/>
      <c r="AF571" s="1334"/>
      <c r="AG571" s="1334"/>
      <c r="AH571" s="1334"/>
      <c r="AI571" s="1334"/>
      <c r="AJ571" s="1334"/>
      <c r="AK571" s="1334"/>
      <c r="AL571" s="1335"/>
      <c r="AM571" s="1336">
        <f>'Fruit Trees, Citrus &amp; Berries'!BF563</f>
        <v>19.95</v>
      </c>
      <c r="AN571" s="1337"/>
      <c r="AO571" s="1338"/>
      <c r="AP571" s="1339">
        <f>'Fruit Trees, Citrus &amp; Berries'!BH563</f>
        <v>0</v>
      </c>
      <c r="AQ571" s="1340"/>
      <c r="AR571" s="1341"/>
      <c r="AS571" s="1336" t="str">
        <f t="shared" si="78"/>
        <v/>
      </c>
      <c r="AT571" s="1337"/>
      <c r="AU571" s="1337"/>
      <c r="AV571" s="1338"/>
      <c r="AW571" s="1342" t="str">
        <f>'Fruit Trees, Citrus &amp; Berries'!BA563</f>
        <v>TOPFT139</v>
      </c>
      <c r="AX571" s="1343"/>
      <c r="AY571" s="1344"/>
      <c r="BB571" s="108" t="str">
        <f t="shared" si="77"/>
        <v>*********</v>
      </c>
      <c r="BC571" s="108" t="str">
        <f t="shared" si="79"/>
        <v>TOPFT139</v>
      </c>
      <c r="BD571" s="108" t="str">
        <f t="shared" si="80"/>
        <v/>
      </c>
      <c r="BE571" s="108" t="str">
        <f t="shared" si="81"/>
        <v>Blueberry (2 litre pot) | Denise</v>
      </c>
      <c r="BF571" s="115" t="str">
        <f t="shared" si="82"/>
        <v/>
      </c>
      <c r="BG571" s="113">
        <f t="shared" si="83"/>
        <v>19.95</v>
      </c>
      <c r="BH571" s="206">
        <f t="shared" si="84"/>
        <v>0</v>
      </c>
      <c r="BI571" s="113" t="str">
        <f t="shared" si="85"/>
        <v/>
      </c>
    </row>
    <row r="572" spans="2:61" ht="18.75" customHeight="1" x14ac:dyDescent="0.4">
      <c r="B572" s="1329" t="s">
        <v>1824</v>
      </c>
      <c r="C572" s="1330"/>
      <c r="D572" s="1329" t="s">
        <v>1824</v>
      </c>
      <c r="E572" s="1330"/>
      <c r="F572" s="1331" t="str">
        <f>'Fruit Trees, Citrus &amp; Berries'!BE564</f>
        <v/>
      </c>
      <c r="G572" s="1332"/>
      <c r="H572" s="1333" t="str">
        <f>'Fruit Trees, Citrus &amp; Berries'!BB564&amp;" | "&amp;'Fruit Trees, Citrus &amp; Berries'!BC564</f>
        <v>Blueberry (200mm pot) | Denise</v>
      </c>
      <c r="I572" s="1334"/>
      <c r="J572" s="1334"/>
      <c r="K572" s="1334"/>
      <c r="L572" s="1334"/>
      <c r="M572" s="1334"/>
      <c r="N572" s="1334"/>
      <c r="O572" s="1334"/>
      <c r="P572" s="1334"/>
      <c r="Q572" s="1334"/>
      <c r="R572" s="1334"/>
      <c r="S572" s="1334"/>
      <c r="T572" s="1334"/>
      <c r="U572" s="1334"/>
      <c r="V572" s="1334"/>
      <c r="W572" s="1334"/>
      <c r="X572" s="1334"/>
      <c r="Y572" s="1334"/>
      <c r="Z572" s="1334"/>
      <c r="AA572" s="1334"/>
      <c r="AB572" s="1334"/>
      <c r="AC572" s="1334"/>
      <c r="AD572" s="1334"/>
      <c r="AE572" s="1334"/>
      <c r="AF572" s="1334"/>
      <c r="AG572" s="1334"/>
      <c r="AH572" s="1334"/>
      <c r="AI572" s="1334"/>
      <c r="AJ572" s="1334"/>
      <c r="AK572" s="1334"/>
      <c r="AL572" s="1335"/>
      <c r="AM572" s="1336" t="str">
        <f>'Fruit Trees, Citrus &amp; Berries'!BF564</f>
        <v/>
      </c>
      <c r="AN572" s="1337"/>
      <c r="AO572" s="1338"/>
      <c r="AP572" s="1339">
        <f>'Fruit Trees, Citrus &amp; Berries'!BH564</f>
        <v>0</v>
      </c>
      <c r="AQ572" s="1340"/>
      <c r="AR572" s="1341"/>
      <c r="AS572" s="1336" t="str">
        <f t="shared" si="78"/>
        <v/>
      </c>
      <c r="AT572" s="1337"/>
      <c r="AU572" s="1337"/>
      <c r="AV572" s="1338"/>
      <c r="AW572" s="1342" t="str">
        <f>'Fruit Trees, Citrus &amp; Berries'!BA564</f>
        <v>OTPFT140</v>
      </c>
      <c r="AX572" s="1343"/>
      <c r="AY572" s="1344"/>
      <c r="BB572" s="108" t="str">
        <f t="shared" si="77"/>
        <v>*********</v>
      </c>
      <c r="BC572" s="108" t="str">
        <f t="shared" si="79"/>
        <v>OTPFT140</v>
      </c>
      <c r="BD572" s="108" t="str">
        <f t="shared" si="80"/>
        <v/>
      </c>
      <c r="BE572" s="108" t="str">
        <f t="shared" si="81"/>
        <v>Blueberry (200mm pot) | Denise</v>
      </c>
      <c r="BF572" s="115" t="str">
        <f t="shared" si="82"/>
        <v/>
      </c>
      <c r="BG572" s="113" t="str">
        <f t="shared" si="83"/>
        <v/>
      </c>
      <c r="BH572" s="206">
        <f t="shared" si="84"/>
        <v>0</v>
      </c>
      <c r="BI572" s="113" t="str">
        <f t="shared" si="85"/>
        <v/>
      </c>
    </row>
    <row r="573" spans="2:61" ht="18.75" customHeight="1" x14ac:dyDescent="0.4">
      <c r="B573" s="1329" t="s">
        <v>1824</v>
      </c>
      <c r="C573" s="1330"/>
      <c r="D573" s="1329" t="s">
        <v>1824</v>
      </c>
      <c r="E573" s="1330"/>
      <c r="F573" s="1331" t="str">
        <f>'Fruit Trees, Citrus &amp; Berries'!BE565</f>
        <v/>
      </c>
      <c r="G573" s="1332"/>
      <c r="H573" s="1333" t="str">
        <f>'Fruit Trees, Citrus &amp; Berries'!BB565&amp;" | "&amp;'Fruit Trees, Citrus &amp; Berries'!BC565</f>
        <v>Blueberry (140mm pot) | Elliott</v>
      </c>
      <c r="I573" s="1334"/>
      <c r="J573" s="1334"/>
      <c r="K573" s="1334"/>
      <c r="L573" s="1334"/>
      <c r="M573" s="1334"/>
      <c r="N573" s="1334"/>
      <c r="O573" s="1334"/>
      <c r="P573" s="1334"/>
      <c r="Q573" s="1334"/>
      <c r="R573" s="1334"/>
      <c r="S573" s="1334"/>
      <c r="T573" s="1334"/>
      <c r="U573" s="1334"/>
      <c r="V573" s="1334"/>
      <c r="W573" s="1334"/>
      <c r="X573" s="1334"/>
      <c r="Y573" s="1334"/>
      <c r="Z573" s="1334"/>
      <c r="AA573" s="1334"/>
      <c r="AB573" s="1334"/>
      <c r="AC573" s="1334"/>
      <c r="AD573" s="1334"/>
      <c r="AE573" s="1334"/>
      <c r="AF573" s="1334"/>
      <c r="AG573" s="1334"/>
      <c r="AH573" s="1334"/>
      <c r="AI573" s="1334"/>
      <c r="AJ573" s="1334"/>
      <c r="AK573" s="1334"/>
      <c r="AL573" s="1335"/>
      <c r="AM573" s="1336" t="str">
        <f>'Fruit Trees, Citrus &amp; Berries'!BF565</f>
        <v/>
      </c>
      <c r="AN573" s="1337"/>
      <c r="AO573" s="1338"/>
      <c r="AP573" s="1339">
        <f>'Fruit Trees, Citrus &amp; Berries'!BH565</f>
        <v>0</v>
      </c>
      <c r="AQ573" s="1340"/>
      <c r="AR573" s="1341"/>
      <c r="AS573" s="1336" t="str">
        <f t="shared" si="78"/>
        <v/>
      </c>
      <c r="AT573" s="1337"/>
      <c r="AU573" s="1337"/>
      <c r="AV573" s="1338"/>
      <c r="AW573" s="1342" t="str">
        <f>'Fruit Trees, Citrus &amp; Berries'!BA565</f>
        <v>OTPFT141</v>
      </c>
      <c r="AX573" s="1343"/>
      <c r="AY573" s="1344"/>
      <c r="BB573" s="108" t="str">
        <f t="shared" si="77"/>
        <v>*********</v>
      </c>
      <c r="BC573" s="108" t="str">
        <f t="shared" si="79"/>
        <v>OTPFT141</v>
      </c>
      <c r="BD573" s="108" t="str">
        <f t="shared" si="80"/>
        <v/>
      </c>
      <c r="BE573" s="108" t="str">
        <f t="shared" si="81"/>
        <v>Blueberry (140mm pot) | Elliott</v>
      </c>
      <c r="BF573" s="115" t="str">
        <f t="shared" si="82"/>
        <v/>
      </c>
      <c r="BG573" s="113" t="str">
        <f t="shared" si="83"/>
        <v/>
      </c>
      <c r="BH573" s="206">
        <f t="shared" si="84"/>
        <v>0</v>
      </c>
      <c r="BI573" s="113" t="str">
        <f t="shared" si="85"/>
        <v/>
      </c>
    </row>
    <row r="574" spans="2:61" ht="18.75" customHeight="1" x14ac:dyDescent="0.4">
      <c r="B574" s="1329" t="s">
        <v>1824</v>
      </c>
      <c r="C574" s="1330"/>
      <c r="D574" s="1329" t="s">
        <v>1824</v>
      </c>
      <c r="E574" s="1330"/>
      <c r="F574" s="1331" t="str">
        <f>'Fruit Trees, Citrus &amp; Berries'!BE566</f>
        <v/>
      </c>
      <c r="G574" s="1332"/>
      <c r="H574" s="1333" t="str">
        <f>'Fruit Trees, Citrus &amp; Berries'!BB566&amp;" | "&amp;'Fruit Trees, Citrus &amp; Berries'!BC566</f>
        <v>Blueberry (200mm pot) | Elliott</v>
      </c>
      <c r="I574" s="1334"/>
      <c r="J574" s="1334"/>
      <c r="K574" s="1334"/>
      <c r="L574" s="1334"/>
      <c r="M574" s="1334"/>
      <c r="N574" s="1334"/>
      <c r="O574" s="1334"/>
      <c r="P574" s="1334"/>
      <c r="Q574" s="1334"/>
      <c r="R574" s="1334"/>
      <c r="S574" s="1334"/>
      <c r="T574" s="1334"/>
      <c r="U574" s="1334"/>
      <c r="V574" s="1334"/>
      <c r="W574" s="1334"/>
      <c r="X574" s="1334"/>
      <c r="Y574" s="1334"/>
      <c r="Z574" s="1334"/>
      <c r="AA574" s="1334"/>
      <c r="AB574" s="1334"/>
      <c r="AC574" s="1334"/>
      <c r="AD574" s="1334"/>
      <c r="AE574" s="1334"/>
      <c r="AF574" s="1334"/>
      <c r="AG574" s="1334"/>
      <c r="AH574" s="1334"/>
      <c r="AI574" s="1334"/>
      <c r="AJ574" s="1334"/>
      <c r="AK574" s="1334"/>
      <c r="AL574" s="1335"/>
      <c r="AM574" s="1336" t="str">
        <f>'Fruit Trees, Citrus &amp; Berries'!BF566</f>
        <v/>
      </c>
      <c r="AN574" s="1337"/>
      <c r="AO574" s="1338"/>
      <c r="AP574" s="1339">
        <f>'Fruit Trees, Citrus &amp; Berries'!BH566</f>
        <v>0</v>
      </c>
      <c r="AQ574" s="1340"/>
      <c r="AR574" s="1341"/>
      <c r="AS574" s="1336" t="str">
        <f t="shared" si="78"/>
        <v/>
      </c>
      <c r="AT574" s="1337"/>
      <c r="AU574" s="1337"/>
      <c r="AV574" s="1338"/>
      <c r="AW574" s="1342" t="str">
        <f>'Fruit Trees, Citrus &amp; Berries'!BA566</f>
        <v>OTPFT142</v>
      </c>
      <c r="AX574" s="1343"/>
      <c r="AY574" s="1344"/>
      <c r="BB574" s="108" t="str">
        <f t="shared" si="77"/>
        <v>*********</v>
      </c>
      <c r="BC574" s="108" t="str">
        <f t="shared" si="79"/>
        <v>OTPFT142</v>
      </c>
      <c r="BD574" s="108" t="str">
        <f t="shared" si="80"/>
        <v/>
      </c>
      <c r="BE574" s="108" t="str">
        <f t="shared" si="81"/>
        <v>Blueberry (200mm pot) | Elliott</v>
      </c>
      <c r="BF574" s="115" t="str">
        <f t="shared" si="82"/>
        <v/>
      </c>
      <c r="BG574" s="113" t="str">
        <f t="shared" si="83"/>
        <v/>
      </c>
      <c r="BH574" s="206">
        <f t="shared" si="84"/>
        <v>0</v>
      </c>
      <c r="BI574" s="113" t="str">
        <f t="shared" si="85"/>
        <v/>
      </c>
    </row>
    <row r="575" spans="2:61" ht="18.75" customHeight="1" x14ac:dyDescent="0.4">
      <c r="B575" s="1329" t="s">
        <v>1824</v>
      </c>
      <c r="C575" s="1330"/>
      <c r="D575" s="1329" t="s">
        <v>1824</v>
      </c>
      <c r="E575" s="1330"/>
      <c r="F575" s="1331" t="str">
        <f>'Fruit Trees, Citrus &amp; Berries'!BE567</f>
        <v/>
      </c>
      <c r="G575" s="1332"/>
      <c r="H575" s="1333" t="str">
        <f>'Fruit Trees, Citrus &amp; Berries'!BB567&amp;" | "&amp;'Fruit Trees, Citrus &amp; Berries'!BC567</f>
        <v>Blueberry (2 litre pot) | Northland Blue</v>
      </c>
      <c r="I575" s="1334"/>
      <c r="J575" s="1334"/>
      <c r="K575" s="1334"/>
      <c r="L575" s="1334"/>
      <c r="M575" s="1334"/>
      <c r="N575" s="1334"/>
      <c r="O575" s="1334"/>
      <c r="P575" s="1334"/>
      <c r="Q575" s="1334"/>
      <c r="R575" s="1334"/>
      <c r="S575" s="1334"/>
      <c r="T575" s="1334"/>
      <c r="U575" s="1334"/>
      <c r="V575" s="1334"/>
      <c r="W575" s="1334"/>
      <c r="X575" s="1334"/>
      <c r="Y575" s="1334"/>
      <c r="Z575" s="1334"/>
      <c r="AA575" s="1334"/>
      <c r="AB575" s="1334"/>
      <c r="AC575" s="1334"/>
      <c r="AD575" s="1334"/>
      <c r="AE575" s="1334"/>
      <c r="AF575" s="1334"/>
      <c r="AG575" s="1334"/>
      <c r="AH575" s="1334"/>
      <c r="AI575" s="1334"/>
      <c r="AJ575" s="1334"/>
      <c r="AK575" s="1334"/>
      <c r="AL575" s="1335"/>
      <c r="AM575" s="1336">
        <f>'Fruit Trees, Citrus &amp; Berries'!BF567</f>
        <v>19.95</v>
      </c>
      <c r="AN575" s="1337"/>
      <c r="AO575" s="1338"/>
      <c r="AP575" s="1339">
        <f>'Fruit Trees, Citrus &amp; Berries'!BH567</f>
        <v>0</v>
      </c>
      <c r="AQ575" s="1340"/>
      <c r="AR575" s="1341"/>
      <c r="AS575" s="1336" t="str">
        <f t="shared" si="78"/>
        <v/>
      </c>
      <c r="AT575" s="1337"/>
      <c r="AU575" s="1337"/>
      <c r="AV575" s="1338"/>
      <c r="AW575" s="1342" t="str">
        <f>'Fruit Trees, Citrus &amp; Berries'!BA567</f>
        <v>TOPFT143</v>
      </c>
      <c r="AX575" s="1343"/>
      <c r="AY575" s="1344"/>
      <c r="BB575" s="108" t="str">
        <f t="shared" si="77"/>
        <v>*********</v>
      </c>
      <c r="BC575" s="108" t="str">
        <f t="shared" si="79"/>
        <v>TOPFT143</v>
      </c>
      <c r="BD575" s="108" t="str">
        <f t="shared" si="80"/>
        <v/>
      </c>
      <c r="BE575" s="108" t="str">
        <f t="shared" si="81"/>
        <v>Blueberry (2 litre pot) | Northland Blue</v>
      </c>
      <c r="BF575" s="115" t="str">
        <f t="shared" si="82"/>
        <v/>
      </c>
      <c r="BG575" s="113">
        <f t="shared" si="83"/>
        <v>19.95</v>
      </c>
      <c r="BH575" s="206">
        <f t="shared" si="84"/>
        <v>0</v>
      </c>
      <c r="BI575" s="113" t="str">
        <f t="shared" si="85"/>
        <v/>
      </c>
    </row>
    <row r="576" spans="2:61" ht="18.75" customHeight="1" x14ac:dyDescent="0.4">
      <c r="B576" s="1329" t="s">
        <v>1824</v>
      </c>
      <c r="C576" s="1330"/>
      <c r="D576" s="1329" t="s">
        <v>1824</v>
      </c>
      <c r="E576" s="1330"/>
      <c r="F576" s="1331">
        <f>'Fruit Trees, Citrus &amp; Berries'!BE568</f>
        <v>0</v>
      </c>
      <c r="G576" s="1332"/>
      <c r="H576" s="1333" t="str">
        <f>'Fruit Trees, Citrus &amp; Berries'!BB568&amp;" | "&amp;'Fruit Trees, Citrus &amp; Berries'!BC568</f>
        <v xml:space="preserve"> | </v>
      </c>
      <c r="I576" s="1334"/>
      <c r="J576" s="1334"/>
      <c r="K576" s="1334"/>
      <c r="L576" s="1334"/>
      <c r="M576" s="1334"/>
      <c r="N576" s="1334"/>
      <c r="O576" s="1334"/>
      <c r="P576" s="1334"/>
      <c r="Q576" s="1334"/>
      <c r="R576" s="1334"/>
      <c r="S576" s="1334"/>
      <c r="T576" s="1334"/>
      <c r="U576" s="1334"/>
      <c r="V576" s="1334"/>
      <c r="W576" s="1334"/>
      <c r="X576" s="1334"/>
      <c r="Y576" s="1334"/>
      <c r="Z576" s="1334"/>
      <c r="AA576" s="1334"/>
      <c r="AB576" s="1334"/>
      <c r="AC576" s="1334"/>
      <c r="AD576" s="1334"/>
      <c r="AE576" s="1334"/>
      <c r="AF576" s="1334"/>
      <c r="AG576" s="1334"/>
      <c r="AH576" s="1334"/>
      <c r="AI576" s="1334"/>
      <c r="AJ576" s="1334"/>
      <c r="AK576" s="1334"/>
      <c r="AL576" s="1335"/>
      <c r="AM576" s="1336">
        <f>'Fruit Trees, Citrus &amp; Berries'!BF568</f>
        <v>0</v>
      </c>
      <c r="AN576" s="1337"/>
      <c r="AO576" s="1338"/>
      <c r="AP576" s="1339">
        <f>'Fruit Trees, Citrus &amp; Berries'!BH568</f>
        <v>0</v>
      </c>
      <c r="AQ576" s="1340"/>
      <c r="AR576" s="1341"/>
      <c r="AS576" s="1336" t="str">
        <f t="shared" si="78"/>
        <v/>
      </c>
      <c r="AT576" s="1337"/>
      <c r="AU576" s="1337"/>
      <c r="AV576" s="1338"/>
      <c r="AW576" s="1342" t="str">
        <f>'Fruit Trees, Citrus &amp; Berries'!BA568</f>
        <v/>
      </c>
      <c r="AX576" s="1343"/>
      <c r="AY576" s="1344"/>
      <c r="BB576" s="108" t="str">
        <f t="shared" si="77"/>
        <v>*********</v>
      </c>
      <c r="BC576" s="108" t="str">
        <f t="shared" si="79"/>
        <v/>
      </c>
      <c r="BD576" s="108">
        <f t="shared" si="80"/>
        <v>0</v>
      </c>
      <c r="BE576" s="108" t="str">
        <f t="shared" si="81"/>
        <v xml:space="preserve"> | </v>
      </c>
      <c r="BF576" s="115" t="str">
        <f t="shared" si="82"/>
        <v/>
      </c>
      <c r="BG576" s="113">
        <f t="shared" si="83"/>
        <v>0</v>
      </c>
      <c r="BH576" s="206">
        <f t="shared" si="84"/>
        <v>0</v>
      </c>
      <c r="BI576" s="113" t="str">
        <f t="shared" si="85"/>
        <v/>
      </c>
    </row>
    <row r="577" spans="2:61" ht="18.75" customHeight="1" x14ac:dyDescent="0.4">
      <c r="B577" s="1329" t="s">
        <v>1824</v>
      </c>
      <c r="C577" s="1330"/>
      <c r="D577" s="1329" t="s">
        <v>1824</v>
      </c>
      <c r="E577" s="1330"/>
      <c r="F577" s="1331" t="str">
        <f>'Fruit Trees, Citrus &amp; Berries'!BE569</f>
        <v/>
      </c>
      <c r="G577" s="1332"/>
      <c r="H577" s="1333" t="str">
        <f>'Fruit Trees, Citrus &amp; Berries'!BB569&amp;" | "&amp;'Fruit Trees, Citrus &amp; Berries'!BC569</f>
        <v xml:space="preserve"> | </v>
      </c>
      <c r="I577" s="1334"/>
      <c r="J577" s="1334"/>
      <c r="K577" s="1334"/>
      <c r="L577" s="1334"/>
      <c r="M577" s="1334"/>
      <c r="N577" s="1334"/>
      <c r="O577" s="1334"/>
      <c r="P577" s="1334"/>
      <c r="Q577" s="1334"/>
      <c r="R577" s="1334"/>
      <c r="S577" s="1334"/>
      <c r="T577" s="1334"/>
      <c r="U577" s="1334"/>
      <c r="V577" s="1334"/>
      <c r="W577" s="1334"/>
      <c r="X577" s="1334"/>
      <c r="Y577" s="1334"/>
      <c r="Z577" s="1334"/>
      <c r="AA577" s="1334"/>
      <c r="AB577" s="1334"/>
      <c r="AC577" s="1334"/>
      <c r="AD577" s="1334"/>
      <c r="AE577" s="1334"/>
      <c r="AF577" s="1334"/>
      <c r="AG577" s="1334"/>
      <c r="AH577" s="1334"/>
      <c r="AI577" s="1334"/>
      <c r="AJ577" s="1334"/>
      <c r="AK577" s="1334"/>
      <c r="AL577" s="1335"/>
      <c r="AM577" s="1336" t="str">
        <f>'Fruit Trees, Citrus &amp; Berries'!BF569</f>
        <v/>
      </c>
      <c r="AN577" s="1337"/>
      <c r="AO577" s="1338"/>
      <c r="AP577" s="1339" t="str">
        <f>'Fruit Trees, Citrus &amp; Berries'!BH569</f>
        <v/>
      </c>
      <c r="AQ577" s="1340"/>
      <c r="AR577" s="1341"/>
      <c r="AS577" s="1336" t="str">
        <f t="shared" si="78"/>
        <v/>
      </c>
      <c r="AT577" s="1337"/>
      <c r="AU577" s="1337"/>
      <c r="AV577" s="1338"/>
      <c r="AW577" s="1342" t="str">
        <f>'Fruit Trees, Citrus &amp; Berries'!BA569</f>
        <v/>
      </c>
      <c r="AX577" s="1343"/>
      <c r="AY577" s="1344"/>
      <c r="BB577" s="108" t="str">
        <f t="shared" si="77"/>
        <v>*********</v>
      </c>
      <c r="BC577" s="108" t="str">
        <f t="shared" si="79"/>
        <v/>
      </c>
      <c r="BD577" s="108" t="str">
        <f t="shared" si="80"/>
        <v/>
      </c>
      <c r="BE577" s="108" t="str">
        <f t="shared" si="81"/>
        <v xml:space="preserve"> | </v>
      </c>
      <c r="BF577" s="115" t="str">
        <f t="shared" si="82"/>
        <v/>
      </c>
      <c r="BG577" s="113" t="str">
        <f t="shared" si="83"/>
        <v/>
      </c>
      <c r="BH577" s="206" t="str">
        <f t="shared" si="84"/>
        <v/>
      </c>
      <c r="BI577" s="113" t="str">
        <f t="shared" si="85"/>
        <v/>
      </c>
    </row>
    <row r="578" spans="2:61" ht="18.75" customHeight="1" x14ac:dyDescent="0.4">
      <c r="B578" s="1329" t="s">
        <v>1824</v>
      </c>
      <c r="C578" s="1330"/>
      <c r="D578" s="1329" t="s">
        <v>1824</v>
      </c>
      <c r="E578" s="1330"/>
      <c r="F578" s="1331" t="str">
        <f>'Fruit Trees, Citrus &amp; Berries'!BE570</f>
        <v/>
      </c>
      <c r="G578" s="1332"/>
      <c r="H578" s="1333" t="str">
        <f>'Fruit Trees, Citrus &amp; Berries'!BB570&amp;" | "&amp;'Fruit Trees, Citrus &amp; Berries'!BC570</f>
        <v xml:space="preserve">Raspberry (10 Canes) | Autumn Bliss </v>
      </c>
      <c r="I578" s="1334"/>
      <c r="J578" s="1334"/>
      <c r="K578" s="1334"/>
      <c r="L578" s="1334"/>
      <c r="M578" s="1334"/>
      <c r="N578" s="1334"/>
      <c r="O578" s="1334"/>
      <c r="P578" s="1334"/>
      <c r="Q578" s="1334"/>
      <c r="R578" s="1334"/>
      <c r="S578" s="1334"/>
      <c r="T578" s="1334"/>
      <c r="U578" s="1334"/>
      <c r="V578" s="1334"/>
      <c r="W578" s="1334"/>
      <c r="X578" s="1334"/>
      <c r="Y578" s="1334"/>
      <c r="Z578" s="1334"/>
      <c r="AA578" s="1334"/>
      <c r="AB578" s="1334"/>
      <c r="AC578" s="1334"/>
      <c r="AD578" s="1334"/>
      <c r="AE578" s="1334"/>
      <c r="AF578" s="1334"/>
      <c r="AG578" s="1334"/>
      <c r="AH578" s="1334"/>
      <c r="AI578" s="1334"/>
      <c r="AJ578" s="1334"/>
      <c r="AK578" s="1334"/>
      <c r="AL578" s="1335"/>
      <c r="AM578" s="1336">
        <f>'Fruit Trees, Citrus &amp; Berries'!BF570</f>
        <v>36.950000000000003</v>
      </c>
      <c r="AN578" s="1337"/>
      <c r="AO578" s="1338"/>
      <c r="AP578" s="1339">
        <f>'Fruit Trees, Citrus &amp; Berries'!BH570</f>
        <v>0</v>
      </c>
      <c r="AQ578" s="1340"/>
      <c r="AR578" s="1341"/>
      <c r="AS578" s="1336" t="str">
        <f t="shared" si="78"/>
        <v/>
      </c>
      <c r="AT578" s="1337"/>
      <c r="AU578" s="1337"/>
      <c r="AV578" s="1338"/>
      <c r="AW578" s="1342" t="str">
        <f>'Fruit Trees, Citrus &amp; Berries'!BA570</f>
        <v>OTFBR880</v>
      </c>
      <c r="AX578" s="1343"/>
      <c r="AY578" s="1344"/>
      <c r="BB578" s="108" t="str">
        <f t="shared" si="77"/>
        <v>*********</v>
      </c>
      <c r="BC578" s="108" t="str">
        <f t="shared" si="79"/>
        <v>OTFBR880</v>
      </c>
      <c r="BD578" s="108" t="str">
        <f t="shared" si="80"/>
        <v/>
      </c>
      <c r="BE578" s="108" t="str">
        <f t="shared" si="81"/>
        <v xml:space="preserve">Raspberry (10 Canes) | Autumn Bliss </v>
      </c>
      <c r="BF578" s="115" t="str">
        <f t="shared" si="82"/>
        <v/>
      </c>
      <c r="BG578" s="113">
        <f t="shared" si="83"/>
        <v>36.950000000000003</v>
      </c>
      <c r="BH578" s="206">
        <f t="shared" si="84"/>
        <v>0</v>
      </c>
      <c r="BI578" s="113" t="str">
        <f t="shared" si="85"/>
        <v/>
      </c>
    </row>
    <row r="579" spans="2:61" ht="18.75" customHeight="1" x14ac:dyDescent="0.4">
      <c r="B579" s="1329" t="s">
        <v>1824</v>
      </c>
      <c r="C579" s="1330"/>
      <c r="D579" s="1329" t="s">
        <v>1824</v>
      </c>
      <c r="E579" s="1330"/>
      <c r="F579" s="1331" t="str">
        <f>'Fruit Trees, Citrus &amp; Berries'!BE571</f>
        <v/>
      </c>
      <c r="G579" s="1332"/>
      <c r="H579" s="1333" t="str">
        <f>'Fruit Trees, Citrus &amp; Berries'!BB571&amp;" | "&amp;'Fruit Trees, Citrus &amp; Berries'!BC571</f>
        <v>Raspberry (10 Canes) | Chilcotin</v>
      </c>
      <c r="I579" s="1334"/>
      <c r="J579" s="1334"/>
      <c r="K579" s="1334"/>
      <c r="L579" s="1334"/>
      <c r="M579" s="1334"/>
      <c r="N579" s="1334"/>
      <c r="O579" s="1334"/>
      <c r="P579" s="1334"/>
      <c r="Q579" s="1334"/>
      <c r="R579" s="1334"/>
      <c r="S579" s="1334"/>
      <c r="T579" s="1334"/>
      <c r="U579" s="1334"/>
      <c r="V579" s="1334"/>
      <c r="W579" s="1334"/>
      <c r="X579" s="1334"/>
      <c r="Y579" s="1334"/>
      <c r="Z579" s="1334"/>
      <c r="AA579" s="1334"/>
      <c r="AB579" s="1334"/>
      <c r="AC579" s="1334"/>
      <c r="AD579" s="1334"/>
      <c r="AE579" s="1334"/>
      <c r="AF579" s="1334"/>
      <c r="AG579" s="1334"/>
      <c r="AH579" s="1334"/>
      <c r="AI579" s="1334"/>
      <c r="AJ579" s="1334"/>
      <c r="AK579" s="1334"/>
      <c r="AL579" s="1335"/>
      <c r="AM579" s="1336">
        <f>'Fruit Trees, Citrus &amp; Berries'!BF571</f>
        <v>29.95</v>
      </c>
      <c r="AN579" s="1337"/>
      <c r="AO579" s="1338"/>
      <c r="AP579" s="1339">
        <f>'Fruit Trees, Citrus &amp; Berries'!BH571</f>
        <v>0</v>
      </c>
      <c r="AQ579" s="1340"/>
      <c r="AR579" s="1341"/>
      <c r="AS579" s="1336" t="str">
        <f t="shared" si="78"/>
        <v/>
      </c>
      <c r="AT579" s="1337"/>
      <c r="AU579" s="1337"/>
      <c r="AV579" s="1338"/>
      <c r="AW579" s="1342" t="str">
        <f>'Fruit Trees, Citrus &amp; Berries'!BA571</f>
        <v>OTFBR883</v>
      </c>
      <c r="AX579" s="1343"/>
      <c r="AY579" s="1344"/>
      <c r="BB579" s="108" t="str">
        <f t="shared" si="77"/>
        <v>*********</v>
      </c>
      <c r="BC579" s="108" t="str">
        <f t="shared" si="79"/>
        <v>OTFBR883</v>
      </c>
      <c r="BD579" s="108" t="str">
        <f t="shared" si="80"/>
        <v/>
      </c>
      <c r="BE579" s="108" t="str">
        <f t="shared" si="81"/>
        <v>Raspberry (10 Canes) | Chilcotin</v>
      </c>
      <c r="BF579" s="115" t="str">
        <f t="shared" si="82"/>
        <v/>
      </c>
      <c r="BG579" s="113">
        <f t="shared" si="83"/>
        <v>29.95</v>
      </c>
      <c r="BH579" s="206">
        <f t="shared" si="84"/>
        <v>0</v>
      </c>
      <c r="BI579" s="113" t="str">
        <f t="shared" si="85"/>
        <v/>
      </c>
    </row>
    <row r="580" spans="2:61" ht="18.75" customHeight="1" x14ac:dyDescent="0.4">
      <c r="B580" s="1329" t="s">
        <v>1824</v>
      </c>
      <c r="C580" s="1330"/>
      <c r="D580" s="1329" t="s">
        <v>1824</v>
      </c>
      <c r="E580" s="1330"/>
      <c r="F580" s="1331" t="str">
        <f>'Fruit Trees, Citrus &amp; Berries'!BE572</f>
        <v/>
      </c>
      <c r="G580" s="1332"/>
      <c r="H580" s="1333" t="str">
        <f>'Fruit Trees, Citrus &amp; Berries'!BB572&amp;" | "&amp;'Fruit Trees, Citrus &amp; Berries'!BC572</f>
        <v>Raspberry (10 Canes) | Chilliwack</v>
      </c>
      <c r="I580" s="1334"/>
      <c r="J580" s="1334"/>
      <c r="K580" s="1334"/>
      <c r="L580" s="1334"/>
      <c r="M580" s="1334"/>
      <c r="N580" s="1334"/>
      <c r="O580" s="1334"/>
      <c r="P580" s="1334"/>
      <c r="Q580" s="1334"/>
      <c r="R580" s="1334"/>
      <c r="S580" s="1334"/>
      <c r="T580" s="1334"/>
      <c r="U580" s="1334"/>
      <c r="V580" s="1334"/>
      <c r="W580" s="1334"/>
      <c r="X580" s="1334"/>
      <c r="Y580" s="1334"/>
      <c r="Z580" s="1334"/>
      <c r="AA580" s="1334"/>
      <c r="AB580" s="1334"/>
      <c r="AC580" s="1334"/>
      <c r="AD580" s="1334"/>
      <c r="AE580" s="1334"/>
      <c r="AF580" s="1334"/>
      <c r="AG580" s="1334"/>
      <c r="AH580" s="1334"/>
      <c r="AI580" s="1334"/>
      <c r="AJ580" s="1334"/>
      <c r="AK580" s="1334"/>
      <c r="AL580" s="1335"/>
      <c r="AM580" s="1336">
        <f>'Fruit Trees, Citrus &amp; Berries'!BF572</f>
        <v>36.950000000000003</v>
      </c>
      <c r="AN580" s="1337"/>
      <c r="AO580" s="1338"/>
      <c r="AP580" s="1339">
        <f>'Fruit Trees, Citrus &amp; Berries'!BH572</f>
        <v>0</v>
      </c>
      <c r="AQ580" s="1340"/>
      <c r="AR580" s="1341"/>
      <c r="AS580" s="1336" t="str">
        <f t="shared" si="78"/>
        <v/>
      </c>
      <c r="AT580" s="1337"/>
      <c r="AU580" s="1337"/>
      <c r="AV580" s="1338"/>
      <c r="AW580" s="1342" t="str">
        <f>'Fruit Trees, Citrus &amp; Berries'!BA572</f>
        <v>OTFBR886</v>
      </c>
      <c r="AX580" s="1343"/>
      <c r="AY580" s="1344"/>
      <c r="BB580" s="108" t="str">
        <f t="shared" si="77"/>
        <v>*********</v>
      </c>
      <c r="BC580" s="108" t="str">
        <f t="shared" si="79"/>
        <v>OTFBR886</v>
      </c>
      <c r="BD580" s="108" t="str">
        <f t="shared" si="80"/>
        <v/>
      </c>
      <c r="BE580" s="108" t="str">
        <f t="shared" si="81"/>
        <v>Raspberry (10 Canes) | Chilliwack</v>
      </c>
      <c r="BF580" s="115" t="str">
        <f t="shared" si="82"/>
        <v/>
      </c>
      <c r="BG580" s="113">
        <f t="shared" si="83"/>
        <v>36.950000000000003</v>
      </c>
      <c r="BH580" s="206">
        <f t="shared" si="84"/>
        <v>0</v>
      </c>
      <c r="BI580" s="113" t="str">
        <f t="shared" si="85"/>
        <v/>
      </c>
    </row>
    <row r="581" spans="2:61" ht="18.75" customHeight="1" x14ac:dyDescent="0.4">
      <c r="B581" s="1329" t="s">
        <v>1824</v>
      </c>
      <c r="C581" s="1330"/>
      <c r="D581" s="1329" t="s">
        <v>1824</v>
      </c>
      <c r="E581" s="1330"/>
      <c r="F581" s="1331" t="str">
        <f>'Fruit Trees, Citrus &amp; Berries'!BE573</f>
        <v/>
      </c>
      <c r="G581" s="1332"/>
      <c r="H581" s="1333" t="str">
        <f>'Fruit Trees, Citrus &amp; Berries'!BB573&amp;" | "&amp;'Fruit Trees, Citrus &amp; Berries'!BC573</f>
        <v>Raspberry (10 Canes) | Heritage</v>
      </c>
      <c r="I581" s="1334"/>
      <c r="J581" s="1334"/>
      <c r="K581" s="1334"/>
      <c r="L581" s="1334"/>
      <c r="M581" s="1334"/>
      <c r="N581" s="1334"/>
      <c r="O581" s="1334"/>
      <c r="P581" s="1334"/>
      <c r="Q581" s="1334"/>
      <c r="R581" s="1334"/>
      <c r="S581" s="1334"/>
      <c r="T581" s="1334"/>
      <c r="U581" s="1334"/>
      <c r="V581" s="1334"/>
      <c r="W581" s="1334"/>
      <c r="X581" s="1334"/>
      <c r="Y581" s="1334"/>
      <c r="Z581" s="1334"/>
      <c r="AA581" s="1334"/>
      <c r="AB581" s="1334"/>
      <c r="AC581" s="1334"/>
      <c r="AD581" s="1334"/>
      <c r="AE581" s="1334"/>
      <c r="AF581" s="1334"/>
      <c r="AG581" s="1334"/>
      <c r="AH581" s="1334"/>
      <c r="AI581" s="1334"/>
      <c r="AJ581" s="1334"/>
      <c r="AK581" s="1334"/>
      <c r="AL581" s="1335"/>
      <c r="AM581" s="1336">
        <f>'Fruit Trees, Citrus &amp; Berries'!BF573</f>
        <v>29.95</v>
      </c>
      <c r="AN581" s="1337"/>
      <c r="AO581" s="1338"/>
      <c r="AP581" s="1339">
        <f>'Fruit Trees, Citrus &amp; Berries'!BH573</f>
        <v>0</v>
      </c>
      <c r="AQ581" s="1340"/>
      <c r="AR581" s="1341"/>
      <c r="AS581" s="1336" t="str">
        <f t="shared" si="78"/>
        <v/>
      </c>
      <c r="AT581" s="1337"/>
      <c r="AU581" s="1337"/>
      <c r="AV581" s="1338"/>
      <c r="AW581" s="1342" t="str">
        <f>'Fruit Trees, Citrus &amp; Berries'!BA573</f>
        <v>OTFBR889</v>
      </c>
      <c r="AX581" s="1343"/>
      <c r="AY581" s="1344"/>
      <c r="BB581" s="108" t="str">
        <f t="shared" si="77"/>
        <v>*********</v>
      </c>
      <c r="BC581" s="108" t="str">
        <f t="shared" si="79"/>
        <v>OTFBR889</v>
      </c>
      <c r="BD581" s="108" t="str">
        <f t="shared" si="80"/>
        <v/>
      </c>
      <c r="BE581" s="108" t="str">
        <f t="shared" si="81"/>
        <v>Raspberry (10 Canes) | Heritage</v>
      </c>
      <c r="BF581" s="115" t="str">
        <f t="shared" si="82"/>
        <v/>
      </c>
      <c r="BG581" s="113">
        <f t="shared" si="83"/>
        <v>29.95</v>
      </c>
      <c r="BH581" s="206">
        <f t="shared" si="84"/>
        <v>0</v>
      </c>
      <c r="BI581" s="113" t="str">
        <f t="shared" si="85"/>
        <v/>
      </c>
    </row>
    <row r="582" spans="2:61" ht="18.75" customHeight="1" x14ac:dyDescent="0.4">
      <c r="B582" s="1329" t="s">
        <v>1824</v>
      </c>
      <c r="C582" s="1330"/>
      <c r="D582" s="1329" t="s">
        <v>1824</v>
      </c>
      <c r="E582" s="1330"/>
      <c r="F582" s="1331" t="str">
        <f>'Fruit Trees, Citrus &amp; Berries'!BE574</f>
        <v/>
      </c>
      <c r="G582" s="1332"/>
      <c r="H582" s="1333" t="str">
        <f>'Fruit Trees, Citrus &amp; Berries'!BB574&amp;" | "&amp;'Fruit Trees, Citrus &amp; Berries'!BC574</f>
        <v>Raspberry (10 Canes) | Lloyd George</v>
      </c>
      <c r="I582" s="1334"/>
      <c r="J582" s="1334"/>
      <c r="K582" s="1334"/>
      <c r="L582" s="1334"/>
      <c r="M582" s="1334"/>
      <c r="N582" s="1334"/>
      <c r="O582" s="1334"/>
      <c r="P582" s="1334"/>
      <c r="Q582" s="1334"/>
      <c r="R582" s="1334"/>
      <c r="S582" s="1334"/>
      <c r="T582" s="1334"/>
      <c r="U582" s="1334"/>
      <c r="V582" s="1334"/>
      <c r="W582" s="1334"/>
      <c r="X582" s="1334"/>
      <c r="Y582" s="1334"/>
      <c r="Z582" s="1334"/>
      <c r="AA582" s="1334"/>
      <c r="AB582" s="1334"/>
      <c r="AC582" s="1334"/>
      <c r="AD582" s="1334"/>
      <c r="AE582" s="1334"/>
      <c r="AF582" s="1334"/>
      <c r="AG582" s="1334"/>
      <c r="AH582" s="1334"/>
      <c r="AI582" s="1334"/>
      <c r="AJ582" s="1334"/>
      <c r="AK582" s="1334"/>
      <c r="AL582" s="1335"/>
      <c r="AM582" s="1336">
        <f>'Fruit Trees, Citrus &amp; Berries'!BF574</f>
        <v>36.950000000000003</v>
      </c>
      <c r="AN582" s="1337"/>
      <c r="AO582" s="1338"/>
      <c r="AP582" s="1339">
        <f>'Fruit Trees, Citrus &amp; Berries'!BH574</f>
        <v>0</v>
      </c>
      <c r="AQ582" s="1340"/>
      <c r="AR582" s="1341"/>
      <c r="AS582" s="1336" t="str">
        <f t="shared" si="78"/>
        <v/>
      </c>
      <c r="AT582" s="1337"/>
      <c r="AU582" s="1337"/>
      <c r="AV582" s="1338"/>
      <c r="AW582" s="1342" t="str">
        <f>'Fruit Trees, Citrus &amp; Berries'!BA574</f>
        <v>OTFBR892</v>
      </c>
      <c r="AX582" s="1343"/>
      <c r="AY582" s="1344"/>
      <c r="BB582" s="108" t="str">
        <f t="shared" si="77"/>
        <v>*********</v>
      </c>
      <c r="BC582" s="108" t="str">
        <f t="shared" si="79"/>
        <v>OTFBR892</v>
      </c>
      <c r="BD582" s="108" t="str">
        <f t="shared" si="80"/>
        <v/>
      </c>
      <c r="BE582" s="108" t="str">
        <f t="shared" si="81"/>
        <v>Raspberry (10 Canes) | Lloyd George</v>
      </c>
      <c r="BF582" s="115" t="str">
        <f t="shared" si="82"/>
        <v/>
      </c>
      <c r="BG582" s="113">
        <f t="shared" si="83"/>
        <v>36.950000000000003</v>
      </c>
      <c r="BH582" s="206">
        <f t="shared" si="84"/>
        <v>0</v>
      </c>
      <c r="BI582" s="113" t="str">
        <f t="shared" si="85"/>
        <v/>
      </c>
    </row>
    <row r="583" spans="2:61" ht="18.75" customHeight="1" x14ac:dyDescent="0.4">
      <c r="B583" s="1329" t="s">
        <v>1824</v>
      </c>
      <c r="C583" s="1330"/>
      <c r="D583" s="1329" t="s">
        <v>1824</v>
      </c>
      <c r="E583" s="1330"/>
      <c r="F583" s="1331" t="str">
        <f>'Fruit Trees, Citrus &amp; Berries'!BE575</f>
        <v/>
      </c>
      <c r="G583" s="1332"/>
      <c r="H583" s="1333" t="str">
        <f>'Fruit Trees, Citrus &amp; Berries'!BB575&amp;" | "&amp;'Fruit Trees, Citrus &amp; Berries'!BC575</f>
        <v xml:space="preserve"> | </v>
      </c>
      <c r="I583" s="1334"/>
      <c r="J583" s="1334"/>
      <c r="K583" s="1334"/>
      <c r="L583" s="1334"/>
      <c r="M583" s="1334"/>
      <c r="N583" s="1334"/>
      <c r="O583" s="1334"/>
      <c r="P583" s="1334"/>
      <c r="Q583" s="1334"/>
      <c r="R583" s="1334"/>
      <c r="S583" s="1334"/>
      <c r="T583" s="1334"/>
      <c r="U583" s="1334"/>
      <c r="V583" s="1334"/>
      <c r="W583" s="1334"/>
      <c r="X583" s="1334"/>
      <c r="Y583" s="1334"/>
      <c r="Z583" s="1334"/>
      <c r="AA583" s="1334"/>
      <c r="AB583" s="1334"/>
      <c r="AC583" s="1334"/>
      <c r="AD583" s="1334"/>
      <c r="AE583" s="1334"/>
      <c r="AF583" s="1334"/>
      <c r="AG583" s="1334"/>
      <c r="AH583" s="1334"/>
      <c r="AI583" s="1334"/>
      <c r="AJ583" s="1334"/>
      <c r="AK583" s="1334"/>
      <c r="AL583" s="1335"/>
      <c r="AM583" s="1336" t="str">
        <f>'Fruit Trees, Citrus &amp; Berries'!BF575</f>
        <v/>
      </c>
      <c r="AN583" s="1337"/>
      <c r="AO583" s="1338"/>
      <c r="AP583" s="1339" t="str">
        <f>'Fruit Trees, Citrus &amp; Berries'!BH575</f>
        <v/>
      </c>
      <c r="AQ583" s="1340"/>
      <c r="AR583" s="1341"/>
      <c r="AS583" s="1336" t="str">
        <f t="shared" si="78"/>
        <v/>
      </c>
      <c r="AT583" s="1337"/>
      <c r="AU583" s="1337"/>
      <c r="AV583" s="1338"/>
      <c r="AW583" s="1342" t="str">
        <f>'Fruit Trees, Citrus &amp; Berries'!BA575</f>
        <v/>
      </c>
      <c r="AX583" s="1343"/>
      <c r="AY583" s="1344"/>
      <c r="BB583" s="108" t="str">
        <f t="shared" si="77"/>
        <v>*********</v>
      </c>
      <c r="BC583" s="108" t="str">
        <f t="shared" si="79"/>
        <v/>
      </c>
      <c r="BD583" s="108" t="str">
        <f t="shared" si="80"/>
        <v/>
      </c>
      <c r="BE583" s="108" t="str">
        <f t="shared" si="81"/>
        <v xml:space="preserve"> | </v>
      </c>
      <c r="BF583" s="115" t="str">
        <f t="shared" si="82"/>
        <v/>
      </c>
      <c r="BG583" s="113" t="str">
        <f t="shared" si="83"/>
        <v/>
      </c>
      <c r="BH583" s="206" t="str">
        <f t="shared" si="84"/>
        <v/>
      </c>
      <c r="BI583" s="113" t="str">
        <f t="shared" si="85"/>
        <v/>
      </c>
    </row>
    <row r="584" spans="2:61" ht="18.75" customHeight="1" x14ac:dyDescent="0.4">
      <c r="B584" s="1329" t="s">
        <v>1824</v>
      </c>
      <c r="C584" s="1330"/>
      <c r="D584" s="1329" t="s">
        <v>1824</v>
      </c>
      <c r="E584" s="1330"/>
      <c r="F584" s="1331" t="str">
        <f>'Fruit Trees, Citrus &amp; Berries'!BE576</f>
        <v/>
      </c>
      <c r="G584" s="1332"/>
      <c r="H584" s="1333" t="str">
        <f>'Fruit Trees, Citrus &amp; Berries'!BB576&amp;" | "&amp;'Fruit Trees, Citrus &amp; Berries'!BC576</f>
        <v xml:space="preserve"> | </v>
      </c>
      <c r="I584" s="1334"/>
      <c r="J584" s="1334"/>
      <c r="K584" s="1334"/>
      <c r="L584" s="1334"/>
      <c r="M584" s="1334"/>
      <c r="N584" s="1334"/>
      <c r="O584" s="1334"/>
      <c r="P584" s="1334"/>
      <c r="Q584" s="1334"/>
      <c r="R584" s="1334"/>
      <c r="S584" s="1334"/>
      <c r="T584" s="1334"/>
      <c r="U584" s="1334"/>
      <c r="V584" s="1334"/>
      <c r="W584" s="1334"/>
      <c r="X584" s="1334"/>
      <c r="Y584" s="1334"/>
      <c r="Z584" s="1334"/>
      <c r="AA584" s="1334"/>
      <c r="AB584" s="1334"/>
      <c r="AC584" s="1334"/>
      <c r="AD584" s="1334"/>
      <c r="AE584" s="1334"/>
      <c r="AF584" s="1334"/>
      <c r="AG584" s="1334"/>
      <c r="AH584" s="1334"/>
      <c r="AI584" s="1334"/>
      <c r="AJ584" s="1334"/>
      <c r="AK584" s="1334"/>
      <c r="AL584" s="1335"/>
      <c r="AM584" s="1336" t="str">
        <f>'Fruit Trees, Citrus &amp; Berries'!BF576</f>
        <v/>
      </c>
      <c r="AN584" s="1337"/>
      <c r="AO584" s="1338"/>
      <c r="AP584" s="1339" t="str">
        <f>'Fruit Trees, Citrus &amp; Berries'!BH576</f>
        <v/>
      </c>
      <c r="AQ584" s="1340"/>
      <c r="AR584" s="1341"/>
      <c r="AS584" s="1336" t="str">
        <f t="shared" si="78"/>
        <v/>
      </c>
      <c r="AT584" s="1337"/>
      <c r="AU584" s="1337"/>
      <c r="AV584" s="1338"/>
      <c r="AW584" s="1342" t="str">
        <f>'Fruit Trees, Citrus &amp; Berries'!BA576</f>
        <v/>
      </c>
      <c r="AX584" s="1343"/>
      <c r="AY584" s="1344"/>
      <c r="BB584" s="108" t="str">
        <f t="shared" si="77"/>
        <v>*********</v>
      </c>
      <c r="BC584" s="108" t="str">
        <f t="shared" si="79"/>
        <v/>
      </c>
      <c r="BD584" s="108" t="str">
        <f t="shared" si="80"/>
        <v/>
      </c>
      <c r="BE584" s="108" t="str">
        <f t="shared" si="81"/>
        <v xml:space="preserve"> | </v>
      </c>
      <c r="BF584" s="115" t="str">
        <f t="shared" si="82"/>
        <v/>
      </c>
      <c r="BG584" s="113" t="str">
        <f t="shared" si="83"/>
        <v/>
      </c>
      <c r="BH584" s="206" t="str">
        <f t="shared" si="84"/>
        <v/>
      </c>
      <c r="BI584" s="113" t="str">
        <f t="shared" si="85"/>
        <v/>
      </c>
    </row>
    <row r="585" spans="2:61" ht="18.75" customHeight="1" x14ac:dyDescent="0.4">
      <c r="B585" s="1329" t="s">
        <v>1824</v>
      </c>
      <c r="C585" s="1330"/>
      <c r="D585" s="1329" t="s">
        <v>1824</v>
      </c>
      <c r="E585" s="1330"/>
      <c r="F585" s="1331" t="str">
        <f>'Fruit Trees, Citrus &amp; Berries'!BE577</f>
        <v/>
      </c>
      <c r="G585" s="1332"/>
      <c r="H585" s="1333" t="str">
        <f>'Fruit Trees, Citrus &amp; Berries'!BB577&amp;" | "&amp;'Fruit Trees, Citrus &amp; Berries'!BC577</f>
        <v>Strawberry (10 Runners) | Adina</v>
      </c>
      <c r="I585" s="1334"/>
      <c r="J585" s="1334"/>
      <c r="K585" s="1334"/>
      <c r="L585" s="1334"/>
      <c r="M585" s="1334"/>
      <c r="N585" s="1334"/>
      <c r="O585" s="1334"/>
      <c r="P585" s="1334"/>
      <c r="Q585" s="1334"/>
      <c r="R585" s="1334"/>
      <c r="S585" s="1334"/>
      <c r="T585" s="1334"/>
      <c r="U585" s="1334"/>
      <c r="V585" s="1334"/>
      <c r="W585" s="1334"/>
      <c r="X585" s="1334"/>
      <c r="Y585" s="1334"/>
      <c r="Z585" s="1334"/>
      <c r="AA585" s="1334"/>
      <c r="AB585" s="1334"/>
      <c r="AC585" s="1334"/>
      <c r="AD585" s="1334"/>
      <c r="AE585" s="1334"/>
      <c r="AF585" s="1334"/>
      <c r="AG585" s="1334"/>
      <c r="AH585" s="1334"/>
      <c r="AI585" s="1334"/>
      <c r="AJ585" s="1334"/>
      <c r="AK585" s="1334"/>
      <c r="AL585" s="1335"/>
      <c r="AM585" s="1336">
        <f>'Fruit Trees, Citrus &amp; Berries'!BF577</f>
        <v>19.95</v>
      </c>
      <c r="AN585" s="1337"/>
      <c r="AO585" s="1338"/>
      <c r="AP585" s="1339">
        <f>'Fruit Trees, Citrus &amp; Berries'!BH577</f>
        <v>0</v>
      </c>
      <c r="AQ585" s="1340"/>
      <c r="AR585" s="1341"/>
      <c r="AS585" s="1336" t="str">
        <f t="shared" si="78"/>
        <v/>
      </c>
      <c r="AT585" s="1337"/>
      <c r="AU585" s="1337"/>
      <c r="AV585" s="1338"/>
      <c r="AW585" s="1342" t="str">
        <f>'Fruit Trees, Citrus &amp; Berries'!BA577</f>
        <v>OTFBR901</v>
      </c>
      <c r="AX585" s="1343"/>
      <c r="AY585" s="1344"/>
      <c r="BB585" s="108" t="str">
        <f t="shared" si="77"/>
        <v>*********</v>
      </c>
      <c r="BC585" s="108" t="str">
        <f t="shared" si="79"/>
        <v>OTFBR901</v>
      </c>
      <c r="BD585" s="108" t="str">
        <f t="shared" si="80"/>
        <v/>
      </c>
      <c r="BE585" s="108" t="str">
        <f t="shared" si="81"/>
        <v>Strawberry (10 Runners) | Adina</v>
      </c>
      <c r="BF585" s="115" t="str">
        <f t="shared" si="82"/>
        <v/>
      </c>
      <c r="BG585" s="113">
        <f t="shared" si="83"/>
        <v>19.95</v>
      </c>
      <c r="BH585" s="206">
        <f t="shared" si="84"/>
        <v>0</v>
      </c>
      <c r="BI585" s="113" t="str">
        <f t="shared" si="85"/>
        <v/>
      </c>
    </row>
    <row r="586" spans="2:61" ht="18.75" customHeight="1" x14ac:dyDescent="0.4">
      <c r="B586" s="1329" t="s">
        <v>1824</v>
      </c>
      <c r="C586" s="1330"/>
      <c r="D586" s="1329" t="s">
        <v>1824</v>
      </c>
      <c r="E586" s="1330"/>
      <c r="F586" s="1331" t="str">
        <f>'Fruit Trees, Citrus &amp; Berries'!BE578</f>
        <v/>
      </c>
      <c r="G586" s="1332"/>
      <c r="H586" s="1333" t="str">
        <f>'Fruit Trees, Citrus &amp; Berries'!BB578&amp;" | "&amp;'Fruit Trees, Citrus &amp; Berries'!BC578</f>
        <v>Strawberry (10 Runners) | Melba</v>
      </c>
      <c r="I586" s="1334"/>
      <c r="J586" s="1334"/>
      <c r="K586" s="1334"/>
      <c r="L586" s="1334"/>
      <c r="M586" s="1334"/>
      <c r="N586" s="1334"/>
      <c r="O586" s="1334"/>
      <c r="P586" s="1334"/>
      <c r="Q586" s="1334"/>
      <c r="R586" s="1334"/>
      <c r="S586" s="1334"/>
      <c r="T586" s="1334"/>
      <c r="U586" s="1334"/>
      <c r="V586" s="1334"/>
      <c r="W586" s="1334"/>
      <c r="X586" s="1334"/>
      <c r="Y586" s="1334"/>
      <c r="Z586" s="1334"/>
      <c r="AA586" s="1334"/>
      <c r="AB586" s="1334"/>
      <c r="AC586" s="1334"/>
      <c r="AD586" s="1334"/>
      <c r="AE586" s="1334"/>
      <c r="AF586" s="1334"/>
      <c r="AG586" s="1334"/>
      <c r="AH586" s="1334"/>
      <c r="AI586" s="1334"/>
      <c r="AJ586" s="1334"/>
      <c r="AK586" s="1334"/>
      <c r="AL586" s="1335"/>
      <c r="AM586" s="1336">
        <f>'Fruit Trees, Citrus &amp; Berries'!BF578</f>
        <v>19.95</v>
      </c>
      <c r="AN586" s="1337"/>
      <c r="AO586" s="1338"/>
      <c r="AP586" s="1339">
        <f>'Fruit Trees, Citrus &amp; Berries'!BH578</f>
        <v>0</v>
      </c>
      <c r="AQ586" s="1340"/>
      <c r="AR586" s="1341"/>
      <c r="AS586" s="1336" t="str">
        <f t="shared" si="78"/>
        <v/>
      </c>
      <c r="AT586" s="1337"/>
      <c r="AU586" s="1337"/>
      <c r="AV586" s="1338"/>
      <c r="AW586" s="1342" t="str">
        <f>'Fruit Trees, Citrus &amp; Berries'!BA578</f>
        <v>OTFBR904</v>
      </c>
      <c r="AX586" s="1343"/>
      <c r="AY586" s="1344"/>
      <c r="BB586" s="108" t="str">
        <f t="shared" si="77"/>
        <v>*********</v>
      </c>
      <c r="BC586" s="108" t="str">
        <f t="shared" si="79"/>
        <v>OTFBR904</v>
      </c>
      <c r="BD586" s="108" t="str">
        <f t="shared" si="80"/>
        <v/>
      </c>
      <c r="BE586" s="108" t="str">
        <f t="shared" si="81"/>
        <v>Strawberry (10 Runners) | Melba</v>
      </c>
      <c r="BF586" s="115" t="str">
        <f t="shared" si="82"/>
        <v/>
      </c>
      <c r="BG586" s="113">
        <f t="shared" si="83"/>
        <v>19.95</v>
      </c>
      <c r="BH586" s="206">
        <f t="shared" si="84"/>
        <v>0</v>
      </c>
      <c r="BI586" s="113" t="str">
        <f t="shared" si="85"/>
        <v/>
      </c>
    </row>
    <row r="587" spans="2:61" ht="18.75" customHeight="1" x14ac:dyDescent="0.4">
      <c r="B587" s="1329" t="s">
        <v>1824</v>
      </c>
      <c r="C587" s="1330"/>
      <c r="D587" s="1329" t="s">
        <v>1824</v>
      </c>
      <c r="E587" s="1330"/>
      <c r="F587" s="1331" t="str">
        <f>'Fruit Trees, Citrus &amp; Berries'!BE579</f>
        <v/>
      </c>
      <c r="G587" s="1332"/>
      <c r="H587" s="1333" t="str">
        <f>'Fruit Trees, Citrus &amp; Berries'!BB579&amp;" | "&amp;'Fruit Trees, Citrus &amp; Berries'!BC579</f>
        <v>Strawberry (10 Runners) | Red Gauntlet</v>
      </c>
      <c r="I587" s="1334"/>
      <c r="J587" s="1334"/>
      <c r="K587" s="1334"/>
      <c r="L587" s="1334"/>
      <c r="M587" s="1334"/>
      <c r="N587" s="1334"/>
      <c r="O587" s="1334"/>
      <c r="P587" s="1334"/>
      <c r="Q587" s="1334"/>
      <c r="R587" s="1334"/>
      <c r="S587" s="1334"/>
      <c r="T587" s="1334"/>
      <c r="U587" s="1334"/>
      <c r="V587" s="1334"/>
      <c r="W587" s="1334"/>
      <c r="X587" s="1334"/>
      <c r="Y587" s="1334"/>
      <c r="Z587" s="1334"/>
      <c r="AA587" s="1334"/>
      <c r="AB587" s="1334"/>
      <c r="AC587" s="1334"/>
      <c r="AD587" s="1334"/>
      <c r="AE587" s="1334"/>
      <c r="AF587" s="1334"/>
      <c r="AG587" s="1334"/>
      <c r="AH587" s="1334"/>
      <c r="AI587" s="1334"/>
      <c r="AJ587" s="1334"/>
      <c r="AK587" s="1334"/>
      <c r="AL587" s="1335"/>
      <c r="AM587" s="1336">
        <f>'Fruit Trees, Citrus &amp; Berries'!BF579</f>
        <v>19.95</v>
      </c>
      <c r="AN587" s="1337"/>
      <c r="AO587" s="1338"/>
      <c r="AP587" s="1339">
        <f>'Fruit Trees, Citrus &amp; Berries'!BH579</f>
        <v>0</v>
      </c>
      <c r="AQ587" s="1340"/>
      <c r="AR587" s="1341"/>
      <c r="AS587" s="1336" t="str">
        <f t="shared" si="78"/>
        <v/>
      </c>
      <c r="AT587" s="1337"/>
      <c r="AU587" s="1337"/>
      <c r="AV587" s="1338"/>
      <c r="AW587" s="1342" t="str">
        <f>'Fruit Trees, Citrus &amp; Berries'!BA579</f>
        <v>OTFBR907</v>
      </c>
      <c r="AX587" s="1343"/>
      <c r="AY587" s="1344"/>
      <c r="BB587" s="108" t="str">
        <f t="shared" si="77"/>
        <v>*********</v>
      </c>
      <c r="BC587" s="108" t="str">
        <f t="shared" si="79"/>
        <v>OTFBR907</v>
      </c>
      <c r="BD587" s="108" t="str">
        <f t="shared" si="80"/>
        <v/>
      </c>
      <c r="BE587" s="108" t="str">
        <f t="shared" si="81"/>
        <v>Strawberry (10 Runners) | Red Gauntlet</v>
      </c>
      <c r="BF587" s="115" t="str">
        <f t="shared" si="82"/>
        <v/>
      </c>
      <c r="BG587" s="113">
        <f t="shared" si="83"/>
        <v>19.95</v>
      </c>
      <c r="BH587" s="206">
        <f t="shared" si="84"/>
        <v>0</v>
      </c>
      <c r="BI587" s="113" t="str">
        <f t="shared" si="85"/>
        <v/>
      </c>
    </row>
    <row r="588" spans="2:61" ht="18.75" customHeight="1" x14ac:dyDescent="0.4">
      <c r="B588" s="1329" t="s">
        <v>1824</v>
      </c>
      <c r="C588" s="1330"/>
      <c r="D588" s="1329" t="s">
        <v>1824</v>
      </c>
      <c r="E588" s="1330"/>
      <c r="F588" s="1331" t="str">
        <f>'Fruit Trees, Citrus &amp; Berries'!BE580</f>
        <v/>
      </c>
      <c r="G588" s="1332"/>
      <c r="H588" s="1333" t="str">
        <f>'Fruit Trees, Citrus &amp; Berries'!BB580&amp;" | "&amp;'Fruit Trees, Citrus &amp; Berries'!BC580</f>
        <v>Strawberry (10 Runners) | Tioga</v>
      </c>
      <c r="I588" s="1334"/>
      <c r="J588" s="1334"/>
      <c r="K588" s="1334"/>
      <c r="L588" s="1334"/>
      <c r="M588" s="1334"/>
      <c r="N588" s="1334"/>
      <c r="O588" s="1334"/>
      <c r="P588" s="1334"/>
      <c r="Q588" s="1334"/>
      <c r="R588" s="1334"/>
      <c r="S588" s="1334"/>
      <c r="T588" s="1334"/>
      <c r="U588" s="1334"/>
      <c r="V588" s="1334"/>
      <c r="W588" s="1334"/>
      <c r="X588" s="1334"/>
      <c r="Y588" s="1334"/>
      <c r="Z588" s="1334"/>
      <c r="AA588" s="1334"/>
      <c r="AB588" s="1334"/>
      <c r="AC588" s="1334"/>
      <c r="AD588" s="1334"/>
      <c r="AE588" s="1334"/>
      <c r="AF588" s="1334"/>
      <c r="AG588" s="1334"/>
      <c r="AH588" s="1334"/>
      <c r="AI588" s="1334"/>
      <c r="AJ588" s="1334"/>
      <c r="AK588" s="1334"/>
      <c r="AL588" s="1335"/>
      <c r="AM588" s="1336">
        <f>'Fruit Trees, Citrus &amp; Berries'!BF580</f>
        <v>19.95</v>
      </c>
      <c r="AN588" s="1337"/>
      <c r="AO588" s="1338"/>
      <c r="AP588" s="1339">
        <f>'Fruit Trees, Citrus &amp; Berries'!BH580</f>
        <v>0</v>
      </c>
      <c r="AQ588" s="1340"/>
      <c r="AR588" s="1341"/>
      <c r="AS588" s="1336" t="str">
        <f t="shared" si="78"/>
        <v/>
      </c>
      <c r="AT588" s="1337"/>
      <c r="AU588" s="1337"/>
      <c r="AV588" s="1338"/>
      <c r="AW588" s="1342" t="str">
        <f>'Fruit Trees, Citrus &amp; Berries'!BA580</f>
        <v>OTFBR910</v>
      </c>
      <c r="AX588" s="1343"/>
      <c r="AY588" s="1344"/>
      <c r="BB588" s="108" t="str">
        <f t="shared" si="77"/>
        <v>*********</v>
      </c>
      <c r="BC588" s="108" t="str">
        <f t="shared" si="79"/>
        <v>OTFBR910</v>
      </c>
      <c r="BD588" s="108" t="str">
        <f t="shared" si="80"/>
        <v/>
      </c>
      <c r="BE588" s="108" t="str">
        <f t="shared" si="81"/>
        <v>Strawberry (10 Runners) | Tioga</v>
      </c>
      <c r="BF588" s="115" t="str">
        <f t="shared" si="82"/>
        <v/>
      </c>
      <c r="BG588" s="113">
        <f t="shared" si="83"/>
        <v>19.95</v>
      </c>
      <c r="BH588" s="206">
        <f t="shared" si="84"/>
        <v>0</v>
      </c>
      <c r="BI588" s="113" t="str">
        <f t="shared" si="85"/>
        <v/>
      </c>
    </row>
    <row r="589" spans="2:61" ht="18.75" customHeight="1" x14ac:dyDescent="0.4">
      <c r="B589" s="1329" t="s">
        <v>1824</v>
      </c>
      <c r="C589" s="1330"/>
      <c r="D589" s="1329" t="s">
        <v>1824</v>
      </c>
      <c r="E589" s="1330"/>
      <c r="F589" s="1331">
        <f>'Fruit Trees, Citrus &amp; Berries'!BE581</f>
        <v>0</v>
      </c>
      <c r="G589" s="1332"/>
      <c r="H589" s="1333" t="str">
        <f>'Fruit Trees, Citrus &amp; Berries'!BB581&amp;" | "&amp;'Fruit Trees, Citrus &amp; Berries'!BC581</f>
        <v xml:space="preserve"> | </v>
      </c>
      <c r="I589" s="1334"/>
      <c r="J589" s="1334"/>
      <c r="K589" s="1334"/>
      <c r="L589" s="1334"/>
      <c r="M589" s="1334"/>
      <c r="N589" s="1334"/>
      <c r="O589" s="1334"/>
      <c r="P589" s="1334"/>
      <c r="Q589" s="1334"/>
      <c r="R589" s="1334"/>
      <c r="S589" s="1334"/>
      <c r="T589" s="1334"/>
      <c r="U589" s="1334"/>
      <c r="V589" s="1334"/>
      <c r="W589" s="1334"/>
      <c r="X589" s="1334"/>
      <c r="Y589" s="1334"/>
      <c r="Z589" s="1334"/>
      <c r="AA589" s="1334"/>
      <c r="AB589" s="1334"/>
      <c r="AC589" s="1334"/>
      <c r="AD589" s="1334"/>
      <c r="AE589" s="1334"/>
      <c r="AF589" s="1334"/>
      <c r="AG589" s="1334"/>
      <c r="AH589" s="1334"/>
      <c r="AI589" s="1334"/>
      <c r="AJ589" s="1334"/>
      <c r="AK589" s="1334"/>
      <c r="AL589" s="1335"/>
      <c r="AM589" s="1336">
        <f>'Fruit Trees, Citrus &amp; Berries'!BF581</f>
        <v>0</v>
      </c>
      <c r="AN589" s="1337"/>
      <c r="AO589" s="1338"/>
      <c r="AP589" s="1339">
        <f>'Fruit Trees, Citrus &amp; Berries'!BH581</f>
        <v>0</v>
      </c>
      <c r="AQ589" s="1340"/>
      <c r="AR589" s="1341"/>
      <c r="AS589" s="1336" t="str">
        <f t="shared" si="78"/>
        <v/>
      </c>
      <c r="AT589" s="1337"/>
      <c r="AU589" s="1337"/>
      <c r="AV589" s="1338"/>
      <c r="AW589" s="1342">
        <f>'Fruit Trees, Citrus &amp; Berries'!BA581</f>
        <v>0</v>
      </c>
      <c r="AX589" s="1343"/>
      <c r="AY589" s="1344"/>
      <c r="BB589" s="108" t="str">
        <f t="shared" si="77"/>
        <v>*********</v>
      </c>
      <c r="BC589" s="108">
        <f t="shared" si="79"/>
        <v>0</v>
      </c>
      <c r="BD589" s="108">
        <f t="shared" si="80"/>
        <v>0</v>
      </c>
      <c r="BE589" s="108" t="str">
        <f t="shared" si="81"/>
        <v xml:space="preserve"> | </v>
      </c>
      <c r="BF589" s="115" t="str">
        <f t="shared" si="82"/>
        <v/>
      </c>
      <c r="BG589" s="113">
        <f t="shared" si="83"/>
        <v>0</v>
      </c>
      <c r="BH589" s="206">
        <f t="shared" si="84"/>
        <v>0</v>
      </c>
      <c r="BI589" s="113" t="str">
        <f t="shared" si="85"/>
        <v/>
      </c>
    </row>
    <row r="590" spans="2:61" ht="18.75" customHeight="1" x14ac:dyDescent="0.4">
      <c r="B590" s="1329" t="s">
        <v>1824</v>
      </c>
      <c r="C590" s="1330"/>
      <c r="D590" s="1329" t="s">
        <v>1824</v>
      </c>
      <c r="E590" s="1330"/>
      <c r="F590" s="1331">
        <f>'Fruit Trees, Citrus &amp; Berries'!BE582</f>
        <v>0</v>
      </c>
      <c r="G590" s="1332"/>
      <c r="H590" s="1333" t="str">
        <f>'Fruit Trees, Citrus &amp; Berries'!BB582&amp;" | "&amp;'Fruit Trees, Citrus &amp; Berries'!BC582</f>
        <v xml:space="preserve"> | </v>
      </c>
      <c r="I590" s="1334"/>
      <c r="J590" s="1334"/>
      <c r="K590" s="1334"/>
      <c r="L590" s="1334"/>
      <c r="M590" s="1334"/>
      <c r="N590" s="1334"/>
      <c r="O590" s="1334"/>
      <c r="P590" s="1334"/>
      <c r="Q590" s="1334"/>
      <c r="R590" s="1334"/>
      <c r="S590" s="1334"/>
      <c r="T590" s="1334"/>
      <c r="U590" s="1334"/>
      <c r="V590" s="1334"/>
      <c r="W590" s="1334"/>
      <c r="X590" s="1334"/>
      <c r="Y590" s="1334"/>
      <c r="Z590" s="1334"/>
      <c r="AA590" s="1334"/>
      <c r="AB590" s="1334"/>
      <c r="AC590" s="1334"/>
      <c r="AD590" s="1334"/>
      <c r="AE590" s="1334"/>
      <c r="AF590" s="1334"/>
      <c r="AG590" s="1334"/>
      <c r="AH590" s="1334"/>
      <c r="AI590" s="1334"/>
      <c r="AJ590" s="1334"/>
      <c r="AK590" s="1334"/>
      <c r="AL590" s="1335"/>
      <c r="AM590" s="1336">
        <f>'Fruit Trees, Citrus &amp; Berries'!BF582</f>
        <v>0</v>
      </c>
      <c r="AN590" s="1337"/>
      <c r="AO590" s="1338"/>
      <c r="AP590" s="1339">
        <f>'Fruit Trees, Citrus &amp; Berries'!BH582</f>
        <v>0</v>
      </c>
      <c r="AQ590" s="1340"/>
      <c r="AR590" s="1341"/>
      <c r="AS590" s="1336" t="str">
        <f t="shared" si="78"/>
        <v/>
      </c>
      <c r="AT590" s="1337"/>
      <c r="AU590" s="1337"/>
      <c r="AV590" s="1338"/>
      <c r="AW590" s="1342">
        <f>'Fruit Trees, Citrus &amp; Berries'!BA582</f>
        <v>0</v>
      </c>
      <c r="AX590" s="1343"/>
      <c r="AY590" s="1344"/>
      <c r="BB590" s="108" t="str">
        <f t="shared" si="77"/>
        <v>*********</v>
      </c>
      <c r="BC590" s="108">
        <f t="shared" si="79"/>
        <v>0</v>
      </c>
      <c r="BD590" s="108">
        <f t="shared" si="80"/>
        <v>0</v>
      </c>
      <c r="BE590" s="108" t="str">
        <f t="shared" si="81"/>
        <v xml:space="preserve"> | </v>
      </c>
      <c r="BF590" s="115" t="str">
        <f t="shared" si="82"/>
        <v/>
      </c>
      <c r="BG590" s="113">
        <f t="shared" si="83"/>
        <v>0</v>
      </c>
      <c r="BH590" s="206">
        <f t="shared" si="84"/>
        <v>0</v>
      </c>
      <c r="BI590" s="113" t="str">
        <f t="shared" si="85"/>
        <v/>
      </c>
    </row>
    <row r="591" spans="2:61" ht="18.75" customHeight="1" x14ac:dyDescent="0.4">
      <c r="B591" s="1329" t="s">
        <v>1824</v>
      </c>
      <c r="C591" s="1330"/>
      <c r="D591" s="1329" t="s">
        <v>1824</v>
      </c>
      <c r="E591" s="1330"/>
      <c r="F591" s="1331">
        <f>'Fruit Trees, Citrus &amp; Berries'!BE583</f>
        <v>0</v>
      </c>
      <c r="G591" s="1332"/>
      <c r="H591" s="1333" t="str">
        <f>'Fruit Trees, Citrus &amp; Berries'!BB583&amp;" | "&amp;'Fruit Trees, Citrus &amp; Berries'!BC583</f>
        <v xml:space="preserve"> | </v>
      </c>
      <c r="I591" s="1334"/>
      <c r="J591" s="1334"/>
      <c r="K591" s="1334"/>
      <c r="L591" s="1334"/>
      <c r="M591" s="1334"/>
      <c r="N591" s="1334"/>
      <c r="O591" s="1334"/>
      <c r="P591" s="1334"/>
      <c r="Q591" s="1334"/>
      <c r="R591" s="1334"/>
      <c r="S591" s="1334"/>
      <c r="T591" s="1334"/>
      <c r="U591" s="1334"/>
      <c r="V591" s="1334"/>
      <c r="W591" s="1334"/>
      <c r="X591" s="1334"/>
      <c r="Y591" s="1334"/>
      <c r="Z591" s="1334"/>
      <c r="AA591" s="1334"/>
      <c r="AB591" s="1334"/>
      <c r="AC591" s="1334"/>
      <c r="AD591" s="1334"/>
      <c r="AE591" s="1334"/>
      <c r="AF591" s="1334"/>
      <c r="AG591" s="1334"/>
      <c r="AH591" s="1334"/>
      <c r="AI591" s="1334"/>
      <c r="AJ591" s="1334"/>
      <c r="AK591" s="1334"/>
      <c r="AL591" s="1335"/>
      <c r="AM591" s="1336">
        <f>'Fruit Trees, Citrus &amp; Berries'!BF583</f>
        <v>0</v>
      </c>
      <c r="AN591" s="1337"/>
      <c r="AO591" s="1338"/>
      <c r="AP591" s="1339">
        <f>'Fruit Trees, Citrus &amp; Berries'!BH583</f>
        <v>0</v>
      </c>
      <c r="AQ591" s="1340"/>
      <c r="AR591" s="1341"/>
      <c r="AS591" s="1336" t="str">
        <f t="shared" si="78"/>
        <v/>
      </c>
      <c r="AT591" s="1337"/>
      <c r="AU591" s="1337"/>
      <c r="AV591" s="1338"/>
      <c r="AW591" s="1342">
        <f>'Fruit Trees, Citrus &amp; Berries'!BA583</f>
        <v>0</v>
      </c>
      <c r="AX591" s="1343"/>
      <c r="AY591" s="1344"/>
      <c r="BB591" s="108" t="str">
        <f t="shared" si="77"/>
        <v>*********</v>
      </c>
      <c r="BC591" s="108">
        <f t="shared" si="79"/>
        <v>0</v>
      </c>
      <c r="BD591" s="108">
        <f t="shared" si="80"/>
        <v>0</v>
      </c>
      <c r="BE591" s="108" t="str">
        <f t="shared" si="81"/>
        <v xml:space="preserve"> | </v>
      </c>
      <c r="BF591" s="115" t="str">
        <f t="shared" si="82"/>
        <v/>
      </c>
      <c r="BG591" s="113">
        <f t="shared" si="83"/>
        <v>0</v>
      </c>
      <c r="BH591" s="206">
        <f t="shared" si="84"/>
        <v>0</v>
      </c>
      <c r="BI591" s="113" t="str">
        <f t="shared" si="85"/>
        <v/>
      </c>
    </row>
    <row r="592" spans="2:61" ht="18.75" customHeight="1" x14ac:dyDescent="0.4">
      <c r="B592" s="1329" t="s">
        <v>1824</v>
      </c>
      <c r="C592" s="1330"/>
      <c r="D592" s="1329" t="s">
        <v>1824</v>
      </c>
      <c r="E592" s="1330"/>
      <c r="F592" s="1331">
        <f>'Fruit Trees, Citrus &amp; Berries'!BE584</f>
        <v>0</v>
      </c>
      <c r="G592" s="1332"/>
      <c r="H592" s="1333" t="str">
        <f>'Fruit Trees, Citrus &amp; Berries'!BB584&amp;" | "&amp;'Fruit Trees, Citrus &amp; Berries'!BC584</f>
        <v xml:space="preserve"> | </v>
      </c>
      <c r="I592" s="1334"/>
      <c r="J592" s="1334"/>
      <c r="K592" s="1334"/>
      <c r="L592" s="1334"/>
      <c r="M592" s="1334"/>
      <c r="N592" s="1334"/>
      <c r="O592" s="1334"/>
      <c r="P592" s="1334"/>
      <c r="Q592" s="1334"/>
      <c r="R592" s="1334"/>
      <c r="S592" s="1334"/>
      <c r="T592" s="1334"/>
      <c r="U592" s="1334"/>
      <c r="V592" s="1334"/>
      <c r="W592" s="1334"/>
      <c r="X592" s="1334"/>
      <c r="Y592" s="1334"/>
      <c r="Z592" s="1334"/>
      <c r="AA592" s="1334"/>
      <c r="AB592" s="1334"/>
      <c r="AC592" s="1334"/>
      <c r="AD592" s="1334"/>
      <c r="AE592" s="1334"/>
      <c r="AF592" s="1334"/>
      <c r="AG592" s="1334"/>
      <c r="AH592" s="1334"/>
      <c r="AI592" s="1334"/>
      <c r="AJ592" s="1334"/>
      <c r="AK592" s="1334"/>
      <c r="AL592" s="1335"/>
      <c r="AM592" s="1336">
        <f>'Fruit Trees, Citrus &amp; Berries'!BF584</f>
        <v>0</v>
      </c>
      <c r="AN592" s="1337"/>
      <c r="AO592" s="1338"/>
      <c r="AP592" s="1339">
        <f>'Fruit Trees, Citrus &amp; Berries'!BH584</f>
        <v>0</v>
      </c>
      <c r="AQ592" s="1340"/>
      <c r="AR592" s="1341"/>
      <c r="AS592" s="1336" t="str">
        <f t="shared" si="78"/>
        <v/>
      </c>
      <c r="AT592" s="1337"/>
      <c r="AU592" s="1337"/>
      <c r="AV592" s="1338"/>
      <c r="AW592" s="1342">
        <f>'Fruit Trees, Citrus &amp; Berries'!BA584</f>
        <v>0</v>
      </c>
      <c r="AX592" s="1343"/>
      <c r="AY592" s="1344"/>
      <c r="BB592" s="108" t="str">
        <f t="shared" si="77"/>
        <v>*********</v>
      </c>
      <c r="BC592" s="108">
        <f t="shared" si="79"/>
        <v>0</v>
      </c>
      <c r="BD592" s="108">
        <f t="shared" si="80"/>
        <v>0</v>
      </c>
      <c r="BE592" s="108" t="str">
        <f t="shared" si="81"/>
        <v xml:space="preserve"> | </v>
      </c>
      <c r="BF592" s="115" t="str">
        <f t="shared" si="82"/>
        <v/>
      </c>
      <c r="BG592" s="113">
        <f t="shared" si="83"/>
        <v>0</v>
      </c>
      <c r="BH592" s="206">
        <f t="shared" si="84"/>
        <v>0</v>
      </c>
      <c r="BI592" s="113" t="str">
        <f t="shared" si="85"/>
        <v/>
      </c>
    </row>
    <row r="593" spans="2:61" ht="18.75" customHeight="1" x14ac:dyDescent="0.4">
      <c r="B593" s="1329" t="s">
        <v>1824</v>
      </c>
      <c r="C593" s="1330"/>
      <c r="D593" s="1329" t="s">
        <v>1824</v>
      </c>
      <c r="E593" s="1330"/>
      <c r="F593" s="1331">
        <f>'Fruit Trees, Citrus &amp; Berries'!BE585</f>
        <v>0</v>
      </c>
      <c r="G593" s="1332"/>
      <c r="H593" s="1333" t="str">
        <f>'Fruit Trees, Citrus &amp; Berries'!BB585&amp;" | "&amp;'Fruit Trees, Citrus &amp; Berries'!BC585</f>
        <v xml:space="preserve"> | </v>
      </c>
      <c r="I593" s="1334"/>
      <c r="J593" s="1334"/>
      <c r="K593" s="1334"/>
      <c r="L593" s="1334"/>
      <c r="M593" s="1334"/>
      <c r="N593" s="1334"/>
      <c r="O593" s="1334"/>
      <c r="P593" s="1334"/>
      <c r="Q593" s="1334"/>
      <c r="R593" s="1334"/>
      <c r="S593" s="1334"/>
      <c r="T593" s="1334"/>
      <c r="U593" s="1334"/>
      <c r="V593" s="1334"/>
      <c r="W593" s="1334"/>
      <c r="X593" s="1334"/>
      <c r="Y593" s="1334"/>
      <c r="Z593" s="1334"/>
      <c r="AA593" s="1334"/>
      <c r="AB593" s="1334"/>
      <c r="AC593" s="1334"/>
      <c r="AD593" s="1334"/>
      <c r="AE593" s="1334"/>
      <c r="AF593" s="1334"/>
      <c r="AG593" s="1334"/>
      <c r="AH593" s="1334"/>
      <c r="AI593" s="1334"/>
      <c r="AJ593" s="1334"/>
      <c r="AK593" s="1334"/>
      <c r="AL593" s="1335"/>
      <c r="AM593" s="1336">
        <f>'Fruit Trees, Citrus &amp; Berries'!BF585</f>
        <v>0</v>
      </c>
      <c r="AN593" s="1337"/>
      <c r="AO593" s="1338"/>
      <c r="AP593" s="1339">
        <f>'Fruit Trees, Citrus &amp; Berries'!BH585</f>
        <v>0</v>
      </c>
      <c r="AQ593" s="1340"/>
      <c r="AR593" s="1341"/>
      <c r="AS593" s="1336" t="str">
        <f t="shared" si="78"/>
        <v/>
      </c>
      <c r="AT593" s="1337"/>
      <c r="AU593" s="1337"/>
      <c r="AV593" s="1338"/>
      <c r="AW593" s="1342" t="str">
        <f>'Fruit Trees, Citrus &amp; Berries'!BA585</f>
        <v>Row 1</v>
      </c>
      <c r="AX593" s="1343"/>
      <c r="AY593" s="1344"/>
      <c r="BB593" s="108" t="str">
        <f t="shared" si="77"/>
        <v>*********</v>
      </c>
      <c r="BC593" s="108" t="str">
        <f t="shared" si="79"/>
        <v>Row 1</v>
      </c>
      <c r="BD593" s="108">
        <f t="shared" si="80"/>
        <v>0</v>
      </c>
      <c r="BE593" s="108" t="str">
        <f t="shared" si="81"/>
        <v xml:space="preserve"> | </v>
      </c>
      <c r="BF593" s="115" t="str">
        <f t="shared" si="82"/>
        <v/>
      </c>
      <c r="BG593" s="113">
        <f t="shared" si="83"/>
        <v>0</v>
      </c>
      <c r="BH593" s="206">
        <f t="shared" si="84"/>
        <v>0</v>
      </c>
      <c r="BI593" s="113" t="str">
        <f t="shared" si="85"/>
        <v/>
      </c>
    </row>
    <row r="594" spans="2:61" ht="18.75" customHeight="1" x14ac:dyDescent="0.4">
      <c r="B594" s="1329" t="s">
        <v>1824</v>
      </c>
      <c r="C594" s="1330"/>
      <c r="D594" s="1329" t="s">
        <v>1824</v>
      </c>
      <c r="E594" s="1330"/>
      <c r="F594" s="1331">
        <f>'Fruit Trees, Citrus &amp; Berries'!BE586</f>
        <v>0</v>
      </c>
      <c r="G594" s="1332"/>
      <c r="H594" s="1333" t="str">
        <f>'Fruit Trees, Citrus &amp; Berries'!BB586&amp;" | "&amp;'Fruit Trees, Citrus &amp; Berries'!BC586</f>
        <v>Name | Variety</v>
      </c>
      <c r="I594" s="1334"/>
      <c r="J594" s="1334"/>
      <c r="K594" s="1334"/>
      <c r="L594" s="1334"/>
      <c r="M594" s="1334"/>
      <c r="N594" s="1334"/>
      <c r="O594" s="1334"/>
      <c r="P594" s="1334"/>
      <c r="Q594" s="1334"/>
      <c r="R594" s="1334"/>
      <c r="S594" s="1334"/>
      <c r="T594" s="1334"/>
      <c r="U594" s="1334"/>
      <c r="V594" s="1334"/>
      <c r="W594" s="1334"/>
      <c r="X594" s="1334"/>
      <c r="Y594" s="1334"/>
      <c r="Z594" s="1334"/>
      <c r="AA594" s="1334"/>
      <c r="AB594" s="1334"/>
      <c r="AC594" s="1334"/>
      <c r="AD594" s="1334"/>
      <c r="AE594" s="1334"/>
      <c r="AF594" s="1334"/>
      <c r="AG594" s="1334"/>
      <c r="AH594" s="1334"/>
      <c r="AI594" s="1334"/>
      <c r="AJ594" s="1334"/>
      <c r="AK594" s="1334"/>
      <c r="AL594" s="1335"/>
      <c r="AM594" s="1336" t="str">
        <f>'Fruit Trees, Citrus &amp; Berries'!BF586</f>
        <v xml:space="preserve"> Price</v>
      </c>
      <c r="AN594" s="1337"/>
      <c r="AO594" s="1338"/>
      <c r="AP594" s="1339" t="str">
        <f>'Fruit Trees, Citrus &amp; Berries'!BH586</f>
        <v>Discount rate %</v>
      </c>
      <c r="AQ594" s="1340"/>
      <c r="AR594" s="1341"/>
      <c r="AS594" s="1336" t="str">
        <f t="shared" si="78"/>
        <v/>
      </c>
      <c r="AT594" s="1337"/>
      <c r="AU594" s="1337"/>
      <c r="AV594" s="1338"/>
      <c r="AW594" s="1342" t="str">
        <f>'Fruit Trees, Citrus &amp; Berries'!BA586</f>
        <v>Code</v>
      </c>
      <c r="AX594" s="1343"/>
      <c r="AY594" s="1344"/>
      <c r="BB594" s="108" t="str">
        <f t="shared" si="77"/>
        <v>*********</v>
      </c>
      <c r="BC594" s="108" t="str">
        <f t="shared" si="79"/>
        <v>Code</v>
      </c>
      <c r="BD594" s="108">
        <f t="shared" si="80"/>
        <v>0</v>
      </c>
      <c r="BE594" s="108" t="str">
        <f t="shared" si="81"/>
        <v>Name | Variety</v>
      </c>
      <c r="BF594" s="115" t="str">
        <f t="shared" si="82"/>
        <v/>
      </c>
      <c r="BG594" s="113" t="str">
        <f t="shared" si="83"/>
        <v xml:space="preserve"> Price</v>
      </c>
      <c r="BH594" s="206" t="str">
        <f t="shared" si="84"/>
        <v>Discount rate %</v>
      </c>
      <c r="BI594" s="113" t="str">
        <f t="shared" si="85"/>
        <v/>
      </c>
    </row>
    <row r="595" spans="2:61" ht="18.75" customHeight="1" x14ac:dyDescent="0.4">
      <c r="B595" s="1329" t="s">
        <v>1824</v>
      </c>
      <c r="C595" s="1330"/>
      <c r="D595" s="1329" t="s">
        <v>1824</v>
      </c>
      <c r="E595" s="1330"/>
      <c r="F595" s="1331" t="str">
        <f>'Fruit Trees, Citrus &amp; Berries'!BE587</f>
        <v/>
      </c>
      <c r="G595" s="1332"/>
      <c r="H595" s="1333" t="str">
        <f>'Fruit Trees, Citrus &amp; Berries'!BB587&amp;" | "&amp;'Fruit Trees, Citrus &amp; Berries'!BC587</f>
        <v>Cumquat | Green (25cm pot)</v>
      </c>
      <c r="I595" s="1334"/>
      <c r="J595" s="1334"/>
      <c r="K595" s="1334"/>
      <c r="L595" s="1334"/>
      <c r="M595" s="1334"/>
      <c r="N595" s="1334"/>
      <c r="O595" s="1334"/>
      <c r="P595" s="1334"/>
      <c r="Q595" s="1334"/>
      <c r="R595" s="1334"/>
      <c r="S595" s="1334"/>
      <c r="T595" s="1334"/>
      <c r="U595" s="1334"/>
      <c r="V595" s="1334"/>
      <c r="W595" s="1334"/>
      <c r="X595" s="1334"/>
      <c r="Y595" s="1334"/>
      <c r="Z595" s="1334"/>
      <c r="AA595" s="1334"/>
      <c r="AB595" s="1334"/>
      <c r="AC595" s="1334"/>
      <c r="AD595" s="1334"/>
      <c r="AE595" s="1334"/>
      <c r="AF595" s="1334"/>
      <c r="AG595" s="1334"/>
      <c r="AH595" s="1334"/>
      <c r="AI595" s="1334"/>
      <c r="AJ595" s="1334"/>
      <c r="AK595" s="1334"/>
      <c r="AL595" s="1335"/>
      <c r="AM595" s="1336">
        <f>'Fruit Trees, Citrus &amp; Berries'!BF587</f>
        <v>64.95</v>
      </c>
      <c r="AN595" s="1337"/>
      <c r="AO595" s="1338"/>
      <c r="AP595" s="1339">
        <f>'Fruit Trees, Citrus &amp; Berries'!BH587</f>
        <v>0</v>
      </c>
      <c r="AQ595" s="1340"/>
      <c r="AR595" s="1341"/>
      <c r="AS595" s="1336" t="str">
        <f t="shared" si="78"/>
        <v/>
      </c>
      <c r="AT595" s="1337"/>
      <c r="AU595" s="1337"/>
      <c r="AV595" s="1338"/>
      <c r="AW595" s="1342" t="str">
        <f>'Fruit Trees, Citrus &amp; Berries'!BA587</f>
        <v>MVPFT500</v>
      </c>
      <c r="AX595" s="1343"/>
      <c r="AY595" s="1344"/>
      <c r="BB595" s="108" t="str">
        <f t="shared" si="77"/>
        <v>*********</v>
      </c>
      <c r="BC595" s="108" t="str">
        <f t="shared" si="79"/>
        <v>MVPFT500</v>
      </c>
      <c r="BD595" s="108" t="str">
        <f t="shared" si="80"/>
        <v/>
      </c>
      <c r="BE595" s="108" t="str">
        <f t="shared" si="81"/>
        <v>Cumquat | Green (25cm pot)</v>
      </c>
      <c r="BF595" s="115" t="str">
        <f t="shared" si="82"/>
        <v/>
      </c>
      <c r="BG595" s="113">
        <f t="shared" si="83"/>
        <v>64.95</v>
      </c>
      <c r="BH595" s="206">
        <f t="shared" si="84"/>
        <v>0</v>
      </c>
      <c r="BI595" s="113" t="str">
        <f t="shared" si="85"/>
        <v/>
      </c>
    </row>
    <row r="596" spans="2:61" ht="18.75" customHeight="1" x14ac:dyDescent="0.4">
      <c r="B596" s="1329" t="s">
        <v>1824</v>
      </c>
      <c r="C596" s="1330"/>
      <c r="D596" s="1329" t="s">
        <v>1824</v>
      </c>
      <c r="E596" s="1330"/>
      <c r="F596" s="1331" t="str">
        <f>'Fruit Trees, Citrus &amp; Berries'!BE588</f>
        <v/>
      </c>
      <c r="G596" s="1332"/>
      <c r="H596" s="1333" t="str">
        <f>'Fruit Trees, Citrus &amp; Berries'!BB588&amp;" | "&amp;'Fruit Trees, Citrus &amp; Berries'!BC588</f>
        <v>Cumquat | Myrtifolia Chinotto (20cm pot)</v>
      </c>
      <c r="I596" s="1334"/>
      <c r="J596" s="1334"/>
      <c r="K596" s="1334"/>
      <c r="L596" s="1334"/>
      <c r="M596" s="1334"/>
      <c r="N596" s="1334"/>
      <c r="O596" s="1334"/>
      <c r="P596" s="1334"/>
      <c r="Q596" s="1334"/>
      <c r="R596" s="1334"/>
      <c r="S596" s="1334"/>
      <c r="T596" s="1334"/>
      <c r="U596" s="1334"/>
      <c r="V596" s="1334"/>
      <c r="W596" s="1334"/>
      <c r="X596" s="1334"/>
      <c r="Y596" s="1334"/>
      <c r="Z596" s="1334"/>
      <c r="AA596" s="1334"/>
      <c r="AB596" s="1334"/>
      <c r="AC596" s="1334"/>
      <c r="AD596" s="1334"/>
      <c r="AE596" s="1334"/>
      <c r="AF596" s="1334"/>
      <c r="AG596" s="1334"/>
      <c r="AH596" s="1334"/>
      <c r="AI596" s="1334"/>
      <c r="AJ596" s="1334"/>
      <c r="AK596" s="1334"/>
      <c r="AL596" s="1335"/>
      <c r="AM596" s="1336">
        <f>'Fruit Trees, Citrus &amp; Berries'!BF588</f>
        <v>52.95</v>
      </c>
      <c r="AN596" s="1337"/>
      <c r="AO596" s="1338"/>
      <c r="AP596" s="1339">
        <f>'Fruit Trees, Citrus &amp; Berries'!BH588</f>
        <v>0</v>
      </c>
      <c r="AQ596" s="1340"/>
      <c r="AR596" s="1341"/>
      <c r="AS596" s="1336" t="str">
        <f t="shared" si="78"/>
        <v/>
      </c>
      <c r="AT596" s="1337"/>
      <c r="AU596" s="1337"/>
      <c r="AV596" s="1338"/>
      <c r="AW596" s="1342" t="str">
        <f>'Fruit Trees, Citrus &amp; Berries'!BA588</f>
        <v>MVPFT510</v>
      </c>
      <c r="AX596" s="1343"/>
      <c r="AY596" s="1344"/>
      <c r="BB596" s="108" t="str">
        <f t="shared" si="77"/>
        <v>*********</v>
      </c>
      <c r="BC596" s="108" t="str">
        <f t="shared" si="79"/>
        <v>MVPFT510</v>
      </c>
      <c r="BD596" s="108" t="str">
        <f t="shared" si="80"/>
        <v/>
      </c>
      <c r="BE596" s="108" t="str">
        <f t="shared" si="81"/>
        <v>Cumquat | Myrtifolia Chinotto (20cm pot)</v>
      </c>
      <c r="BF596" s="115" t="str">
        <f t="shared" si="82"/>
        <v/>
      </c>
      <c r="BG596" s="113">
        <f t="shared" si="83"/>
        <v>52.95</v>
      </c>
      <c r="BH596" s="206">
        <f t="shared" si="84"/>
        <v>0</v>
      </c>
      <c r="BI596" s="113" t="str">
        <f t="shared" si="85"/>
        <v/>
      </c>
    </row>
    <row r="597" spans="2:61" ht="18.75" customHeight="1" x14ac:dyDescent="0.4">
      <c r="B597" s="1329" t="s">
        <v>1824</v>
      </c>
      <c r="C597" s="1330"/>
      <c r="D597" s="1329" t="s">
        <v>1824</v>
      </c>
      <c r="E597" s="1330"/>
      <c r="F597" s="1331" t="str">
        <f>'Fruit Trees, Citrus &amp; Berries'!BE589</f>
        <v/>
      </c>
      <c r="G597" s="1332"/>
      <c r="H597" s="1333" t="str">
        <f>'Fruit Trees, Citrus &amp; Berries'!BB589&amp;" | "&amp;'Fruit Trees, Citrus &amp; Berries'!BC589</f>
        <v>Cumquat | Nagami (20cm pot)</v>
      </c>
      <c r="I597" s="1334"/>
      <c r="J597" s="1334"/>
      <c r="K597" s="1334"/>
      <c r="L597" s="1334"/>
      <c r="M597" s="1334"/>
      <c r="N597" s="1334"/>
      <c r="O597" s="1334"/>
      <c r="P597" s="1334"/>
      <c r="Q597" s="1334"/>
      <c r="R597" s="1334"/>
      <c r="S597" s="1334"/>
      <c r="T597" s="1334"/>
      <c r="U597" s="1334"/>
      <c r="V597" s="1334"/>
      <c r="W597" s="1334"/>
      <c r="X597" s="1334"/>
      <c r="Y597" s="1334"/>
      <c r="Z597" s="1334"/>
      <c r="AA597" s="1334"/>
      <c r="AB597" s="1334"/>
      <c r="AC597" s="1334"/>
      <c r="AD597" s="1334"/>
      <c r="AE597" s="1334"/>
      <c r="AF597" s="1334"/>
      <c r="AG597" s="1334"/>
      <c r="AH597" s="1334"/>
      <c r="AI597" s="1334"/>
      <c r="AJ597" s="1334"/>
      <c r="AK597" s="1334"/>
      <c r="AL597" s="1335"/>
      <c r="AM597" s="1336">
        <f>'Fruit Trees, Citrus &amp; Berries'!BF589</f>
        <v>52.95</v>
      </c>
      <c r="AN597" s="1337"/>
      <c r="AO597" s="1338"/>
      <c r="AP597" s="1339">
        <f>'Fruit Trees, Citrus &amp; Berries'!BH589</f>
        <v>0</v>
      </c>
      <c r="AQ597" s="1340"/>
      <c r="AR597" s="1341"/>
      <c r="AS597" s="1336" t="str">
        <f t="shared" si="78"/>
        <v/>
      </c>
      <c r="AT597" s="1337"/>
      <c r="AU597" s="1337"/>
      <c r="AV597" s="1338"/>
      <c r="AW597" s="1342" t="str">
        <f>'Fruit Trees, Citrus &amp; Berries'!BA589</f>
        <v>MVPFT515</v>
      </c>
      <c r="AX597" s="1343"/>
      <c r="AY597" s="1344"/>
      <c r="BB597" s="108" t="str">
        <f t="shared" si="77"/>
        <v>*********</v>
      </c>
      <c r="BC597" s="108" t="str">
        <f t="shared" si="79"/>
        <v>MVPFT515</v>
      </c>
      <c r="BD597" s="108" t="str">
        <f t="shared" si="80"/>
        <v/>
      </c>
      <c r="BE597" s="108" t="str">
        <f t="shared" si="81"/>
        <v>Cumquat | Nagami (20cm pot)</v>
      </c>
      <c r="BF597" s="115" t="str">
        <f t="shared" si="82"/>
        <v/>
      </c>
      <c r="BG597" s="113">
        <f t="shared" si="83"/>
        <v>52.95</v>
      </c>
      <c r="BH597" s="206">
        <f t="shared" si="84"/>
        <v>0</v>
      </c>
      <c r="BI597" s="113" t="str">
        <f t="shared" si="85"/>
        <v/>
      </c>
    </row>
    <row r="598" spans="2:61" ht="18.75" customHeight="1" x14ac:dyDescent="0.4">
      <c r="B598" s="1329" t="s">
        <v>1824</v>
      </c>
      <c r="C598" s="1330"/>
      <c r="D598" s="1329" t="s">
        <v>1824</v>
      </c>
      <c r="E598" s="1330"/>
      <c r="F598" s="1331" t="str">
        <f>'Fruit Trees, Citrus &amp; Berries'!BE590</f>
        <v/>
      </c>
      <c r="G598" s="1332"/>
      <c r="H598" s="1333" t="str">
        <f>'Fruit Trees, Citrus &amp; Berries'!BB590&amp;" | "&amp;'Fruit Trees, Citrus &amp; Berries'!BC590</f>
        <v xml:space="preserve"> | </v>
      </c>
      <c r="I598" s="1334"/>
      <c r="J598" s="1334"/>
      <c r="K598" s="1334"/>
      <c r="L598" s="1334"/>
      <c r="M598" s="1334"/>
      <c r="N598" s="1334"/>
      <c r="O598" s="1334"/>
      <c r="P598" s="1334"/>
      <c r="Q598" s="1334"/>
      <c r="R598" s="1334"/>
      <c r="S598" s="1334"/>
      <c r="T598" s="1334"/>
      <c r="U598" s="1334"/>
      <c r="V598" s="1334"/>
      <c r="W598" s="1334"/>
      <c r="X598" s="1334"/>
      <c r="Y598" s="1334"/>
      <c r="Z598" s="1334"/>
      <c r="AA598" s="1334"/>
      <c r="AB598" s="1334"/>
      <c r="AC598" s="1334"/>
      <c r="AD598" s="1334"/>
      <c r="AE598" s="1334"/>
      <c r="AF598" s="1334"/>
      <c r="AG598" s="1334"/>
      <c r="AH598" s="1334"/>
      <c r="AI598" s="1334"/>
      <c r="AJ598" s="1334"/>
      <c r="AK598" s="1334"/>
      <c r="AL598" s="1335"/>
      <c r="AM598" s="1336" t="str">
        <f>'Fruit Trees, Citrus &amp; Berries'!BF590</f>
        <v/>
      </c>
      <c r="AN598" s="1337"/>
      <c r="AO598" s="1338"/>
      <c r="AP598" s="1339" t="str">
        <f>'Fruit Trees, Citrus &amp; Berries'!BH590</f>
        <v/>
      </c>
      <c r="AQ598" s="1340"/>
      <c r="AR598" s="1341"/>
      <c r="AS598" s="1336" t="str">
        <f t="shared" si="78"/>
        <v/>
      </c>
      <c r="AT598" s="1337"/>
      <c r="AU598" s="1337"/>
      <c r="AV598" s="1338"/>
      <c r="AW598" s="1342">
        <f>'Fruit Trees, Citrus &amp; Berries'!BA590</f>
        <v>0</v>
      </c>
      <c r="AX598" s="1343"/>
      <c r="AY598" s="1344"/>
      <c r="BB598" s="108" t="str">
        <f t="shared" si="77"/>
        <v>*********</v>
      </c>
      <c r="BC598" s="108">
        <f t="shared" si="79"/>
        <v>0</v>
      </c>
      <c r="BD598" s="108" t="str">
        <f t="shared" si="80"/>
        <v/>
      </c>
      <c r="BE598" s="108" t="str">
        <f t="shared" si="81"/>
        <v xml:space="preserve"> | </v>
      </c>
      <c r="BF598" s="115" t="str">
        <f t="shared" si="82"/>
        <v/>
      </c>
      <c r="BG598" s="113" t="str">
        <f t="shared" si="83"/>
        <v/>
      </c>
      <c r="BH598" s="206" t="str">
        <f t="shared" si="84"/>
        <v/>
      </c>
      <c r="BI598" s="113" t="str">
        <f t="shared" si="85"/>
        <v/>
      </c>
    </row>
    <row r="599" spans="2:61" ht="18.75" customHeight="1" x14ac:dyDescent="0.4">
      <c r="B599" s="1329" t="s">
        <v>1824</v>
      </c>
      <c r="C599" s="1330"/>
      <c r="D599" s="1329" t="s">
        <v>1824</v>
      </c>
      <c r="E599" s="1330"/>
      <c r="F599" s="1331" t="str">
        <f>'Fruit Trees, Citrus &amp; Berries'!BE591</f>
        <v/>
      </c>
      <c r="G599" s="1332"/>
      <c r="H599" s="1333" t="str">
        <f>'Fruit Trees, Citrus &amp; Berries'!BB591&amp;" | "&amp;'Fruit Trees, Citrus &amp; Berries'!BC591</f>
        <v xml:space="preserve"> | </v>
      </c>
      <c r="I599" s="1334"/>
      <c r="J599" s="1334"/>
      <c r="K599" s="1334"/>
      <c r="L599" s="1334"/>
      <c r="M599" s="1334"/>
      <c r="N599" s="1334"/>
      <c r="O599" s="1334"/>
      <c r="P599" s="1334"/>
      <c r="Q599" s="1334"/>
      <c r="R599" s="1334"/>
      <c r="S599" s="1334"/>
      <c r="T599" s="1334"/>
      <c r="U599" s="1334"/>
      <c r="V599" s="1334"/>
      <c r="W599" s="1334"/>
      <c r="X599" s="1334"/>
      <c r="Y599" s="1334"/>
      <c r="Z599" s="1334"/>
      <c r="AA599" s="1334"/>
      <c r="AB599" s="1334"/>
      <c r="AC599" s="1334"/>
      <c r="AD599" s="1334"/>
      <c r="AE599" s="1334"/>
      <c r="AF599" s="1334"/>
      <c r="AG599" s="1334"/>
      <c r="AH599" s="1334"/>
      <c r="AI599" s="1334"/>
      <c r="AJ599" s="1334"/>
      <c r="AK599" s="1334"/>
      <c r="AL599" s="1335"/>
      <c r="AM599" s="1336" t="str">
        <f>'Fruit Trees, Citrus &amp; Berries'!BF591</f>
        <v/>
      </c>
      <c r="AN599" s="1337"/>
      <c r="AO599" s="1338"/>
      <c r="AP599" s="1339" t="str">
        <f>'Fruit Trees, Citrus &amp; Berries'!BH591</f>
        <v/>
      </c>
      <c r="AQ599" s="1340"/>
      <c r="AR599" s="1341"/>
      <c r="AS599" s="1336" t="str">
        <f t="shared" si="78"/>
        <v/>
      </c>
      <c r="AT599" s="1337"/>
      <c r="AU599" s="1337"/>
      <c r="AV599" s="1338"/>
      <c r="AW599" s="1342">
        <f>'Fruit Trees, Citrus &amp; Berries'!BA591</f>
        <v>0</v>
      </c>
      <c r="AX599" s="1343"/>
      <c r="AY599" s="1344"/>
      <c r="BB599" s="108" t="str">
        <f t="shared" si="77"/>
        <v>*********</v>
      </c>
      <c r="BC599" s="108">
        <f t="shared" si="79"/>
        <v>0</v>
      </c>
      <c r="BD599" s="108" t="str">
        <f t="shared" si="80"/>
        <v/>
      </c>
      <c r="BE599" s="108" t="str">
        <f t="shared" si="81"/>
        <v xml:space="preserve"> | </v>
      </c>
      <c r="BF599" s="115" t="str">
        <f t="shared" si="82"/>
        <v/>
      </c>
      <c r="BG599" s="113" t="str">
        <f t="shared" si="83"/>
        <v/>
      </c>
      <c r="BH599" s="206" t="str">
        <f t="shared" si="84"/>
        <v/>
      </c>
      <c r="BI599" s="113" t="str">
        <f t="shared" si="85"/>
        <v/>
      </c>
    </row>
    <row r="600" spans="2:61" ht="18.75" customHeight="1" x14ac:dyDescent="0.4">
      <c r="B600" s="1329" t="s">
        <v>1824</v>
      </c>
      <c r="C600" s="1330"/>
      <c r="D600" s="1329" t="s">
        <v>1824</v>
      </c>
      <c r="E600" s="1330"/>
      <c r="F600" s="1331" t="str">
        <f>'Fruit Trees, Citrus &amp; Berries'!BE592</f>
        <v/>
      </c>
      <c r="G600" s="1332"/>
      <c r="H600" s="1333" t="str">
        <f>'Fruit Trees, Citrus &amp; Berries'!BB592&amp;" | "&amp;'Fruit Trees, Citrus &amp; Berries'!BC592</f>
        <v>Grapefruit | Marsh (25cm pot)</v>
      </c>
      <c r="I600" s="1334"/>
      <c r="J600" s="1334"/>
      <c r="K600" s="1334"/>
      <c r="L600" s="1334"/>
      <c r="M600" s="1334"/>
      <c r="N600" s="1334"/>
      <c r="O600" s="1334"/>
      <c r="P600" s="1334"/>
      <c r="Q600" s="1334"/>
      <c r="R600" s="1334"/>
      <c r="S600" s="1334"/>
      <c r="T600" s="1334"/>
      <c r="U600" s="1334"/>
      <c r="V600" s="1334"/>
      <c r="W600" s="1334"/>
      <c r="X600" s="1334"/>
      <c r="Y600" s="1334"/>
      <c r="Z600" s="1334"/>
      <c r="AA600" s="1334"/>
      <c r="AB600" s="1334"/>
      <c r="AC600" s="1334"/>
      <c r="AD600" s="1334"/>
      <c r="AE600" s="1334"/>
      <c r="AF600" s="1334"/>
      <c r="AG600" s="1334"/>
      <c r="AH600" s="1334"/>
      <c r="AI600" s="1334"/>
      <c r="AJ600" s="1334"/>
      <c r="AK600" s="1334"/>
      <c r="AL600" s="1335"/>
      <c r="AM600" s="1336">
        <f>'Fruit Trees, Citrus &amp; Berries'!BF592</f>
        <v>64.95</v>
      </c>
      <c r="AN600" s="1337"/>
      <c r="AO600" s="1338"/>
      <c r="AP600" s="1339">
        <f>'Fruit Trees, Citrus &amp; Berries'!BH592</f>
        <v>0</v>
      </c>
      <c r="AQ600" s="1340"/>
      <c r="AR600" s="1341"/>
      <c r="AS600" s="1336" t="str">
        <f t="shared" si="78"/>
        <v/>
      </c>
      <c r="AT600" s="1337"/>
      <c r="AU600" s="1337"/>
      <c r="AV600" s="1338"/>
      <c r="AW600" s="1342" t="str">
        <f>'Fruit Trees, Citrus &amp; Berries'!BA592</f>
        <v>MVPFT530</v>
      </c>
      <c r="AX600" s="1343"/>
      <c r="AY600" s="1344"/>
      <c r="BB600" s="108" t="str">
        <f t="shared" si="77"/>
        <v>*********</v>
      </c>
      <c r="BC600" s="108" t="str">
        <f t="shared" si="79"/>
        <v>MVPFT530</v>
      </c>
      <c r="BD600" s="108" t="str">
        <f t="shared" si="80"/>
        <v/>
      </c>
      <c r="BE600" s="108" t="str">
        <f t="shared" si="81"/>
        <v>Grapefruit | Marsh (25cm pot)</v>
      </c>
      <c r="BF600" s="115" t="str">
        <f t="shared" si="82"/>
        <v/>
      </c>
      <c r="BG600" s="113">
        <f t="shared" si="83"/>
        <v>64.95</v>
      </c>
      <c r="BH600" s="206">
        <f t="shared" si="84"/>
        <v>0</v>
      </c>
      <c r="BI600" s="113" t="str">
        <f t="shared" si="85"/>
        <v/>
      </c>
    </row>
    <row r="601" spans="2:61" ht="18.75" customHeight="1" x14ac:dyDescent="0.4">
      <c r="B601" s="1329" t="s">
        <v>1824</v>
      </c>
      <c r="C601" s="1330"/>
      <c r="D601" s="1329" t="s">
        <v>1824</v>
      </c>
      <c r="E601" s="1330"/>
      <c r="F601" s="1331" t="str">
        <f>'Fruit Trees, Citrus &amp; Berries'!BE593</f>
        <v/>
      </c>
      <c r="G601" s="1332"/>
      <c r="H601" s="1333" t="str">
        <f>'Fruit Trees, Citrus &amp; Berries'!BB593&amp;" | "&amp;'Fruit Trees, Citrus &amp; Berries'!BC593</f>
        <v>Grapefruit | Ruby Red (25cm pot)</v>
      </c>
      <c r="I601" s="1334"/>
      <c r="J601" s="1334"/>
      <c r="K601" s="1334"/>
      <c r="L601" s="1334"/>
      <c r="M601" s="1334"/>
      <c r="N601" s="1334"/>
      <c r="O601" s="1334"/>
      <c r="P601" s="1334"/>
      <c r="Q601" s="1334"/>
      <c r="R601" s="1334"/>
      <c r="S601" s="1334"/>
      <c r="T601" s="1334"/>
      <c r="U601" s="1334"/>
      <c r="V601" s="1334"/>
      <c r="W601" s="1334"/>
      <c r="X601" s="1334"/>
      <c r="Y601" s="1334"/>
      <c r="Z601" s="1334"/>
      <c r="AA601" s="1334"/>
      <c r="AB601" s="1334"/>
      <c r="AC601" s="1334"/>
      <c r="AD601" s="1334"/>
      <c r="AE601" s="1334"/>
      <c r="AF601" s="1334"/>
      <c r="AG601" s="1334"/>
      <c r="AH601" s="1334"/>
      <c r="AI601" s="1334"/>
      <c r="AJ601" s="1334"/>
      <c r="AK601" s="1334"/>
      <c r="AL601" s="1335"/>
      <c r="AM601" s="1336">
        <f>'Fruit Trees, Citrus &amp; Berries'!BF593</f>
        <v>64.95</v>
      </c>
      <c r="AN601" s="1337"/>
      <c r="AO601" s="1338"/>
      <c r="AP601" s="1339">
        <f>'Fruit Trees, Citrus &amp; Berries'!BH593</f>
        <v>0</v>
      </c>
      <c r="AQ601" s="1340"/>
      <c r="AR601" s="1341"/>
      <c r="AS601" s="1336" t="str">
        <f t="shared" si="78"/>
        <v/>
      </c>
      <c r="AT601" s="1337"/>
      <c r="AU601" s="1337"/>
      <c r="AV601" s="1338"/>
      <c r="AW601" s="1342" t="str">
        <f>'Fruit Trees, Citrus &amp; Berries'!BA593</f>
        <v>MVPFT535</v>
      </c>
      <c r="AX601" s="1343"/>
      <c r="AY601" s="1344"/>
      <c r="BB601" s="108" t="str">
        <f t="shared" si="77"/>
        <v>*********</v>
      </c>
      <c r="BC601" s="108" t="str">
        <f t="shared" si="79"/>
        <v>MVPFT535</v>
      </c>
      <c r="BD601" s="108" t="str">
        <f t="shared" si="80"/>
        <v/>
      </c>
      <c r="BE601" s="108" t="str">
        <f t="shared" si="81"/>
        <v>Grapefruit | Ruby Red (25cm pot)</v>
      </c>
      <c r="BF601" s="115" t="str">
        <f t="shared" si="82"/>
        <v/>
      </c>
      <c r="BG601" s="113">
        <f t="shared" si="83"/>
        <v>64.95</v>
      </c>
      <c r="BH601" s="206">
        <f t="shared" si="84"/>
        <v>0</v>
      </c>
      <c r="BI601" s="113" t="str">
        <f t="shared" si="85"/>
        <v/>
      </c>
    </row>
    <row r="602" spans="2:61" ht="18.75" customHeight="1" x14ac:dyDescent="0.4">
      <c r="B602" s="1329" t="s">
        <v>1824</v>
      </c>
      <c r="C602" s="1330"/>
      <c r="D602" s="1329" t="s">
        <v>1824</v>
      </c>
      <c r="E602" s="1330"/>
      <c r="F602" s="1331" t="str">
        <f>'Fruit Trees, Citrus &amp; Berries'!BE594</f>
        <v/>
      </c>
      <c r="G602" s="1332"/>
      <c r="H602" s="1333" t="str">
        <f>'Fruit Trees, Citrus &amp; Berries'!BB594&amp;" | "&amp;'Fruit Trees, Citrus &amp; Berries'!BC594</f>
        <v>Grapefruit | Wheeny (25cm pot)</v>
      </c>
      <c r="I602" s="1334"/>
      <c r="J602" s="1334"/>
      <c r="K602" s="1334"/>
      <c r="L602" s="1334"/>
      <c r="M602" s="1334"/>
      <c r="N602" s="1334"/>
      <c r="O602" s="1334"/>
      <c r="P602" s="1334"/>
      <c r="Q602" s="1334"/>
      <c r="R602" s="1334"/>
      <c r="S602" s="1334"/>
      <c r="T602" s="1334"/>
      <c r="U602" s="1334"/>
      <c r="V602" s="1334"/>
      <c r="W602" s="1334"/>
      <c r="X602" s="1334"/>
      <c r="Y602" s="1334"/>
      <c r="Z602" s="1334"/>
      <c r="AA602" s="1334"/>
      <c r="AB602" s="1334"/>
      <c r="AC602" s="1334"/>
      <c r="AD602" s="1334"/>
      <c r="AE602" s="1334"/>
      <c r="AF602" s="1334"/>
      <c r="AG602" s="1334"/>
      <c r="AH602" s="1334"/>
      <c r="AI602" s="1334"/>
      <c r="AJ602" s="1334"/>
      <c r="AK602" s="1334"/>
      <c r="AL602" s="1335"/>
      <c r="AM602" s="1336">
        <f>'Fruit Trees, Citrus &amp; Berries'!BF594</f>
        <v>64.95</v>
      </c>
      <c r="AN602" s="1337"/>
      <c r="AO602" s="1338"/>
      <c r="AP602" s="1339">
        <f>'Fruit Trees, Citrus &amp; Berries'!BH594</f>
        <v>0</v>
      </c>
      <c r="AQ602" s="1340"/>
      <c r="AR602" s="1341"/>
      <c r="AS602" s="1336" t="str">
        <f t="shared" si="78"/>
        <v/>
      </c>
      <c r="AT602" s="1337"/>
      <c r="AU602" s="1337"/>
      <c r="AV602" s="1338"/>
      <c r="AW602" s="1342" t="str">
        <f>'Fruit Trees, Citrus &amp; Berries'!BA594</f>
        <v>MVPFT540</v>
      </c>
      <c r="AX602" s="1343"/>
      <c r="AY602" s="1344"/>
      <c r="BB602" s="108" t="str">
        <f t="shared" si="77"/>
        <v>*********</v>
      </c>
      <c r="BC602" s="108" t="str">
        <f t="shared" si="79"/>
        <v>MVPFT540</v>
      </c>
      <c r="BD602" s="108" t="str">
        <f t="shared" si="80"/>
        <v/>
      </c>
      <c r="BE602" s="108" t="str">
        <f t="shared" si="81"/>
        <v>Grapefruit | Wheeny (25cm pot)</v>
      </c>
      <c r="BF602" s="115" t="str">
        <f t="shared" si="82"/>
        <v/>
      </c>
      <c r="BG602" s="113">
        <f t="shared" si="83"/>
        <v>64.95</v>
      </c>
      <c r="BH602" s="206">
        <f t="shared" si="84"/>
        <v>0</v>
      </c>
      <c r="BI602" s="113" t="str">
        <f t="shared" si="85"/>
        <v/>
      </c>
    </row>
    <row r="603" spans="2:61" ht="18.75" customHeight="1" x14ac:dyDescent="0.4">
      <c r="B603" s="1329" t="s">
        <v>1824</v>
      </c>
      <c r="C603" s="1330"/>
      <c r="D603" s="1329" t="s">
        <v>1824</v>
      </c>
      <c r="E603" s="1330"/>
      <c r="F603" s="1331" t="str">
        <f>'Fruit Trees, Citrus &amp; Berries'!BE595</f>
        <v/>
      </c>
      <c r="G603" s="1332"/>
      <c r="H603" s="1333" t="str">
        <f>'Fruit Trees, Citrus &amp; Berries'!BB595&amp;" | "&amp;'Fruit Trees, Citrus &amp; Berries'!BC595</f>
        <v xml:space="preserve"> | </v>
      </c>
      <c r="I603" s="1334"/>
      <c r="J603" s="1334"/>
      <c r="K603" s="1334"/>
      <c r="L603" s="1334"/>
      <c r="M603" s="1334"/>
      <c r="N603" s="1334"/>
      <c r="O603" s="1334"/>
      <c r="P603" s="1334"/>
      <c r="Q603" s="1334"/>
      <c r="R603" s="1334"/>
      <c r="S603" s="1334"/>
      <c r="T603" s="1334"/>
      <c r="U603" s="1334"/>
      <c r="V603" s="1334"/>
      <c r="W603" s="1334"/>
      <c r="X603" s="1334"/>
      <c r="Y603" s="1334"/>
      <c r="Z603" s="1334"/>
      <c r="AA603" s="1334"/>
      <c r="AB603" s="1334"/>
      <c r="AC603" s="1334"/>
      <c r="AD603" s="1334"/>
      <c r="AE603" s="1334"/>
      <c r="AF603" s="1334"/>
      <c r="AG603" s="1334"/>
      <c r="AH603" s="1334"/>
      <c r="AI603" s="1334"/>
      <c r="AJ603" s="1334"/>
      <c r="AK603" s="1334"/>
      <c r="AL603" s="1335"/>
      <c r="AM603" s="1336" t="str">
        <f>'Fruit Trees, Citrus &amp; Berries'!BF595</f>
        <v/>
      </c>
      <c r="AN603" s="1337"/>
      <c r="AO603" s="1338"/>
      <c r="AP603" s="1339" t="str">
        <f>'Fruit Trees, Citrus &amp; Berries'!BH595</f>
        <v/>
      </c>
      <c r="AQ603" s="1340"/>
      <c r="AR603" s="1341"/>
      <c r="AS603" s="1336" t="str">
        <f t="shared" si="78"/>
        <v/>
      </c>
      <c r="AT603" s="1337"/>
      <c r="AU603" s="1337"/>
      <c r="AV603" s="1338"/>
      <c r="AW603" s="1342">
        <f>'Fruit Trees, Citrus &amp; Berries'!BA595</f>
        <v>0</v>
      </c>
      <c r="AX603" s="1343"/>
      <c r="AY603" s="1344"/>
      <c r="BB603" s="108" t="str">
        <f t="shared" si="77"/>
        <v>*********</v>
      </c>
      <c r="BC603" s="108">
        <f t="shared" si="79"/>
        <v>0</v>
      </c>
      <c r="BD603" s="108" t="str">
        <f t="shared" si="80"/>
        <v/>
      </c>
      <c r="BE603" s="108" t="str">
        <f t="shared" si="81"/>
        <v xml:space="preserve"> | </v>
      </c>
      <c r="BF603" s="115" t="str">
        <f t="shared" si="82"/>
        <v/>
      </c>
      <c r="BG603" s="113" t="str">
        <f t="shared" si="83"/>
        <v/>
      </c>
      <c r="BH603" s="206" t="str">
        <f t="shared" si="84"/>
        <v/>
      </c>
      <c r="BI603" s="113" t="str">
        <f t="shared" si="85"/>
        <v/>
      </c>
    </row>
    <row r="604" spans="2:61" ht="18.75" customHeight="1" x14ac:dyDescent="0.4">
      <c r="B604" s="1329" t="s">
        <v>1824</v>
      </c>
      <c r="C604" s="1330"/>
      <c r="D604" s="1329" t="s">
        <v>1824</v>
      </c>
      <c r="E604" s="1330"/>
      <c r="F604" s="1331" t="str">
        <f>'Fruit Trees, Citrus &amp; Berries'!BE596</f>
        <v/>
      </c>
      <c r="G604" s="1332"/>
      <c r="H604" s="1333" t="str">
        <f>'Fruit Trees, Citrus &amp; Berries'!BB596&amp;" | "&amp;'Fruit Trees, Citrus &amp; Berries'!BC596</f>
        <v>Grapefruit (Dwarf) | Ruby Red (20cm pot)</v>
      </c>
      <c r="I604" s="1334"/>
      <c r="J604" s="1334"/>
      <c r="K604" s="1334"/>
      <c r="L604" s="1334"/>
      <c r="M604" s="1334"/>
      <c r="N604" s="1334"/>
      <c r="O604" s="1334"/>
      <c r="P604" s="1334"/>
      <c r="Q604" s="1334"/>
      <c r="R604" s="1334"/>
      <c r="S604" s="1334"/>
      <c r="T604" s="1334"/>
      <c r="U604" s="1334"/>
      <c r="V604" s="1334"/>
      <c r="W604" s="1334"/>
      <c r="X604" s="1334"/>
      <c r="Y604" s="1334"/>
      <c r="Z604" s="1334"/>
      <c r="AA604" s="1334"/>
      <c r="AB604" s="1334"/>
      <c r="AC604" s="1334"/>
      <c r="AD604" s="1334"/>
      <c r="AE604" s="1334"/>
      <c r="AF604" s="1334"/>
      <c r="AG604" s="1334"/>
      <c r="AH604" s="1334"/>
      <c r="AI604" s="1334"/>
      <c r="AJ604" s="1334"/>
      <c r="AK604" s="1334"/>
      <c r="AL604" s="1335"/>
      <c r="AM604" s="1336">
        <f>'Fruit Trees, Citrus &amp; Berries'!BF596</f>
        <v>67.95</v>
      </c>
      <c r="AN604" s="1337"/>
      <c r="AO604" s="1338"/>
      <c r="AP604" s="1339">
        <f>'Fruit Trees, Citrus &amp; Berries'!BH596</f>
        <v>0</v>
      </c>
      <c r="AQ604" s="1340"/>
      <c r="AR604" s="1341"/>
      <c r="AS604" s="1336" t="str">
        <f t="shared" si="78"/>
        <v/>
      </c>
      <c r="AT604" s="1337"/>
      <c r="AU604" s="1337"/>
      <c r="AV604" s="1338"/>
      <c r="AW604" s="1342" t="str">
        <f>'Fruit Trees, Citrus &amp; Berries'!BA596</f>
        <v>MVPFT536</v>
      </c>
      <c r="AX604" s="1343"/>
      <c r="AY604" s="1344"/>
      <c r="BB604" s="108" t="str">
        <f t="shared" si="77"/>
        <v>*********</v>
      </c>
      <c r="BC604" s="108" t="str">
        <f t="shared" si="79"/>
        <v>MVPFT536</v>
      </c>
      <c r="BD604" s="108" t="str">
        <f t="shared" si="80"/>
        <v/>
      </c>
      <c r="BE604" s="108" t="str">
        <f t="shared" si="81"/>
        <v>Grapefruit (Dwarf) | Ruby Red (20cm pot)</v>
      </c>
      <c r="BF604" s="115" t="str">
        <f t="shared" si="82"/>
        <v/>
      </c>
      <c r="BG604" s="113">
        <f t="shared" si="83"/>
        <v>67.95</v>
      </c>
      <c r="BH604" s="206">
        <f t="shared" si="84"/>
        <v>0</v>
      </c>
      <c r="BI604" s="113" t="str">
        <f t="shared" si="85"/>
        <v/>
      </c>
    </row>
    <row r="605" spans="2:61" ht="18.75" customHeight="1" x14ac:dyDescent="0.4">
      <c r="B605" s="1329" t="s">
        <v>1824</v>
      </c>
      <c r="C605" s="1330"/>
      <c r="D605" s="1329" t="s">
        <v>1824</v>
      </c>
      <c r="E605" s="1330"/>
      <c r="F605" s="1331" t="str">
        <f>'Fruit Trees, Citrus &amp; Berries'!BE597</f>
        <v/>
      </c>
      <c r="G605" s="1332"/>
      <c r="H605" s="1333" t="str">
        <f>'Fruit Trees, Citrus &amp; Berries'!BB597&amp;" | "&amp;'Fruit Trees, Citrus &amp; Berries'!BC597</f>
        <v xml:space="preserve"> | </v>
      </c>
      <c r="I605" s="1334"/>
      <c r="J605" s="1334"/>
      <c r="K605" s="1334"/>
      <c r="L605" s="1334"/>
      <c r="M605" s="1334"/>
      <c r="N605" s="1334"/>
      <c r="O605" s="1334"/>
      <c r="P605" s="1334"/>
      <c r="Q605" s="1334"/>
      <c r="R605" s="1334"/>
      <c r="S605" s="1334"/>
      <c r="T605" s="1334"/>
      <c r="U605" s="1334"/>
      <c r="V605" s="1334"/>
      <c r="W605" s="1334"/>
      <c r="X605" s="1334"/>
      <c r="Y605" s="1334"/>
      <c r="Z605" s="1334"/>
      <c r="AA605" s="1334"/>
      <c r="AB605" s="1334"/>
      <c r="AC605" s="1334"/>
      <c r="AD605" s="1334"/>
      <c r="AE605" s="1334"/>
      <c r="AF605" s="1334"/>
      <c r="AG605" s="1334"/>
      <c r="AH605" s="1334"/>
      <c r="AI605" s="1334"/>
      <c r="AJ605" s="1334"/>
      <c r="AK605" s="1334"/>
      <c r="AL605" s="1335"/>
      <c r="AM605" s="1336" t="str">
        <f>'Fruit Trees, Citrus &amp; Berries'!BF597</f>
        <v/>
      </c>
      <c r="AN605" s="1337"/>
      <c r="AO605" s="1338"/>
      <c r="AP605" s="1339" t="str">
        <f>'Fruit Trees, Citrus &amp; Berries'!BH597</f>
        <v/>
      </c>
      <c r="AQ605" s="1340"/>
      <c r="AR605" s="1341"/>
      <c r="AS605" s="1336" t="str">
        <f t="shared" si="78"/>
        <v/>
      </c>
      <c r="AT605" s="1337"/>
      <c r="AU605" s="1337"/>
      <c r="AV605" s="1338"/>
      <c r="AW605" s="1342">
        <f>'Fruit Trees, Citrus &amp; Berries'!BA597</f>
        <v>0</v>
      </c>
      <c r="AX605" s="1343"/>
      <c r="AY605" s="1344"/>
      <c r="BB605" s="108" t="str">
        <f t="shared" si="77"/>
        <v>*********</v>
      </c>
      <c r="BC605" s="108">
        <f t="shared" si="79"/>
        <v>0</v>
      </c>
      <c r="BD605" s="108" t="str">
        <f t="shared" si="80"/>
        <v/>
      </c>
      <c r="BE605" s="108" t="str">
        <f t="shared" si="81"/>
        <v xml:space="preserve"> | </v>
      </c>
      <c r="BF605" s="115" t="str">
        <f t="shared" si="82"/>
        <v/>
      </c>
      <c r="BG605" s="113" t="str">
        <f t="shared" si="83"/>
        <v/>
      </c>
      <c r="BH605" s="206" t="str">
        <f t="shared" si="84"/>
        <v/>
      </c>
      <c r="BI605" s="113" t="str">
        <f t="shared" si="85"/>
        <v/>
      </c>
    </row>
    <row r="606" spans="2:61" ht="18.75" customHeight="1" x14ac:dyDescent="0.4">
      <c r="B606" s="1329" t="s">
        <v>1824</v>
      </c>
      <c r="C606" s="1330"/>
      <c r="D606" s="1329" t="s">
        <v>1824</v>
      </c>
      <c r="E606" s="1330"/>
      <c r="F606" s="1331" t="str">
        <f>'Fruit Trees, Citrus &amp; Berries'!BE598</f>
        <v/>
      </c>
      <c r="G606" s="1332"/>
      <c r="H606" s="1333" t="str">
        <f>'Fruit Trees, Citrus &amp; Berries'!BB598&amp;" | "&amp;'Fruit Trees, Citrus &amp; Berries'!BC598</f>
        <v xml:space="preserve"> | </v>
      </c>
      <c r="I606" s="1334"/>
      <c r="J606" s="1334"/>
      <c r="K606" s="1334"/>
      <c r="L606" s="1334"/>
      <c r="M606" s="1334"/>
      <c r="N606" s="1334"/>
      <c r="O606" s="1334"/>
      <c r="P606" s="1334"/>
      <c r="Q606" s="1334"/>
      <c r="R606" s="1334"/>
      <c r="S606" s="1334"/>
      <c r="T606" s="1334"/>
      <c r="U606" s="1334"/>
      <c r="V606" s="1334"/>
      <c r="W606" s="1334"/>
      <c r="X606" s="1334"/>
      <c r="Y606" s="1334"/>
      <c r="Z606" s="1334"/>
      <c r="AA606" s="1334"/>
      <c r="AB606" s="1334"/>
      <c r="AC606" s="1334"/>
      <c r="AD606" s="1334"/>
      <c r="AE606" s="1334"/>
      <c r="AF606" s="1334"/>
      <c r="AG606" s="1334"/>
      <c r="AH606" s="1334"/>
      <c r="AI606" s="1334"/>
      <c r="AJ606" s="1334"/>
      <c r="AK606" s="1334"/>
      <c r="AL606" s="1335"/>
      <c r="AM606" s="1336" t="str">
        <f>'Fruit Trees, Citrus &amp; Berries'!BF598</f>
        <v/>
      </c>
      <c r="AN606" s="1337"/>
      <c r="AO606" s="1338"/>
      <c r="AP606" s="1339" t="str">
        <f>'Fruit Trees, Citrus &amp; Berries'!BH598</f>
        <v/>
      </c>
      <c r="AQ606" s="1340"/>
      <c r="AR606" s="1341"/>
      <c r="AS606" s="1336" t="str">
        <f t="shared" si="78"/>
        <v/>
      </c>
      <c r="AT606" s="1337"/>
      <c r="AU606" s="1337"/>
      <c r="AV606" s="1338"/>
      <c r="AW606" s="1342">
        <f>'Fruit Trees, Citrus &amp; Berries'!BA598</f>
        <v>0</v>
      </c>
      <c r="AX606" s="1343"/>
      <c r="AY606" s="1344"/>
      <c r="BB606" s="108" t="str">
        <f t="shared" si="77"/>
        <v>*********</v>
      </c>
      <c r="BC606" s="108">
        <f t="shared" si="79"/>
        <v>0</v>
      </c>
      <c r="BD606" s="108" t="str">
        <f t="shared" si="80"/>
        <v/>
      </c>
      <c r="BE606" s="108" t="str">
        <f t="shared" si="81"/>
        <v xml:space="preserve"> | </v>
      </c>
      <c r="BF606" s="115" t="str">
        <f t="shared" si="82"/>
        <v/>
      </c>
      <c r="BG606" s="113" t="str">
        <f t="shared" si="83"/>
        <v/>
      </c>
      <c r="BH606" s="206" t="str">
        <f t="shared" si="84"/>
        <v/>
      </c>
      <c r="BI606" s="113" t="str">
        <f t="shared" si="85"/>
        <v/>
      </c>
    </row>
    <row r="607" spans="2:61" ht="18.75" customHeight="1" x14ac:dyDescent="0.4">
      <c r="B607" s="1329" t="s">
        <v>1824</v>
      </c>
      <c r="C607" s="1330"/>
      <c r="D607" s="1329" t="s">
        <v>1824</v>
      </c>
      <c r="E607" s="1330"/>
      <c r="F607" s="1331" t="str">
        <f>'Fruit Trees, Citrus &amp; Berries'!BE599</f>
        <v/>
      </c>
      <c r="G607" s="1332"/>
      <c r="H607" s="1333" t="str">
        <f>'Fruit Trees, Citrus &amp; Berries'!BB599&amp;" | "&amp;'Fruit Trees, Citrus &amp; Berries'!BC599</f>
        <v>Lemon | Eureka (25cm pot)</v>
      </c>
      <c r="I607" s="1334"/>
      <c r="J607" s="1334"/>
      <c r="K607" s="1334"/>
      <c r="L607" s="1334"/>
      <c r="M607" s="1334"/>
      <c r="N607" s="1334"/>
      <c r="O607" s="1334"/>
      <c r="P607" s="1334"/>
      <c r="Q607" s="1334"/>
      <c r="R607" s="1334"/>
      <c r="S607" s="1334"/>
      <c r="T607" s="1334"/>
      <c r="U607" s="1334"/>
      <c r="V607" s="1334"/>
      <c r="W607" s="1334"/>
      <c r="X607" s="1334"/>
      <c r="Y607" s="1334"/>
      <c r="Z607" s="1334"/>
      <c r="AA607" s="1334"/>
      <c r="AB607" s="1334"/>
      <c r="AC607" s="1334"/>
      <c r="AD607" s="1334"/>
      <c r="AE607" s="1334"/>
      <c r="AF607" s="1334"/>
      <c r="AG607" s="1334"/>
      <c r="AH607" s="1334"/>
      <c r="AI607" s="1334"/>
      <c r="AJ607" s="1334"/>
      <c r="AK607" s="1334"/>
      <c r="AL607" s="1335"/>
      <c r="AM607" s="1336">
        <f>'Fruit Trees, Citrus &amp; Berries'!BF599</f>
        <v>64.95</v>
      </c>
      <c r="AN607" s="1337"/>
      <c r="AO607" s="1338"/>
      <c r="AP607" s="1339">
        <f>'Fruit Trees, Citrus &amp; Berries'!BH599</f>
        <v>0</v>
      </c>
      <c r="AQ607" s="1340"/>
      <c r="AR607" s="1341"/>
      <c r="AS607" s="1336" t="str">
        <f t="shared" si="78"/>
        <v/>
      </c>
      <c r="AT607" s="1337"/>
      <c r="AU607" s="1337"/>
      <c r="AV607" s="1338"/>
      <c r="AW607" s="1342" t="str">
        <f>'Fruit Trees, Citrus &amp; Berries'!BA599</f>
        <v>MVPFT555</v>
      </c>
      <c r="AX607" s="1343"/>
      <c r="AY607" s="1344"/>
      <c r="BB607" s="108" t="str">
        <f t="shared" ref="BB607:BB670" si="86">$AR$4</f>
        <v>*********</v>
      </c>
      <c r="BC607" s="108" t="str">
        <f t="shared" si="79"/>
        <v>MVPFT555</v>
      </c>
      <c r="BD607" s="108" t="str">
        <f t="shared" si="80"/>
        <v/>
      </c>
      <c r="BE607" s="108" t="str">
        <f t="shared" si="81"/>
        <v>Lemon | Eureka (25cm pot)</v>
      </c>
      <c r="BF607" s="115" t="str">
        <f t="shared" si="82"/>
        <v/>
      </c>
      <c r="BG607" s="113">
        <f t="shared" si="83"/>
        <v>64.95</v>
      </c>
      <c r="BH607" s="206">
        <f t="shared" si="84"/>
        <v>0</v>
      </c>
      <c r="BI607" s="113" t="str">
        <f t="shared" si="85"/>
        <v/>
      </c>
    </row>
    <row r="608" spans="2:61" ht="18.75" customHeight="1" x14ac:dyDescent="0.4">
      <c r="B608" s="1329" t="s">
        <v>1824</v>
      </c>
      <c r="C608" s="1330"/>
      <c r="D608" s="1329" t="s">
        <v>1824</v>
      </c>
      <c r="E608" s="1330"/>
      <c r="F608" s="1331" t="str">
        <f>'Fruit Trees, Citrus &amp; Berries'!BE600</f>
        <v/>
      </c>
      <c r="G608" s="1332"/>
      <c r="H608" s="1333" t="str">
        <f>'Fruit Trees, Citrus &amp; Berries'!BB600&amp;" | "&amp;'Fruit Trees, Citrus &amp; Berries'!BC600</f>
        <v>Lemon | Lemon Heaven (Seedless Eureka) (25cm pot)</v>
      </c>
      <c r="I608" s="1334"/>
      <c r="J608" s="1334"/>
      <c r="K608" s="1334"/>
      <c r="L608" s="1334"/>
      <c r="M608" s="1334"/>
      <c r="N608" s="1334"/>
      <c r="O608" s="1334"/>
      <c r="P608" s="1334"/>
      <c r="Q608" s="1334"/>
      <c r="R608" s="1334"/>
      <c r="S608" s="1334"/>
      <c r="T608" s="1334"/>
      <c r="U608" s="1334"/>
      <c r="V608" s="1334"/>
      <c r="W608" s="1334"/>
      <c r="X608" s="1334"/>
      <c r="Y608" s="1334"/>
      <c r="Z608" s="1334"/>
      <c r="AA608" s="1334"/>
      <c r="AB608" s="1334"/>
      <c r="AC608" s="1334"/>
      <c r="AD608" s="1334"/>
      <c r="AE608" s="1334"/>
      <c r="AF608" s="1334"/>
      <c r="AG608" s="1334"/>
      <c r="AH608" s="1334"/>
      <c r="AI608" s="1334"/>
      <c r="AJ608" s="1334"/>
      <c r="AK608" s="1334"/>
      <c r="AL608" s="1335"/>
      <c r="AM608" s="1336">
        <f>'Fruit Trees, Citrus &amp; Berries'!BF600</f>
        <v>64.95</v>
      </c>
      <c r="AN608" s="1337"/>
      <c r="AO608" s="1338"/>
      <c r="AP608" s="1339">
        <f>'Fruit Trees, Citrus &amp; Berries'!BH600</f>
        <v>0</v>
      </c>
      <c r="AQ608" s="1340"/>
      <c r="AR608" s="1341"/>
      <c r="AS608" s="1336" t="str">
        <f t="shared" ref="AS608:AS671" si="87">IF(OR(F608="",F608=0),"",(F608*AM608)-(F608*AM608*AP608))</f>
        <v/>
      </c>
      <c r="AT608" s="1337"/>
      <c r="AU608" s="1337"/>
      <c r="AV608" s="1338"/>
      <c r="AW608" s="1342" t="str">
        <f>'Fruit Trees, Citrus &amp; Berries'!BA600</f>
        <v>MVPFT560</v>
      </c>
      <c r="AX608" s="1343"/>
      <c r="AY608" s="1344"/>
      <c r="BB608" s="108" t="str">
        <f t="shared" si="86"/>
        <v>*********</v>
      </c>
      <c r="BC608" s="108" t="str">
        <f t="shared" ref="BC608:BC671" si="88">AW608</f>
        <v>MVPFT560</v>
      </c>
      <c r="BD608" s="108" t="str">
        <f t="shared" ref="BD608:BD671" si="89">F608</f>
        <v/>
      </c>
      <c r="BE608" s="108" t="str">
        <f t="shared" ref="BE608:BE671" si="90">H608</f>
        <v>Lemon | Lemon Heaven (Seedless Eureka) (25cm pot)</v>
      </c>
      <c r="BF608" s="115" t="str">
        <f t="shared" ref="BF608:BF671" si="91">IF(OR(BD608="",BD608=0),"",$G$6)</f>
        <v/>
      </c>
      <c r="BG608" s="113">
        <f t="shared" ref="BG608:BG671" si="92">AM608</f>
        <v>64.95</v>
      </c>
      <c r="BH608" s="206">
        <f t="shared" ref="BH608:BH671" si="93">AP608</f>
        <v>0</v>
      </c>
      <c r="BI608" s="113" t="str">
        <f t="shared" ref="BI608:BI671" si="94">AS608</f>
        <v/>
      </c>
    </row>
    <row r="609" spans="2:61" ht="18.75" customHeight="1" x14ac:dyDescent="0.4">
      <c r="B609" s="1329" t="s">
        <v>1824</v>
      </c>
      <c r="C609" s="1330"/>
      <c r="D609" s="1329" t="s">
        <v>1824</v>
      </c>
      <c r="E609" s="1330"/>
      <c r="F609" s="1331" t="str">
        <f>'Fruit Trees, Citrus &amp; Berries'!BE601</f>
        <v/>
      </c>
      <c r="G609" s="1332"/>
      <c r="H609" s="1333" t="str">
        <f>'Fruit Trees, Citrus &amp; Berries'!BB601&amp;" | "&amp;'Fruit Trees, Citrus &amp; Berries'!BC601</f>
        <v>Lemon | Lemonade (25cm pot)</v>
      </c>
      <c r="I609" s="1334"/>
      <c r="J609" s="1334"/>
      <c r="K609" s="1334"/>
      <c r="L609" s="1334"/>
      <c r="M609" s="1334"/>
      <c r="N609" s="1334"/>
      <c r="O609" s="1334"/>
      <c r="P609" s="1334"/>
      <c r="Q609" s="1334"/>
      <c r="R609" s="1334"/>
      <c r="S609" s="1334"/>
      <c r="T609" s="1334"/>
      <c r="U609" s="1334"/>
      <c r="V609" s="1334"/>
      <c r="W609" s="1334"/>
      <c r="X609" s="1334"/>
      <c r="Y609" s="1334"/>
      <c r="Z609" s="1334"/>
      <c r="AA609" s="1334"/>
      <c r="AB609" s="1334"/>
      <c r="AC609" s="1334"/>
      <c r="AD609" s="1334"/>
      <c r="AE609" s="1334"/>
      <c r="AF609" s="1334"/>
      <c r="AG609" s="1334"/>
      <c r="AH609" s="1334"/>
      <c r="AI609" s="1334"/>
      <c r="AJ609" s="1334"/>
      <c r="AK609" s="1334"/>
      <c r="AL609" s="1335"/>
      <c r="AM609" s="1336">
        <f>'Fruit Trees, Citrus &amp; Berries'!BF601</f>
        <v>64.95</v>
      </c>
      <c r="AN609" s="1337"/>
      <c r="AO609" s="1338"/>
      <c r="AP609" s="1339">
        <f>'Fruit Trees, Citrus &amp; Berries'!BH601</f>
        <v>0</v>
      </c>
      <c r="AQ609" s="1340"/>
      <c r="AR609" s="1341"/>
      <c r="AS609" s="1336" t="str">
        <f t="shared" si="87"/>
        <v/>
      </c>
      <c r="AT609" s="1337"/>
      <c r="AU609" s="1337"/>
      <c r="AV609" s="1338"/>
      <c r="AW609" s="1342" t="str">
        <f>'Fruit Trees, Citrus &amp; Berries'!BA601</f>
        <v>MVPFT565</v>
      </c>
      <c r="AX609" s="1343"/>
      <c r="AY609" s="1344"/>
      <c r="BB609" s="108" t="str">
        <f t="shared" si="86"/>
        <v>*********</v>
      </c>
      <c r="BC609" s="108" t="str">
        <f t="shared" si="88"/>
        <v>MVPFT565</v>
      </c>
      <c r="BD609" s="108" t="str">
        <f t="shared" si="89"/>
        <v/>
      </c>
      <c r="BE609" s="108" t="str">
        <f t="shared" si="90"/>
        <v>Lemon | Lemonade (25cm pot)</v>
      </c>
      <c r="BF609" s="115" t="str">
        <f t="shared" si="91"/>
        <v/>
      </c>
      <c r="BG609" s="113">
        <f t="shared" si="92"/>
        <v>64.95</v>
      </c>
      <c r="BH609" s="206">
        <f t="shared" si="93"/>
        <v>0</v>
      </c>
      <c r="BI609" s="113" t="str">
        <f t="shared" si="94"/>
        <v/>
      </c>
    </row>
    <row r="610" spans="2:61" ht="18.75" customHeight="1" x14ac:dyDescent="0.4">
      <c r="B610" s="1329" t="s">
        <v>1824</v>
      </c>
      <c r="C610" s="1330"/>
      <c r="D610" s="1329" t="s">
        <v>1824</v>
      </c>
      <c r="E610" s="1330"/>
      <c r="F610" s="1331" t="str">
        <f>'Fruit Trees, Citrus &amp; Berries'!BE602</f>
        <v/>
      </c>
      <c r="G610" s="1332"/>
      <c r="H610" s="1333" t="str">
        <f>'Fruit Trees, Citrus &amp; Berries'!BB602&amp;" | "&amp;'Fruit Trees, Citrus &amp; Berries'!BC602</f>
        <v>Lemon | Lisbon (25cm pot)</v>
      </c>
      <c r="I610" s="1334"/>
      <c r="J610" s="1334"/>
      <c r="K610" s="1334"/>
      <c r="L610" s="1334"/>
      <c r="M610" s="1334"/>
      <c r="N610" s="1334"/>
      <c r="O610" s="1334"/>
      <c r="P610" s="1334"/>
      <c r="Q610" s="1334"/>
      <c r="R610" s="1334"/>
      <c r="S610" s="1334"/>
      <c r="T610" s="1334"/>
      <c r="U610" s="1334"/>
      <c r="V610" s="1334"/>
      <c r="W610" s="1334"/>
      <c r="X610" s="1334"/>
      <c r="Y610" s="1334"/>
      <c r="Z610" s="1334"/>
      <c r="AA610" s="1334"/>
      <c r="AB610" s="1334"/>
      <c r="AC610" s="1334"/>
      <c r="AD610" s="1334"/>
      <c r="AE610" s="1334"/>
      <c r="AF610" s="1334"/>
      <c r="AG610" s="1334"/>
      <c r="AH610" s="1334"/>
      <c r="AI610" s="1334"/>
      <c r="AJ610" s="1334"/>
      <c r="AK610" s="1334"/>
      <c r="AL610" s="1335"/>
      <c r="AM610" s="1336">
        <f>'Fruit Trees, Citrus &amp; Berries'!BF602</f>
        <v>64.95</v>
      </c>
      <c r="AN610" s="1337"/>
      <c r="AO610" s="1338"/>
      <c r="AP610" s="1339">
        <f>'Fruit Trees, Citrus &amp; Berries'!BH602</f>
        <v>0</v>
      </c>
      <c r="AQ610" s="1340"/>
      <c r="AR610" s="1341"/>
      <c r="AS610" s="1336" t="str">
        <f t="shared" si="87"/>
        <v/>
      </c>
      <c r="AT610" s="1337"/>
      <c r="AU610" s="1337"/>
      <c r="AV610" s="1338"/>
      <c r="AW610" s="1342" t="str">
        <f>'Fruit Trees, Citrus &amp; Berries'!BA602</f>
        <v>MVPFT570</v>
      </c>
      <c r="AX610" s="1343"/>
      <c r="AY610" s="1344"/>
      <c r="BB610" s="108" t="str">
        <f t="shared" si="86"/>
        <v>*********</v>
      </c>
      <c r="BC610" s="108" t="str">
        <f t="shared" si="88"/>
        <v>MVPFT570</v>
      </c>
      <c r="BD610" s="108" t="str">
        <f t="shared" si="89"/>
        <v/>
      </c>
      <c r="BE610" s="108" t="str">
        <f t="shared" si="90"/>
        <v>Lemon | Lisbon (25cm pot)</v>
      </c>
      <c r="BF610" s="115" t="str">
        <f t="shared" si="91"/>
        <v/>
      </c>
      <c r="BG610" s="113">
        <f t="shared" si="92"/>
        <v>64.95</v>
      </c>
      <c r="BH610" s="206">
        <f t="shared" si="93"/>
        <v>0</v>
      </c>
      <c r="BI610" s="113" t="str">
        <f t="shared" si="94"/>
        <v/>
      </c>
    </row>
    <row r="611" spans="2:61" ht="18.75" customHeight="1" x14ac:dyDescent="0.4">
      <c r="B611" s="1329" t="s">
        <v>1824</v>
      </c>
      <c r="C611" s="1330"/>
      <c r="D611" s="1329" t="s">
        <v>1824</v>
      </c>
      <c r="E611" s="1330"/>
      <c r="F611" s="1331" t="str">
        <f>'Fruit Trees, Citrus &amp; Berries'!BE603</f>
        <v/>
      </c>
      <c r="G611" s="1332"/>
      <c r="H611" s="1333" t="str">
        <f>'Fruit Trees, Citrus &amp; Berries'!BB603&amp;" | "&amp;'Fruit Trees, Citrus &amp; Berries'!BC603</f>
        <v>Lemon | Meyer (25cm pot)</v>
      </c>
      <c r="I611" s="1334"/>
      <c r="J611" s="1334"/>
      <c r="K611" s="1334"/>
      <c r="L611" s="1334"/>
      <c r="M611" s="1334"/>
      <c r="N611" s="1334"/>
      <c r="O611" s="1334"/>
      <c r="P611" s="1334"/>
      <c r="Q611" s="1334"/>
      <c r="R611" s="1334"/>
      <c r="S611" s="1334"/>
      <c r="T611" s="1334"/>
      <c r="U611" s="1334"/>
      <c r="V611" s="1334"/>
      <c r="W611" s="1334"/>
      <c r="X611" s="1334"/>
      <c r="Y611" s="1334"/>
      <c r="Z611" s="1334"/>
      <c r="AA611" s="1334"/>
      <c r="AB611" s="1334"/>
      <c r="AC611" s="1334"/>
      <c r="AD611" s="1334"/>
      <c r="AE611" s="1334"/>
      <c r="AF611" s="1334"/>
      <c r="AG611" s="1334"/>
      <c r="AH611" s="1334"/>
      <c r="AI611" s="1334"/>
      <c r="AJ611" s="1334"/>
      <c r="AK611" s="1334"/>
      <c r="AL611" s="1335"/>
      <c r="AM611" s="1336">
        <f>'Fruit Trees, Citrus &amp; Berries'!BF603</f>
        <v>64.95</v>
      </c>
      <c r="AN611" s="1337"/>
      <c r="AO611" s="1338"/>
      <c r="AP611" s="1339">
        <f>'Fruit Trees, Citrus &amp; Berries'!BH603</f>
        <v>0</v>
      </c>
      <c r="AQ611" s="1340"/>
      <c r="AR611" s="1341"/>
      <c r="AS611" s="1336" t="str">
        <f t="shared" si="87"/>
        <v/>
      </c>
      <c r="AT611" s="1337"/>
      <c r="AU611" s="1337"/>
      <c r="AV611" s="1338"/>
      <c r="AW611" s="1342" t="str">
        <f>'Fruit Trees, Citrus &amp; Berries'!BA603</f>
        <v>MVPFT575</v>
      </c>
      <c r="AX611" s="1343"/>
      <c r="AY611" s="1344"/>
      <c r="BB611" s="108" t="str">
        <f t="shared" si="86"/>
        <v>*********</v>
      </c>
      <c r="BC611" s="108" t="str">
        <f t="shared" si="88"/>
        <v>MVPFT575</v>
      </c>
      <c r="BD611" s="108" t="str">
        <f t="shared" si="89"/>
        <v/>
      </c>
      <c r="BE611" s="108" t="str">
        <f t="shared" si="90"/>
        <v>Lemon | Meyer (25cm pot)</v>
      </c>
      <c r="BF611" s="115" t="str">
        <f t="shared" si="91"/>
        <v/>
      </c>
      <c r="BG611" s="113">
        <f t="shared" si="92"/>
        <v>64.95</v>
      </c>
      <c r="BH611" s="206">
        <f t="shared" si="93"/>
        <v>0</v>
      </c>
      <c r="BI611" s="113" t="str">
        <f t="shared" si="94"/>
        <v/>
      </c>
    </row>
    <row r="612" spans="2:61" ht="18.75" customHeight="1" x14ac:dyDescent="0.4">
      <c r="B612" s="1329" t="s">
        <v>1824</v>
      </c>
      <c r="C612" s="1330"/>
      <c r="D612" s="1329" t="s">
        <v>1824</v>
      </c>
      <c r="E612" s="1330"/>
      <c r="F612" s="1331" t="str">
        <f>'Fruit Trees, Citrus &amp; Berries'!BE604</f>
        <v/>
      </c>
      <c r="G612" s="1332"/>
      <c r="H612" s="1333" t="str">
        <f>'Fruit Trees, Citrus &amp; Berries'!BB604&amp;" | "&amp;'Fruit Trees, Citrus &amp; Berries'!BC604</f>
        <v>Lemon | Sudachi Japanese (20cm pot)</v>
      </c>
      <c r="I612" s="1334"/>
      <c r="J612" s="1334"/>
      <c r="K612" s="1334"/>
      <c r="L612" s="1334"/>
      <c r="M612" s="1334"/>
      <c r="N612" s="1334"/>
      <c r="O612" s="1334"/>
      <c r="P612" s="1334"/>
      <c r="Q612" s="1334"/>
      <c r="R612" s="1334"/>
      <c r="S612" s="1334"/>
      <c r="T612" s="1334"/>
      <c r="U612" s="1334"/>
      <c r="V612" s="1334"/>
      <c r="W612" s="1334"/>
      <c r="X612" s="1334"/>
      <c r="Y612" s="1334"/>
      <c r="Z612" s="1334"/>
      <c r="AA612" s="1334"/>
      <c r="AB612" s="1334"/>
      <c r="AC612" s="1334"/>
      <c r="AD612" s="1334"/>
      <c r="AE612" s="1334"/>
      <c r="AF612" s="1334"/>
      <c r="AG612" s="1334"/>
      <c r="AH612" s="1334"/>
      <c r="AI612" s="1334"/>
      <c r="AJ612" s="1334"/>
      <c r="AK612" s="1334"/>
      <c r="AL612" s="1335"/>
      <c r="AM612" s="1336">
        <f>'Fruit Trees, Citrus &amp; Berries'!BF604</f>
        <v>69.95</v>
      </c>
      <c r="AN612" s="1337"/>
      <c r="AO612" s="1338"/>
      <c r="AP612" s="1339">
        <f>'Fruit Trees, Citrus &amp; Berries'!BH604</f>
        <v>0</v>
      </c>
      <c r="AQ612" s="1340"/>
      <c r="AR612" s="1341"/>
      <c r="AS612" s="1336" t="str">
        <f t="shared" si="87"/>
        <v/>
      </c>
      <c r="AT612" s="1337"/>
      <c r="AU612" s="1337"/>
      <c r="AV612" s="1338"/>
      <c r="AW612" s="1342" t="str">
        <f>'Fruit Trees, Citrus &amp; Berries'!BA604</f>
        <v>MVPFT577</v>
      </c>
      <c r="AX612" s="1343"/>
      <c r="AY612" s="1344"/>
      <c r="BB612" s="108" t="str">
        <f t="shared" si="86"/>
        <v>*********</v>
      </c>
      <c r="BC612" s="108" t="str">
        <f t="shared" si="88"/>
        <v>MVPFT577</v>
      </c>
      <c r="BD612" s="108" t="str">
        <f t="shared" si="89"/>
        <v/>
      </c>
      <c r="BE612" s="108" t="str">
        <f t="shared" si="90"/>
        <v>Lemon | Sudachi Japanese (20cm pot)</v>
      </c>
      <c r="BF612" s="115" t="str">
        <f t="shared" si="91"/>
        <v/>
      </c>
      <c r="BG612" s="113">
        <f t="shared" si="92"/>
        <v>69.95</v>
      </c>
      <c r="BH612" s="206">
        <f t="shared" si="93"/>
        <v>0</v>
      </c>
      <c r="BI612" s="113" t="str">
        <f t="shared" si="94"/>
        <v/>
      </c>
    </row>
    <row r="613" spans="2:61" ht="18.75" customHeight="1" x14ac:dyDescent="0.4">
      <c r="B613" s="1329" t="s">
        <v>1824</v>
      </c>
      <c r="C613" s="1330"/>
      <c r="D613" s="1329" t="s">
        <v>1824</v>
      </c>
      <c r="E613" s="1330"/>
      <c r="F613" s="1331" t="str">
        <f>'Fruit Trees, Citrus &amp; Berries'!BE605</f>
        <v/>
      </c>
      <c r="G613" s="1332"/>
      <c r="H613" s="1333" t="str">
        <f>'Fruit Trees, Citrus &amp; Berries'!BB605&amp;" | "&amp;'Fruit Trees, Citrus &amp; Berries'!BC605</f>
        <v>Lemon | Yuzu - Japanese Lemon (20cm pot)</v>
      </c>
      <c r="I613" s="1334"/>
      <c r="J613" s="1334"/>
      <c r="K613" s="1334"/>
      <c r="L613" s="1334"/>
      <c r="M613" s="1334"/>
      <c r="N613" s="1334"/>
      <c r="O613" s="1334"/>
      <c r="P613" s="1334"/>
      <c r="Q613" s="1334"/>
      <c r="R613" s="1334"/>
      <c r="S613" s="1334"/>
      <c r="T613" s="1334"/>
      <c r="U613" s="1334"/>
      <c r="V613" s="1334"/>
      <c r="W613" s="1334"/>
      <c r="X613" s="1334"/>
      <c r="Y613" s="1334"/>
      <c r="Z613" s="1334"/>
      <c r="AA613" s="1334"/>
      <c r="AB613" s="1334"/>
      <c r="AC613" s="1334"/>
      <c r="AD613" s="1334"/>
      <c r="AE613" s="1334"/>
      <c r="AF613" s="1334"/>
      <c r="AG613" s="1334"/>
      <c r="AH613" s="1334"/>
      <c r="AI613" s="1334"/>
      <c r="AJ613" s="1334"/>
      <c r="AK613" s="1334"/>
      <c r="AL613" s="1335"/>
      <c r="AM613" s="1336">
        <f>'Fruit Trees, Citrus &amp; Berries'!BF605</f>
        <v>69.95</v>
      </c>
      <c r="AN613" s="1337"/>
      <c r="AO613" s="1338"/>
      <c r="AP613" s="1339">
        <f>'Fruit Trees, Citrus &amp; Berries'!BH605</f>
        <v>0</v>
      </c>
      <c r="AQ613" s="1340"/>
      <c r="AR613" s="1341"/>
      <c r="AS613" s="1336" t="str">
        <f t="shared" si="87"/>
        <v/>
      </c>
      <c r="AT613" s="1337"/>
      <c r="AU613" s="1337"/>
      <c r="AV613" s="1338"/>
      <c r="AW613" s="1342" t="str">
        <f>'Fruit Trees, Citrus &amp; Berries'!BA605</f>
        <v>MVPFT580</v>
      </c>
      <c r="AX613" s="1343"/>
      <c r="AY613" s="1344"/>
      <c r="BB613" s="108" t="str">
        <f t="shared" si="86"/>
        <v>*********</v>
      </c>
      <c r="BC613" s="108" t="str">
        <f t="shared" si="88"/>
        <v>MVPFT580</v>
      </c>
      <c r="BD613" s="108" t="str">
        <f t="shared" si="89"/>
        <v/>
      </c>
      <c r="BE613" s="108" t="str">
        <f t="shared" si="90"/>
        <v>Lemon | Yuzu - Japanese Lemon (20cm pot)</v>
      </c>
      <c r="BF613" s="115" t="str">
        <f t="shared" si="91"/>
        <v/>
      </c>
      <c r="BG613" s="113">
        <f t="shared" si="92"/>
        <v>69.95</v>
      </c>
      <c r="BH613" s="206">
        <f t="shared" si="93"/>
        <v>0</v>
      </c>
      <c r="BI613" s="113" t="str">
        <f t="shared" si="94"/>
        <v/>
      </c>
    </row>
    <row r="614" spans="2:61" ht="18.75" customHeight="1" x14ac:dyDescent="0.4">
      <c r="B614" s="1329" t="s">
        <v>1824</v>
      </c>
      <c r="C614" s="1330"/>
      <c r="D614" s="1329" t="s">
        <v>1824</v>
      </c>
      <c r="E614" s="1330"/>
      <c r="F614" s="1331" t="str">
        <f>'Fruit Trees, Citrus &amp; Berries'!BE606</f>
        <v/>
      </c>
      <c r="G614" s="1332"/>
      <c r="H614" s="1333" t="str">
        <f>'Fruit Trees, Citrus &amp; Berries'!BB606&amp;" | "&amp;'Fruit Trees, Citrus &amp; Berries'!BC606</f>
        <v xml:space="preserve"> | </v>
      </c>
      <c r="I614" s="1334"/>
      <c r="J614" s="1334"/>
      <c r="K614" s="1334"/>
      <c r="L614" s="1334"/>
      <c r="M614" s="1334"/>
      <c r="N614" s="1334"/>
      <c r="O614" s="1334"/>
      <c r="P614" s="1334"/>
      <c r="Q614" s="1334"/>
      <c r="R614" s="1334"/>
      <c r="S614" s="1334"/>
      <c r="T614" s="1334"/>
      <c r="U614" s="1334"/>
      <c r="V614" s="1334"/>
      <c r="W614" s="1334"/>
      <c r="X614" s="1334"/>
      <c r="Y614" s="1334"/>
      <c r="Z614" s="1334"/>
      <c r="AA614" s="1334"/>
      <c r="AB614" s="1334"/>
      <c r="AC614" s="1334"/>
      <c r="AD614" s="1334"/>
      <c r="AE614" s="1334"/>
      <c r="AF614" s="1334"/>
      <c r="AG614" s="1334"/>
      <c r="AH614" s="1334"/>
      <c r="AI614" s="1334"/>
      <c r="AJ614" s="1334"/>
      <c r="AK614" s="1334"/>
      <c r="AL614" s="1335"/>
      <c r="AM614" s="1336" t="str">
        <f>'Fruit Trees, Citrus &amp; Berries'!BF606</f>
        <v/>
      </c>
      <c r="AN614" s="1337"/>
      <c r="AO614" s="1338"/>
      <c r="AP614" s="1339" t="str">
        <f>'Fruit Trees, Citrus &amp; Berries'!BH606</f>
        <v/>
      </c>
      <c r="AQ614" s="1340"/>
      <c r="AR614" s="1341"/>
      <c r="AS614" s="1336" t="str">
        <f t="shared" si="87"/>
        <v/>
      </c>
      <c r="AT614" s="1337"/>
      <c r="AU614" s="1337"/>
      <c r="AV614" s="1338"/>
      <c r="AW614" s="1342">
        <f>'Fruit Trees, Citrus &amp; Berries'!BA606</f>
        <v>0</v>
      </c>
      <c r="AX614" s="1343"/>
      <c r="AY614" s="1344"/>
      <c r="BB614" s="108" t="str">
        <f t="shared" si="86"/>
        <v>*********</v>
      </c>
      <c r="BC614" s="108">
        <f t="shared" si="88"/>
        <v>0</v>
      </c>
      <c r="BD614" s="108" t="str">
        <f t="shared" si="89"/>
        <v/>
      </c>
      <c r="BE614" s="108" t="str">
        <f t="shared" si="90"/>
        <v xml:space="preserve"> | </v>
      </c>
      <c r="BF614" s="115" t="str">
        <f t="shared" si="91"/>
        <v/>
      </c>
      <c r="BG614" s="113" t="str">
        <f t="shared" si="92"/>
        <v/>
      </c>
      <c r="BH614" s="206" t="str">
        <f t="shared" si="93"/>
        <v/>
      </c>
      <c r="BI614" s="113" t="str">
        <f t="shared" si="94"/>
        <v/>
      </c>
    </row>
    <row r="615" spans="2:61" ht="18.75" customHeight="1" x14ac:dyDescent="0.4">
      <c r="B615" s="1329" t="s">
        <v>1824</v>
      </c>
      <c r="C615" s="1330"/>
      <c r="D615" s="1329" t="s">
        <v>1824</v>
      </c>
      <c r="E615" s="1330"/>
      <c r="F615" s="1331" t="str">
        <f>'Fruit Trees, Citrus &amp; Berries'!BE607</f>
        <v/>
      </c>
      <c r="G615" s="1332"/>
      <c r="H615" s="1333" t="str">
        <f>'Fruit Trees, Citrus &amp; Berries'!BB607&amp;" | "&amp;'Fruit Trees, Citrus &amp; Berries'!BC607</f>
        <v>Lemon (Dwarf) | Eureka (25cm pot)</v>
      </c>
      <c r="I615" s="1334"/>
      <c r="J615" s="1334"/>
      <c r="K615" s="1334"/>
      <c r="L615" s="1334"/>
      <c r="M615" s="1334"/>
      <c r="N615" s="1334"/>
      <c r="O615" s="1334"/>
      <c r="P615" s="1334"/>
      <c r="Q615" s="1334"/>
      <c r="R615" s="1334"/>
      <c r="S615" s="1334"/>
      <c r="T615" s="1334"/>
      <c r="U615" s="1334"/>
      <c r="V615" s="1334"/>
      <c r="W615" s="1334"/>
      <c r="X615" s="1334"/>
      <c r="Y615" s="1334"/>
      <c r="Z615" s="1334"/>
      <c r="AA615" s="1334"/>
      <c r="AB615" s="1334"/>
      <c r="AC615" s="1334"/>
      <c r="AD615" s="1334"/>
      <c r="AE615" s="1334"/>
      <c r="AF615" s="1334"/>
      <c r="AG615" s="1334"/>
      <c r="AH615" s="1334"/>
      <c r="AI615" s="1334"/>
      <c r="AJ615" s="1334"/>
      <c r="AK615" s="1334"/>
      <c r="AL615" s="1335"/>
      <c r="AM615" s="1336">
        <f>'Fruit Trees, Citrus &amp; Berries'!BF607</f>
        <v>74.95</v>
      </c>
      <c r="AN615" s="1337"/>
      <c r="AO615" s="1338"/>
      <c r="AP615" s="1339">
        <f>'Fruit Trees, Citrus &amp; Berries'!BH607</f>
        <v>0</v>
      </c>
      <c r="AQ615" s="1340"/>
      <c r="AR615" s="1341"/>
      <c r="AS615" s="1336" t="str">
        <f t="shared" si="87"/>
        <v/>
      </c>
      <c r="AT615" s="1337"/>
      <c r="AU615" s="1337"/>
      <c r="AV615" s="1338"/>
      <c r="AW615" s="1342" t="str">
        <f>'Fruit Trees, Citrus &amp; Berries'!BA607</f>
        <v>MVPFT590</v>
      </c>
      <c r="AX615" s="1343"/>
      <c r="AY615" s="1344"/>
      <c r="BB615" s="108" t="str">
        <f t="shared" si="86"/>
        <v>*********</v>
      </c>
      <c r="BC615" s="108" t="str">
        <f t="shared" si="88"/>
        <v>MVPFT590</v>
      </c>
      <c r="BD615" s="108" t="str">
        <f t="shared" si="89"/>
        <v/>
      </c>
      <c r="BE615" s="108" t="str">
        <f t="shared" si="90"/>
        <v>Lemon (Dwarf) | Eureka (25cm pot)</v>
      </c>
      <c r="BF615" s="115" t="str">
        <f t="shared" si="91"/>
        <v/>
      </c>
      <c r="BG615" s="113">
        <f t="shared" si="92"/>
        <v>74.95</v>
      </c>
      <c r="BH615" s="206">
        <f t="shared" si="93"/>
        <v>0</v>
      </c>
      <c r="BI615" s="113" t="str">
        <f t="shared" si="94"/>
        <v/>
      </c>
    </row>
    <row r="616" spans="2:61" ht="18.75" customHeight="1" x14ac:dyDescent="0.4">
      <c r="B616" s="1329" t="s">
        <v>1824</v>
      </c>
      <c r="C616" s="1330"/>
      <c r="D616" s="1329" t="s">
        <v>1824</v>
      </c>
      <c r="E616" s="1330"/>
      <c r="F616" s="1331" t="str">
        <f>'Fruit Trees, Citrus &amp; Berries'!BE608</f>
        <v/>
      </c>
      <c r="G616" s="1332"/>
      <c r="H616" s="1333" t="str">
        <f>'Fruit Trees, Citrus &amp; Berries'!BB608&amp;" | "&amp;'Fruit Trees, Citrus &amp; Berries'!BC608</f>
        <v>Lemon (Dwarf) | Lemonade (25cm pot)</v>
      </c>
      <c r="I616" s="1334"/>
      <c r="J616" s="1334"/>
      <c r="K616" s="1334"/>
      <c r="L616" s="1334"/>
      <c r="M616" s="1334"/>
      <c r="N616" s="1334"/>
      <c r="O616" s="1334"/>
      <c r="P616" s="1334"/>
      <c r="Q616" s="1334"/>
      <c r="R616" s="1334"/>
      <c r="S616" s="1334"/>
      <c r="T616" s="1334"/>
      <c r="U616" s="1334"/>
      <c r="V616" s="1334"/>
      <c r="W616" s="1334"/>
      <c r="X616" s="1334"/>
      <c r="Y616" s="1334"/>
      <c r="Z616" s="1334"/>
      <c r="AA616" s="1334"/>
      <c r="AB616" s="1334"/>
      <c r="AC616" s="1334"/>
      <c r="AD616" s="1334"/>
      <c r="AE616" s="1334"/>
      <c r="AF616" s="1334"/>
      <c r="AG616" s="1334"/>
      <c r="AH616" s="1334"/>
      <c r="AI616" s="1334"/>
      <c r="AJ616" s="1334"/>
      <c r="AK616" s="1334"/>
      <c r="AL616" s="1335"/>
      <c r="AM616" s="1336">
        <f>'Fruit Trees, Citrus &amp; Berries'!BF608</f>
        <v>74.95</v>
      </c>
      <c r="AN616" s="1337"/>
      <c r="AO616" s="1338"/>
      <c r="AP616" s="1339">
        <f>'Fruit Trees, Citrus &amp; Berries'!BH608</f>
        <v>0</v>
      </c>
      <c r="AQ616" s="1340"/>
      <c r="AR616" s="1341"/>
      <c r="AS616" s="1336" t="str">
        <f t="shared" si="87"/>
        <v/>
      </c>
      <c r="AT616" s="1337"/>
      <c r="AU616" s="1337"/>
      <c r="AV616" s="1338"/>
      <c r="AW616" s="1342" t="str">
        <f>'Fruit Trees, Citrus &amp; Berries'!BA608</f>
        <v>MVPFT595</v>
      </c>
      <c r="AX616" s="1343"/>
      <c r="AY616" s="1344"/>
      <c r="BB616" s="108" t="str">
        <f t="shared" si="86"/>
        <v>*********</v>
      </c>
      <c r="BC616" s="108" t="str">
        <f t="shared" si="88"/>
        <v>MVPFT595</v>
      </c>
      <c r="BD616" s="108" t="str">
        <f t="shared" si="89"/>
        <v/>
      </c>
      <c r="BE616" s="108" t="str">
        <f t="shared" si="90"/>
        <v>Lemon (Dwarf) | Lemonade (25cm pot)</v>
      </c>
      <c r="BF616" s="115" t="str">
        <f t="shared" si="91"/>
        <v/>
      </c>
      <c r="BG616" s="113">
        <f t="shared" si="92"/>
        <v>74.95</v>
      </c>
      <c r="BH616" s="206">
        <f t="shared" si="93"/>
        <v>0</v>
      </c>
      <c r="BI616" s="113" t="str">
        <f t="shared" si="94"/>
        <v/>
      </c>
    </row>
    <row r="617" spans="2:61" ht="18.75" customHeight="1" x14ac:dyDescent="0.4">
      <c r="B617" s="1329" t="s">
        <v>1824</v>
      </c>
      <c r="C617" s="1330"/>
      <c r="D617" s="1329" t="s">
        <v>1824</v>
      </c>
      <c r="E617" s="1330"/>
      <c r="F617" s="1331" t="str">
        <f>'Fruit Trees, Citrus &amp; Berries'!BE609</f>
        <v/>
      </c>
      <c r="G617" s="1332"/>
      <c r="H617" s="1333" t="str">
        <f>'Fruit Trees, Citrus &amp; Berries'!BB609&amp;" | "&amp;'Fruit Trees, Citrus &amp; Berries'!BC609</f>
        <v>Lemon (Dwarf) | Lisbon (25cm pot)</v>
      </c>
      <c r="I617" s="1334"/>
      <c r="J617" s="1334"/>
      <c r="K617" s="1334"/>
      <c r="L617" s="1334"/>
      <c r="M617" s="1334"/>
      <c r="N617" s="1334"/>
      <c r="O617" s="1334"/>
      <c r="P617" s="1334"/>
      <c r="Q617" s="1334"/>
      <c r="R617" s="1334"/>
      <c r="S617" s="1334"/>
      <c r="T617" s="1334"/>
      <c r="U617" s="1334"/>
      <c r="V617" s="1334"/>
      <c r="W617" s="1334"/>
      <c r="X617" s="1334"/>
      <c r="Y617" s="1334"/>
      <c r="Z617" s="1334"/>
      <c r="AA617" s="1334"/>
      <c r="AB617" s="1334"/>
      <c r="AC617" s="1334"/>
      <c r="AD617" s="1334"/>
      <c r="AE617" s="1334"/>
      <c r="AF617" s="1334"/>
      <c r="AG617" s="1334"/>
      <c r="AH617" s="1334"/>
      <c r="AI617" s="1334"/>
      <c r="AJ617" s="1334"/>
      <c r="AK617" s="1334"/>
      <c r="AL617" s="1335"/>
      <c r="AM617" s="1336">
        <f>'Fruit Trees, Citrus &amp; Berries'!BF609</f>
        <v>74.95</v>
      </c>
      <c r="AN617" s="1337"/>
      <c r="AO617" s="1338"/>
      <c r="AP617" s="1339">
        <f>'Fruit Trees, Citrus &amp; Berries'!BH609</f>
        <v>0</v>
      </c>
      <c r="AQ617" s="1340"/>
      <c r="AR617" s="1341"/>
      <c r="AS617" s="1336" t="str">
        <f t="shared" si="87"/>
        <v/>
      </c>
      <c r="AT617" s="1337"/>
      <c r="AU617" s="1337"/>
      <c r="AV617" s="1338"/>
      <c r="AW617" s="1342" t="str">
        <f>'Fruit Trees, Citrus &amp; Berries'!BA609</f>
        <v>MVPFT600</v>
      </c>
      <c r="AX617" s="1343"/>
      <c r="AY617" s="1344"/>
      <c r="BB617" s="108" t="str">
        <f t="shared" si="86"/>
        <v>*********</v>
      </c>
      <c r="BC617" s="108" t="str">
        <f t="shared" si="88"/>
        <v>MVPFT600</v>
      </c>
      <c r="BD617" s="108" t="str">
        <f t="shared" si="89"/>
        <v/>
      </c>
      <c r="BE617" s="108" t="str">
        <f t="shared" si="90"/>
        <v>Lemon (Dwarf) | Lisbon (25cm pot)</v>
      </c>
      <c r="BF617" s="115" t="str">
        <f t="shared" si="91"/>
        <v/>
      </c>
      <c r="BG617" s="113">
        <f t="shared" si="92"/>
        <v>74.95</v>
      </c>
      <c r="BH617" s="206">
        <f t="shared" si="93"/>
        <v>0</v>
      </c>
      <c r="BI617" s="113" t="str">
        <f t="shared" si="94"/>
        <v/>
      </c>
    </row>
    <row r="618" spans="2:61" ht="18.75" customHeight="1" x14ac:dyDescent="0.4">
      <c r="B618" s="1329" t="s">
        <v>1824</v>
      </c>
      <c r="C618" s="1330"/>
      <c r="D618" s="1329" t="s">
        <v>1824</v>
      </c>
      <c r="E618" s="1330"/>
      <c r="F618" s="1331" t="str">
        <f>'Fruit Trees, Citrus &amp; Berries'!BE610</f>
        <v/>
      </c>
      <c r="G618" s="1332"/>
      <c r="H618" s="1333" t="str">
        <f>'Fruit Trees, Citrus &amp; Berries'!BB610&amp;" | "&amp;'Fruit Trees, Citrus &amp; Berries'!BC610</f>
        <v>Lemon (Dwarf) | Meyer (25cm pot)</v>
      </c>
      <c r="I618" s="1334"/>
      <c r="J618" s="1334"/>
      <c r="K618" s="1334"/>
      <c r="L618" s="1334"/>
      <c r="M618" s="1334"/>
      <c r="N618" s="1334"/>
      <c r="O618" s="1334"/>
      <c r="P618" s="1334"/>
      <c r="Q618" s="1334"/>
      <c r="R618" s="1334"/>
      <c r="S618" s="1334"/>
      <c r="T618" s="1334"/>
      <c r="U618" s="1334"/>
      <c r="V618" s="1334"/>
      <c r="W618" s="1334"/>
      <c r="X618" s="1334"/>
      <c r="Y618" s="1334"/>
      <c r="Z618" s="1334"/>
      <c r="AA618" s="1334"/>
      <c r="AB618" s="1334"/>
      <c r="AC618" s="1334"/>
      <c r="AD618" s="1334"/>
      <c r="AE618" s="1334"/>
      <c r="AF618" s="1334"/>
      <c r="AG618" s="1334"/>
      <c r="AH618" s="1334"/>
      <c r="AI618" s="1334"/>
      <c r="AJ618" s="1334"/>
      <c r="AK618" s="1334"/>
      <c r="AL618" s="1335"/>
      <c r="AM618" s="1336">
        <f>'Fruit Trees, Citrus &amp; Berries'!BF610</f>
        <v>74.95</v>
      </c>
      <c r="AN618" s="1337"/>
      <c r="AO618" s="1338"/>
      <c r="AP618" s="1339">
        <f>'Fruit Trees, Citrus &amp; Berries'!BH610</f>
        <v>0</v>
      </c>
      <c r="AQ618" s="1340"/>
      <c r="AR618" s="1341"/>
      <c r="AS618" s="1336" t="str">
        <f t="shared" si="87"/>
        <v/>
      </c>
      <c r="AT618" s="1337"/>
      <c r="AU618" s="1337"/>
      <c r="AV618" s="1338"/>
      <c r="AW618" s="1342" t="str">
        <f>'Fruit Trees, Citrus &amp; Berries'!BA610</f>
        <v>MVPFT605</v>
      </c>
      <c r="AX618" s="1343"/>
      <c r="AY618" s="1344"/>
      <c r="BB618" s="108" t="str">
        <f t="shared" si="86"/>
        <v>*********</v>
      </c>
      <c r="BC618" s="108" t="str">
        <f t="shared" si="88"/>
        <v>MVPFT605</v>
      </c>
      <c r="BD618" s="108" t="str">
        <f t="shared" si="89"/>
        <v/>
      </c>
      <c r="BE618" s="108" t="str">
        <f t="shared" si="90"/>
        <v>Lemon (Dwarf) | Meyer (25cm pot)</v>
      </c>
      <c r="BF618" s="115" t="str">
        <f t="shared" si="91"/>
        <v/>
      </c>
      <c r="BG618" s="113">
        <f t="shared" si="92"/>
        <v>74.95</v>
      </c>
      <c r="BH618" s="206">
        <f t="shared" si="93"/>
        <v>0</v>
      </c>
      <c r="BI618" s="113" t="str">
        <f t="shared" si="94"/>
        <v/>
      </c>
    </row>
    <row r="619" spans="2:61" ht="18.75" customHeight="1" x14ac:dyDescent="0.4">
      <c r="B619" s="1329" t="s">
        <v>1824</v>
      </c>
      <c r="C619" s="1330"/>
      <c r="D619" s="1329" t="s">
        <v>1824</v>
      </c>
      <c r="E619" s="1330"/>
      <c r="F619" s="1331" t="str">
        <f>'Fruit Trees, Citrus &amp; Berries'!BE611</f>
        <v/>
      </c>
      <c r="G619" s="1332"/>
      <c r="H619" s="1333" t="str">
        <f>'Fruit Trees, Citrus &amp; Berries'!BB611&amp;" | "&amp;'Fruit Trees, Citrus &amp; Berries'!BC611</f>
        <v xml:space="preserve"> | </v>
      </c>
      <c r="I619" s="1334"/>
      <c r="J619" s="1334"/>
      <c r="K619" s="1334"/>
      <c r="L619" s="1334"/>
      <c r="M619" s="1334"/>
      <c r="N619" s="1334"/>
      <c r="O619" s="1334"/>
      <c r="P619" s="1334"/>
      <c r="Q619" s="1334"/>
      <c r="R619" s="1334"/>
      <c r="S619" s="1334"/>
      <c r="T619" s="1334"/>
      <c r="U619" s="1334"/>
      <c r="V619" s="1334"/>
      <c r="W619" s="1334"/>
      <c r="X619" s="1334"/>
      <c r="Y619" s="1334"/>
      <c r="Z619" s="1334"/>
      <c r="AA619" s="1334"/>
      <c r="AB619" s="1334"/>
      <c r="AC619" s="1334"/>
      <c r="AD619" s="1334"/>
      <c r="AE619" s="1334"/>
      <c r="AF619" s="1334"/>
      <c r="AG619" s="1334"/>
      <c r="AH619" s="1334"/>
      <c r="AI619" s="1334"/>
      <c r="AJ619" s="1334"/>
      <c r="AK619" s="1334"/>
      <c r="AL619" s="1335"/>
      <c r="AM619" s="1336" t="str">
        <f>'Fruit Trees, Citrus &amp; Berries'!BF611</f>
        <v/>
      </c>
      <c r="AN619" s="1337"/>
      <c r="AO619" s="1338"/>
      <c r="AP619" s="1339" t="str">
        <f>'Fruit Trees, Citrus &amp; Berries'!BH611</f>
        <v/>
      </c>
      <c r="AQ619" s="1340"/>
      <c r="AR619" s="1341"/>
      <c r="AS619" s="1336" t="str">
        <f t="shared" si="87"/>
        <v/>
      </c>
      <c r="AT619" s="1337"/>
      <c r="AU619" s="1337"/>
      <c r="AV619" s="1338"/>
      <c r="AW619" s="1342">
        <f>'Fruit Trees, Citrus &amp; Berries'!BA611</f>
        <v>0</v>
      </c>
      <c r="AX619" s="1343"/>
      <c r="AY619" s="1344"/>
      <c r="BB619" s="108" t="str">
        <f t="shared" si="86"/>
        <v>*********</v>
      </c>
      <c r="BC619" s="108">
        <f t="shared" si="88"/>
        <v>0</v>
      </c>
      <c r="BD619" s="108" t="str">
        <f t="shared" si="89"/>
        <v/>
      </c>
      <c r="BE619" s="108" t="str">
        <f t="shared" si="90"/>
        <v xml:space="preserve"> | </v>
      </c>
      <c r="BF619" s="115" t="str">
        <f t="shared" si="91"/>
        <v/>
      </c>
      <c r="BG619" s="113" t="str">
        <f t="shared" si="92"/>
        <v/>
      </c>
      <c r="BH619" s="206" t="str">
        <f t="shared" si="93"/>
        <v/>
      </c>
      <c r="BI619" s="113" t="str">
        <f t="shared" si="94"/>
        <v/>
      </c>
    </row>
    <row r="620" spans="2:61" ht="18.75" customHeight="1" x14ac:dyDescent="0.4">
      <c r="B620" s="1329" t="s">
        <v>1824</v>
      </c>
      <c r="C620" s="1330"/>
      <c r="D620" s="1329" t="s">
        <v>1824</v>
      </c>
      <c r="E620" s="1330"/>
      <c r="F620" s="1331" t="str">
        <f>'Fruit Trees, Citrus &amp; Berries'!BE612</f>
        <v/>
      </c>
      <c r="G620" s="1332"/>
      <c r="H620" s="1333" t="str">
        <f>'Fruit Trees, Citrus &amp; Berries'!BB612&amp;" | "&amp;'Fruit Trees, Citrus &amp; Berries'!BC612</f>
        <v>Lemon (Double Graft) | Lisbon &amp; Eureka (25cm pot)</v>
      </c>
      <c r="I620" s="1334"/>
      <c r="J620" s="1334"/>
      <c r="K620" s="1334"/>
      <c r="L620" s="1334"/>
      <c r="M620" s="1334"/>
      <c r="N620" s="1334"/>
      <c r="O620" s="1334"/>
      <c r="P620" s="1334"/>
      <c r="Q620" s="1334"/>
      <c r="R620" s="1334"/>
      <c r="S620" s="1334"/>
      <c r="T620" s="1334"/>
      <c r="U620" s="1334"/>
      <c r="V620" s="1334"/>
      <c r="W620" s="1334"/>
      <c r="X620" s="1334"/>
      <c r="Y620" s="1334"/>
      <c r="Z620" s="1334"/>
      <c r="AA620" s="1334"/>
      <c r="AB620" s="1334"/>
      <c r="AC620" s="1334"/>
      <c r="AD620" s="1334"/>
      <c r="AE620" s="1334"/>
      <c r="AF620" s="1334"/>
      <c r="AG620" s="1334"/>
      <c r="AH620" s="1334"/>
      <c r="AI620" s="1334"/>
      <c r="AJ620" s="1334"/>
      <c r="AK620" s="1334"/>
      <c r="AL620" s="1335"/>
      <c r="AM620" s="1336">
        <f>'Fruit Trees, Citrus &amp; Berries'!BF612</f>
        <v>89.95</v>
      </c>
      <c r="AN620" s="1337"/>
      <c r="AO620" s="1338"/>
      <c r="AP620" s="1339">
        <f>'Fruit Trees, Citrus &amp; Berries'!BH612</f>
        <v>0</v>
      </c>
      <c r="AQ620" s="1340"/>
      <c r="AR620" s="1341"/>
      <c r="AS620" s="1336" t="str">
        <f t="shared" si="87"/>
        <v/>
      </c>
      <c r="AT620" s="1337"/>
      <c r="AU620" s="1337"/>
      <c r="AV620" s="1338"/>
      <c r="AW620" s="1342" t="str">
        <f>'Fruit Trees, Citrus &amp; Berries'!BA612</f>
        <v>MVPFT615</v>
      </c>
      <c r="AX620" s="1343"/>
      <c r="AY620" s="1344"/>
      <c r="BB620" s="108" t="str">
        <f t="shared" si="86"/>
        <v>*********</v>
      </c>
      <c r="BC620" s="108" t="str">
        <f t="shared" si="88"/>
        <v>MVPFT615</v>
      </c>
      <c r="BD620" s="108" t="str">
        <f t="shared" si="89"/>
        <v/>
      </c>
      <c r="BE620" s="108" t="str">
        <f t="shared" si="90"/>
        <v>Lemon (Double Graft) | Lisbon &amp; Eureka (25cm pot)</v>
      </c>
      <c r="BF620" s="115" t="str">
        <f t="shared" si="91"/>
        <v/>
      </c>
      <c r="BG620" s="113">
        <f t="shared" si="92"/>
        <v>89.95</v>
      </c>
      <c r="BH620" s="206">
        <f t="shared" si="93"/>
        <v>0</v>
      </c>
      <c r="BI620" s="113" t="str">
        <f t="shared" si="94"/>
        <v/>
      </c>
    </row>
    <row r="621" spans="2:61" ht="18.75" customHeight="1" x14ac:dyDescent="0.4">
      <c r="B621" s="1329" t="s">
        <v>1824</v>
      </c>
      <c r="C621" s="1330"/>
      <c r="D621" s="1329" t="s">
        <v>1824</v>
      </c>
      <c r="E621" s="1330"/>
      <c r="F621" s="1331" t="str">
        <f>'Fruit Trees, Citrus &amp; Berries'!BE613</f>
        <v/>
      </c>
      <c r="G621" s="1332"/>
      <c r="H621" s="1333" t="str">
        <f>'Fruit Trees, Citrus &amp; Berries'!BB613&amp;" | "&amp;'Fruit Trees, Citrus &amp; Berries'!BC613</f>
        <v xml:space="preserve"> | </v>
      </c>
      <c r="I621" s="1334"/>
      <c r="J621" s="1334"/>
      <c r="K621" s="1334"/>
      <c r="L621" s="1334"/>
      <c r="M621" s="1334"/>
      <c r="N621" s="1334"/>
      <c r="O621" s="1334"/>
      <c r="P621" s="1334"/>
      <c r="Q621" s="1334"/>
      <c r="R621" s="1334"/>
      <c r="S621" s="1334"/>
      <c r="T621" s="1334"/>
      <c r="U621" s="1334"/>
      <c r="V621" s="1334"/>
      <c r="W621" s="1334"/>
      <c r="X621" s="1334"/>
      <c r="Y621" s="1334"/>
      <c r="Z621" s="1334"/>
      <c r="AA621" s="1334"/>
      <c r="AB621" s="1334"/>
      <c r="AC621" s="1334"/>
      <c r="AD621" s="1334"/>
      <c r="AE621" s="1334"/>
      <c r="AF621" s="1334"/>
      <c r="AG621" s="1334"/>
      <c r="AH621" s="1334"/>
      <c r="AI621" s="1334"/>
      <c r="AJ621" s="1334"/>
      <c r="AK621" s="1334"/>
      <c r="AL621" s="1335"/>
      <c r="AM621" s="1336" t="str">
        <f>'Fruit Trees, Citrus &amp; Berries'!BF613</f>
        <v/>
      </c>
      <c r="AN621" s="1337"/>
      <c r="AO621" s="1338"/>
      <c r="AP621" s="1339" t="str">
        <f>'Fruit Trees, Citrus &amp; Berries'!BH613</f>
        <v/>
      </c>
      <c r="AQ621" s="1340"/>
      <c r="AR621" s="1341"/>
      <c r="AS621" s="1336" t="str">
        <f t="shared" si="87"/>
        <v/>
      </c>
      <c r="AT621" s="1337"/>
      <c r="AU621" s="1337"/>
      <c r="AV621" s="1338"/>
      <c r="AW621" s="1342">
        <f>'Fruit Trees, Citrus &amp; Berries'!BA613</f>
        <v>0</v>
      </c>
      <c r="AX621" s="1343"/>
      <c r="AY621" s="1344"/>
      <c r="BB621" s="108" t="str">
        <f t="shared" si="86"/>
        <v>*********</v>
      </c>
      <c r="BC621" s="108">
        <f t="shared" si="88"/>
        <v>0</v>
      </c>
      <c r="BD621" s="108" t="str">
        <f t="shared" si="89"/>
        <v/>
      </c>
      <c r="BE621" s="108" t="str">
        <f t="shared" si="90"/>
        <v xml:space="preserve"> | </v>
      </c>
      <c r="BF621" s="115" t="str">
        <f t="shared" si="91"/>
        <v/>
      </c>
      <c r="BG621" s="113" t="str">
        <f t="shared" si="92"/>
        <v/>
      </c>
      <c r="BH621" s="206" t="str">
        <f t="shared" si="93"/>
        <v/>
      </c>
      <c r="BI621" s="113" t="str">
        <f t="shared" si="94"/>
        <v/>
      </c>
    </row>
    <row r="622" spans="2:61" ht="18.75" customHeight="1" x14ac:dyDescent="0.4">
      <c r="B622" s="1329" t="s">
        <v>1824</v>
      </c>
      <c r="C622" s="1330"/>
      <c r="D622" s="1329" t="s">
        <v>1824</v>
      </c>
      <c r="E622" s="1330"/>
      <c r="F622" s="1331" t="str">
        <f>'Fruit Trees, Citrus &amp; Berries'!BE614</f>
        <v/>
      </c>
      <c r="G622" s="1332"/>
      <c r="H622" s="1333" t="str">
        <f>'Fruit Trees, Citrus &amp; Berries'!BB614&amp;" | "&amp;'Fruit Trees, Citrus &amp; Berries'!BC614</f>
        <v xml:space="preserve"> | </v>
      </c>
      <c r="I622" s="1334"/>
      <c r="J622" s="1334"/>
      <c r="K622" s="1334"/>
      <c r="L622" s="1334"/>
      <c r="M622" s="1334"/>
      <c r="N622" s="1334"/>
      <c r="O622" s="1334"/>
      <c r="P622" s="1334"/>
      <c r="Q622" s="1334"/>
      <c r="R622" s="1334"/>
      <c r="S622" s="1334"/>
      <c r="T622" s="1334"/>
      <c r="U622" s="1334"/>
      <c r="V622" s="1334"/>
      <c r="W622" s="1334"/>
      <c r="X622" s="1334"/>
      <c r="Y622" s="1334"/>
      <c r="Z622" s="1334"/>
      <c r="AA622" s="1334"/>
      <c r="AB622" s="1334"/>
      <c r="AC622" s="1334"/>
      <c r="AD622" s="1334"/>
      <c r="AE622" s="1334"/>
      <c r="AF622" s="1334"/>
      <c r="AG622" s="1334"/>
      <c r="AH622" s="1334"/>
      <c r="AI622" s="1334"/>
      <c r="AJ622" s="1334"/>
      <c r="AK622" s="1334"/>
      <c r="AL622" s="1335"/>
      <c r="AM622" s="1336" t="str">
        <f>'Fruit Trees, Citrus &amp; Berries'!BF614</f>
        <v/>
      </c>
      <c r="AN622" s="1337"/>
      <c r="AO622" s="1338"/>
      <c r="AP622" s="1339" t="str">
        <f>'Fruit Trees, Citrus &amp; Berries'!BH614</f>
        <v/>
      </c>
      <c r="AQ622" s="1340"/>
      <c r="AR622" s="1341"/>
      <c r="AS622" s="1336" t="str">
        <f t="shared" si="87"/>
        <v/>
      </c>
      <c r="AT622" s="1337"/>
      <c r="AU622" s="1337"/>
      <c r="AV622" s="1338"/>
      <c r="AW622" s="1342">
        <f>'Fruit Trees, Citrus &amp; Berries'!BA614</f>
        <v>0</v>
      </c>
      <c r="AX622" s="1343"/>
      <c r="AY622" s="1344"/>
      <c r="BB622" s="108" t="str">
        <f t="shared" si="86"/>
        <v>*********</v>
      </c>
      <c r="BC622" s="108">
        <f t="shared" si="88"/>
        <v>0</v>
      </c>
      <c r="BD622" s="108" t="str">
        <f t="shared" si="89"/>
        <v/>
      </c>
      <c r="BE622" s="108" t="str">
        <f t="shared" si="90"/>
        <v xml:space="preserve"> | </v>
      </c>
      <c r="BF622" s="115" t="str">
        <f t="shared" si="91"/>
        <v/>
      </c>
      <c r="BG622" s="113" t="str">
        <f t="shared" si="92"/>
        <v/>
      </c>
      <c r="BH622" s="206" t="str">
        <f t="shared" si="93"/>
        <v/>
      </c>
      <c r="BI622" s="113" t="str">
        <f t="shared" si="94"/>
        <v/>
      </c>
    </row>
    <row r="623" spans="2:61" ht="18.75" customHeight="1" x14ac:dyDescent="0.4">
      <c r="B623" s="1329" t="s">
        <v>1824</v>
      </c>
      <c r="C623" s="1330"/>
      <c r="D623" s="1329" t="s">
        <v>1824</v>
      </c>
      <c r="E623" s="1330"/>
      <c r="F623" s="1331" t="str">
        <f>'Fruit Trees, Citrus &amp; Berries'!BE615</f>
        <v/>
      </c>
      <c r="G623" s="1332"/>
      <c r="H623" s="1333" t="str">
        <f>'Fruit Trees, Citrus &amp; Berries'!BB615&amp;" | "&amp;'Fruit Trees, Citrus &amp; Berries'!BC615</f>
        <v>Lemon &amp; Lime (Dbl Graft) | Eureka Lemon &amp; Tahitian Lime (25cm pot)</v>
      </c>
      <c r="I623" s="1334"/>
      <c r="J623" s="1334"/>
      <c r="K623" s="1334"/>
      <c r="L623" s="1334"/>
      <c r="M623" s="1334"/>
      <c r="N623" s="1334"/>
      <c r="O623" s="1334"/>
      <c r="P623" s="1334"/>
      <c r="Q623" s="1334"/>
      <c r="R623" s="1334"/>
      <c r="S623" s="1334"/>
      <c r="T623" s="1334"/>
      <c r="U623" s="1334"/>
      <c r="V623" s="1334"/>
      <c r="W623" s="1334"/>
      <c r="X623" s="1334"/>
      <c r="Y623" s="1334"/>
      <c r="Z623" s="1334"/>
      <c r="AA623" s="1334"/>
      <c r="AB623" s="1334"/>
      <c r="AC623" s="1334"/>
      <c r="AD623" s="1334"/>
      <c r="AE623" s="1334"/>
      <c r="AF623" s="1334"/>
      <c r="AG623" s="1334"/>
      <c r="AH623" s="1334"/>
      <c r="AI623" s="1334"/>
      <c r="AJ623" s="1334"/>
      <c r="AK623" s="1334"/>
      <c r="AL623" s="1335"/>
      <c r="AM623" s="1336">
        <f>'Fruit Trees, Citrus &amp; Berries'!BF615</f>
        <v>89.95</v>
      </c>
      <c r="AN623" s="1337"/>
      <c r="AO623" s="1338"/>
      <c r="AP623" s="1339">
        <f>'Fruit Trees, Citrus &amp; Berries'!BH615</f>
        <v>0</v>
      </c>
      <c r="AQ623" s="1340"/>
      <c r="AR623" s="1341"/>
      <c r="AS623" s="1336" t="str">
        <f t="shared" si="87"/>
        <v/>
      </c>
      <c r="AT623" s="1337"/>
      <c r="AU623" s="1337"/>
      <c r="AV623" s="1338"/>
      <c r="AW623" s="1342" t="str">
        <f>'Fruit Trees, Citrus &amp; Berries'!BA615</f>
        <v>MVPFT630</v>
      </c>
      <c r="AX623" s="1343"/>
      <c r="AY623" s="1344"/>
      <c r="BB623" s="108" t="str">
        <f t="shared" si="86"/>
        <v>*********</v>
      </c>
      <c r="BC623" s="108" t="str">
        <f t="shared" si="88"/>
        <v>MVPFT630</v>
      </c>
      <c r="BD623" s="108" t="str">
        <f t="shared" si="89"/>
        <v/>
      </c>
      <c r="BE623" s="108" t="str">
        <f t="shared" si="90"/>
        <v>Lemon &amp; Lime (Dbl Graft) | Eureka Lemon &amp; Tahitian Lime (25cm pot)</v>
      </c>
      <c r="BF623" s="115" t="str">
        <f t="shared" si="91"/>
        <v/>
      </c>
      <c r="BG623" s="113">
        <f t="shared" si="92"/>
        <v>89.95</v>
      </c>
      <c r="BH623" s="206">
        <f t="shared" si="93"/>
        <v>0</v>
      </c>
      <c r="BI623" s="113" t="str">
        <f t="shared" si="94"/>
        <v/>
      </c>
    </row>
    <row r="624" spans="2:61" ht="18.75" customHeight="1" x14ac:dyDescent="0.4">
      <c r="B624" s="1329" t="s">
        <v>1824</v>
      </c>
      <c r="C624" s="1330"/>
      <c r="D624" s="1329" t="s">
        <v>1824</v>
      </c>
      <c r="E624" s="1330"/>
      <c r="F624" s="1331" t="str">
        <f>'Fruit Trees, Citrus &amp; Berries'!BE616</f>
        <v/>
      </c>
      <c r="G624" s="1332"/>
      <c r="H624" s="1333" t="str">
        <f>'Fruit Trees, Citrus &amp; Berries'!BB616&amp;" | "&amp;'Fruit Trees, Citrus &amp; Berries'!BC616</f>
        <v xml:space="preserve"> | </v>
      </c>
      <c r="I624" s="1334"/>
      <c r="J624" s="1334"/>
      <c r="K624" s="1334"/>
      <c r="L624" s="1334"/>
      <c r="M624" s="1334"/>
      <c r="N624" s="1334"/>
      <c r="O624" s="1334"/>
      <c r="P624" s="1334"/>
      <c r="Q624" s="1334"/>
      <c r="R624" s="1334"/>
      <c r="S624" s="1334"/>
      <c r="T624" s="1334"/>
      <c r="U624" s="1334"/>
      <c r="V624" s="1334"/>
      <c r="W624" s="1334"/>
      <c r="X624" s="1334"/>
      <c r="Y624" s="1334"/>
      <c r="Z624" s="1334"/>
      <c r="AA624" s="1334"/>
      <c r="AB624" s="1334"/>
      <c r="AC624" s="1334"/>
      <c r="AD624" s="1334"/>
      <c r="AE624" s="1334"/>
      <c r="AF624" s="1334"/>
      <c r="AG624" s="1334"/>
      <c r="AH624" s="1334"/>
      <c r="AI624" s="1334"/>
      <c r="AJ624" s="1334"/>
      <c r="AK624" s="1334"/>
      <c r="AL624" s="1335"/>
      <c r="AM624" s="1336" t="str">
        <f>'Fruit Trees, Citrus &amp; Berries'!BF616</f>
        <v/>
      </c>
      <c r="AN624" s="1337"/>
      <c r="AO624" s="1338"/>
      <c r="AP624" s="1339" t="str">
        <f>'Fruit Trees, Citrus &amp; Berries'!BH616</f>
        <v/>
      </c>
      <c r="AQ624" s="1340"/>
      <c r="AR624" s="1341"/>
      <c r="AS624" s="1336" t="str">
        <f t="shared" si="87"/>
        <v/>
      </c>
      <c r="AT624" s="1337"/>
      <c r="AU624" s="1337"/>
      <c r="AV624" s="1338"/>
      <c r="AW624" s="1342">
        <f>'Fruit Trees, Citrus &amp; Berries'!BA616</f>
        <v>0</v>
      </c>
      <c r="AX624" s="1343"/>
      <c r="AY624" s="1344"/>
      <c r="BB624" s="108" t="str">
        <f t="shared" si="86"/>
        <v>*********</v>
      </c>
      <c r="BC624" s="108">
        <f t="shared" si="88"/>
        <v>0</v>
      </c>
      <c r="BD624" s="108" t="str">
        <f t="shared" si="89"/>
        <v/>
      </c>
      <c r="BE624" s="108" t="str">
        <f t="shared" si="90"/>
        <v xml:space="preserve"> | </v>
      </c>
      <c r="BF624" s="115" t="str">
        <f t="shared" si="91"/>
        <v/>
      </c>
      <c r="BG624" s="113" t="str">
        <f t="shared" si="92"/>
        <v/>
      </c>
      <c r="BH624" s="206" t="str">
        <f t="shared" si="93"/>
        <v/>
      </c>
      <c r="BI624" s="113" t="str">
        <f t="shared" si="94"/>
        <v/>
      </c>
    </row>
    <row r="625" spans="2:61" ht="18.75" customHeight="1" x14ac:dyDescent="0.4">
      <c r="B625" s="1329" t="s">
        <v>1824</v>
      </c>
      <c r="C625" s="1330"/>
      <c r="D625" s="1329" t="s">
        <v>1824</v>
      </c>
      <c r="E625" s="1330"/>
      <c r="F625" s="1331" t="str">
        <f>'Fruit Trees, Citrus &amp; Berries'!BE617</f>
        <v/>
      </c>
      <c r="G625" s="1332"/>
      <c r="H625" s="1333" t="str">
        <f>'Fruit Trees, Citrus &amp; Berries'!BB617&amp;" | "&amp;'Fruit Trees, Citrus &amp; Berries'!BC617</f>
        <v xml:space="preserve"> | </v>
      </c>
      <c r="I625" s="1334"/>
      <c r="J625" s="1334"/>
      <c r="K625" s="1334"/>
      <c r="L625" s="1334"/>
      <c r="M625" s="1334"/>
      <c r="N625" s="1334"/>
      <c r="O625" s="1334"/>
      <c r="P625" s="1334"/>
      <c r="Q625" s="1334"/>
      <c r="R625" s="1334"/>
      <c r="S625" s="1334"/>
      <c r="T625" s="1334"/>
      <c r="U625" s="1334"/>
      <c r="V625" s="1334"/>
      <c r="W625" s="1334"/>
      <c r="X625" s="1334"/>
      <c r="Y625" s="1334"/>
      <c r="Z625" s="1334"/>
      <c r="AA625" s="1334"/>
      <c r="AB625" s="1334"/>
      <c r="AC625" s="1334"/>
      <c r="AD625" s="1334"/>
      <c r="AE625" s="1334"/>
      <c r="AF625" s="1334"/>
      <c r="AG625" s="1334"/>
      <c r="AH625" s="1334"/>
      <c r="AI625" s="1334"/>
      <c r="AJ625" s="1334"/>
      <c r="AK625" s="1334"/>
      <c r="AL625" s="1335"/>
      <c r="AM625" s="1336" t="str">
        <f>'Fruit Trees, Citrus &amp; Berries'!BF617</f>
        <v/>
      </c>
      <c r="AN625" s="1337"/>
      <c r="AO625" s="1338"/>
      <c r="AP625" s="1339" t="str">
        <f>'Fruit Trees, Citrus &amp; Berries'!BH617</f>
        <v/>
      </c>
      <c r="AQ625" s="1340"/>
      <c r="AR625" s="1341"/>
      <c r="AS625" s="1336" t="str">
        <f t="shared" si="87"/>
        <v/>
      </c>
      <c r="AT625" s="1337"/>
      <c r="AU625" s="1337"/>
      <c r="AV625" s="1338"/>
      <c r="AW625" s="1342">
        <f>'Fruit Trees, Citrus &amp; Berries'!BA617</f>
        <v>0</v>
      </c>
      <c r="AX625" s="1343"/>
      <c r="AY625" s="1344"/>
      <c r="BB625" s="108" t="str">
        <f t="shared" si="86"/>
        <v>*********</v>
      </c>
      <c r="BC625" s="108">
        <f t="shared" si="88"/>
        <v>0</v>
      </c>
      <c r="BD625" s="108" t="str">
        <f t="shared" si="89"/>
        <v/>
      </c>
      <c r="BE625" s="108" t="str">
        <f t="shared" si="90"/>
        <v xml:space="preserve"> | </v>
      </c>
      <c r="BF625" s="115" t="str">
        <f t="shared" si="91"/>
        <v/>
      </c>
      <c r="BG625" s="113" t="str">
        <f t="shared" si="92"/>
        <v/>
      </c>
      <c r="BH625" s="206" t="str">
        <f t="shared" si="93"/>
        <v/>
      </c>
      <c r="BI625" s="113" t="str">
        <f t="shared" si="94"/>
        <v/>
      </c>
    </row>
    <row r="626" spans="2:61" ht="18.75" customHeight="1" x14ac:dyDescent="0.4">
      <c r="B626" s="1329" t="s">
        <v>1824</v>
      </c>
      <c r="C626" s="1330"/>
      <c r="D626" s="1329" t="s">
        <v>1824</v>
      </c>
      <c r="E626" s="1330"/>
      <c r="F626" s="1331" t="str">
        <f>'Fruit Trees, Citrus &amp; Berries'!BE618</f>
        <v/>
      </c>
      <c r="G626" s="1332"/>
      <c r="H626" s="1333" t="str">
        <f>'Fruit Trees, Citrus &amp; Berries'!BB618&amp;" | "&amp;'Fruit Trees, Citrus &amp; Berries'!BC618</f>
        <v>Lime | Australian (25cm pot)</v>
      </c>
      <c r="I626" s="1334"/>
      <c r="J626" s="1334"/>
      <c r="K626" s="1334"/>
      <c r="L626" s="1334"/>
      <c r="M626" s="1334"/>
      <c r="N626" s="1334"/>
      <c r="O626" s="1334"/>
      <c r="P626" s="1334"/>
      <c r="Q626" s="1334"/>
      <c r="R626" s="1334"/>
      <c r="S626" s="1334"/>
      <c r="T626" s="1334"/>
      <c r="U626" s="1334"/>
      <c r="V626" s="1334"/>
      <c r="W626" s="1334"/>
      <c r="X626" s="1334"/>
      <c r="Y626" s="1334"/>
      <c r="Z626" s="1334"/>
      <c r="AA626" s="1334"/>
      <c r="AB626" s="1334"/>
      <c r="AC626" s="1334"/>
      <c r="AD626" s="1334"/>
      <c r="AE626" s="1334"/>
      <c r="AF626" s="1334"/>
      <c r="AG626" s="1334"/>
      <c r="AH626" s="1334"/>
      <c r="AI626" s="1334"/>
      <c r="AJ626" s="1334"/>
      <c r="AK626" s="1334"/>
      <c r="AL626" s="1335"/>
      <c r="AM626" s="1336">
        <f>'Fruit Trees, Citrus &amp; Berries'!BF618</f>
        <v>64.95</v>
      </c>
      <c r="AN626" s="1337"/>
      <c r="AO626" s="1338"/>
      <c r="AP626" s="1339">
        <f>'Fruit Trees, Citrus &amp; Berries'!BH618</f>
        <v>0</v>
      </c>
      <c r="AQ626" s="1340"/>
      <c r="AR626" s="1341"/>
      <c r="AS626" s="1336" t="str">
        <f t="shared" si="87"/>
        <v/>
      </c>
      <c r="AT626" s="1337"/>
      <c r="AU626" s="1337"/>
      <c r="AV626" s="1338"/>
      <c r="AW626" s="1342" t="str">
        <f>'Fruit Trees, Citrus &amp; Berries'!BA618</f>
        <v>MVPFT700</v>
      </c>
      <c r="AX626" s="1343"/>
      <c r="AY626" s="1344"/>
      <c r="BB626" s="108" t="str">
        <f t="shared" si="86"/>
        <v>*********</v>
      </c>
      <c r="BC626" s="108" t="str">
        <f t="shared" si="88"/>
        <v>MVPFT700</v>
      </c>
      <c r="BD626" s="108" t="str">
        <f t="shared" si="89"/>
        <v/>
      </c>
      <c r="BE626" s="108" t="str">
        <f t="shared" si="90"/>
        <v>Lime | Australian (25cm pot)</v>
      </c>
      <c r="BF626" s="115" t="str">
        <f t="shared" si="91"/>
        <v/>
      </c>
      <c r="BG626" s="113">
        <f t="shared" si="92"/>
        <v>64.95</v>
      </c>
      <c r="BH626" s="206">
        <f t="shared" si="93"/>
        <v>0</v>
      </c>
      <c r="BI626" s="113" t="str">
        <f t="shared" si="94"/>
        <v/>
      </c>
    </row>
    <row r="627" spans="2:61" ht="18.75" customHeight="1" x14ac:dyDescent="0.4">
      <c r="B627" s="1329" t="s">
        <v>1824</v>
      </c>
      <c r="C627" s="1330"/>
      <c r="D627" s="1329" t="s">
        <v>1824</v>
      </c>
      <c r="E627" s="1330"/>
      <c r="F627" s="1331" t="str">
        <f>'Fruit Trees, Citrus &amp; Berries'!BE619</f>
        <v/>
      </c>
      <c r="G627" s="1332"/>
      <c r="H627" s="1333" t="str">
        <f>'Fruit Trees, Citrus &amp; Berries'!BB619&amp;" | "&amp;'Fruit Trees, Citrus &amp; Berries'!BC619</f>
        <v>Lime | Kaffir (20cm pot)</v>
      </c>
      <c r="I627" s="1334"/>
      <c r="J627" s="1334"/>
      <c r="K627" s="1334"/>
      <c r="L627" s="1334"/>
      <c r="M627" s="1334"/>
      <c r="N627" s="1334"/>
      <c r="O627" s="1334"/>
      <c r="P627" s="1334"/>
      <c r="Q627" s="1334"/>
      <c r="R627" s="1334"/>
      <c r="S627" s="1334"/>
      <c r="T627" s="1334"/>
      <c r="U627" s="1334"/>
      <c r="V627" s="1334"/>
      <c r="W627" s="1334"/>
      <c r="X627" s="1334"/>
      <c r="Y627" s="1334"/>
      <c r="Z627" s="1334"/>
      <c r="AA627" s="1334"/>
      <c r="AB627" s="1334"/>
      <c r="AC627" s="1334"/>
      <c r="AD627" s="1334"/>
      <c r="AE627" s="1334"/>
      <c r="AF627" s="1334"/>
      <c r="AG627" s="1334"/>
      <c r="AH627" s="1334"/>
      <c r="AI627" s="1334"/>
      <c r="AJ627" s="1334"/>
      <c r="AK627" s="1334"/>
      <c r="AL627" s="1335"/>
      <c r="AM627" s="1336">
        <f>'Fruit Trees, Citrus &amp; Berries'!BF619</f>
        <v>52.95</v>
      </c>
      <c r="AN627" s="1337"/>
      <c r="AO627" s="1338"/>
      <c r="AP627" s="1339">
        <f>'Fruit Trees, Citrus &amp; Berries'!BH619</f>
        <v>0</v>
      </c>
      <c r="AQ627" s="1340"/>
      <c r="AR627" s="1341"/>
      <c r="AS627" s="1336" t="str">
        <f t="shared" si="87"/>
        <v/>
      </c>
      <c r="AT627" s="1337"/>
      <c r="AU627" s="1337"/>
      <c r="AV627" s="1338"/>
      <c r="AW627" s="1342" t="str">
        <f>'Fruit Trees, Citrus &amp; Berries'!BA619</f>
        <v>MVPFT706</v>
      </c>
      <c r="AX627" s="1343"/>
      <c r="AY627" s="1344"/>
      <c r="BB627" s="108" t="str">
        <f t="shared" si="86"/>
        <v>*********</v>
      </c>
      <c r="BC627" s="108" t="str">
        <f t="shared" si="88"/>
        <v>MVPFT706</v>
      </c>
      <c r="BD627" s="108" t="str">
        <f t="shared" si="89"/>
        <v/>
      </c>
      <c r="BE627" s="108" t="str">
        <f t="shared" si="90"/>
        <v>Lime | Kaffir (20cm pot)</v>
      </c>
      <c r="BF627" s="115" t="str">
        <f t="shared" si="91"/>
        <v/>
      </c>
      <c r="BG627" s="113">
        <f t="shared" si="92"/>
        <v>52.95</v>
      </c>
      <c r="BH627" s="206">
        <f t="shared" si="93"/>
        <v>0</v>
      </c>
      <c r="BI627" s="113" t="str">
        <f t="shared" si="94"/>
        <v/>
      </c>
    </row>
    <row r="628" spans="2:61" ht="18.75" customHeight="1" x14ac:dyDescent="0.4">
      <c r="B628" s="1329" t="s">
        <v>1824</v>
      </c>
      <c r="C628" s="1330"/>
      <c r="D628" s="1329" t="s">
        <v>1824</v>
      </c>
      <c r="E628" s="1330"/>
      <c r="F628" s="1331" t="str">
        <f>'Fruit Trees, Citrus &amp; Berries'!BE620</f>
        <v/>
      </c>
      <c r="G628" s="1332"/>
      <c r="H628" s="1333" t="str">
        <f>'Fruit Trees, Citrus &amp; Berries'!BB620&amp;" | "&amp;'Fruit Trees, Citrus &amp; Berries'!BC620</f>
        <v>Lime | Limequat (20cm pot)</v>
      </c>
      <c r="I628" s="1334"/>
      <c r="J628" s="1334"/>
      <c r="K628" s="1334"/>
      <c r="L628" s="1334"/>
      <c r="M628" s="1334"/>
      <c r="N628" s="1334"/>
      <c r="O628" s="1334"/>
      <c r="P628" s="1334"/>
      <c r="Q628" s="1334"/>
      <c r="R628" s="1334"/>
      <c r="S628" s="1334"/>
      <c r="T628" s="1334"/>
      <c r="U628" s="1334"/>
      <c r="V628" s="1334"/>
      <c r="W628" s="1334"/>
      <c r="X628" s="1334"/>
      <c r="Y628" s="1334"/>
      <c r="Z628" s="1334"/>
      <c r="AA628" s="1334"/>
      <c r="AB628" s="1334"/>
      <c r="AC628" s="1334"/>
      <c r="AD628" s="1334"/>
      <c r="AE628" s="1334"/>
      <c r="AF628" s="1334"/>
      <c r="AG628" s="1334"/>
      <c r="AH628" s="1334"/>
      <c r="AI628" s="1334"/>
      <c r="AJ628" s="1334"/>
      <c r="AK628" s="1334"/>
      <c r="AL628" s="1335"/>
      <c r="AM628" s="1336">
        <f>'Fruit Trees, Citrus &amp; Berries'!BF620</f>
        <v>52.95</v>
      </c>
      <c r="AN628" s="1337"/>
      <c r="AO628" s="1338"/>
      <c r="AP628" s="1339">
        <f>'Fruit Trees, Citrus &amp; Berries'!BH620</f>
        <v>0</v>
      </c>
      <c r="AQ628" s="1340"/>
      <c r="AR628" s="1341"/>
      <c r="AS628" s="1336" t="str">
        <f t="shared" si="87"/>
        <v/>
      </c>
      <c r="AT628" s="1337"/>
      <c r="AU628" s="1337"/>
      <c r="AV628" s="1338"/>
      <c r="AW628" s="1342" t="str">
        <f>'Fruit Trees, Citrus &amp; Berries'!BA620</f>
        <v>MVPFT707</v>
      </c>
      <c r="AX628" s="1343"/>
      <c r="AY628" s="1344"/>
      <c r="BB628" s="108" t="str">
        <f t="shared" si="86"/>
        <v>*********</v>
      </c>
      <c r="BC628" s="108" t="str">
        <f t="shared" si="88"/>
        <v>MVPFT707</v>
      </c>
      <c r="BD628" s="108" t="str">
        <f t="shared" si="89"/>
        <v/>
      </c>
      <c r="BE628" s="108" t="str">
        <f t="shared" si="90"/>
        <v>Lime | Limequat (20cm pot)</v>
      </c>
      <c r="BF628" s="115" t="str">
        <f t="shared" si="91"/>
        <v/>
      </c>
      <c r="BG628" s="113">
        <f t="shared" si="92"/>
        <v>52.95</v>
      </c>
      <c r="BH628" s="206">
        <f t="shared" si="93"/>
        <v>0</v>
      </c>
      <c r="BI628" s="113" t="str">
        <f t="shared" si="94"/>
        <v/>
      </c>
    </row>
    <row r="629" spans="2:61" ht="18.75" customHeight="1" x14ac:dyDescent="0.4">
      <c r="B629" s="1329" t="s">
        <v>1824</v>
      </c>
      <c r="C629" s="1330"/>
      <c r="D629" s="1329" t="s">
        <v>1824</v>
      </c>
      <c r="E629" s="1330"/>
      <c r="F629" s="1331" t="str">
        <f>'Fruit Trees, Citrus &amp; Berries'!BE621</f>
        <v/>
      </c>
      <c r="G629" s="1332"/>
      <c r="H629" s="1333" t="str">
        <f>'Fruit Trees, Citrus &amp; Berries'!BB621&amp;" | "&amp;'Fruit Trees, Citrus &amp; Berries'!BC621</f>
        <v>Lime | Tahitian (25cm pot)</v>
      </c>
      <c r="I629" s="1334"/>
      <c r="J629" s="1334"/>
      <c r="K629" s="1334"/>
      <c r="L629" s="1334"/>
      <c r="M629" s="1334"/>
      <c r="N629" s="1334"/>
      <c r="O629" s="1334"/>
      <c r="P629" s="1334"/>
      <c r="Q629" s="1334"/>
      <c r="R629" s="1334"/>
      <c r="S629" s="1334"/>
      <c r="T629" s="1334"/>
      <c r="U629" s="1334"/>
      <c r="V629" s="1334"/>
      <c r="W629" s="1334"/>
      <c r="X629" s="1334"/>
      <c r="Y629" s="1334"/>
      <c r="Z629" s="1334"/>
      <c r="AA629" s="1334"/>
      <c r="AB629" s="1334"/>
      <c r="AC629" s="1334"/>
      <c r="AD629" s="1334"/>
      <c r="AE629" s="1334"/>
      <c r="AF629" s="1334"/>
      <c r="AG629" s="1334"/>
      <c r="AH629" s="1334"/>
      <c r="AI629" s="1334"/>
      <c r="AJ629" s="1334"/>
      <c r="AK629" s="1334"/>
      <c r="AL629" s="1335"/>
      <c r="AM629" s="1336">
        <f>'Fruit Trees, Citrus &amp; Berries'!BF621</f>
        <v>64.95</v>
      </c>
      <c r="AN629" s="1337"/>
      <c r="AO629" s="1338"/>
      <c r="AP629" s="1339">
        <f>'Fruit Trees, Citrus &amp; Berries'!BH621</f>
        <v>0</v>
      </c>
      <c r="AQ629" s="1340"/>
      <c r="AR629" s="1341"/>
      <c r="AS629" s="1336" t="str">
        <f t="shared" si="87"/>
        <v/>
      </c>
      <c r="AT629" s="1337"/>
      <c r="AU629" s="1337"/>
      <c r="AV629" s="1338"/>
      <c r="AW629" s="1342" t="str">
        <f>'Fruit Trees, Citrus &amp; Berries'!BA621</f>
        <v>MVPFT710</v>
      </c>
      <c r="AX629" s="1343"/>
      <c r="AY629" s="1344"/>
      <c r="BB629" s="108" t="str">
        <f t="shared" si="86"/>
        <v>*********</v>
      </c>
      <c r="BC629" s="108" t="str">
        <f t="shared" si="88"/>
        <v>MVPFT710</v>
      </c>
      <c r="BD629" s="108" t="str">
        <f t="shared" si="89"/>
        <v/>
      </c>
      <c r="BE629" s="108" t="str">
        <f t="shared" si="90"/>
        <v>Lime | Tahitian (25cm pot)</v>
      </c>
      <c r="BF629" s="115" t="str">
        <f t="shared" si="91"/>
        <v/>
      </c>
      <c r="BG629" s="113">
        <f t="shared" si="92"/>
        <v>64.95</v>
      </c>
      <c r="BH629" s="206">
        <f t="shared" si="93"/>
        <v>0</v>
      </c>
      <c r="BI629" s="113" t="str">
        <f t="shared" si="94"/>
        <v/>
      </c>
    </row>
    <row r="630" spans="2:61" ht="18.75" customHeight="1" x14ac:dyDescent="0.4">
      <c r="B630" s="1329" t="s">
        <v>1824</v>
      </c>
      <c r="C630" s="1330"/>
      <c r="D630" s="1329" t="s">
        <v>1824</v>
      </c>
      <c r="E630" s="1330"/>
      <c r="F630" s="1331" t="str">
        <f>'Fruit Trees, Citrus &amp; Berries'!BE622</f>
        <v/>
      </c>
      <c r="G630" s="1332"/>
      <c r="H630" s="1333" t="str">
        <f>'Fruit Trees, Citrus &amp; Berries'!BB622&amp;" | "&amp;'Fruit Trees, Citrus &amp; Berries'!BC622</f>
        <v xml:space="preserve"> | </v>
      </c>
      <c r="I630" s="1334"/>
      <c r="J630" s="1334"/>
      <c r="K630" s="1334"/>
      <c r="L630" s="1334"/>
      <c r="M630" s="1334"/>
      <c r="N630" s="1334"/>
      <c r="O630" s="1334"/>
      <c r="P630" s="1334"/>
      <c r="Q630" s="1334"/>
      <c r="R630" s="1334"/>
      <c r="S630" s="1334"/>
      <c r="T630" s="1334"/>
      <c r="U630" s="1334"/>
      <c r="V630" s="1334"/>
      <c r="W630" s="1334"/>
      <c r="X630" s="1334"/>
      <c r="Y630" s="1334"/>
      <c r="Z630" s="1334"/>
      <c r="AA630" s="1334"/>
      <c r="AB630" s="1334"/>
      <c r="AC630" s="1334"/>
      <c r="AD630" s="1334"/>
      <c r="AE630" s="1334"/>
      <c r="AF630" s="1334"/>
      <c r="AG630" s="1334"/>
      <c r="AH630" s="1334"/>
      <c r="AI630" s="1334"/>
      <c r="AJ630" s="1334"/>
      <c r="AK630" s="1334"/>
      <c r="AL630" s="1335"/>
      <c r="AM630" s="1336" t="str">
        <f>'Fruit Trees, Citrus &amp; Berries'!BF622</f>
        <v/>
      </c>
      <c r="AN630" s="1337"/>
      <c r="AO630" s="1338"/>
      <c r="AP630" s="1339" t="str">
        <f>'Fruit Trees, Citrus &amp; Berries'!BH622</f>
        <v/>
      </c>
      <c r="AQ630" s="1340"/>
      <c r="AR630" s="1341"/>
      <c r="AS630" s="1336" t="str">
        <f t="shared" si="87"/>
        <v/>
      </c>
      <c r="AT630" s="1337"/>
      <c r="AU630" s="1337"/>
      <c r="AV630" s="1338"/>
      <c r="AW630" s="1342">
        <f>'Fruit Trees, Citrus &amp; Berries'!BA622</f>
        <v>0</v>
      </c>
      <c r="AX630" s="1343"/>
      <c r="AY630" s="1344"/>
      <c r="BB630" s="108" t="str">
        <f t="shared" si="86"/>
        <v>*********</v>
      </c>
      <c r="BC630" s="108">
        <f t="shared" si="88"/>
        <v>0</v>
      </c>
      <c r="BD630" s="108" t="str">
        <f t="shared" si="89"/>
        <v/>
      </c>
      <c r="BE630" s="108" t="str">
        <f t="shared" si="90"/>
        <v xml:space="preserve"> | </v>
      </c>
      <c r="BF630" s="115" t="str">
        <f t="shared" si="91"/>
        <v/>
      </c>
      <c r="BG630" s="113" t="str">
        <f t="shared" si="92"/>
        <v/>
      </c>
      <c r="BH630" s="206" t="str">
        <f t="shared" si="93"/>
        <v/>
      </c>
      <c r="BI630" s="113" t="str">
        <f t="shared" si="94"/>
        <v/>
      </c>
    </row>
    <row r="631" spans="2:61" ht="18.75" customHeight="1" x14ac:dyDescent="0.4">
      <c r="B631" s="1329" t="s">
        <v>1824</v>
      </c>
      <c r="C631" s="1330"/>
      <c r="D631" s="1329" t="s">
        <v>1824</v>
      </c>
      <c r="E631" s="1330"/>
      <c r="F631" s="1331" t="str">
        <f>'Fruit Trees, Citrus &amp; Berries'!BE623</f>
        <v/>
      </c>
      <c r="G631" s="1332"/>
      <c r="H631" s="1333" t="str">
        <f>'Fruit Trees, Citrus &amp; Berries'!BB623&amp;" | "&amp;'Fruit Trees, Citrus &amp; Berries'!BC623</f>
        <v>Lime (Dwarf) | Australian (20cm pot)</v>
      </c>
      <c r="I631" s="1334"/>
      <c r="J631" s="1334"/>
      <c r="K631" s="1334"/>
      <c r="L631" s="1334"/>
      <c r="M631" s="1334"/>
      <c r="N631" s="1334"/>
      <c r="O631" s="1334"/>
      <c r="P631" s="1334"/>
      <c r="Q631" s="1334"/>
      <c r="R631" s="1334"/>
      <c r="S631" s="1334"/>
      <c r="T631" s="1334"/>
      <c r="U631" s="1334"/>
      <c r="V631" s="1334"/>
      <c r="W631" s="1334"/>
      <c r="X631" s="1334"/>
      <c r="Y631" s="1334"/>
      <c r="Z631" s="1334"/>
      <c r="AA631" s="1334"/>
      <c r="AB631" s="1334"/>
      <c r="AC631" s="1334"/>
      <c r="AD631" s="1334"/>
      <c r="AE631" s="1334"/>
      <c r="AF631" s="1334"/>
      <c r="AG631" s="1334"/>
      <c r="AH631" s="1334"/>
      <c r="AI631" s="1334"/>
      <c r="AJ631" s="1334"/>
      <c r="AK631" s="1334"/>
      <c r="AL631" s="1335"/>
      <c r="AM631" s="1336">
        <f>'Fruit Trees, Citrus &amp; Berries'!BF623</f>
        <v>67.95</v>
      </c>
      <c r="AN631" s="1337"/>
      <c r="AO631" s="1338"/>
      <c r="AP631" s="1339">
        <f>'Fruit Trees, Citrus &amp; Berries'!BH623</f>
        <v>0</v>
      </c>
      <c r="AQ631" s="1340"/>
      <c r="AR631" s="1341"/>
      <c r="AS631" s="1336" t="str">
        <f t="shared" si="87"/>
        <v/>
      </c>
      <c r="AT631" s="1337"/>
      <c r="AU631" s="1337"/>
      <c r="AV631" s="1338"/>
      <c r="AW631" s="1342" t="str">
        <f>'Fruit Trees, Citrus &amp; Berries'!BA623</f>
        <v>MVPFT717</v>
      </c>
      <c r="AX631" s="1343"/>
      <c r="AY631" s="1344"/>
      <c r="BB631" s="108" t="str">
        <f t="shared" si="86"/>
        <v>*********</v>
      </c>
      <c r="BC631" s="108" t="str">
        <f t="shared" si="88"/>
        <v>MVPFT717</v>
      </c>
      <c r="BD631" s="108" t="str">
        <f t="shared" si="89"/>
        <v/>
      </c>
      <c r="BE631" s="108" t="str">
        <f t="shared" si="90"/>
        <v>Lime (Dwarf) | Australian (20cm pot)</v>
      </c>
      <c r="BF631" s="115" t="str">
        <f t="shared" si="91"/>
        <v/>
      </c>
      <c r="BG631" s="113">
        <f t="shared" si="92"/>
        <v>67.95</v>
      </c>
      <c r="BH631" s="206">
        <f t="shared" si="93"/>
        <v>0</v>
      </c>
      <c r="BI631" s="113" t="str">
        <f t="shared" si="94"/>
        <v/>
      </c>
    </row>
    <row r="632" spans="2:61" ht="18.75" customHeight="1" x14ac:dyDescent="0.4">
      <c r="B632" s="1329" t="s">
        <v>1824</v>
      </c>
      <c r="C632" s="1330"/>
      <c r="D632" s="1329" t="s">
        <v>1824</v>
      </c>
      <c r="E632" s="1330"/>
      <c r="F632" s="1331" t="str">
        <f>'Fruit Trees, Citrus &amp; Berries'!BE624</f>
        <v/>
      </c>
      <c r="G632" s="1332"/>
      <c r="H632" s="1333" t="str">
        <f>'Fruit Trees, Citrus &amp; Berries'!BB624&amp;" | "&amp;'Fruit Trees, Citrus &amp; Berries'!BC624</f>
        <v>Lime (Dwarf) | Tahitian (25cm pot)</v>
      </c>
      <c r="I632" s="1334"/>
      <c r="J632" s="1334"/>
      <c r="K632" s="1334"/>
      <c r="L632" s="1334"/>
      <c r="M632" s="1334"/>
      <c r="N632" s="1334"/>
      <c r="O632" s="1334"/>
      <c r="P632" s="1334"/>
      <c r="Q632" s="1334"/>
      <c r="R632" s="1334"/>
      <c r="S632" s="1334"/>
      <c r="T632" s="1334"/>
      <c r="U632" s="1334"/>
      <c r="V632" s="1334"/>
      <c r="W632" s="1334"/>
      <c r="X632" s="1334"/>
      <c r="Y632" s="1334"/>
      <c r="Z632" s="1334"/>
      <c r="AA632" s="1334"/>
      <c r="AB632" s="1334"/>
      <c r="AC632" s="1334"/>
      <c r="AD632" s="1334"/>
      <c r="AE632" s="1334"/>
      <c r="AF632" s="1334"/>
      <c r="AG632" s="1334"/>
      <c r="AH632" s="1334"/>
      <c r="AI632" s="1334"/>
      <c r="AJ632" s="1334"/>
      <c r="AK632" s="1334"/>
      <c r="AL632" s="1335"/>
      <c r="AM632" s="1336">
        <f>'Fruit Trees, Citrus &amp; Berries'!BF624</f>
        <v>74.95</v>
      </c>
      <c r="AN632" s="1337"/>
      <c r="AO632" s="1338"/>
      <c r="AP632" s="1339">
        <f>'Fruit Trees, Citrus &amp; Berries'!BH624</f>
        <v>0</v>
      </c>
      <c r="AQ632" s="1340"/>
      <c r="AR632" s="1341"/>
      <c r="AS632" s="1336" t="str">
        <f t="shared" si="87"/>
        <v/>
      </c>
      <c r="AT632" s="1337"/>
      <c r="AU632" s="1337"/>
      <c r="AV632" s="1338"/>
      <c r="AW632" s="1342" t="str">
        <f>'Fruit Trees, Citrus &amp; Berries'!BA624</f>
        <v>MVPFT720</v>
      </c>
      <c r="AX632" s="1343"/>
      <c r="AY632" s="1344"/>
      <c r="BB632" s="108" t="str">
        <f t="shared" si="86"/>
        <v>*********</v>
      </c>
      <c r="BC632" s="108" t="str">
        <f t="shared" si="88"/>
        <v>MVPFT720</v>
      </c>
      <c r="BD632" s="108" t="str">
        <f t="shared" si="89"/>
        <v/>
      </c>
      <c r="BE632" s="108" t="str">
        <f t="shared" si="90"/>
        <v>Lime (Dwarf) | Tahitian (25cm pot)</v>
      </c>
      <c r="BF632" s="115" t="str">
        <f t="shared" si="91"/>
        <v/>
      </c>
      <c r="BG632" s="113">
        <f t="shared" si="92"/>
        <v>74.95</v>
      </c>
      <c r="BH632" s="206">
        <f t="shared" si="93"/>
        <v>0</v>
      </c>
      <c r="BI632" s="113" t="str">
        <f t="shared" si="94"/>
        <v/>
      </c>
    </row>
    <row r="633" spans="2:61" ht="18.75" customHeight="1" x14ac:dyDescent="0.4">
      <c r="B633" s="1329" t="s">
        <v>1824</v>
      </c>
      <c r="C633" s="1330"/>
      <c r="D633" s="1329" t="s">
        <v>1824</v>
      </c>
      <c r="E633" s="1330"/>
      <c r="F633" s="1331" t="str">
        <f>'Fruit Trees, Citrus &amp; Berries'!BE625</f>
        <v/>
      </c>
      <c r="G633" s="1332"/>
      <c r="H633" s="1333" t="str">
        <f>'Fruit Trees, Citrus &amp; Berries'!BB625&amp;" | "&amp;'Fruit Trees, Citrus &amp; Berries'!BC625</f>
        <v xml:space="preserve"> | </v>
      </c>
      <c r="I633" s="1334"/>
      <c r="J633" s="1334"/>
      <c r="K633" s="1334"/>
      <c r="L633" s="1334"/>
      <c r="M633" s="1334"/>
      <c r="N633" s="1334"/>
      <c r="O633" s="1334"/>
      <c r="P633" s="1334"/>
      <c r="Q633" s="1334"/>
      <c r="R633" s="1334"/>
      <c r="S633" s="1334"/>
      <c r="T633" s="1334"/>
      <c r="U633" s="1334"/>
      <c r="V633" s="1334"/>
      <c r="W633" s="1334"/>
      <c r="X633" s="1334"/>
      <c r="Y633" s="1334"/>
      <c r="Z633" s="1334"/>
      <c r="AA633" s="1334"/>
      <c r="AB633" s="1334"/>
      <c r="AC633" s="1334"/>
      <c r="AD633" s="1334"/>
      <c r="AE633" s="1334"/>
      <c r="AF633" s="1334"/>
      <c r="AG633" s="1334"/>
      <c r="AH633" s="1334"/>
      <c r="AI633" s="1334"/>
      <c r="AJ633" s="1334"/>
      <c r="AK633" s="1334"/>
      <c r="AL633" s="1335"/>
      <c r="AM633" s="1336" t="str">
        <f>'Fruit Trees, Citrus &amp; Berries'!BF625</f>
        <v/>
      </c>
      <c r="AN633" s="1337"/>
      <c r="AO633" s="1338"/>
      <c r="AP633" s="1339" t="str">
        <f>'Fruit Trees, Citrus &amp; Berries'!BH625</f>
        <v/>
      </c>
      <c r="AQ633" s="1340"/>
      <c r="AR633" s="1341"/>
      <c r="AS633" s="1336" t="str">
        <f t="shared" si="87"/>
        <v/>
      </c>
      <c r="AT633" s="1337"/>
      <c r="AU633" s="1337"/>
      <c r="AV633" s="1338"/>
      <c r="AW633" s="1342">
        <f>'Fruit Trees, Citrus &amp; Berries'!BA625</f>
        <v>0</v>
      </c>
      <c r="AX633" s="1343"/>
      <c r="AY633" s="1344"/>
      <c r="BB633" s="108" t="str">
        <f t="shared" si="86"/>
        <v>*********</v>
      </c>
      <c r="BC633" s="108">
        <f t="shared" si="88"/>
        <v>0</v>
      </c>
      <c r="BD633" s="108" t="str">
        <f t="shared" si="89"/>
        <v/>
      </c>
      <c r="BE633" s="108" t="str">
        <f t="shared" si="90"/>
        <v xml:space="preserve"> | </v>
      </c>
      <c r="BF633" s="115" t="str">
        <f t="shared" si="91"/>
        <v/>
      </c>
      <c r="BG633" s="113" t="str">
        <f t="shared" si="92"/>
        <v/>
      </c>
      <c r="BH633" s="206" t="str">
        <f t="shared" si="93"/>
        <v/>
      </c>
      <c r="BI633" s="113" t="str">
        <f t="shared" si="94"/>
        <v/>
      </c>
    </row>
    <row r="634" spans="2:61" ht="18.75" customHeight="1" x14ac:dyDescent="0.4">
      <c r="B634" s="1329" t="s">
        <v>1824</v>
      </c>
      <c r="C634" s="1330"/>
      <c r="D634" s="1329" t="s">
        <v>1824</v>
      </c>
      <c r="E634" s="1330"/>
      <c r="F634" s="1331" t="str">
        <f>'Fruit Trees, Citrus &amp; Berries'!BE626</f>
        <v/>
      </c>
      <c r="G634" s="1332"/>
      <c r="H634" s="1333" t="str">
        <f>'Fruit Trees, Citrus &amp; Berries'!BB626&amp;" | "&amp;'Fruit Trees, Citrus &amp; Berries'!BC626</f>
        <v>Lime (Double Graft) | Tahitian &amp; Kaffir (25cm pot)</v>
      </c>
      <c r="I634" s="1334"/>
      <c r="J634" s="1334"/>
      <c r="K634" s="1334"/>
      <c r="L634" s="1334"/>
      <c r="M634" s="1334"/>
      <c r="N634" s="1334"/>
      <c r="O634" s="1334"/>
      <c r="P634" s="1334"/>
      <c r="Q634" s="1334"/>
      <c r="R634" s="1334"/>
      <c r="S634" s="1334"/>
      <c r="T634" s="1334"/>
      <c r="U634" s="1334"/>
      <c r="V634" s="1334"/>
      <c r="W634" s="1334"/>
      <c r="X634" s="1334"/>
      <c r="Y634" s="1334"/>
      <c r="Z634" s="1334"/>
      <c r="AA634" s="1334"/>
      <c r="AB634" s="1334"/>
      <c r="AC634" s="1334"/>
      <c r="AD634" s="1334"/>
      <c r="AE634" s="1334"/>
      <c r="AF634" s="1334"/>
      <c r="AG634" s="1334"/>
      <c r="AH634" s="1334"/>
      <c r="AI634" s="1334"/>
      <c r="AJ634" s="1334"/>
      <c r="AK634" s="1334"/>
      <c r="AL634" s="1335"/>
      <c r="AM634" s="1336">
        <f>'Fruit Trees, Citrus &amp; Berries'!BF626</f>
        <v>89.95</v>
      </c>
      <c r="AN634" s="1337"/>
      <c r="AO634" s="1338"/>
      <c r="AP634" s="1339">
        <f>'Fruit Trees, Citrus &amp; Berries'!BH626</f>
        <v>0</v>
      </c>
      <c r="AQ634" s="1340"/>
      <c r="AR634" s="1341"/>
      <c r="AS634" s="1336" t="str">
        <f t="shared" si="87"/>
        <v/>
      </c>
      <c r="AT634" s="1337"/>
      <c r="AU634" s="1337"/>
      <c r="AV634" s="1338"/>
      <c r="AW634" s="1342" t="str">
        <f>'Fruit Trees, Citrus &amp; Berries'!BA626</f>
        <v>MVPFT730</v>
      </c>
      <c r="AX634" s="1343"/>
      <c r="AY634" s="1344"/>
      <c r="BB634" s="108" t="str">
        <f t="shared" si="86"/>
        <v>*********</v>
      </c>
      <c r="BC634" s="108" t="str">
        <f t="shared" si="88"/>
        <v>MVPFT730</v>
      </c>
      <c r="BD634" s="108" t="str">
        <f t="shared" si="89"/>
        <v/>
      </c>
      <c r="BE634" s="108" t="str">
        <f t="shared" si="90"/>
        <v>Lime (Double Graft) | Tahitian &amp; Kaffir (25cm pot)</v>
      </c>
      <c r="BF634" s="115" t="str">
        <f t="shared" si="91"/>
        <v/>
      </c>
      <c r="BG634" s="113">
        <f t="shared" si="92"/>
        <v>89.95</v>
      </c>
      <c r="BH634" s="206">
        <f t="shared" si="93"/>
        <v>0</v>
      </c>
      <c r="BI634" s="113" t="str">
        <f t="shared" si="94"/>
        <v/>
      </c>
    </row>
    <row r="635" spans="2:61" ht="18.75" customHeight="1" x14ac:dyDescent="0.4">
      <c r="B635" s="1329" t="s">
        <v>1824</v>
      </c>
      <c r="C635" s="1330"/>
      <c r="D635" s="1329" t="s">
        <v>1824</v>
      </c>
      <c r="E635" s="1330"/>
      <c r="F635" s="1331">
        <f>'Fruit Trees, Citrus &amp; Berries'!BE627</f>
        <v>0</v>
      </c>
      <c r="G635" s="1332"/>
      <c r="H635" s="1333" t="str">
        <f>'Fruit Trees, Citrus &amp; Berries'!BB627&amp;" | "&amp;'Fruit Trees, Citrus &amp; Berries'!BC627</f>
        <v xml:space="preserve"> | </v>
      </c>
      <c r="I635" s="1334"/>
      <c r="J635" s="1334"/>
      <c r="K635" s="1334"/>
      <c r="L635" s="1334"/>
      <c r="M635" s="1334"/>
      <c r="N635" s="1334"/>
      <c r="O635" s="1334"/>
      <c r="P635" s="1334"/>
      <c r="Q635" s="1334"/>
      <c r="R635" s="1334"/>
      <c r="S635" s="1334"/>
      <c r="T635" s="1334"/>
      <c r="U635" s="1334"/>
      <c r="V635" s="1334"/>
      <c r="W635" s="1334"/>
      <c r="X635" s="1334"/>
      <c r="Y635" s="1334"/>
      <c r="Z635" s="1334"/>
      <c r="AA635" s="1334"/>
      <c r="AB635" s="1334"/>
      <c r="AC635" s="1334"/>
      <c r="AD635" s="1334"/>
      <c r="AE635" s="1334"/>
      <c r="AF635" s="1334"/>
      <c r="AG635" s="1334"/>
      <c r="AH635" s="1334"/>
      <c r="AI635" s="1334"/>
      <c r="AJ635" s="1334"/>
      <c r="AK635" s="1334"/>
      <c r="AL635" s="1335"/>
      <c r="AM635" s="1336">
        <f>'Fruit Trees, Citrus &amp; Berries'!BF627</f>
        <v>0</v>
      </c>
      <c r="AN635" s="1337"/>
      <c r="AO635" s="1338"/>
      <c r="AP635" s="1339">
        <f>'Fruit Trees, Citrus &amp; Berries'!BH627</f>
        <v>0</v>
      </c>
      <c r="AQ635" s="1340"/>
      <c r="AR635" s="1341"/>
      <c r="AS635" s="1336" t="str">
        <f t="shared" si="87"/>
        <v/>
      </c>
      <c r="AT635" s="1337"/>
      <c r="AU635" s="1337"/>
      <c r="AV635" s="1338"/>
      <c r="AW635" s="1342">
        <f>'Fruit Trees, Citrus &amp; Berries'!BA627</f>
        <v>0</v>
      </c>
      <c r="AX635" s="1343"/>
      <c r="AY635" s="1344"/>
      <c r="BB635" s="108" t="str">
        <f t="shared" si="86"/>
        <v>*********</v>
      </c>
      <c r="BC635" s="108">
        <f t="shared" si="88"/>
        <v>0</v>
      </c>
      <c r="BD635" s="108">
        <f t="shared" si="89"/>
        <v>0</v>
      </c>
      <c r="BE635" s="108" t="str">
        <f t="shared" si="90"/>
        <v xml:space="preserve"> | </v>
      </c>
      <c r="BF635" s="115" t="str">
        <f t="shared" si="91"/>
        <v/>
      </c>
      <c r="BG635" s="113">
        <f t="shared" si="92"/>
        <v>0</v>
      </c>
      <c r="BH635" s="206">
        <f t="shared" si="93"/>
        <v>0</v>
      </c>
      <c r="BI635" s="113" t="str">
        <f t="shared" si="94"/>
        <v/>
      </c>
    </row>
    <row r="636" spans="2:61" ht="18.75" customHeight="1" x14ac:dyDescent="0.4">
      <c r="B636" s="1329" t="s">
        <v>1824</v>
      </c>
      <c r="C636" s="1330"/>
      <c r="D636" s="1329" t="s">
        <v>1824</v>
      </c>
      <c r="E636" s="1330"/>
      <c r="F636" s="1331">
        <f>'Fruit Trees, Citrus &amp; Berries'!BE628</f>
        <v>0</v>
      </c>
      <c r="G636" s="1332"/>
      <c r="H636" s="1333" t="str">
        <f>'Fruit Trees, Citrus &amp; Berries'!BB628&amp;" | "&amp;'Fruit Trees, Citrus &amp; Berries'!BC628</f>
        <v xml:space="preserve"> | </v>
      </c>
      <c r="I636" s="1334"/>
      <c r="J636" s="1334"/>
      <c r="K636" s="1334"/>
      <c r="L636" s="1334"/>
      <c r="M636" s="1334"/>
      <c r="N636" s="1334"/>
      <c r="O636" s="1334"/>
      <c r="P636" s="1334"/>
      <c r="Q636" s="1334"/>
      <c r="R636" s="1334"/>
      <c r="S636" s="1334"/>
      <c r="T636" s="1334"/>
      <c r="U636" s="1334"/>
      <c r="V636" s="1334"/>
      <c r="W636" s="1334"/>
      <c r="X636" s="1334"/>
      <c r="Y636" s="1334"/>
      <c r="Z636" s="1334"/>
      <c r="AA636" s="1334"/>
      <c r="AB636" s="1334"/>
      <c r="AC636" s="1334"/>
      <c r="AD636" s="1334"/>
      <c r="AE636" s="1334"/>
      <c r="AF636" s="1334"/>
      <c r="AG636" s="1334"/>
      <c r="AH636" s="1334"/>
      <c r="AI636" s="1334"/>
      <c r="AJ636" s="1334"/>
      <c r="AK636" s="1334"/>
      <c r="AL636" s="1335"/>
      <c r="AM636" s="1336">
        <f>'Fruit Trees, Citrus &amp; Berries'!BF628</f>
        <v>0</v>
      </c>
      <c r="AN636" s="1337"/>
      <c r="AO636" s="1338"/>
      <c r="AP636" s="1339">
        <f>'Fruit Trees, Citrus &amp; Berries'!BH628</f>
        <v>0</v>
      </c>
      <c r="AQ636" s="1340"/>
      <c r="AR636" s="1341"/>
      <c r="AS636" s="1336" t="str">
        <f t="shared" si="87"/>
        <v/>
      </c>
      <c r="AT636" s="1337"/>
      <c r="AU636" s="1337"/>
      <c r="AV636" s="1338"/>
      <c r="AW636" s="1342" t="str">
        <f>'Fruit Trees, Citrus &amp; Berries'!BA628</f>
        <v/>
      </c>
      <c r="AX636" s="1343"/>
      <c r="AY636" s="1344"/>
      <c r="BB636" s="108" t="str">
        <f t="shared" si="86"/>
        <v>*********</v>
      </c>
      <c r="BC636" s="108" t="str">
        <f t="shared" si="88"/>
        <v/>
      </c>
      <c r="BD636" s="108">
        <f t="shared" si="89"/>
        <v>0</v>
      </c>
      <c r="BE636" s="108" t="str">
        <f t="shared" si="90"/>
        <v xml:space="preserve"> | </v>
      </c>
      <c r="BF636" s="115" t="str">
        <f t="shared" si="91"/>
        <v/>
      </c>
      <c r="BG636" s="113">
        <f t="shared" si="92"/>
        <v>0</v>
      </c>
      <c r="BH636" s="206">
        <f t="shared" si="93"/>
        <v>0</v>
      </c>
      <c r="BI636" s="113" t="str">
        <f t="shared" si="94"/>
        <v/>
      </c>
    </row>
    <row r="637" spans="2:61" ht="18.75" customHeight="1" x14ac:dyDescent="0.4">
      <c r="B637" s="1329" t="s">
        <v>1824</v>
      </c>
      <c r="C637" s="1330"/>
      <c r="D637" s="1329" t="s">
        <v>1824</v>
      </c>
      <c r="E637" s="1330"/>
      <c r="F637" s="1331">
        <f>'Fruit Trees, Citrus &amp; Berries'!BE629</f>
        <v>0</v>
      </c>
      <c r="G637" s="1332"/>
      <c r="H637" s="1333" t="str">
        <f>'Fruit Trees, Citrus &amp; Berries'!BB629&amp;" | "&amp;'Fruit Trees, Citrus &amp; Berries'!BC629</f>
        <v xml:space="preserve"> | </v>
      </c>
      <c r="I637" s="1334"/>
      <c r="J637" s="1334"/>
      <c r="K637" s="1334"/>
      <c r="L637" s="1334"/>
      <c r="M637" s="1334"/>
      <c r="N637" s="1334"/>
      <c r="O637" s="1334"/>
      <c r="P637" s="1334"/>
      <c r="Q637" s="1334"/>
      <c r="R637" s="1334"/>
      <c r="S637" s="1334"/>
      <c r="T637" s="1334"/>
      <c r="U637" s="1334"/>
      <c r="V637" s="1334"/>
      <c r="W637" s="1334"/>
      <c r="X637" s="1334"/>
      <c r="Y637" s="1334"/>
      <c r="Z637" s="1334"/>
      <c r="AA637" s="1334"/>
      <c r="AB637" s="1334"/>
      <c r="AC637" s="1334"/>
      <c r="AD637" s="1334"/>
      <c r="AE637" s="1334"/>
      <c r="AF637" s="1334"/>
      <c r="AG637" s="1334"/>
      <c r="AH637" s="1334"/>
      <c r="AI637" s="1334"/>
      <c r="AJ637" s="1334"/>
      <c r="AK637" s="1334"/>
      <c r="AL637" s="1335"/>
      <c r="AM637" s="1336">
        <f>'Fruit Trees, Citrus &amp; Berries'!BF629</f>
        <v>0</v>
      </c>
      <c r="AN637" s="1337"/>
      <c r="AO637" s="1338"/>
      <c r="AP637" s="1339">
        <f>'Fruit Trees, Citrus &amp; Berries'!BH629</f>
        <v>0</v>
      </c>
      <c r="AQ637" s="1340"/>
      <c r="AR637" s="1341"/>
      <c r="AS637" s="1336" t="str">
        <f t="shared" si="87"/>
        <v/>
      </c>
      <c r="AT637" s="1337"/>
      <c r="AU637" s="1337"/>
      <c r="AV637" s="1338"/>
      <c r="AW637" s="1342" t="str">
        <f>'Fruit Trees, Citrus &amp; Berries'!BA629</f>
        <v/>
      </c>
      <c r="AX637" s="1343"/>
      <c r="AY637" s="1344"/>
      <c r="BB637" s="108" t="str">
        <f t="shared" si="86"/>
        <v>*********</v>
      </c>
      <c r="BC637" s="108" t="str">
        <f t="shared" si="88"/>
        <v/>
      </c>
      <c r="BD637" s="108">
        <f t="shared" si="89"/>
        <v>0</v>
      </c>
      <c r="BE637" s="108" t="str">
        <f t="shared" si="90"/>
        <v xml:space="preserve"> | </v>
      </c>
      <c r="BF637" s="115" t="str">
        <f t="shared" si="91"/>
        <v/>
      </c>
      <c r="BG637" s="113">
        <f t="shared" si="92"/>
        <v>0</v>
      </c>
      <c r="BH637" s="206">
        <f t="shared" si="93"/>
        <v>0</v>
      </c>
      <c r="BI637" s="113" t="str">
        <f t="shared" si="94"/>
        <v/>
      </c>
    </row>
    <row r="638" spans="2:61" ht="18.75" customHeight="1" x14ac:dyDescent="0.4">
      <c r="B638" s="1329" t="s">
        <v>1824</v>
      </c>
      <c r="C638" s="1330"/>
      <c r="D638" s="1329" t="s">
        <v>1824</v>
      </c>
      <c r="E638" s="1330"/>
      <c r="F638" s="1331" t="str">
        <f>'Fruit Trees, Citrus &amp; Berries'!BE630</f>
        <v/>
      </c>
      <c r="G638" s="1332"/>
      <c r="H638" s="1333" t="str">
        <f>'Fruit Trees, Citrus &amp; Berries'!BB630&amp;" | "&amp;'Fruit Trees, Citrus &amp; Berries'!BC630</f>
        <v>Avocado | Bacon (Type B)</v>
      </c>
      <c r="I638" s="1334"/>
      <c r="J638" s="1334"/>
      <c r="K638" s="1334"/>
      <c r="L638" s="1334"/>
      <c r="M638" s="1334"/>
      <c r="N638" s="1334"/>
      <c r="O638" s="1334"/>
      <c r="P638" s="1334"/>
      <c r="Q638" s="1334"/>
      <c r="R638" s="1334"/>
      <c r="S638" s="1334"/>
      <c r="T638" s="1334"/>
      <c r="U638" s="1334"/>
      <c r="V638" s="1334"/>
      <c r="W638" s="1334"/>
      <c r="X638" s="1334"/>
      <c r="Y638" s="1334"/>
      <c r="Z638" s="1334"/>
      <c r="AA638" s="1334"/>
      <c r="AB638" s="1334"/>
      <c r="AC638" s="1334"/>
      <c r="AD638" s="1334"/>
      <c r="AE638" s="1334"/>
      <c r="AF638" s="1334"/>
      <c r="AG638" s="1334"/>
      <c r="AH638" s="1334"/>
      <c r="AI638" s="1334"/>
      <c r="AJ638" s="1334"/>
      <c r="AK638" s="1334"/>
      <c r="AL638" s="1335"/>
      <c r="AM638" s="1336">
        <f>'Fruit Trees, Citrus &amp; Berries'!BF630</f>
        <v>89.95</v>
      </c>
      <c r="AN638" s="1337"/>
      <c r="AO638" s="1338"/>
      <c r="AP638" s="1339">
        <f>'Fruit Trees, Citrus &amp; Berries'!BH630</f>
        <v>0</v>
      </c>
      <c r="AQ638" s="1340"/>
      <c r="AR638" s="1341"/>
      <c r="AS638" s="1336" t="str">
        <f t="shared" si="87"/>
        <v/>
      </c>
      <c r="AT638" s="1337"/>
      <c r="AU638" s="1337"/>
      <c r="AV638" s="1338"/>
      <c r="AW638" s="1342" t="str">
        <f>'Fruit Trees, Citrus &amp; Berries'!BA630</f>
        <v>FNPFT109</v>
      </c>
      <c r="AX638" s="1343"/>
      <c r="AY638" s="1344"/>
      <c r="BB638" s="108" t="str">
        <f t="shared" si="86"/>
        <v>*********</v>
      </c>
      <c r="BC638" s="108" t="str">
        <f t="shared" si="88"/>
        <v>FNPFT109</v>
      </c>
      <c r="BD638" s="108" t="str">
        <f t="shared" si="89"/>
        <v/>
      </c>
      <c r="BE638" s="108" t="str">
        <f t="shared" si="90"/>
        <v>Avocado | Bacon (Type B)</v>
      </c>
      <c r="BF638" s="115" t="str">
        <f t="shared" si="91"/>
        <v/>
      </c>
      <c r="BG638" s="113">
        <f t="shared" si="92"/>
        <v>89.95</v>
      </c>
      <c r="BH638" s="206">
        <f t="shared" si="93"/>
        <v>0</v>
      </c>
      <c r="BI638" s="113" t="str">
        <f t="shared" si="94"/>
        <v/>
      </c>
    </row>
    <row r="639" spans="2:61" ht="18.75" customHeight="1" x14ac:dyDescent="0.4">
      <c r="B639" s="1329" t="s">
        <v>1824</v>
      </c>
      <c r="C639" s="1330"/>
      <c r="D639" s="1329" t="s">
        <v>1824</v>
      </c>
      <c r="E639" s="1330"/>
      <c r="F639" s="1331" t="str">
        <f>'Fruit Trees, Citrus &amp; Berries'!BE631</f>
        <v/>
      </c>
      <c r="G639" s="1332"/>
      <c r="H639" s="1333" t="str">
        <f>'Fruit Trees, Citrus &amp; Berries'!BB631&amp;" | "&amp;'Fruit Trees, Citrus &amp; Berries'!BC631</f>
        <v>Avocado | Edranol (Type B)</v>
      </c>
      <c r="I639" s="1334"/>
      <c r="J639" s="1334"/>
      <c r="K639" s="1334"/>
      <c r="L639" s="1334"/>
      <c r="M639" s="1334"/>
      <c r="N639" s="1334"/>
      <c r="O639" s="1334"/>
      <c r="P639" s="1334"/>
      <c r="Q639" s="1334"/>
      <c r="R639" s="1334"/>
      <c r="S639" s="1334"/>
      <c r="T639" s="1334"/>
      <c r="U639" s="1334"/>
      <c r="V639" s="1334"/>
      <c r="W639" s="1334"/>
      <c r="X639" s="1334"/>
      <c r="Y639" s="1334"/>
      <c r="Z639" s="1334"/>
      <c r="AA639" s="1334"/>
      <c r="AB639" s="1334"/>
      <c r="AC639" s="1334"/>
      <c r="AD639" s="1334"/>
      <c r="AE639" s="1334"/>
      <c r="AF639" s="1334"/>
      <c r="AG639" s="1334"/>
      <c r="AH639" s="1334"/>
      <c r="AI639" s="1334"/>
      <c r="AJ639" s="1334"/>
      <c r="AK639" s="1334"/>
      <c r="AL639" s="1335"/>
      <c r="AM639" s="1336">
        <f>'Fruit Trees, Citrus &amp; Berries'!BF631</f>
        <v>89.95</v>
      </c>
      <c r="AN639" s="1337"/>
      <c r="AO639" s="1338"/>
      <c r="AP639" s="1339">
        <f>'Fruit Trees, Citrus &amp; Berries'!BH631</f>
        <v>0</v>
      </c>
      <c r="AQ639" s="1340"/>
      <c r="AR639" s="1341"/>
      <c r="AS639" s="1336" t="str">
        <f t="shared" si="87"/>
        <v/>
      </c>
      <c r="AT639" s="1337"/>
      <c r="AU639" s="1337"/>
      <c r="AV639" s="1338"/>
      <c r="AW639" s="1342" t="str">
        <f>'Fruit Trees, Citrus &amp; Berries'!BA631</f>
        <v>FNPFT110</v>
      </c>
      <c r="AX639" s="1343"/>
      <c r="AY639" s="1344"/>
      <c r="BB639" s="108" t="str">
        <f t="shared" si="86"/>
        <v>*********</v>
      </c>
      <c r="BC639" s="108" t="str">
        <f t="shared" si="88"/>
        <v>FNPFT110</v>
      </c>
      <c r="BD639" s="108" t="str">
        <f t="shared" si="89"/>
        <v/>
      </c>
      <c r="BE639" s="108" t="str">
        <f t="shared" si="90"/>
        <v>Avocado | Edranol (Type B)</v>
      </c>
      <c r="BF639" s="115" t="str">
        <f t="shared" si="91"/>
        <v/>
      </c>
      <c r="BG639" s="113">
        <f t="shared" si="92"/>
        <v>89.95</v>
      </c>
      <c r="BH639" s="206">
        <f t="shared" si="93"/>
        <v>0</v>
      </c>
      <c r="BI639" s="113" t="str">
        <f t="shared" si="94"/>
        <v/>
      </c>
    </row>
    <row r="640" spans="2:61" ht="18.75" customHeight="1" x14ac:dyDescent="0.4">
      <c r="B640" s="1329" t="s">
        <v>1824</v>
      </c>
      <c r="C640" s="1330"/>
      <c r="D640" s="1329" t="s">
        <v>1824</v>
      </c>
      <c r="E640" s="1330"/>
      <c r="F640" s="1331" t="str">
        <f>'Fruit Trees, Citrus &amp; Berries'!BE632</f>
        <v/>
      </c>
      <c r="G640" s="1332"/>
      <c r="H640" s="1333" t="str">
        <f>'Fruit Trees, Citrus &amp; Berries'!BB632&amp;" | "&amp;'Fruit Trees, Citrus &amp; Berries'!BC632</f>
        <v>Avocado | Fuerte (Type B)</v>
      </c>
      <c r="I640" s="1334"/>
      <c r="J640" s="1334"/>
      <c r="K640" s="1334"/>
      <c r="L640" s="1334"/>
      <c r="M640" s="1334"/>
      <c r="N640" s="1334"/>
      <c r="O640" s="1334"/>
      <c r="P640" s="1334"/>
      <c r="Q640" s="1334"/>
      <c r="R640" s="1334"/>
      <c r="S640" s="1334"/>
      <c r="T640" s="1334"/>
      <c r="U640" s="1334"/>
      <c r="V640" s="1334"/>
      <c r="W640" s="1334"/>
      <c r="X640" s="1334"/>
      <c r="Y640" s="1334"/>
      <c r="Z640" s="1334"/>
      <c r="AA640" s="1334"/>
      <c r="AB640" s="1334"/>
      <c r="AC640" s="1334"/>
      <c r="AD640" s="1334"/>
      <c r="AE640" s="1334"/>
      <c r="AF640" s="1334"/>
      <c r="AG640" s="1334"/>
      <c r="AH640" s="1334"/>
      <c r="AI640" s="1334"/>
      <c r="AJ640" s="1334"/>
      <c r="AK640" s="1334"/>
      <c r="AL640" s="1335"/>
      <c r="AM640" s="1336">
        <f>'Fruit Trees, Citrus &amp; Berries'!BF632</f>
        <v>89.95</v>
      </c>
      <c r="AN640" s="1337"/>
      <c r="AO640" s="1338"/>
      <c r="AP640" s="1339">
        <f>'Fruit Trees, Citrus &amp; Berries'!BH632</f>
        <v>0</v>
      </c>
      <c r="AQ640" s="1340"/>
      <c r="AR640" s="1341"/>
      <c r="AS640" s="1336" t="str">
        <f t="shared" si="87"/>
        <v/>
      </c>
      <c r="AT640" s="1337"/>
      <c r="AU640" s="1337"/>
      <c r="AV640" s="1338"/>
      <c r="AW640" s="1342" t="str">
        <f>'Fruit Trees, Citrus &amp; Berries'!BA632</f>
        <v>FNPFT112</v>
      </c>
      <c r="AX640" s="1343"/>
      <c r="AY640" s="1344"/>
      <c r="BB640" s="108" t="str">
        <f t="shared" si="86"/>
        <v>*********</v>
      </c>
      <c r="BC640" s="108" t="str">
        <f t="shared" si="88"/>
        <v>FNPFT112</v>
      </c>
      <c r="BD640" s="108" t="str">
        <f t="shared" si="89"/>
        <v/>
      </c>
      <c r="BE640" s="108" t="str">
        <f t="shared" si="90"/>
        <v>Avocado | Fuerte (Type B)</v>
      </c>
      <c r="BF640" s="115" t="str">
        <f t="shared" si="91"/>
        <v/>
      </c>
      <c r="BG640" s="113">
        <f t="shared" si="92"/>
        <v>89.95</v>
      </c>
      <c r="BH640" s="206">
        <f t="shared" si="93"/>
        <v>0</v>
      </c>
      <c r="BI640" s="113" t="str">
        <f t="shared" si="94"/>
        <v/>
      </c>
    </row>
    <row r="641" spans="2:61" ht="18.75" customHeight="1" x14ac:dyDescent="0.4">
      <c r="B641" s="1329" t="s">
        <v>1824</v>
      </c>
      <c r="C641" s="1330"/>
      <c r="D641" s="1329" t="s">
        <v>1824</v>
      </c>
      <c r="E641" s="1330"/>
      <c r="F641" s="1331" t="str">
        <f>'Fruit Trees, Citrus &amp; Berries'!BE633</f>
        <v/>
      </c>
      <c r="G641" s="1332"/>
      <c r="H641" s="1333" t="str">
        <f>'Fruit Trees, Citrus &amp; Berries'!BB633&amp;" | "&amp;'Fruit Trees, Citrus &amp; Berries'!BC633</f>
        <v>Avocado | Fuerte (Type B)</v>
      </c>
      <c r="I641" s="1334"/>
      <c r="J641" s="1334"/>
      <c r="K641" s="1334"/>
      <c r="L641" s="1334"/>
      <c r="M641" s="1334"/>
      <c r="N641" s="1334"/>
      <c r="O641" s="1334"/>
      <c r="P641" s="1334"/>
      <c r="Q641" s="1334"/>
      <c r="R641" s="1334"/>
      <c r="S641" s="1334"/>
      <c r="T641" s="1334"/>
      <c r="U641" s="1334"/>
      <c r="V641" s="1334"/>
      <c r="W641" s="1334"/>
      <c r="X641" s="1334"/>
      <c r="Y641" s="1334"/>
      <c r="Z641" s="1334"/>
      <c r="AA641" s="1334"/>
      <c r="AB641" s="1334"/>
      <c r="AC641" s="1334"/>
      <c r="AD641" s="1334"/>
      <c r="AE641" s="1334"/>
      <c r="AF641" s="1334"/>
      <c r="AG641" s="1334"/>
      <c r="AH641" s="1334"/>
      <c r="AI641" s="1334"/>
      <c r="AJ641" s="1334"/>
      <c r="AK641" s="1334"/>
      <c r="AL641" s="1335"/>
      <c r="AM641" s="1336">
        <f>'Fruit Trees, Citrus &amp; Berries'!BF633</f>
        <v>99.95</v>
      </c>
      <c r="AN641" s="1337"/>
      <c r="AO641" s="1338"/>
      <c r="AP641" s="1339">
        <f>'Fruit Trees, Citrus &amp; Berries'!BH633</f>
        <v>0</v>
      </c>
      <c r="AQ641" s="1340"/>
      <c r="AR641" s="1341"/>
      <c r="AS641" s="1336" t="str">
        <f t="shared" si="87"/>
        <v/>
      </c>
      <c r="AT641" s="1337"/>
      <c r="AU641" s="1337"/>
      <c r="AV641" s="1338"/>
      <c r="AW641" s="1342" t="str">
        <f>'Fruit Trees, Citrus &amp; Berries'!BA633</f>
        <v>MVPFT112</v>
      </c>
      <c r="AX641" s="1343"/>
      <c r="AY641" s="1344"/>
      <c r="BB641" s="108" t="str">
        <f t="shared" si="86"/>
        <v>*********</v>
      </c>
      <c r="BC641" s="108" t="str">
        <f t="shared" si="88"/>
        <v>MVPFT112</v>
      </c>
      <c r="BD641" s="108" t="str">
        <f t="shared" si="89"/>
        <v/>
      </c>
      <c r="BE641" s="108" t="str">
        <f t="shared" si="90"/>
        <v>Avocado | Fuerte (Type B)</v>
      </c>
      <c r="BF641" s="115" t="str">
        <f t="shared" si="91"/>
        <v/>
      </c>
      <c r="BG641" s="113">
        <f t="shared" si="92"/>
        <v>99.95</v>
      </c>
      <c r="BH641" s="206">
        <f t="shared" si="93"/>
        <v>0</v>
      </c>
      <c r="BI641" s="113" t="str">
        <f t="shared" si="94"/>
        <v/>
      </c>
    </row>
    <row r="642" spans="2:61" ht="18.75" customHeight="1" x14ac:dyDescent="0.4">
      <c r="B642" s="1329" t="s">
        <v>1824</v>
      </c>
      <c r="C642" s="1330"/>
      <c r="D642" s="1329" t="s">
        <v>1824</v>
      </c>
      <c r="E642" s="1330"/>
      <c r="F642" s="1331" t="str">
        <f>'Fruit Trees, Citrus &amp; Berries'!BE634</f>
        <v/>
      </c>
      <c r="G642" s="1332"/>
      <c r="H642" s="1333" t="str">
        <f>'Fruit Trees, Citrus &amp; Berries'!BB634&amp;" | "&amp;'Fruit Trees, Citrus &amp; Berries'!BC634</f>
        <v>Avocado | Hass (Type A)</v>
      </c>
      <c r="I642" s="1334"/>
      <c r="J642" s="1334"/>
      <c r="K642" s="1334"/>
      <c r="L642" s="1334"/>
      <c r="M642" s="1334"/>
      <c r="N642" s="1334"/>
      <c r="O642" s="1334"/>
      <c r="P642" s="1334"/>
      <c r="Q642" s="1334"/>
      <c r="R642" s="1334"/>
      <c r="S642" s="1334"/>
      <c r="T642" s="1334"/>
      <c r="U642" s="1334"/>
      <c r="V642" s="1334"/>
      <c r="W642" s="1334"/>
      <c r="X642" s="1334"/>
      <c r="Y642" s="1334"/>
      <c r="Z642" s="1334"/>
      <c r="AA642" s="1334"/>
      <c r="AB642" s="1334"/>
      <c r="AC642" s="1334"/>
      <c r="AD642" s="1334"/>
      <c r="AE642" s="1334"/>
      <c r="AF642" s="1334"/>
      <c r="AG642" s="1334"/>
      <c r="AH642" s="1334"/>
      <c r="AI642" s="1334"/>
      <c r="AJ642" s="1334"/>
      <c r="AK642" s="1334"/>
      <c r="AL642" s="1335"/>
      <c r="AM642" s="1336">
        <f>'Fruit Trees, Citrus &amp; Berries'!BF634</f>
        <v>89.95</v>
      </c>
      <c r="AN642" s="1337"/>
      <c r="AO642" s="1338"/>
      <c r="AP642" s="1339">
        <f>'Fruit Trees, Citrus &amp; Berries'!BH634</f>
        <v>0</v>
      </c>
      <c r="AQ642" s="1340"/>
      <c r="AR642" s="1341"/>
      <c r="AS642" s="1336" t="str">
        <f t="shared" si="87"/>
        <v/>
      </c>
      <c r="AT642" s="1337"/>
      <c r="AU642" s="1337"/>
      <c r="AV642" s="1338"/>
      <c r="AW642" s="1342" t="str">
        <f>'Fruit Trees, Citrus &amp; Berries'!BA634</f>
        <v>FNPFT115</v>
      </c>
      <c r="AX642" s="1343"/>
      <c r="AY642" s="1344"/>
      <c r="BB642" s="108" t="str">
        <f t="shared" si="86"/>
        <v>*********</v>
      </c>
      <c r="BC642" s="108" t="str">
        <f t="shared" si="88"/>
        <v>FNPFT115</v>
      </c>
      <c r="BD642" s="108" t="str">
        <f t="shared" si="89"/>
        <v/>
      </c>
      <c r="BE642" s="108" t="str">
        <f t="shared" si="90"/>
        <v>Avocado | Hass (Type A)</v>
      </c>
      <c r="BF642" s="115" t="str">
        <f t="shared" si="91"/>
        <v/>
      </c>
      <c r="BG642" s="113">
        <f t="shared" si="92"/>
        <v>89.95</v>
      </c>
      <c r="BH642" s="206">
        <f t="shared" si="93"/>
        <v>0</v>
      </c>
      <c r="BI642" s="113" t="str">
        <f t="shared" si="94"/>
        <v/>
      </c>
    </row>
    <row r="643" spans="2:61" ht="18.75" customHeight="1" x14ac:dyDescent="0.4">
      <c r="B643" s="1329" t="s">
        <v>1824</v>
      </c>
      <c r="C643" s="1330"/>
      <c r="D643" s="1329" t="s">
        <v>1824</v>
      </c>
      <c r="E643" s="1330"/>
      <c r="F643" s="1331" t="str">
        <f>'Fruit Trees, Citrus &amp; Berries'!BE635</f>
        <v/>
      </c>
      <c r="G643" s="1332"/>
      <c r="H643" s="1333" t="str">
        <f>'Fruit Trees, Citrus &amp; Berries'!BB635&amp;" | "&amp;'Fruit Trees, Citrus &amp; Berries'!BC635</f>
        <v>Avocado | Hass (Type A)</v>
      </c>
      <c r="I643" s="1334"/>
      <c r="J643" s="1334"/>
      <c r="K643" s="1334"/>
      <c r="L643" s="1334"/>
      <c r="M643" s="1334"/>
      <c r="N643" s="1334"/>
      <c r="O643" s="1334"/>
      <c r="P643" s="1334"/>
      <c r="Q643" s="1334"/>
      <c r="R643" s="1334"/>
      <c r="S643" s="1334"/>
      <c r="T643" s="1334"/>
      <c r="U643" s="1334"/>
      <c r="V643" s="1334"/>
      <c r="W643" s="1334"/>
      <c r="X643" s="1334"/>
      <c r="Y643" s="1334"/>
      <c r="Z643" s="1334"/>
      <c r="AA643" s="1334"/>
      <c r="AB643" s="1334"/>
      <c r="AC643" s="1334"/>
      <c r="AD643" s="1334"/>
      <c r="AE643" s="1334"/>
      <c r="AF643" s="1334"/>
      <c r="AG643" s="1334"/>
      <c r="AH643" s="1334"/>
      <c r="AI643" s="1334"/>
      <c r="AJ643" s="1334"/>
      <c r="AK643" s="1334"/>
      <c r="AL643" s="1335"/>
      <c r="AM643" s="1336">
        <f>'Fruit Trees, Citrus &amp; Berries'!BF635</f>
        <v>99.95</v>
      </c>
      <c r="AN643" s="1337"/>
      <c r="AO643" s="1338"/>
      <c r="AP643" s="1339">
        <f>'Fruit Trees, Citrus &amp; Berries'!BH635</f>
        <v>0</v>
      </c>
      <c r="AQ643" s="1340"/>
      <c r="AR643" s="1341"/>
      <c r="AS643" s="1336" t="str">
        <f t="shared" si="87"/>
        <v/>
      </c>
      <c r="AT643" s="1337"/>
      <c r="AU643" s="1337"/>
      <c r="AV643" s="1338"/>
      <c r="AW643" s="1342" t="str">
        <f>'Fruit Trees, Citrus &amp; Berries'!BA635</f>
        <v>MVPFT115</v>
      </c>
      <c r="AX643" s="1343"/>
      <c r="AY643" s="1344"/>
      <c r="BB643" s="108" t="str">
        <f t="shared" si="86"/>
        <v>*********</v>
      </c>
      <c r="BC643" s="108" t="str">
        <f t="shared" si="88"/>
        <v>MVPFT115</v>
      </c>
      <c r="BD643" s="108" t="str">
        <f t="shared" si="89"/>
        <v/>
      </c>
      <c r="BE643" s="108" t="str">
        <f t="shared" si="90"/>
        <v>Avocado | Hass (Type A)</v>
      </c>
      <c r="BF643" s="115" t="str">
        <f t="shared" si="91"/>
        <v/>
      </c>
      <c r="BG643" s="113">
        <f t="shared" si="92"/>
        <v>99.95</v>
      </c>
      <c r="BH643" s="206">
        <f t="shared" si="93"/>
        <v>0</v>
      </c>
      <c r="BI643" s="113" t="str">
        <f t="shared" si="94"/>
        <v/>
      </c>
    </row>
    <row r="644" spans="2:61" ht="18.75" customHeight="1" x14ac:dyDescent="0.4">
      <c r="B644" s="1329" t="s">
        <v>1824</v>
      </c>
      <c r="C644" s="1330"/>
      <c r="D644" s="1329" t="s">
        <v>1824</v>
      </c>
      <c r="E644" s="1330"/>
      <c r="F644" s="1331" t="str">
        <f>'Fruit Trees, Citrus &amp; Berries'!BE636</f>
        <v/>
      </c>
      <c r="G644" s="1332"/>
      <c r="H644" s="1333" t="str">
        <f>'Fruit Trees, Citrus &amp; Berries'!BB636&amp;" | "&amp;'Fruit Trees, Citrus &amp; Berries'!BC636</f>
        <v>Avocado | Lamb Hass (Type A)</v>
      </c>
      <c r="I644" s="1334"/>
      <c r="J644" s="1334"/>
      <c r="K644" s="1334"/>
      <c r="L644" s="1334"/>
      <c r="M644" s="1334"/>
      <c r="N644" s="1334"/>
      <c r="O644" s="1334"/>
      <c r="P644" s="1334"/>
      <c r="Q644" s="1334"/>
      <c r="R644" s="1334"/>
      <c r="S644" s="1334"/>
      <c r="T644" s="1334"/>
      <c r="U644" s="1334"/>
      <c r="V644" s="1334"/>
      <c r="W644" s="1334"/>
      <c r="X644" s="1334"/>
      <c r="Y644" s="1334"/>
      <c r="Z644" s="1334"/>
      <c r="AA644" s="1334"/>
      <c r="AB644" s="1334"/>
      <c r="AC644" s="1334"/>
      <c r="AD644" s="1334"/>
      <c r="AE644" s="1334"/>
      <c r="AF644" s="1334"/>
      <c r="AG644" s="1334"/>
      <c r="AH644" s="1334"/>
      <c r="AI644" s="1334"/>
      <c r="AJ644" s="1334"/>
      <c r="AK644" s="1334"/>
      <c r="AL644" s="1335"/>
      <c r="AM644" s="1336">
        <f>'Fruit Trees, Citrus &amp; Berries'!BF636</f>
        <v>89.95</v>
      </c>
      <c r="AN644" s="1337"/>
      <c r="AO644" s="1338"/>
      <c r="AP644" s="1339">
        <f>'Fruit Trees, Citrus &amp; Berries'!BH636</f>
        <v>0</v>
      </c>
      <c r="AQ644" s="1340"/>
      <c r="AR644" s="1341"/>
      <c r="AS644" s="1336" t="str">
        <f t="shared" si="87"/>
        <v/>
      </c>
      <c r="AT644" s="1337"/>
      <c r="AU644" s="1337"/>
      <c r="AV644" s="1338"/>
      <c r="AW644" s="1342" t="str">
        <f>'Fruit Trees, Citrus &amp; Berries'!BA636</f>
        <v>FNPFT116</v>
      </c>
      <c r="AX644" s="1343"/>
      <c r="AY644" s="1344"/>
      <c r="BB644" s="108" t="str">
        <f t="shared" si="86"/>
        <v>*********</v>
      </c>
      <c r="BC644" s="108" t="str">
        <f t="shared" si="88"/>
        <v>FNPFT116</v>
      </c>
      <c r="BD644" s="108" t="str">
        <f t="shared" si="89"/>
        <v/>
      </c>
      <c r="BE644" s="108" t="str">
        <f t="shared" si="90"/>
        <v>Avocado | Lamb Hass (Type A)</v>
      </c>
      <c r="BF644" s="115" t="str">
        <f t="shared" si="91"/>
        <v/>
      </c>
      <c r="BG644" s="113">
        <f t="shared" si="92"/>
        <v>89.95</v>
      </c>
      <c r="BH644" s="206">
        <f t="shared" si="93"/>
        <v>0</v>
      </c>
      <c r="BI644" s="113" t="str">
        <f t="shared" si="94"/>
        <v/>
      </c>
    </row>
    <row r="645" spans="2:61" ht="18.75" customHeight="1" x14ac:dyDescent="0.4">
      <c r="B645" s="1329" t="s">
        <v>1824</v>
      </c>
      <c r="C645" s="1330"/>
      <c r="D645" s="1329" t="s">
        <v>1824</v>
      </c>
      <c r="E645" s="1330"/>
      <c r="F645" s="1331" t="str">
        <f>'Fruit Trees, Citrus &amp; Berries'!BE637</f>
        <v/>
      </c>
      <c r="G645" s="1332"/>
      <c r="H645" s="1333" t="str">
        <f>'Fruit Trees, Citrus &amp; Berries'!BB637&amp;" | "&amp;'Fruit Trees, Citrus &amp; Berries'!BC637</f>
        <v>Avocado | Pinkerton (Type A)</v>
      </c>
      <c r="I645" s="1334"/>
      <c r="J645" s="1334"/>
      <c r="K645" s="1334"/>
      <c r="L645" s="1334"/>
      <c r="M645" s="1334"/>
      <c r="N645" s="1334"/>
      <c r="O645" s="1334"/>
      <c r="P645" s="1334"/>
      <c r="Q645" s="1334"/>
      <c r="R645" s="1334"/>
      <c r="S645" s="1334"/>
      <c r="T645" s="1334"/>
      <c r="U645" s="1334"/>
      <c r="V645" s="1334"/>
      <c r="W645" s="1334"/>
      <c r="X645" s="1334"/>
      <c r="Y645" s="1334"/>
      <c r="Z645" s="1334"/>
      <c r="AA645" s="1334"/>
      <c r="AB645" s="1334"/>
      <c r="AC645" s="1334"/>
      <c r="AD645" s="1334"/>
      <c r="AE645" s="1334"/>
      <c r="AF645" s="1334"/>
      <c r="AG645" s="1334"/>
      <c r="AH645" s="1334"/>
      <c r="AI645" s="1334"/>
      <c r="AJ645" s="1334"/>
      <c r="AK645" s="1334"/>
      <c r="AL645" s="1335"/>
      <c r="AM645" s="1336">
        <f>'Fruit Trees, Citrus &amp; Berries'!BF637</f>
        <v>89.95</v>
      </c>
      <c r="AN645" s="1337"/>
      <c r="AO645" s="1338"/>
      <c r="AP645" s="1339">
        <f>'Fruit Trees, Citrus &amp; Berries'!BH637</f>
        <v>0</v>
      </c>
      <c r="AQ645" s="1340"/>
      <c r="AR645" s="1341"/>
      <c r="AS645" s="1336" t="str">
        <f t="shared" si="87"/>
        <v/>
      </c>
      <c r="AT645" s="1337"/>
      <c r="AU645" s="1337"/>
      <c r="AV645" s="1338"/>
      <c r="AW645" s="1342" t="str">
        <f>'Fruit Trees, Citrus &amp; Berries'!BA637</f>
        <v>FNPFT117</v>
      </c>
      <c r="AX645" s="1343"/>
      <c r="AY645" s="1344"/>
      <c r="BB645" s="108" t="str">
        <f t="shared" si="86"/>
        <v>*********</v>
      </c>
      <c r="BC645" s="108" t="str">
        <f t="shared" si="88"/>
        <v>FNPFT117</v>
      </c>
      <c r="BD645" s="108" t="str">
        <f t="shared" si="89"/>
        <v/>
      </c>
      <c r="BE645" s="108" t="str">
        <f t="shared" si="90"/>
        <v>Avocado | Pinkerton (Type A)</v>
      </c>
      <c r="BF645" s="115" t="str">
        <f t="shared" si="91"/>
        <v/>
      </c>
      <c r="BG645" s="113">
        <f t="shared" si="92"/>
        <v>89.95</v>
      </c>
      <c r="BH645" s="206">
        <f t="shared" si="93"/>
        <v>0</v>
      </c>
      <c r="BI645" s="113" t="str">
        <f t="shared" si="94"/>
        <v/>
      </c>
    </row>
    <row r="646" spans="2:61" ht="18.75" customHeight="1" x14ac:dyDescent="0.4">
      <c r="B646" s="1329" t="s">
        <v>1824</v>
      </c>
      <c r="C646" s="1330"/>
      <c r="D646" s="1329" t="s">
        <v>1824</v>
      </c>
      <c r="E646" s="1330"/>
      <c r="F646" s="1331" t="str">
        <f>'Fruit Trees, Citrus &amp; Berries'!BE638</f>
        <v/>
      </c>
      <c r="G646" s="1332"/>
      <c r="H646" s="1333" t="str">
        <f>'Fruit Trees, Citrus &amp; Berries'!BB638&amp;" | "&amp;'Fruit Trees, Citrus &amp; Berries'!BC638</f>
        <v>Avocado | Reed (Type A)</v>
      </c>
      <c r="I646" s="1334"/>
      <c r="J646" s="1334"/>
      <c r="K646" s="1334"/>
      <c r="L646" s="1334"/>
      <c r="M646" s="1334"/>
      <c r="N646" s="1334"/>
      <c r="O646" s="1334"/>
      <c r="P646" s="1334"/>
      <c r="Q646" s="1334"/>
      <c r="R646" s="1334"/>
      <c r="S646" s="1334"/>
      <c r="T646" s="1334"/>
      <c r="U646" s="1334"/>
      <c r="V646" s="1334"/>
      <c r="W646" s="1334"/>
      <c r="X646" s="1334"/>
      <c r="Y646" s="1334"/>
      <c r="Z646" s="1334"/>
      <c r="AA646" s="1334"/>
      <c r="AB646" s="1334"/>
      <c r="AC646" s="1334"/>
      <c r="AD646" s="1334"/>
      <c r="AE646" s="1334"/>
      <c r="AF646" s="1334"/>
      <c r="AG646" s="1334"/>
      <c r="AH646" s="1334"/>
      <c r="AI646" s="1334"/>
      <c r="AJ646" s="1334"/>
      <c r="AK646" s="1334"/>
      <c r="AL646" s="1335"/>
      <c r="AM646" s="1336">
        <f>'Fruit Trees, Citrus &amp; Berries'!BF638</f>
        <v>89.95</v>
      </c>
      <c r="AN646" s="1337"/>
      <c r="AO646" s="1338"/>
      <c r="AP646" s="1339">
        <f>'Fruit Trees, Citrus &amp; Berries'!BH638</f>
        <v>0</v>
      </c>
      <c r="AQ646" s="1340"/>
      <c r="AR646" s="1341"/>
      <c r="AS646" s="1336" t="str">
        <f t="shared" si="87"/>
        <v/>
      </c>
      <c r="AT646" s="1337"/>
      <c r="AU646" s="1337"/>
      <c r="AV646" s="1338"/>
      <c r="AW646" s="1342" t="str">
        <f>'Fruit Trees, Citrus &amp; Berries'!BA638</f>
        <v>FNPFT118</v>
      </c>
      <c r="AX646" s="1343"/>
      <c r="AY646" s="1344"/>
      <c r="BB646" s="108" t="str">
        <f t="shared" si="86"/>
        <v>*********</v>
      </c>
      <c r="BC646" s="108" t="str">
        <f t="shared" si="88"/>
        <v>FNPFT118</v>
      </c>
      <c r="BD646" s="108" t="str">
        <f t="shared" si="89"/>
        <v/>
      </c>
      <c r="BE646" s="108" t="str">
        <f t="shared" si="90"/>
        <v>Avocado | Reed (Type A)</v>
      </c>
      <c r="BF646" s="115" t="str">
        <f t="shared" si="91"/>
        <v/>
      </c>
      <c r="BG646" s="113">
        <f t="shared" si="92"/>
        <v>89.95</v>
      </c>
      <c r="BH646" s="206">
        <f t="shared" si="93"/>
        <v>0</v>
      </c>
      <c r="BI646" s="113" t="str">
        <f t="shared" si="94"/>
        <v/>
      </c>
    </row>
    <row r="647" spans="2:61" ht="18.75" customHeight="1" x14ac:dyDescent="0.4">
      <c r="B647" s="1329" t="s">
        <v>1824</v>
      </c>
      <c r="C647" s="1330"/>
      <c r="D647" s="1329" t="s">
        <v>1824</v>
      </c>
      <c r="E647" s="1330"/>
      <c r="F647" s="1331" t="str">
        <f>'Fruit Trees, Citrus &amp; Berries'!BE639</f>
        <v/>
      </c>
      <c r="G647" s="1332"/>
      <c r="H647" s="1333" t="str">
        <f>'Fruit Trees, Citrus &amp; Berries'!BB639&amp;" | "&amp;'Fruit Trees, Citrus &amp; Berries'!BC639</f>
        <v>Avocado | Shepard (Type B)</v>
      </c>
      <c r="I647" s="1334"/>
      <c r="J647" s="1334"/>
      <c r="K647" s="1334"/>
      <c r="L647" s="1334"/>
      <c r="M647" s="1334"/>
      <c r="N647" s="1334"/>
      <c r="O647" s="1334"/>
      <c r="P647" s="1334"/>
      <c r="Q647" s="1334"/>
      <c r="R647" s="1334"/>
      <c r="S647" s="1334"/>
      <c r="T647" s="1334"/>
      <c r="U647" s="1334"/>
      <c r="V647" s="1334"/>
      <c r="W647" s="1334"/>
      <c r="X647" s="1334"/>
      <c r="Y647" s="1334"/>
      <c r="Z647" s="1334"/>
      <c r="AA647" s="1334"/>
      <c r="AB647" s="1334"/>
      <c r="AC647" s="1334"/>
      <c r="AD647" s="1334"/>
      <c r="AE647" s="1334"/>
      <c r="AF647" s="1334"/>
      <c r="AG647" s="1334"/>
      <c r="AH647" s="1334"/>
      <c r="AI647" s="1334"/>
      <c r="AJ647" s="1334"/>
      <c r="AK647" s="1334"/>
      <c r="AL647" s="1335"/>
      <c r="AM647" s="1336">
        <f>'Fruit Trees, Citrus &amp; Berries'!BF639</f>
        <v>89.95</v>
      </c>
      <c r="AN647" s="1337"/>
      <c r="AO647" s="1338"/>
      <c r="AP647" s="1339">
        <f>'Fruit Trees, Citrus &amp; Berries'!BH639</f>
        <v>0</v>
      </c>
      <c r="AQ647" s="1340"/>
      <c r="AR647" s="1341"/>
      <c r="AS647" s="1336" t="str">
        <f t="shared" si="87"/>
        <v/>
      </c>
      <c r="AT647" s="1337"/>
      <c r="AU647" s="1337"/>
      <c r="AV647" s="1338"/>
      <c r="AW647" s="1342" t="str">
        <f>'Fruit Trees, Citrus &amp; Berries'!BA639</f>
        <v>FNPFT120</v>
      </c>
      <c r="AX647" s="1343"/>
      <c r="AY647" s="1344"/>
      <c r="BB647" s="108" t="str">
        <f t="shared" si="86"/>
        <v>*********</v>
      </c>
      <c r="BC647" s="108" t="str">
        <f t="shared" si="88"/>
        <v>FNPFT120</v>
      </c>
      <c r="BD647" s="108" t="str">
        <f t="shared" si="89"/>
        <v/>
      </c>
      <c r="BE647" s="108" t="str">
        <f t="shared" si="90"/>
        <v>Avocado | Shepard (Type B)</v>
      </c>
      <c r="BF647" s="115" t="str">
        <f t="shared" si="91"/>
        <v/>
      </c>
      <c r="BG647" s="113">
        <f t="shared" si="92"/>
        <v>89.95</v>
      </c>
      <c r="BH647" s="206">
        <f t="shared" si="93"/>
        <v>0</v>
      </c>
      <c r="BI647" s="113" t="str">
        <f t="shared" si="94"/>
        <v/>
      </c>
    </row>
    <row r="648" spans="2:61" ht="18.75" customHeight="1" x14ac:dyDescent="0.4">
      <c r="B648" s="1329" t="s">
        <v>1824</v>
      </c>
      <c r="C648" s="1330"/>
      <c r="D648" s="1329" t="s">
        <v>1824</v>
      </c>
      <c r="E648" s="1330"/>
      <c r="F648" s="1331" t="str">
        <f>'Fruit Trees, Citrus &amp; Berries'!BE640</f>
        <v/>
      </c>
      <c r="G648" s="1332"/>
      <c r="H648" s="1333" t="str">
        <f>'Fruit Trees, Citrus &amp; Berries'!BB640&amp;" | "&amp;'Fruit Trees, Citrus &amp; Berries'!BC640</f>
        <v>Avocado | Wurtz (Type A)</v>
      </c>
      <c r="I648" s="1334"/>
      <c r="J648" s="1334"/>
      <c r="K648" s="1334"/>
      <c r="L648" s="1334"/>
      <c r="M648" s="1334"/>
      <c r="N648" s="1334"/>
      <c r="O648" s="1334"/>
      <c r="P648" s="1334"/>
      <c r="Q648" s="1334"/>
      <c r="R648" s="1334"/>
      <c r="S648" s="1334"/>
      <c r="T648" s="1334"/>
      <c r="U648" s="1334"/>
      <c r="V648" s="1334"/>
      <c r="W648" s="1334"/>
      <c r="X648" s="1334"/>
      <c r="Y648" s="1334"/>
      <c r="Z648" s="1334"/>
      <c r="AA648" s="1334"/>
      <c r="AB648" s="1334"/>
      <c r="AC648" s="1334"/>
      <c r="AD648" s="1334"/>
      <c r="AE648" s="1334"/>
      <c r="AF648" s="1334"/>
      <c r="AG648" s="1334"/>
      <c r="AH648" s="1334"/>
      <c r="AI648" s="1334"/>
      <c r="AJ648" s="1334"/>
      <c r="AK648" s="1334"/>
      <c r="AL648" s="1335"/>
      <c r="AM648" s="1336">
        <f>'Fruit Trees, Citrus &amp; Berries'!BF640</f>
        <v>89.95</v>
      </c>
      <c r="AN648" s="1337"/>
      <c r="AO648" s="1338"/>
      <c r="AP648" s="1339">
        <f>'Fruit Trees, Citrus &amp; Berries'!BH640</f>
        <v>0</v>
      </c>
      <c r="AQ648" s="1340"/>
      <c r="AR648" s="1341"/>
      <c r="AS648" s="1336" t="str">
        <f t="shared" si="87"/>
        <v/>
      </c>
      <c r="AT648" s="1337"/>
      <c r="AU648" s="1337"/>
      <c r="AV648" s="1338"/>
      <c r="AW648" s="1342" t="str">
        <f>'Fruit Trees, Citrus &amp; Berries'!BA640</f>
        <v>FNPFT119</v>
      </c>
      <c r="AX648" s="1343"/>
      <c r="AY648" s="1344"/>
      <c r="BB648" s="108" t="str">
        <f t="shared" si="86"/>
        <v>*********</v>
      </c>
      <c r="BC648" s="108" t="str">
        <f t="shared" si="88"/>
        <v>FNPFT119</v>
      </c>
      <c r="BD648" s="108" t="str">
        <f t="shared" si="89"/>
        <v/>
      </c>
      <c r="BE648" s="108" t="str">
        <f t="shared" si="90"/>
        <v>Avocado | Wurtz (Type A)</v>
      </c>
      <c r="BF648" s="115" t="str">
        <f t="shared" si="91"/>
        <v/>
      </c>
      <c r="BG648" s="113">
        <f t="shared" si="92"/>
        <v>89.95</v>
      </c>
      <c r="BH648" s="206">
        <f t="shared" si="93"/>
        <v>0</v>
      </c>
      <c r="BI648" s="113" t="str">
        <f t="shared" si="94"/>
        <v/>
      </c>
    </row>
    <row r="649" spans="2:61" ht="18.75" customHeight="1" x14ac:dyDescent="0.4">
      <c r="B649" s="1329" t="s">
        <v>1824</v>
      </c>
      <c r="C649" s="1330"/>
      <c r="D649" s="1329" t="s">
        <v>1824</v>
      </c>
      <c r="E649" s="1330"/>
      <c r="F649" s="1331" t="str">
        <f>'Fruit Trees, Citrus &amp; Berries'!BE641</f>
        <v/>
      </c>
      <c r="G649" s="1332"/>
      <c r="H649" s="1333" t="str">
        <f>'Fruit Trees, Citrus &amp; Berries'!BB641&amp;" | "&amp;'Fruit Trees, Citrus &amp; Berries'!BC641</f>
        <v xml:space="preserve"> | </v>
      </c>
      <c r="I649" s="1334"/>
      <c r="J649" s="1334"/>
      <c r="K649" s="1334"/>
      <c r="L649" s="1334"/>
      <c r="M649" s="1334"/>
      <c r="N649" s="1334"/>
      <c r="O649" s="1334"/>
      <c r="P649" s="1334"/>
      <c r="Q649" s="1334"/>
      <c r="R649" s="1334"/>
      <c r="S649" s="1334"/>
      <c r="T649" s="1334"/>
      <c r="U649" s="1334"/>
      <c r="V649" s="1334"/>
      <c r="W649" s="1334"/>
      <c r="X649" s="1334"/>
      <c r="Y649" s="1334"/>
      <c r="Z649" s="1334"/>
      <c r="AA649" s="1334"/>
      <c r="AB649" s="1334"/>
      <c r="AC649" s="1334"/>
      <c r="AD649" s="1334"/>
      <c r="AE649" s="1334"/>
      <c r="AF649" s="1334"/>
      <c r="AG649" s="1334"/>
      <c r="AH649" s="1334"/>
      <c r="AI649" s="1334"/>
      <c r="AJ649" s="1334"/>
      <c r="AK649" s="1334"/>
      <c r="AL649" s="1335"/>
      <c r="AM649" s="1336" t="str">
        <f>'Fruit Trees, Citrus &amp; Berries'!BF641</f>
        <v/>
      </c>
      <c r="AN649" s="1337"/>
      <c r="AO649" s="1338"/>
      <c r="AP649" s="1339" t="str">
        <f>'Fruit Trees, Citrus &amp; Berries'!BH641</f>
        <v/>
      </c>
      <c r="AQ649" s="1340"/>
      <c r="AR649" s="1341"/>
      <c r="AS649" s="1336" t="str">
        <f t="shared" si="87"/>
        <v/>
      </c>
      <c r="AT649" s="1337"/>
      <c r="AU649" s="1337"/>
      <c r="AV649" s="1338"/>
      <c r="AW649" s="1342" t="str">
        <f>'Fruit Trees, Citrus &amp; Berries'!BA641</f>
        <v/>
      </c>
      <c r="AX649" s="1343"/>
      <c r="AY649" s="1344"/>
      <c r="BB649" s="108" t="str">
        <f t="shared" si="86"/>
        <v>*********</v>
      </c>
      <c r="BC649" s="108" t="str">
        <f t="shared" si="88"/>
        <v/>
      </c>
      <c r="BD649" s="108" t="str">
        <f t="shared" si="89"/>
        <v/>
      </c>
      <c r="BE649" s="108" t="str">
        <f t="shared" si="90"/>
        <v xml:space="preserve"> | </v>
      </c>
      <c r="BF649" s="115" t="str">
        <f t="shared" si="91"/>
        <v/>
      </c>
      <c r="BG649" s="113" t="str">
        <f t="shared" si="92"/>
        <v/>
      </c>
      <c r="BH649" s="206" t="str">
        <f t="shared" si="93"/>
        <v/>
      </c>
      <c r="BI649" s="113" t="str">
        <f t="shared" si="94"/>
        <v/>
      </c>
    </row>
    <row r="650" spans="2:61" ht="18.75" customHeight="1" x14ac:dyDescent="0.4">
      <c r="B650" s="1329" t="s">
        <v>1824</v>
      </c>
      <c r="C650" s="1330"/>
      <c r="D650" s="1329" t="s">
        <v>1824</v>
      </c>
      <c r="E650" s="1330"/>
      <c r="F650" s="1331" t="str">
        <f>'Fruit Trees, Citrus &amp; Berries'!BE642</f>
        <v/>
      </c>
      <c r="G650" s="1332"/>
      <c r="H650" s="1333" t="str">
        <f>'Fruit Trees, Citrus &amp; Berries'!BB642&amp;" | "&amp;'Fruit Trees, Citrus &amp; Berries'!BC642</f>
        <v xml:space="preserve"> | </v>
      </c>
      <c r="I650" s="1334"/>
      <c r="J650" s="1334"/>
      <c r="K650" s="1334"/>
      <c r="L650" s="1334"/>
      <c r="M650" s="1334"/>
      <c r="N650" s="1334"/>
      <c r="O650" s="1334"/>
      <c r="P650" s="1334"/>
      <c r="Q650" s="1334"/>
      <c r="R650" s="1334"/>
      <c r="S650" s="1334"/>
      <c r="T650" s="1334"/>
      <c r="U650" s="1334"/>
      <c r="V650" s="1334"/>
      <c r="W650" s="1334"/>
      <c r="X650" s="1334"/>
      <c r="Y650" s="1334"/>
      <c r="Z650" s="1334"/>
      <c r="AA650" s="1334"/>
      <c r="AB650" s="1334"/>
      <c r="AC650" s="1334"/>
      <c r="AD650" s="1334"/>
      <c r="AE650" s="1334"/>
      <c r="AF650" s="1334"/>
      <c r="AG650" s="1334"/>
      <c r="AH650" s="1334"/>
      <c r="AI650" s="1334"/>
      <c r="AJ650" s="1334"/>
      <c r="AK650" s="1334"/>
      <c r="AL650" s="1335"/>
      <c r="AM650" s="1336" t="str">
        <f>'Fruit Trees, Citrus &amp; Berries'!BF642</f>
        <v/>
      </c>
      <c r="AN650" s="1337"/>
      <c r="AO650" s="1338"/>
      <c r="AP650" s="1339" t="str">
        <f>'Fruit Trees, Citrus &amp; Berries'!BH642</f>
        <v/>
      </c>
      <c r="AQ650" s="1340"/>
      <c r="AR650" s="1341"/>
      <c r="AS650" s="1336" t="str">
        <f t="shared" si="87"/>
        <v/>
      </c>
      <c r="AT650" s="1337"/>
      <c r="AU650" s="1337"/>
      <c r="AV650" s="1338"/>
      <c r="AW650" s="1342" t="str">
        <f>'Fruit Trees, Citrus &amp; Berries'!BA642</f>
        <v/>
      </c>
      <c r="AX650" s="1343"/>
      <c r="AY650" s="1344"/>
      <c r="BB650" s="108" t="str">
        <f t="shared" si="86"/>
        <v>*********</v>
      </c>
      <c r="BC650" s="108" t="str">
        <f t="shared" si="88"/>
        <v/>
      </c>
      <c r="BD650" s="108" t="str">
        <f t="shared" si="89"/>
        <v/>
      </c>
      <c r="BE650" s="108" t="str">
        <f t="shared" si="90"/>
        <v xml:space="preserve"> | </v>
      </c>
      <c r="BF650" s="115" t="str">
        <f t="shared" si="91"/>
        <v/>
      </c>
      <c r="BG650" s="113" t="str">
        <f t="shared" si="92"/>
        <v/>
      </c>
      <c r="BH650" s="206" t="str">
        <f t="shared" si="93"/>
        <v/>
      </c>
      <c r="BI650" s="113" t="str">
        <f t="shared" si="94"/>
        <v/>
      </c>
    </row>
    <row r="651" spans="2:61" ht="18.75" customHeight="1" x14ac:dyDescent="0.4">
      <c r="B651" s="1329" t="s">
        <v>1824</v>
      </c>
      <c r="C651" s="1330"/>
      <c r="D651" s="1329" t="s">
        <v>1824</v>
      </c>
      <c r="E651" s="1330"/>
      <c r="F651" s="1331" t="str">
        <f>'Fruit Trees, Citrus &amp; Berries'!BE643</f>
        <v/>
      </c>
      <c r="G651" s="1332"/>
      <c r="H651" s="1333" t="str">
        <f>'Fruit Trees, Citrus &amp; Berries'!BB643&amp;" | "&amp;'Fruit Trees, Citrus &amp; Berries'!BC643</f>
        <v>Feijoa (140mm pot) | Feijoa (Seedling Grown)</v>
      </c>
      <c r="I651" s="1334"/>
      <c r="J651" s="1334"/>
      <c r="K651" s="1334"/>
      <c r="L651" s="1334"/>
      <c r="M651" s="1334"/>
      <c r="N651" s="1334"/>
      <c r="O651" s="1334"/>
      <c r="P651" s="1334"/>
      <c r="Q651" s="1334"/>
      <c r="R651" s="1334"/>
      <c r="S651" s="1334"/>
      <c r="T651" s="1334"/>
      <c r="U651" s="1334"/>
      <c r="V651" s="1334"/>
      <c r="W651" s="1334"/>
      <c r="X651" s="1334"/>
      <c r="Y651" s="1334"/>
      <c r="Z651" s="1334"/>
      <c r="AA651" s="1334"/>
      <c r="AB651" s="1334"/>
      <c r="AC651" s="1334"/>
      <c r="AD651" s="1334"/>
      <c r="AE651" s="1334"/>
      <c r="AF651" s="1334"/>
      <c r="AG651" s="1334"/>
      <c r="AH651" s="1334"/>
      <c r="AI651" s="1334"/>
      <c r="AJ651" s="1334"/>
      <c r="AK651" s="1334"/>
      <c r="AL651" s="1335"/>
      <c r="AM651" s="1336">
        <f>'Fruit Trees, Citrus &amp; Berries'!BF643</f>
        <v>19.95</v>
      </c>
      <c r="AN651" s="1337"/>
      <c r="AO651" s="1338"/>
      <c r="AP651" s="1339">
        <f>'Fruit Trees, Citrus &amp; Berries'!BH643</f>
        <v>0</v>
      </c>
      <c r="AQ651" s="1340"/>
      <c r="AR651" s="1341"/>
      <c r="AS651" s="1336" t="str">
        <f t="shared" si="87"/>
        <v/>
      </c>
      <c r="AT651" s="1337"/>
      <c r="AU651" s="1337"/>
      <c r="AV651" s="1338"/>
      <c r="AW651" s="1342" t="str">
        <f>'Fruit Trees, Citrus &amp; Berries'!BA643</f>
        <v>OTPFT154</v>
      </c>
      <c r="AX651" s="1343"/>
      <c r="AY651" s="1344"/>
      <c r="BB651" s="108" t="str">
        <f t="shared" si="86"/>
        <v>*********</v>
      </c>
      <c r="BC651" s="108" t="str">
        <f t="shared" si="88"/>
        <v>OTPFT154</v>
      </c>
      <c r="BD651" s="108" t="str">
        <f t="shared" si="89"/>
        <v/>
      </c>
      <c r="BE651" s="108" t="str">
        <f t="shared" si="90"/>
        <v>Feijoa (140mm pot) | Feijoa (Seedling Grown)</v>
      </c>
      <c r="BF651" s="115" t="str">
        <f t="shared" si="91"/>
        <v/>
      </c>
      <c r="BG651" s="113">
        <f t="shared" si="92"/>
        <v>19.95</v>
      </c>
      <c r="BH651" s="206">
        <f t="shared" si="93"/>
        <v>0</v>
      </c>
      <c r="BI651" s="113" t="str">
        <f t="shared" si="94"/>
        <v/>
      </c>
    </row>
    <row r="652" spans="2:61" ht="18.75" customHeight="1" x14ac:dyDescent="0.4">
      <c r="B652" s="1329" t="s">
        <v>1824</v>
      </c>
      <c r="C652" s="1330"/>
      <c r="D652" s="1329" t="s">
        <v>1824</v>
      </c>
      <c r="E652" s="1330"/>
      <c r="F652" s="1331" t="str">
        <f>'Fruit Trees, Citrus &amp; Berries'!BE644</f>
        <v/>
      </c>
      <c r="G652" s="1332"/>
      <c r="H652" s="1333" t="str">
        <f>'Fruit Trees, Citrus &amp; Berries'!BB644&amp;" | "&amp;'Fruit Trees, Citrus &amp; Berries'!BC644</f>
        <v>Feijoa (200mm pot) | Feijoa (Seedling Grown)</v>
      </c>
      <c r="I652" s="1334"/>
      <c r="J652" s="1334"/>
      <c r="K652" s="1334"/>
      <c r="L652" s="1334"/>
      <c r="M652" s="1334"/>
      <c r="N652" s="1334"/>
      <c r="O652" s="1334"/>
      <c r="P652" s="1334"/>
      <c r="Q652" s="1334"/>
      <c r="R652" s="1334"/>
      <c r="S652" s="1334"/>
      <c r="T652" s="1334"/>
      <c r="U652" s="1334"/>
      <c r="V652" s="1334"/>
      <c r="W652" s="1334"/>
      <c r="X652" s="1334"/>
      <c r="Y652" s="1334"/>
      <c r="Z652" s="1334"/>
      <c r="AA652" s="1334"/>
      <c r="AB652" s="1334"/>
      <c r="AC652" s="1334"/>
      <c r="AD652" s="1334"/>
      <c r="AE652" s="1334"/>
      <c r="AF652" s="1334"/>
      <c r="AG652" s="1334"/>
      <c r="AH652" s="1334"/>
      <c r="AI652" s="1334"/>
      <c r="AJ652" s="1334"/>
      <c r="AK652" s="1334"/>
      <c r="AL652" s="1335"/>
      <c r="AM652" s="1336">
        <f>'Fruit Trees, Citrus &amp; Berries'!BF644</f>
        <v>32.950000000000003</v>
      </c>
      <c r="AN652" s="1337"/>
      <c r="AO652" s="1338"/>
      <c r="AP652" s="1339">
        <f>'Fruit Trees, Citrus &amp; Berries'!BH644</f>
        <v>0</v>
      </c>
      <c r="AQ652" s="1340"/>
      <c r="AR652" s="1341"/>
      <c r="AS652" s="1336" t="str">
        <f t="shared" si="87"/>
        <v/>
      </c>
      <c r="AT652" s="1337"/>
      <c r="AU652" s="1337"/>
      <c r="AV652" s="1338"/>
      <c r="AW652" s="1342" t="str">
        <f>'Fruit Trees, Citrus &amp; Berries'!BA644</f>
        <v>OTPFT157</v>
      </c>
      <c r="AX652" s="1343"/>
      <c r="AY652" s="1344"/>
      <c r="BB652" s="108" t="str">
        <f t="shared" si="86"/>
        <v>*********</v>
      </c>
      <c r="BC652" s="108" t="str">
        <f t="shared" si="88"/>
        <v>OTPFT157</v>
      </c>
      <c r="BD652" s="108" t="str">
        <f t="shared" si="89"/>
        <v/>
      </c>
      <c r="BE652" s="108" t="str">
        <f t="shared" si="90"/>
        <v>Feijoa (200mm pot) | Feijoa (Seedling Grown)</v>
      </c>
      <c r="BF652" s="115" t="str">
        <f t="shared" si="91"/>
        <v/>
      </c>
      <c r="BG652" s="113">
        <f t="shared" si="92"/>
        <v>32.950000000000003</v>
      </c>
      <c r="BH652" s="206">
        <f t="shared" si="93"/>
        <v>0</v>
      </c>
      <c r="BI652" s="113" t="str">
        <f t="shared" si="94"/>
        <v/>
      </c>
    </row>
    <row r="653" spans="2:61" ht="18.75" customHeight="1" x14ac:dyDescent="0.4">
      <c r="B653" s="1329" t="s">
        <v>1824</v>
      </c>
      <c r="C653" s="1330"/>
      <c r="D653" s="1329" t="s">
        <v>1824</v>
      </c>
      <c r="E653" s="1330"/>
      <c r="F653" s="1331">
        <f>'Fruit Trees, Citrus &amp; Berries'!BE645</f>
        <v>0</v>
      </c>
      <c r="G653" s="1332"/>
      <c r="H653" s="1333" t="str">
        <f>'Fruit Trees, Citrus &amp; Berries'!BB645&amp;" | "&amp;'Fruit Trees, Citrus &amp; Berries'!BC645</f>
        <v xml:space="preserve"> | </v>
      </c>
      <c r="I653" s="1334"/>
      <c r="J653" s="1334"/>
      <c r="K653" s="1334"/>
      <c r="L653" s="1334"/>
      <c r="M653" s="1334"/>
      <c r="N653" s="1334"/>
      <c r="O653" s="1334"/>
      <c r="P653" s="1334"/>
      <c r="Q653" s="1334"/>
      <c r="R653" s="1334"/>
      <c r="S653" s="1334"/>
      <c r="T653" s="1334"/>
      <c r="U653" s="1334"/>
      <c r="V653" s="1334"/>
      <c r="W653" s="1334"/>
      <c r="X653" s="1334"/>
      <c r="Y653" s="1334"/>
      <c r="Z653" s="1334"/>
      <c r="AA653" s="1334"/>
      <c r="AB653" s="1334"/>
      <c r="AC653" s="1334"/>
      <c r="AD653" s="1334"/>
      <c r="AE653" s="1334"/>
      <c r="AF653" s="1334"/>
      <c r="AG653" s="1334"/>
      <c r="AH653" s="1334"/>
      <c r="AI653" s="1334"/>
      <c r="AJ653" s="1334"/>
      <c r="AK653" s="1334"/>
      <c r="AL653" s="1335"/>
      <c r="AM653" s="1336">
        <f>'Fruit Trees, Citrus &amp; Berries'!BF645</f>
        <v>0</v>
      </c>
      <c r="AN653" s="1337"/>
      <c r="AO653" s="1338"/>
      <c r="AP653" s="1339">
        <f>'Fruit Trees, Citrus &amp; Berries'!BH645</f>
        <v>0</v>
      </c>
      <c r="AQ653" s="1340"/>
      <c r="AR653" s="1341"/>
      <c r="AS653" s="1336" t="str">
        <f t="shared" si="87"/>
        <v/>
      </c>
      <c r="AT653" s="1337"/>
      <c r="AU653" s="1337"/>
      <c r="AV653" s="1338"/>
      <c r="AW653" s="1342">
        <f>'Fruit Trees, Citrus &amp; Berries'!BA645</f>
        <v>0</v>
      </c>
      <c r="AX653" s="1343"/>
      <c r="AY653" s="1344"/>
      <c r="BB653" s="108" t="str">
        <f t="shared" si="86"/>
        <v>*********</v>
      </c>
      <c r="BC653" s="108">
        <f t="shared" si="88"/>
        <v>0</v>
      </c>
      <c r="BD653" s="108">
        <f t="shared" si="89"/>
        <v>0</v>
      </c>
      <c r="BE653" s="108" t="str">
        <f t="shared" si="90"/>
        <v xml:space="preserve"> | </v>
      </c>
      <c r="BF653" s="115" t="str">
        <f t="shared" si="91"/>
        <v/>
      </c>
      <c r="BG653" s="113">
        <f t="shared" si="92"/>
        <v>0</v>
      </c>
      <c r="BH653" s="206">
        <f t="shared" si="93"/>
        <v>0</v>
      </c>
      <c r="BI653" s="113" t="str">
        <f t="shared" si="94"/>
        <v/>
      </c>
    </row>
    <row r="654" spans="2:61" ht="18.75" customHeight="1" x14ac:dyDescent="0.4">
      <c r="B654" s="1329" t="s">
        <v>1824</v>
      </c>
      <c r="C654" s="1330"/>
      <c r="D654" s="1329" t="s">
        <v>1824</v>
      </c>
      <c r="E654" s="1330"/>
      <c r="F654" s="1331" t="str">
        <f>'Fruit Trees, Citrus &amp; Berries'!BE646</f>
        <v/>
      </c>
      <c r="G654" s="1332"/>
      <c r="H654" s="1333" t="str">
        <f>'Fruit Trees, Citrus &amp; Berries'!BB646&amp;" | "&amp;'Fruit Trees, Citrus &amp; Berries'!BC646</f>
        <v xml:space="preserve"> | </v>
      </c>
      <c r="I654" s="1334"/>
      <c r="J654" s="1334"/>
      <c r="K654" s="1334"/>
      <c r="L654" s="1334"/>
      <c r="M654" s="1334"/>
      <c r="N654" s="1334"/>
      <c r="O654" s="1334"/>
      <c r="P654" s="1334"/>
      <c r="Q654" s="1334"/>
      <c r="R654" s="1334"/>
      <c r="S654" s="1334"/>
      <c r="T654" s="1334"/>
      <c r="U654" s="1334"/>
      <c r="V654" s="1334"/>
      <c r="W654" s="1334"/>
      <c r="X654" s="1334"/>
      <c r="Y654" s="1334"/>
      <c r="Z654" s="1334"/>
      <c r="AA654" s="1334"/>
      <c r="AB654" s="1334"/>
      <c r="AC654" s="1334"/>
      <c r="AD654" s="1334"/>
      <c r="AE654" s="1334"/>
      <c r="AF654" s="1334"/>
      <c r="AG654" s="1334"/>
      <c r="AH654" s="1334"/>
      <c r="AI654" s="1334"/>
      <c r="AJ654" s="1334"/>
      <c r="AK654" s="1334"/>
      <c r="AL654" s="1335"/>
      <c r="AM654" s="1336" t="str">
        <f>'Fruit Trees, Citrus &amp; Berries'!BF646</f>
        <v/>
      </c>
      <c r="AN654" s="1337"/>
      <c r="AO654" s="1338"/>
      <c r="AP654" s="1339" t="str">
        <f>'Fruit Trees, Citrus &amp; Berries'!BH646</f>
        <v/>
      </c>
      <c r="AQ654" s="1340"/>
      <c r="AR654" s="1341"/>
      <c r="AS654" s="1336" t="str">
        <f t="shared" si="87"/>
        <v/>
      </c>
      <c r="AT654" s="1337"/>
      <c r="AU654" s="1337"/>
      <c r="AV654" s="1338"/>
      <c r="AW654" s="1342" t="str">
        <f>'Fruit Trees, Citrus &amp; Berries'!BA646</f>
        <v/>
      </c>
      <c r="AX654" s="1343"/>
      <c r="AY654" s="1344"/>
      <c r="BB654" s="108" t="str">
        <f t="shared" si="86"/>
        <v>*********</v>
      </c>
      <c r="BC654" s="108" t="str">
        <f t="shared" si="88"/>
        <v/>
      </c>
      <c r="BD654" s="108" t="str">
        <f t="shared" si="89"/>
        <v/>
      </c>
      <c r="BE654" s="108" t="str">
        <f t="shared" si="90"/>
        <v xml:space="preserve"> | </v>
      </c>
      <c r="BF654" s="115" t="str">
        <f t="shared" si="91"/>
        <v/>
      </c>
      <c r="BG654" s="113" t="str">
        <f t="shared" si="92"/>
        <v/>
      </c>
      <c r="BH654" s="206" t="str">
        <f t="shared" si="93"/>
        <v/>
      </c>
      <c r="BI654" s="113" t="str">
        <f t="shared" si="94"/>
        <v/>
      </c>
    </row>
    <row r="655" spans="2:61" ht="18.75" customHeight="1" x14ac:dyDescent="0.4">
      <c r="B655" s="1329" t="s">
        <v>1824</v>
      </c>
      <c r="C655" s="1330"/>
      <c r="D655" s="1329" t="s">
        <v>1824</v>
      </c>
      <c r="E655" s="1330"/>
      <c r="F655" s="1331" t="str">
        <f>'Fruit Trees, Citrus &amp; Berries'!BE647</f>
        <v/>
      </c>
      <c r="G655" s="1332"/>
      <c r="H655" s="1333" t="str">
        <f>'Fruit Trees, Citrus &amp; Berries'!BB647&amp;" | "&amp;'Fruit Trees, Citrus &amp; Berries'!BC647</f>
        <v>Grape | 180mm pot | Black Hamburg</v>
      </c>
      <c r="I655" s="1334"/>
      <c r="J655" s="1334"/>
      <c r="K655" s="1334"/>
      <c r="L655" s="1334"/>
      <c r="M655" s="1334"/>
      <c r="N655" s="1334"/>
      <c r="O655" s="1334"/>
      <c r="P655" s="1334"/>
      <c r="Q655" s="1334"/>
      <c r="R655" s="1334"/>
      <c r="S655" s="1334"/>
      <c r="T655" s="1334"/>
      <c r="U655" s="1334"/>
      <c r="V655" s="1334"/>
      <c r="W655" s="1334"/>
      <c r="X655" s="1334"/>
      <c r="Y655" s="1334"/>
      <c r="Z655" s="1334"/>
      <c r="AA655" s="1334"/>
      <c r="AB655" s="1334"/>
      <c r="AC655" s="1334"/>
      <c r="AD655" s="1334"/>
      <c r="AE655" s="1334"/>
      <c r="AF655" s="1334"/>
      <c r="AG655" s="1334"/>
      <c r="AH655" s="1334"/>
      <c r="AI655" s="1334"/>
      <c r="AJ655" s="1334"/>
      <c r="AK655" s="1334"/>
      <c r="AL655" s="1335"/>
      <c r="AM655" s="1336">
        <f>'Fruit Trees, Citrus &amp; Berries'!BF647</f>
        <v>21.95</v>
      </c>
      <c r="AN655" s="1337"/>
      <c r="AO655" s="1338"/>
      <c r="AP655" s="1339">
        <f>'Fruit Trees, Citrus &amp; Berries'!BH647</f>
        <v>0</v>
      </c>
      <c r="AQ655" s="1340"/>
      <c r="AR655" s="1341"/>
      <c r="AS655" s="1336" t="str">
        <f t="shared" si="87"/>
        <v/>
      </c>
      <c r="AT655" s="1337"/>
      <c r="AU655" s="1337"/>
      <c r="AV655" s="1338"/>
      <c r="AW655" s="1342" t="str">
        <f>'Fruit Trees, Citrus &amp; Berries'!BA647</f>
        <v>OTPFT165</v>
      </c>
      <c r="AX655" s="1343"/>
      <c r="AY655" s="1344"/>
      <c r="BB655" s="108" t="str">
        <f t="shared" si="86"/>
        <v>*********</v>
      </c>
      <c r="BC655" s="108" t="str">
        <f t="shared" si="88"/>
        <v>OTPFT165</v>
      </c>
      <c r="BD655" s="108" t="str">
        <f t="shared" si="89"/>
        <v/>
      </c>
      <c r="BE655" s="108" t="str">
        <f t="shared" si="90"/>
        <v>Grape | 180mm pot | Black Hamburg</v>
      </c>
      <c r="BF655" s="115" t="str">
        <f t="shared" si="91"/>
        <v/>
      </c>
      <c r="BG655" s="113">
        <f t="shared" si="92"/>
        <v>21.95</v>
      </c>
      <c r="BH655" s="206">
        <f t="shared" si="93"/>
        <v>0</v>
      </c>
      <c r="BI655" s="113" t="str">
        <f t="shared" si="94"/>
        <v/>
      </c>
    </row>
    <row r="656" spans="2:61" ht="18.75" customHeight="1" x14ac:dyDescent="0.4">
      <c r="B656" s="1329" t="s">
        <v>1824</v>
      </c>
      <c r="C656" s="1330"/>
      <c r="D656" s="1329" t="s">
        <v>1824</v>
      </c>
      <c r="E656" s="1330"/>
      <c r="F656" s="1331" t="str">
        <f>'Fruit Trees, Citrus &amp; Berries'!BE648</f>
        <v/>
      </c>
      <c r="G656" s="1332"/>
      <c r="H656" s="1333" t="str">
        <f>'Fruit Trees, Citrus &amp; Berries'!BB648&amp;" | "&amp;'Fruit Trees, Citrus &amp; Berries'!BC648</f>
        <v>Grape | 180mm pot | Blush Seedless</v>
      </c>
      <c r="I656" s="1334"/>
      <c r="J656" s="1334"/>
      <c r="K656" s="1334"/>
      <c r="L656" s="1334"/>
      <c r="M656" s="1334"/>
      <c r="N656" s="1334"/>
      <c r="O656" s="1334"/>
      <c r="P656" s="1334"/>
      <c r="Q656" s="1334"/>
      <c r="R656" s="1334"/>
      <c r="S656" s="1334"/>
      <c r="T656" s="1334"/>
      <c r="U656" s="1334"/>
      <c r="V656" s="1334"/>
      <c r="W656" s="1334"/>
      <c r="X656" s="1334"/>
      <c r="Y656" s="1334"/>
      <c r="Z656" s="1334"/>
      <c r="AA656" s="1334"/>
      <c r="AB656" s="1334"/>
      <c r="AC656" s="1334"/>
      <c r="AD656" s="1334"/>
      <c r="AE656" s="1334"/>
      <c r="AF656" s="1334"/>
      <c r="AG656" s="1334"/>
      <c r="AH656" s="1334"/>
      <c r="AI656" s="1334"/>
      <c r="AJ656" s="1334"/>
      <c r="AK656" s="1334"/>
      <c r="AL656" s="1335"/>
      <c r="AM656" s="1336">
        <f>'Fruit Trees, Citrus &amp; Berries'!BF648</f>
        <v>21.95</v>
      </c>
      <c r="AN656" s="1337"/>
      <c r="AO656" s="1338"/>
      <c r="AP656" s="1339">
        <f>'Fruit Trees, Citrus &amp; Berries'!BH648</f>
        <v>0</v>
      </c>
      <c r="AQ656" s="1340"/>
      <c r="AR656" s="1341"/>
      <c r="AS656" s="1336" t="str">
        <f t="shared" si="87"/>
        <v/>
      </c>
      <c r="AT656" s="1337"/>
      <c r="AU656" s="1337"/>
      <c r="AV656" s="1338"/>
      <c r="AW656" s="1342" t="str">
        <f>'Fruit Trees, Citrus &amp; Berries'!BA648</f>
        <v>OTPFT159</v>
      </c>
      <c r="AX656" s="1343"/>
      <c r="AY656" s="1344"/>
      <c r="BB656" s="108" t="str">
        <f t="shared" si="86"/>
        <v>*********</v>
      </c>
      <c r="BC656" s="108" t="str">
        <f t="shared" si="88"/>
        <v>OTPFT159</v>
      </c>
      <c r="BD656" s="108" t="str">
        <f t="shared" si="89"/>
        <v/>
      </c>
      <c r="BE656" s="108" t="str">
        <f t="shared" si="90"/>
        <v>Grape | 180mm pot | Blush Seedless</v>
      </c>
      <c r="BF656" s="115" t="str">
        <f t="shared" si="91"/>
        <v/>
      </c>
      <c r="BG656" s="113">
        <f t="shared" si="92"/>
        <v>21.95</v>
      </c>
      <c r="BH656" s="206">
        <f t="shared" si="93"/>
        <v>0</v>
      </c>
      <c r="BI656" s="113" t="str">
        <f t="shared" si="94"/>
        <v/>
      </c>
    </row>
    <row r="657" spans="2:61" ht="18.75" customHeight="1" x14ac:dyDescent="0.4">
      <c r="B657" s="1329" t="s">
        <v>1824</v>
      </c>
      <c r="C657" s="1330"/>
      <c r="D657" s="1329" t="s">
        <v>1824</v>
      </c>
      <c r="E657" s="1330"/>
      <c r="F657" s="1331" t="str">
        <f>'Fruit Trees, Citrus &amp; Berries'!BE649</f>
        <v/>
      </c>
      <c r="G657" s="1332"/>
      <c r="H657" s="1333" t="str">
        <f>'Fruit Trees, Citrus &amp; Berries'!BB649&amp;" | "&amp;'Fruit Trees, Citrus &amp; Berries'!BC649</f>
        <v>Grape | 180mm pot | Crimson Seedless</v>
      </c>
      <c r="I657" s="1334"/>
      <c r="J657" s="1334"/>
      <c r="K657" s="1334"/>
      <c r="L657" s="1334"/>
      <c r="M657" s="1334"/>
      <c r="N657" s="1334"/>
      <c r="O657" s="1334"/>
      <c r="P657" s="1334"/>
      <c r="Q657" s="1334"/>
      <c r="R657" s="1334"/>
      <c r="S657" s="1334"/>
      <c r="T657" s="1334"/>
      <c r="U657" s="1334"/>
      <c r="V657" s="1334"/>
      <c r="W657" s="1334"/>
      <c r="X657" s="1334"/>
      <c r="Y657" s="1334"/>
      <c r="Z657" s="1334"/>
      <c r="AA657" s="1334"/>
      <c r="AB657" s="1334"/>
      <c r="AC657" s="1334"/>
      <c r="AD657" s="1334"/>
      <c r="AE657" s="1334"/>
      <c r="AF657" s="1334"/>
      <c r="AG657" s="1334"/>
      <c r="AH657" s="1334"/>
      <c r="AI657" s="1334"/>
      <c r="AJ657" s="1334"/>
      <c r="AK657" s="1334"/>
      <c r="AL657" s="1335"/>
      <c r="AM657" s="1336">
        <f>'Fruit Trees, Citrus &amp; Berries'!BF649</f>
        <v>21.95</v>
      </c>
      <c r="AN657" s="1337"/>
      <c r="AO657" s="1338"/>
      <c r="AP657" s="1339">
        <f>'Fruit Trees, Citrus &amp; Berries'!BH649</f>
        <v>0</v>
      </c>
      <c r="AQ657" s="1340"/>
      <c r="AR657" s="1341"/>
      <c r="AS657" s="1336" t="str">
        <f t="shared" si="87"/>
        <v/>
      </c>
      <c r="AT657" s="1337"/>
      <c r="AU657" s="1337"/>
      <c r="AV657" s="1338"/>
      <c r="AW657" s="1342" t="str">
        <f>'Fruit Trees, Citrus &amp; Berries'!BA649</f>
        <v>OTPFT161</v>
      </c>
      <c r="AX657" s="1343"/>
      <c r="AY657" s="1344"/>
      <c r="BB657" s="108" t="str">
        <f t="shared" si="86"/>
        <v>*********</v>
      </c>
      <c r="BC657" s="108" t="str">
        <f t="shared" si="88"/>
        <v>OTPFT161</v>
      </c>
      <c r="BD657" s="108" t="str">
        <f t="shared" si="89"/>
        <v/>
      </c>
      <c r="BE657" s="108" t="str">
        <f t="shared" si="90"/>
        <v>Grape | 180mm pot | Crimson Seedless</v>
      </c>
      <c r="BF657" s="115" t="str">
        <f t="shared" si="91"/>
        <v/>
      </c>
      <c r="BG657" s="113">
        <f t="shared" si="92"/>
        <v>21.95</v>
      </c>
      <c r="BH657" s="206">
        <f t="shared" si="93"/>
        <v>0</v>
      </c>
      <c r="BI657" s="113" t="str">
        <f t="shared" si="94"/>
        <v/>
      </c>
    </row>
    <row r="658" spans="2:61" ht="18.75" customHeight="1" x14ac:dyDescent="0.4">
      <c r="B658" s="1329" t="s">
        <v>1824</v>
      </c>
      <c r="C658" s="1330"/>
      <c r="D658" s="1329" t="s">
        <v>1824</v>
      </c>
      <c r="E658" s="1330"/>
      <c r="F658" s="1331" t="str">
        <f>'Fruit Trees, Citrus &amp; Berries'!BE650</f>
        <v/>
      </c>
      <c r="G658" s="1332"/>
      <c r="H658" s="1333" t="str">
        <f>'Fruit Trees, Citrus &amp; Berries'!BB650&amp;" | "&amp;'Fruit Trees, Citrus &amp; Berries'!BC650</f>
        <v>Grape | 180mm pot | Flame Seedless</v>
      </c>
      <c r="I658" s="1334"/>
      <c r="J658" s="1334"/>
      <c r="K658" s="1334"/>
      <c r="L658" s="1334"/>
      <c r="M658" s="1334"/>
      <c r="N658" s="1334"/>
      <c r="O658" s="1334"/>
      <c r="P658" s="1334"/>
      <c r="Q658" s="1334"/>
      <c r="R658" s="1334"/>
      <c r="S658" s="1334"/>
      <c r="T658" s="1334"/>
      <c r="U658" s="1334"/>
      <c r="V658" s="1334"/>
      <c r="W658" s="1334"/>
      <c r="X658" s="1334"/>
      <c r="Y658" s="1334"/>
      <c r="Z658" s="1334"/>
      <c r="AA658" s="1334"/>
      <c r="AB658" s="1334"/>
      <c r="AC658" s="1334"/>
      <c r="AD658" s="1334"/>
      <c r="AE658" s="1334"/>
      <c r="AF658" s="1334"/>
      <c r="AG658" s="1334"/>
      <c r="AH658" s="1334"/>
      <c r="AI658" s="1334"/>
      <c r="AJ658" s="1334"/>
      <c r="AK658" s="1334"/>
      <c r="AL658" s="1335"/>
      <c r="AM658" s="1336">
        <f>'Fruit Trees, Citrus &amp; Berries'!BF650</f>
        <v>21.95</v>
      </c>
      <c r="AN658" s="1337"/>
      <c r="AO658" s="1338"/>
      <c r="AP658" s="1339">
        <f>'Fruit Trees, Citrus &amp; Berries'!BH650</f>
        <v>0</v>
      </c>
      <c r="AQ658" s="1340"/>
      <c r="AR658" s="1341"/>
      <c r="AS658" s="1336" t="str">
        <f t="shared" si="87"/>
        <v/>
      </c>
      <c r="AT658" s="1337"/>
      <c r="AU658" s="1337"/>
      <c r="AV658" s="1338"/>
      <c r="AW658" s="1342" t="str">
        <f>'Fruit Trees, Citrus &amp; Berries'!BA650</f>
        <v>OTPFT163</v>
      </c>
      <c r="AX658" s="1343"/>
      <c r="AY658" s="1344"/>
      <c r="BB658" s="108" t="str">
        <f t="shared" si="86"/>
        <v>*********</v>
      </c>
      <c r="BC658" s="108" t="str">
        <f t="shared" si="88"/>
        <v>OTPFT163</v>
      </c>
      <c r="BD658" s="108" t="str">
        <f t="shared" si="89"/>
        <v/>
      </c>
      <c r="BE658" s="108" t="str">
        <f t="shared" si="90"/>
        <v>Grape | 180mm pot | Flame Seedless</v>
      </c>
      <c r="BF658" s="115" t="str">
        <f t="shared" si="91"/>
        <v/>
      </c>
      <c r="BG658" s="113">
        <f t="shared" si="92"/>
        <v>21.95</v>
      </c>
      <c r="BH658" s="206">
        <f t="shared" si="93"/>
        <v>0</v>
      </c>
      <c r="BI658" s="113" t="str">
        <f t="shared" si="94"/>
        <v/>
      </c>
    </row>
    <row r="659" spans="2:61" ht="18.75" customHeight="1" x14ac:dyDescent="0.4">
      <c r="B659" s="1329" t="s">
        <v>1824</v>
      </c>
      <c r="C659" s="1330"/>
      <c r="D659" s="1329" t="s">
        <v>1824</v>
      </c>
      <c r="E659" s="1330"/>
      <c r="F659" s="1331" t="str">
        <f>'Fruit Trees, Citrus &amp; Berries'!BE651</f>
        <v/>
      </c>
      <c r="G659" s="1332"/>
      <c r="H659" s="1333" t="str">
        <f>'Fruit Trees, Citrus &amp; Berries'!BB651&amp;" | "&amp;'Fruit Trees, Citrus &amp; Berries'!BC651</f>
        <v>Grape | 180mm pot | Cardinal</v>
      </c>
      <c r="I659" s="1334"/>
      <c r="J659" s="1334"/>
      <c r="K659" s="1334"/>
      <c r="L659" s="1334"/>
      <c r="M659" s="1334"/>
      <c r="N659" s="1334"/>
      <c r="O659" s="1334"/>
      <c r="P659" s="1334"/>
      <c r="Q659" s="1334"/>
      <c r="R659" s="1334"/>
      <c r="S659" s="1334"/>
      <c r="T659" s="1334"/>
      <c r="U659" s="1334"/>
      <c r="V659" s="1334"/>
      <c r="W659" s="1334"/>
      <c r="X659" s="1334"/>
      <c r="Y659" s="1334"/>
      <c r="Z659" s="1334"/>
      <c r="AA659" s="1334"/>
      <c r="AB659" s="1334"/>
      <c r="AC659" s="1334"/>
      <c r="AD659" s="1334"/>
      <c r="AE659" s="1334"/>
      <c r="AF659" s="1334"/>
      <c r="AG659" s="1334"/>
      <c r="AH659" s="1334"/>
      <c r="AI659" s="1334"/>
      <c r="AJ659" s="1334"/>
      <c r="AK659" s="1334"/>
      <c r="AL659" s="1335"/>
      <c r="AM659" s="1336">
        <f>'Fruit Trees, Citrus &amp; Berries'!BF651</f>
        <v>21.95</v>
      </c>
      <c r="AN659" s="1337"/>
      <c r="AO659" s="1338"/>
      <c r="AP659" s="1339">
        <f>'Fruit Trees, Citrus &amp; Berries'!BH651</f>
        <v>0</v>
      </c>
      <c r="AQ659" s="1340"/>
      <c r="AR659" s="1341"/>
      <c r="AS659" s="1336" t="str">
        <f t="shared" si="87"/>
        <v/>
      </c>
      <c r="AT659" s="1337"/>
      <c r="AU659" s="1337"/>
      <c r="AV659" s="1338"/>
      <c r="AW659" s="1342" t="str">
        <f>'Fruit Trees, Citrus &amp; Berries'!BA651</f>
        <v>OTPFT173</v>
      </c>
      <c r="AX659" s="1343"/>
      <c r="AY659" s="1344"/>
      <c r="BB659" s="108" t="str">
        <f t="shared" si="86"/>
        <v>*********</v>
      </c>
      <c r="BC659" s="108" t="str">
        <f t="shared" si="88"/>
        <v>OTPFT173</v>
      </c>
      <c r="BD659" s="108" t="str">
        <f t="shared" si="89"/>
        <v/>
      </c>
      <c r="BE659" s="108" t="str">
        <f t="shared" si="90"/>
        <v>Grape | 180mm pot | Cardinal</v>
      </c>
      <c r="BF659" s="115" t="str">
        <f t="shared" si="91"/>
        <v/>
      </c>
      <c r="BG659" s="113">
        <f t="shared" si="92"/>
        <v>21.95</v>
      </c>
      <c r="BH659" s="206">
        <f t="shared" si="93"/>
        <v>0</v>
      </c>
      <c r="BI659" s="113" t="str">
        <f t="shared" si="94"/>
        <v/>
      </c>
    </row>
    <row r="660" spans="2:61" ht="18.75" customHeight="1" x14ac:dyDescent="0.4">
      <c r="B660" s="1329" t="s">
        <v>1824</v>
      </c>
      <c r="C660" s="1330"/>
      <c r="D660" s="1329" t="s">
        <v>1824</v>
      </c>
      <c r="E660" s="1330"/>
      <c r="F660" s="1331" t="str">
        <f>'Fruit Trees, Citrus &amp; Berries'!BE652</f>
        <v/>
      </c>
      <c r="G660" s="1332"/>
      <c r="H660" s="1333" t="str">
        <f>'Fruit Trees, Citrus &amp; Berries'!BB652&amp;" | "&amp;'Fruit Trees, Citrus &amp; Berries'!BC652</f>
        <v>Grape | 180mm pot | Cascade</v>
      </c>
      <c r="I660" s="1334"/>
      <c r="J660" s="1334"/>
      <c r="K660" s="1334"/>
      <c r="L660" s="1334"/>
      <c r="M660" s="1334"/>
      <c r="N660" s="1334"/>
      <c r="O660" s="1334"/>
      <c r="P660" s="1334"/>
      <c r="Q660" s="1334"/>
      <c r="R660" s="1334"/>
      <c r="S660" s="1334"/>
      <c r="T660" s="1334"/>
      <c r="U660" s="1334"/>
      <c r="V660" s="1334"/>
      <c r="W660" s="1334"/>
      <c r="X660" s="1334"/>
      <c r="Y660" s="1334"/>
      <c r="Z660" s="1334"/>
      <c r="AA660" s="1334"/>
      <c r="AB660" s="1334"/>
      <c r="AC660" s="1334"/>
      <c r="AD660" s="1334"/>
      <c r="AE660" s="1334"/>
      <c r="AF660" s="1334"/>
      <c r="AG660" s="1334"/>
      <c r="AH660" s="1334"/>
      <c r="AI660" s="1334"/>
      <c r="AJ660" s="1334"/>
      <c r="AK660" s="1334"/>
      <c r="AL660" s="1335"/>
      <c r="AM660" s="1336">
        <f>'Fruit Trees, Citrus &amp; Berries'!BF652</f>
        <v>21.95</v>
      </c>
      <c r="AN660" s="1337"/>
      <c r="AO660" s="1338"/>
      <c r="AP660" s="1339">
        <f>'Fruit Trees, Citrus &amp; Berries'!BH652</f>
        <v>0</v>
      </c>
      <c r="AQ660" s="1340"/>
      <c r="AR660" s="1341"/>
      <c r="AS660" s="1336" t="str">
        <f t="shared" si="87"/>
        <v/>
      </c>
      <c r="AT660" s="1337"/>
      <c r="AU660" s="1337"/>
      <c r="AV660" s="1338"/>
      <c r="AW660" s="1342" t="str">
        <f>'Fruit Trees, Citrus &amp; Berries'!BA652</f>
        <v>OTPFT167</v>
      </c>
      <c r="AX660" s="1343"/>
      <c r="AY660" s="1344"/>
      <c r="BB660" s="108" t="str">
        <f t="shared" si="86"/>
        <v>*********</v>
      </c>
      <c r="BC660" s="108" t="str">
        <f t="shared" si="88"/>
        <v>OTPFT167</v>
      </c>
      <c r="BD660" s="108" t="str">
        <f t="shared" si="89"/>
        <v/>
      </c>
      <c r="BE660" s="108" t="str">
        <f t="shared" si="90"/>
        <v>Grape | 180mm pot | Cascade</v>
      </c>
      <c r="BF660" s="115" t="str">
        <f t="shared" si="91"/>
        <v/>
      </c>
      <c r="BG660" s="113">
        <f t="shared" si="92"/>
        <v>21.95</v>
      </c>
      <c r="BH660" s="206">
        <f t="shared" si="93"/>
        <v>0</v>
      </c>
      <c r="BI660" s="113" t="str">
        <f t="shared" si="94"/>
        <v/>
      </c>
    </row>
    <row r="661" spans="2:61" ht="18.75" customHeight="1" x14ac:dyDescent="0.4">
      <c r="B661" s="1329" t="s">
        <v>1824</v>
      </c>
      <c r="C661" s="1330"/>
      <c r="D661" s="1329" t="s">
        <v>1824</v>
      </c>
      <c r="E661" s="1330"/>
      <c r="F661" s="1331" t="str">
        <f>'Fruit Trees, Citrus &amp; Berries'!BE653</f>
        <v/>
      </c>
      <c r="G661" s="1332"/>
      <c r="H661" s="1333" t="str">
        <f>'Fruit Trees, Citrus &amp; Berries'!BB653&amp;" | "&amp;'Fruit Trees, Citrus &amp; Berries'!BC653</f>
        <v>Grape | 180mm pot | Early Merlot</v>
      </c>
      <c r="I661" s="1334"/>
      <c r="J661" s="1334"/>
      <c r="K661" s="1334"/>
      <c r="L661" s="1334"/>
      <c r="M661" s="1334"/>
      <c r="N661" s="1334"/>
      <c r="O661" s="1334"/>
      <c r="P661" s="1334"/>
      <c r="Q661" s="1334"/>
      <c r="R661" s="1334"/>
      <c r="S661" s="1334"/>
      <c r="T661" s="1334"/>
      <c r="U661" s="1334"/>
      <c r="V661" s="1334"/>
      <c r="W661" s="1334"/>
      <c r="X661" s="1334"/>
      <c r="Y661" s="1334"/>
      <c r="Z661" s="1334"/>
      <c r="AA661" s="1334"/>
      <c r="AB661" s="1334"/>
      <c r="AC661" s="1334"/>
      <c r="AD661" s="1334"/>
      <c r="AE661" s="1334"/>
      <c r="AF661" s="1334"/>
      <c r="AG661" s="1334"/>
      <c r="AH661" s="1334"/>
      <c r="AI661" s="1334"/>
      <c r="AJ661" s="1334"/>
      <c r="AK661" s="1334"/>
      <c r="AL661" s="1335"/>
      <c r="AM661" s="1336">
        <f>'Fruit Trees, Citrus &amp; Berries'!BF653</f>
        <v>21.95</v>
      </c>
      <c r="AN661" s="1337"/>
      <c r="AO661" s="1338"/>
      <c r="AP661" s="1339">
        <f>'Fruit Trees, Citrus &amp; Berries'!BH653</f>
        <v>0</v>
      </c>
      <c r="AQ661" s="1340"/>
      <c r="AR661" s="1341"/>
      <c r="AS661" s="1336" t="str">
        <f t="shared" si="87"/>
        <v/>
      </c>
      <c r="AT661" s="1337"/>
      <c r="AU661" s="1337"/>
      <c r="AV661" s="1338"/>
      <c r="AW661" s="1342" t="str">
        <f>'Fruit Trees, Citrus &amp; Berries'!BA653</f>
        <v>OTPFT169</v>
      </c>
      <c r="AX661" s="1343"/>
      <c r="AY661" s="1344"/>
      <c r="BB661" s="108" t="str">
        <f t="shared" si="86"/>
        <v>*********</v>
      </c>
      <c r="BC661" s="108" t="str">
        <f t="shared" si="88"/>
        <v>OTPFT169</v>
      </c>
      <c r="BD661" s="108" t="str">
        <f t="shared" si="89"/>
        <v/>
      </c>
      <c r="BE661" s="108" t="str">
        <f t="shared" si="90"/>
        <v>Grape | 180mm pot | Early Merlot</v>
      </c>
      <c r="BF661" s="115" t="str">
        <f t="shared" si="91"/>
        <v/>
      </c>
      <c r="BG661" s="113">
        <f t="shared" si="92"/>
        <v>21.95</v>
      </c>
      <c r="BH661" s="206">
        <f t="shared" si="93"/>
        <v>0</v>
      </c>
      <c r="BI661" s="113" t="str">
        <f t="shared" si="94"/>
        <v/>
      </c>
    </row>
    <row r="662" spans="2:61" ht="18.75" customHeight="1" x14ac:dyDescent="0.4">
      <c r="B662" s="1329" t="s">
        <v>1824</v>
      </c>
      <c r="C662" s="1330"/>
      <c r="D662" s="1329" t="s">
        <v>1824</v>
      </c>
      <c r="E662" s="1330"/>
      <c r="F662" s="1331" t="str">
        <f>'Fruit Trees, Citrus &amp; Berries'!BE654</f>
        <v/>
      </c>
      <c r="G662" s="1332"/>
      <c r="H662" s="1333" t="str">
        <f>'Fruit Trees, Citrus &amp; Berries'!BB654&amp;" | "&amp;'Fruit Trees, Citrus &amp; Berries'!BC654</f>
        <v>Grape | 180mm pot | Tas Red</v>
      </c>
      <c r="I662" s="1334"/>
      <c r="J662" s="1334"/>
      <c r="K662" s="1334"/>
      <c r="L662" s="1334"/>
      <c r="M662" s="1334"/>
      <c r="N662" s="1334"/>
      <c r="O662" s="1334"/>
      <c r="P662" s="1334"/>
      <c r="Q662" s="1334"/>
      <c r="R662" s="1334"/>
      <c r="S662" s="1334"/>
      <c r="T662" s="1334"/>
      <c r="U662" s="1334"/>
      <c r="V662" s="1334"/>
      <c r="W662" s="1334"/>
      <c r="X662" s="1334"/>
      <c r="Y662" s="1334"/>
      <c r="Z662" s="1334"/>
      <c r="AA662" s="1334"/>
      <c r="AB662" s="1334"/>
      <c r="AC662" s="1334"/>
      <c r="AD662" s="1334"/>
      <c r="AE662" s="1334"/>
      <c r="AF662" s="1334"/>
      <c r="AG662" s="1334"/>
      <c r="AH662" s="1334"/>
      <c r="AI662" s="1334"/>
      <c r="AJ662" s="1334"/>
      <c r="AK662" s="1334"/>
      <c r="AL662" s="1335"/>
      <c r="AM662" s="1336">
        <f>'Fruit Trees, Citrus &amp; Berries'!BF654</f>
        <v>21.95</v>
      </c>
      <c r="AN662" s="1337"/>
      <c r="AO662" s="1338"/>
      <c r="AP662" s="1339">
        <f>'Fruit Trees, Citrus &amp; Berries'!BH654</f>
        <v>0</v>
      </c>
      <c r="AQ662" s="1340"/>
      <c r="AR662" s="1341"/>
      <c r="AS662" s="1336" t="str">
        <f t="shared" si="87"/>
        <v/>
      </c>
      <c r="AT662" s="1337"/>
      <c r="AU662" s="1337"/>
      <c r="AV662" s="1338"/>
      <c r="AW662" s="1342" t="str">
        <f>'Fruit Trees, Citrus &amp; Berries'!BA654</f>
        <v>OTPFT171</v>
      </c>
      <c r="AX662" s="1343"/>
      <c r="AY662" s="1344"/>
      <c r="BB662" s="108" t="str">
        <f t="shared" si="86"/>
        <v>*********</v>
      </c>
      <c r="BC662" s="108" t="str">
        <f t="shared" si="88"/>
        <v>OTPFT171</v>
      </c>
      <c r="BD662" s="108" t="str">
        <f t="shared" si="89"/>
        <v/>
      </c>
      <c r="BE662" s="108" t="str">
        <f t="shared" si="90"/>
        <v>Grape | 180mm pot | Tas Red</v>
      </c>
      <c r="BF662" s="115" t="str">
        <f t="shared" si="91"/>
        <v/>
      </c>
      <c r="BG662" s="113">
        <f t="shared" si="92"/>
        <v>21.95</v>
      </c>
      <c r="BH662" s="206">
        <f t="shared" si="93"/>
        <v>0</v>
      </c>
      <c r="BI662" s="113" t="str">
        <f t="shared" si="94"/>
        <v/>
      </c>
    </row>
    <row r="663" spans="2:61" ht="18.75" customHeight="1" x14ac:dyDescent="0.4">
      <c r="B663" s="1329" t="s">
        <v>1824</v>
      </c>
      <c r="C663" s="1330"/>
      <c r="D663" s="1329" t="s">
        <v>1824</v>
      </c>
      <c r="E663" s="1330"/>
      <c r="F663" s="1331" t="str">
        <f>'Fruit Trees, Citrus &amp; Berries'!BE655</f>
        <v/>
      </c>
      <c r="G663" s="1332"/>
      <c r="H663" s="1333" t="str">
        <f>'Fruit Trees, Citrus &amp; Berries'!BB655&amp;" | "&amp;'Fruit Trees, Citrus &amp; Berries'!BC655</f>
        <v>Grape | 180mm pot | Zante Currant</v>
      </c>
      <c r="I663" s="1334"/>
      <c r="J663" s="1334"/>
      <c r="K663" s="1334"/>
      <c r="L663" s="1334"/>
      <c r="M663" s="1334"/>
      <c r="N663" s="1334"/>
      <c r="O663" s="1334"/>
      <c r="P663" s="1334"/>
      <c r="Q663" s="1334"/>
      <c r="R663" s="1334"/>
      <c r="S663" s="1334"/>
      <c r="T663" s="1334"/>
      <c r="U663" s="1334"/>
      <c r="V663" s="1334"/>
      <c r="W663" s="1334"/>
      <c r="X663" s="1334"/>
      <c r="Y663" s="1334"/>
      <c r="Z663" s="1334"/>
      <c r="AA663" s="1334"/>
      <c r="AB663" s="1334"/>
      <c r="AC663" s="1334"/>
      <c r="AD663" s="1334"/>
      <c r="AE663" s="1334"/>
      <c r="AF663" s="1334"/>
      <c r="AG663" s="1334"/>
      <c r="AH663" s="1334"/>
      <c r="AI663" s="1334"/>
      <c r="AJ663" s="1334"/>
      <c r="AK663" s="1334"/>
      <c r="AL663" s="1335"/>
      <c r="AM663" s="1336">
        <f>'Fruit Trees, Citrus &amp; Berries'!BF655</f>
        <v>21.95</v>
      </c>
      <c r="AN663" s="1337"/>
      <c r="AO663" s="1338"/>
      <c r="AP663" s="1339">
        <f>'Fruit Trees, Citrus &amp; Berries'!BH655</f>
        <v>0</v>
      </c>
      <c r="AQ663" s="1340"/>
      <c r="AR663" s="1341"/>
      <c r="AS663" s="1336" t="str">
        <f t="shared" si="87"/>
        <v/>
      </c>
      <c r="AT663" s="1337"/>
      <c r="AU663" s="1337"/>
      <c r="AV663" s="1338"/>
      <c r="AW663" s="1342" t="str">
        <f>'Fruit Trees, Citrus &amp; Berries'!BA655</f>
        <v>OTPFT172</v>
      </c>
      <c r="AX663" s="1343"/>
      <c r="AY663" s="1344"/>
      <c r="BB663" s="108" t="str">
        <f t="shared" si="86"/>
        <v>*********</v>
      </c>
      <c r="BC663" s="108" t="str">
        <f t="shared" si="88"/>
        <v>OTPFT172</v>
      </c>
      <c r="BD663" s="108" t="str">
        <f t="shared" si="89"/>
        <v/>
      </c>
      <c r="BE663" s="108" t="str">
        <f t="shared" si="90"/>
        <v>Grape | 180mm pot | Zante Currant</v>
      </c>
      <c r="BF663" s="115" t="str">
        <f t="shared" si="91"/>
        <v/>
      </c>
      <c r="BG663" s="113">
        <f t="shared" si="92"/>
        <v>21.95</v>
      </c>
      <c r="BH663" s="206">
        <f t="shared" si="93"/>
        <v>0</v>
      </c>
      <c r="BI663" s="113" t="str">
        <f t="shared" si="94"/>
        <v/>
      </c>
    </row>
    <row r="664" spans="2:61" ht="18.75" customHeight="1" x14ac:dyDescent="0.4">
      <c r="B664" s="1329" t="s">
        <v>1824</v>
      </c>
      <c r="C664" s="1330"/>
      <c r="D664" s="1329" t="s">
        <v>1824</v>
      </c>
      <c r="E664" s="1330"/>
      <c r="F664" s="1331" t="str">
        <f>'Fruit Trees, Citrus &amp; Berries'!BE656</f>
        <v/>
      </c>
      <c r="G664" s="1332"/>
      <c r="H664" s="1333" t="str">
        <f>'Fruit Trees, Citrus &amp; Berries'!BB656&amp;" | "&amp;'Fruit Trees, Citrus &amp; Berries'!BC656</f>
        <v>Grape | 180mm pot | Dawn Seedless</v>
      </c>
      <c r="I664" s="1334"/>
      <c r="J664" s="1334"/>
      <c r="K664" s="1334"/>
      <c r="L664" s="1334"/>
      <c r="M664" s="1334"/>
      <c r="N664" s="1334"/>
      <c r="O664" s="1334"/>
      <c r="P664" s="1334"/>
      <c r="Q664" s="1334"/>
      <c r="R664" s="1334"/>
      <c r="S664" s="1334"/>
      <c r="T664" s="1334"/>
      <c r="U664" s="1334"/>
      <c r="V664" s="1334"/>
      <c r="W664" s="1334"/>
      <c r="X664" s="1334"/>
      <c r="Y664" s="1334"/>
      <c r="Z664" s="1334"/>
      <c r="AA664" s="1334"/>
      <c r="AB664" s="1334"/>
      <c r="AC664" s="1334"/>
      <c r="AD664" s="1334"/>
      <c r="AE664" s="1334"/>
      <c r="AF664" s="1334"/>
      <c r="AG664" s="1334"/>
      <c r="AH664" s="1334"/>
      <c r="AI664" s="1334"/>
      <c r="AJ664" s="1334"/>
      <c r="AK664" s="1334"/>
      <c r="AL664" s="1335"/>
      <c r="AM664" s="1336">
        <f>'Fruit Trees, Citrus &amp; Berries'!BF656</f>
        <v>21.95</v>
      </c>
      <c r="AN664" s="1337"/>
      <c r="AO664" s="1338"/>
      <c r="AP664" s="1339">
        <f>'Fruit Trees, Citrus &amp; Berries'!BH656</f>
        <v>0</v>
      </c>
      <c r="AQ664" s="1340"/>
      <c r="AR664" s="1341"/>
      <c r="AS664" s="1336" t="str">
        <f t="shared" si="87"/>
        <v/>
      </c>
      <c r="AT664" s="1337"/>
      <c r="AU664" s="1337"/>
      <c r="AV664" s="1338"/>
      <c r="AW664" s="1342" t="str">
        <f>'Fruit Trees, Citrus &amp; Berries'!BA656</f>
        <v>OTPFT175</v>
      </c>
      <c r="AX664" s="1343"/>
      <c r="AY664" s="1344"/>
      <c r="BB664" s="108" t="str">
        <f t="shared" si="86"/>
        <v>*********</v>
      </c>
      <c r="BC664" s="108" t="str">
        <f t="shared" si="88"/>
        <v>OTPFT175</v>
      </c>
      <c r="BD664" s="108" t="str">
        <f t="shared" si="89"/>
        <v/>
      </c>
      <c r="BE664" s="108" t="str">
        <f t="shared" si="90"/>
        <v>Grape | 180mm pot | Dawn Seedless</v>
      </c>
      <c r="BF664" s="115" t="str">
        <f t="shared" si="91"/>
        <v/>
      </c>
      <c r="BG664" s="113">
        <f t="shared" si="92"/>
        <v>21.95</v>
      </c>
      <c r="BH664" s="206">
        <f t="shared" si="93"/>
        <v>0</v>
      </c>
      <c r="BI664" s="113" t="str">
        <f t="shared" si="94"/>
        <v/>
      </c>
    </row>
    <row r="665" spans="2:61" ht="18.75" customHeight="1" x14ac:dyDescent="0.4">
      <c r="B665" s="1329" t="s">
        <v>1824</v>
      </c>
      <c r="C665" s="1330"/>
      <c r="D665" s="1329" t="s">
        <v>1824</v>
      </c>
      <c r="E665" s="1330"/>
      <c r="F665" s="1331" t="str">
        <f>'Fruit Trees, Citrus &amp; Berries'!BE657</f>
        <v/>
      </c>
      <c r="G665" s="1332"/>
      <c r="H665" s="1333" t="str">
        <f>'Fruit Trees, Citrus &amp; Berries'!BB657&amp;" | "&amp;'Fruit Trees, Citrus &amp; Berries'!BC657</f>
        <v>Grape | 180mm pot | Duchess</v>
      </c>
      <c r="I665" s="1334"/>
      <c r="J665" s="1334"/>
      <c r="K665" s="1334"/>
      <c r="L665" s="1334"/>
      <c r="M665" s="1334"/>
      <c r="N665" s="1334"/>
      <c r="O665" s="1334"/>
      <c r="P665" s="1334"/>
      <c r="Q665" s="1334"/>
      <c r="R665" s="1334"/>
      <c r="S665" s="1334"/>
      <c r="T665" s="1334"/>
      <c r="U665" s="1334"/>
      <c r="V665" s="1334"/>
      <c r="W665" s="1334"/>
      <c r="X665" s="1334"/>
      <c r="Y665" s="1334"/>
      <c r="Z665" s="1334"/>
      <c r="AA665" s="1334"/>
      <c r="AB665" s="1334"/>
      <c r="AC665" s="1334"/>
      <c r="AD665" s="1334"/>
      <c r="AE665" s="1334"/>
      <c r="AF665" s="1334"/>
      <c r="AG665" s="1334"/>
      <c r="AH665" s="1334"/>
      <c r="AI665" s="1334"/>
      <c r="AJ665" s="1334"/>
      <c r="AK665" s="1334"/>
      <c r="AL665" s="1335"/>
      <c r="AM665" s="1336">
        <f>'Fruit Trees, Citrus &amp; Berries'!BF657</f>
        <v>21.95</v>
      </c>
      <c r="AN665" s="1337"/>
      <c r="AO665" s="1338"/>
      <c r="AP665" s="1339">
        <f>'Fruit Trees, Citrus &amp; Berries'!BH657</f>
        <v>0</v>
      </c>
      <c r="AQ665" s="1340"/>
      <c r="AR665" s="1341"/>
      <c r="AS665" s="1336" t="str">
        <f t="shared" si="87"/>
        <v/>
      </c>
      <c r="AT665" s="1337"/>
      <c r="AU665" s="1337"/>
      <c r="AV665" s="1338"/>
      <c r="AW665" s="1342" t="str">
        <f>'Fruit Trees, Citrus &amp; Berries'!BA657</f>
        <v>OTPFT179</v>
      </c>
      <c r="AX665" s="1343"/>
      <c r="AY665" s="1344"/>
      <c r="BB665" s="108" t="str">
        <f t="shared" si="86"/>
        <v>*********</v>
      </c>
      <c r="BC665" s="108" t="str">
        <f t="shared" si="88"/>
        <v>OTPFT179</v>
      </c>
      <c r="BD665" s="108" t="str">
        <f t="shared" si="89"/>
        <v/>
      </c>
      <c r="BE665" s="108" t="str">
        <f t="shared" si="90"/>
        <v>Grape | 180mm pot | Duchess</v>
      </c>
      <c r="BF665" s="115" t="str">
        <f t="shared" si="91"/>
        <v/>
      </c>
      <c r="BG665" s="113">
        <f t="shared" si="92"/>
        <v>21.95</v>
      </c>
      <c r="BH665" s="206">
        <f t="shared" si="93"/>
        <v>0</v>
      </c>
      <c r="BI665" s="113" t="str">
        <f t="shared" si="94"/>
        <v/>
      </c>
    </row>
    <row r="666" spans="2:61" ht="18.75" customHeight="1" x14ac:dyDescent="0.4">
      <c r="B666" s="1329" t="s">
        <v>1824</v>
      </c>
      <c r="C666" s="1330"/>
      <c r="D666" s="1329" t="s">
        <v>1824</v>
      </c>
      <c r="E666" s="1330"/>
      <c r="F666" s="1331" t="str">
        <f>'Fruit Trees, Citrus &amp; Berries'!BE658</f>
        <v/>
      </c>
      <c r="G666" s="1332"/>
      <c r="H666" s="1333" t="str">
        <f>'Fruit Trees, Citrus &amp; Berries'!BB658&amp;" | "&amp;'Fruit Trees, Citrus &amp; Berries'!BC658</f>
        <v>Grape | 180mm pot | Thompson Seedless</v>
      </c>
      <c r="I666" s="1334"/>
      <c r="J666" s="1334"/>
      <c r="K666" s="1334"/>
      <c r="L666" s="1334"/>
      <c r="M666" s="1334"/>
      <c r="N666" s="1334"/>
      <c r="O666" s="1334"/>
      <c r="P666" s="1334"/>
      <c r="Q666" s="1334"/>
      <c r="R666" s="1334"/>
      <c r="S666" s="1334"/>
      <c r="T666" s="1334"/>
      <c r="U666" s="1334"/>
      <c r="V666" s="1334"/>
      <c r="W666" s="1334"/>
      <c r="X666" s="1334"/>
      <c r="Y666" s="1334"/>
      <c r="Z666" s="1334"/>
      <c r="AA666" s="1334"/>
      <c r="AB666" s="1334"/>
      <c r="AC666" s="1334"/>
      <c r="AD666" s="1334"/>
      <c r="AE666" s="1334"/>
      <c r="AF666" s="1334"/>
      <c r="AG666" s="1334"/>
      <c r="AH666" s="1334"/>
      <c r="AI666" s="1334"/>
      <c r="AJ666" s="1334"/>
      <c r="AK666" s="1334"/>
      <c r="AL666" s="1335"/>
      <c r="AM666" s="1336">
        <f>'Fruit Trees, Citrus &amp; Berries'!BF658</f>
        <v>21.95</v>
      </c>
      <c r="AN666" s="1337"/>
      <c r="AO666" s="1338"/>
      <c r="AP666" s="1339">
        <f>'Fruit Trees, Citrus &amp; Berries'!BH658</f>
        <v>0</v>
      </c>
      <c r="AQ666" s="1340"/>
      <c r="AR666" s="1341"/>
      <c r="AS666" s="1336" t="str">
        <f t="shared" si="87"/>
        <v/>
      </c>
      <c r="AT666" s="1337"/>
      <c r="AU666" s="1337"/>
      <c r="AV666" s="1338"/>
      <c r="AW666" s="1342" t="str">
        <f>'Fruit Trees, Citrus &amp; Berries'!BA658</f>
        <v>OTPFT177</v>
      </c>
      <c r="AX666" s="1343"/>
      <c r="AY666" s="1344"/>
      <c r="BB666" s="108" t="str">
        <f t="shared" si="86"/>
        <v>*********</v>
      </c>
      <c r="BC666" s="108" t="str">
        <f t="shared" si="88"/>
        <v>OTPFT177</v>
      </c>
      <c r="BD666" s="108" t="str">
        <f t="shared" si="89"/>
        <v/>
      </c>
      <c r="BE666" s="108" t="str">
        <f t="shared" si="90"/>
        <v>Grape | 180mm pot | Thompson Seedless</v>
      </c>
      <c r="BF666" s="115" t="str">
        <f t="shared" si="91"/>
        <v/>
      </c>
      <c r="BG666" s="113">
        <f t="shared" si="92"/>
        <v>21.95</v>
      </c>
      <c r="BH666" s="206">
        <f t="shared" si="93"/>
        <v>0</v>
      </c>
      <c r="BI666" s="113" t="str">
        <f t="shared" si="94"/>
        <v/>
      </c>
    </row>
    <row r="667" spans="2:61" ht="18.75" customHeight="1" x14ac:dyDescent="0.4">
      <c r="B667" s="1329" t="s">
        <v>1824</v>
      </c>
      <c r="C667" s="1330"/>
      <c r="D667" s="1329" t="s">
        <v>1824</v>
      </c>
      <c r="E667" s="1330"/>
      <c r="F667" s="1331" t="str">
        <f>'Fruit Trees, Citrus &amp; Berries'!BE659</f>
        <v/>
      </c>
      <c r="G667" s="1332"/>
      <c r="H667" s="1333" t="str">
        <f>'Fruit Trees, Citrus &amp; Berries'!BB659&amp;" | "&amp;'Fruit Trees, Citrus &amp; Berries'!BC659</f>
        <v>Grape | 180mm pot | Seneca</v>
      </c>
      <c r="I667" s="1334"/>
      <c r="J667" s="1334"/>
      <c r="K667" s="1334"/>
      <c r="L667" s="1334"/>
      <c r="M667" s="1334"/>
      <c r="N667" s="1334"/>
      <c r="O667" s="1334"/>
      <c r="P667" s="1334"/>
      <c r="Q667" s="1334"/>
      <c r="R667" s="1334"/>
      <c r="S667" s="1334"/>
      <c r="T667" s="1334"/>
      <c r="U667" s="1334"/>
      <c r="V667" s="1334"/>
      <c r="W667" s="1334"/>
      <c r="X667" s="1334"/>
      <c r="Y667" s="1334"/>
      <c r="Z667" s="1334"/>
      <c r="AA667" s="1334"/>
      <c r="AB667" s="1334"/>
      <c r="AC667" s="1334"/>
      <c r="AD667" s="1334"/>
      <c r="AE667" s="1334"/>
      <c r="AF667" s="1334"/>
      <c r="AG667" s="1334"/>
      <c r="AH667" s="1334"/>
      <c r="AI667" s="1334"/>
      <c r="AJ667" s="1334"/>
      <c r="AK667" s="1334"/>
      <c r="AL667" s="1335"/>
      <c r="AM667" s="1336">
        <f>'Fruit Trees, Citrus &amp; Berries'!BF659</f>
        <v>21.95</v>
      </c>
      <c r="AN667" s="1337"/>
      <c r="AO667" s="1338"/>
      <c r="AP667" s="1339">
        <f>'Fruit Trees, Citrus &amp; Berries'!BH659</f>
        <v>0</v>
      </c>
      <c r="AQ667" s="1340"/>
      <c r="AR667" s="1341"/>
      <c r="AS667" s="1336" t="str">
        <f t="shared" si="87"/>
        <v/>
      </c>
      <c r="AT667" s="1337"/>
      <c r="AU667" s="1337"/>
      <c r="AV667" s="1338"/>
      <c r="AW667" s="1342" t="str">
        <f>'Fruit Trees, Citrus &amp; Berries'!BA659</f>
        <v>OTPFT181</v>
      </c>
      <c r="AX667" s="1343"/>
      <c r="AY667" s="1344"/>
      <c r="BB667" s="108" t="str">
        <f t="shared" si="86"/>
        <v>*********</v>
      </c>
      <c r="BC667" s="108" t="str">
        <f t="shared" si="88"/>
        <v>OTPFT181</v>
      </c>
      <c r="BD667" s="108" t="str">
        <f t="shared" si="89"/>
        <v/>
      </c>
      <c r="BE667" s="108" t="str">
        <f t="shared" si="90"/>
        <v>Grape | 180mm pot | Seneca</v>
      </c>
      <c r="BF667" s="115" t="str">
        <f t="shared" si="91"/>
        <v/>
      </c>
      <c r="BG667" s="113">
        <f t="shared" si="92"/>
        <v>21.95</v>
      </c>
      <c r="BH667" s="206">
        <f t="shared" si="93"/>
        <v>0</v>
      </c>
      <c r="BI667" s="113" t="str">
        <f t="shared" si="94"/>
        <v/>
      </c>
    </row>
    <row r="668" spans="2:61" ht="18.75" customHeight="1" x14ac:dyDescent="0.4">
      <c r="B668" s="1329" t="s">
        <v>1824</v>
      </c>
      <c r="C668" s="1330"/>
      <c r="D668" s="1329" t="s">
        <v>1824</v>
      </c>
      <c r="E668" s="1330"/>
      <c r="F668" s="1331" t="str">
        <f>'Fruit Trees, Citrus &amp; Berries'!BE660</f>
        <v/>
      </c>
      <c r="G668" s="1332"/>
      <c r="H668" s="1333" t="str">
        <f>'Fruit Trees, Citrus &amp; Berries'!BB660&amp;" | "&amp;'Fruit Trees, Citrus &amp; Berries'!BC660</f>
        <v xml:space="preserve"> | </v>
      </c>
      <c r="I668" s="1334"/>
      <c r="J668" s="1334"/>
      <c r="K668" s="1334"/>
      <c r="L668" s="1334"/>
      <c r="M668" s="1334"/>
      <c r="N668" s="1334"/>
      <c r="O668" s="1334"/>
      <c r="P668" s="1334"/>
      <c r="Q668" s="1334"/>
      <c r="R668" s="1334"/>
      <c r="S668" s="1334"/>
      <c r="T668" s="1334"/>
      <c r="U668" s="1334"/>
      <c r="V668" s="1334"/>
      <c r="W668" s="1334"/>
      <c r="X668" s="1334"/>
      <c r="Y668" s="1334"/>
      <c r="Z668" s="1334"/>
      <c r="AA668" s="1334"/>
      <c r="AB668" s="1334"/>
      <c r="AC668" s="1334"/>
      <c r="AD668" s="1334"/>
      <c r="AE668" s="1334"/>
      <c r="AF668" s="1334"/>
      <c r="AG668" s="1334"/>
      <c r="AH668" s="1334"/>
      <c r="AI668" s="1334"/>
      <c r="AJ668" s="1334"/>
      <c r="AK668" s="1334"/>
      <c r="AL668" s="1335"/>
      <c r="AM668" s="1336" t="str">
        <f>'Fruit Trees, Citrus &amp; Berries'!BF660</f>
        <v/>
      </c>
      <c r="AN668" s="1337"/>
      <c r="AO668" s="1338"/>
      <c r="AP668" s="1339" t="str">
        <f>'Fruit Trees, Citrus &amp; Berries'!BH660</f>
        <v/>
      </c>
      <c r="AQ668" s="1340"/>
      <c r="AR668" s="1341"/>
      <c r="AS668" s="1336" t="str">
        <f t="shared" si="87"/>
        <v/>
      </c>
      <c r="AT668" s="1337"/>
      <c r="AU668" s="1337"/>
      <c r="AV668" s="1338"/>
      <c r="AW668" s="1342" t="str">
        <f>'Fruit Trees, Citrus &amp; Berries'!BA660</f>
        <v/>
      </c>
      <c r="AX668" s="1343"/>
      <c r="AY668" s="1344"/>
      <c r="BB668" s="108" t="str">
        <f t="shared" si="86"/>
        <v>*********</v>
      </c>
      <c r="BC668" s="108" t="str">
        <f t="shared" si="88"/>
        <v/>
      </c>
      <c r="BD668" s="108" t="str">
        <f t="shared" si="89"/>
        <v/>
      </c>
      <c r="BE668" s="108" t="str">
        <f t="shared" si="90"/>
        <v xml:space="preserve"> | </v>
      </c>
      <c r="BF668" s="115" t="str">
        <f t="shared" si="91"/>
        <v/>
      </c>
      <c r="BG668" s="113" t="str">
        <f t="shared" si="92"/>
        <v/>
      </c>
      <c r="BH668" s="206" t="str">
        <f t="shared" si="93"/>
        <v/>
      </c>
      <c r="BI668" s="113" t="str">
        <f t="shared" si="94"/>
        <v/>
      </c>
    </row>
    <row r="669" spans="2:61" ht="18.75" customHeight="1" x14ac:dyDescent="0.4">
      <c r="B669" s="1329" t="s">
        <v>1824</v>
      </c>
      <c r="C669" s="1330"/>
      <c r="D669" s="1329" t="s">
        <v>1824</v>
      </c>
      <c r="E669" s="1330"/>
      <c r="F669" s="1331" t="str">
        <f>'Fruit Trees, Citrus &amp; Berries'!BE661</f>
        <v/>
      </c>
      <c r="G669" s="1332"/>
      <c r="H669" s="1333" t="str">
        <f>'Fruit Trees, Citrus &amp; Berries'!BB661&amp;" | "&amp;'Fruit Trees, Citrus &amp; Berries'!BC661</f>
        <v xml:space="preserve"> | </v>
      </c>
      <c r="I669" s="1334"/>
      <c r="J669" s="1334"/>
      <c r="K669" s="1334"/>
      <c r="L669" s="1334"/>
      <c r="M669" s="1334"/>
      <c r="N669" s="1334"/>
      <c r="O669" s="1334"/>
      <c r="P669" s="1334"/>
      <c r="Q669" s="1334"/>
      <c r="R669" s="1334"/>
      <c r="S669" s="1334"/>
      <c r="T669" s="1334"/>
      <c r="U669" s="1334"/>
      <c r="V669" s="1334"/>
      <c r="W669" s="1334"/>
      <c r="X669" s="1334"/>
      <c r="Y669" s="1334"/>
      <c r="Z669" s="1334"/>
      <c r="AA669" s="1334"/>
      <c r="AB669" s="1334"/>
      <c r="AC669" s="1334"/>
      <c r="AD669" s="1334"/>
      <c r="AE669" s="1334"/>
      <c r="AF669" s="1334"/>
      <c r="AG669" s="1334"/>
      <c r="AH669" s="1334"/>
      <c r="AI669" s="1334"/>
      <c r="AJ669" s="1334"/>
      <c r="AK669" s="1334"/>
      <c r="AL669" s="1335"/>
      <c r="AM669" s="1336" t="str">
        <f>'Fruit Trees, Citrus &amp; Berries'!BF661</f>
        <v/>
      </c>
      <c r="AN669" s="1337"/>
      <c r="AO669" s="1338"/>
      <c r="AP669" s="1339" t="str">
        <f>'Fruit Trees, Citrus &amp; Berries'!BH661</f>
        <v/>
      </c>
      <c r="AQ669" s="1340"/>
      <c r="AR669" s="1341"/>
      <c r="AS669" s="1336" t="str">
        <f t="shared" si="87"/>
        <v/>
      </c>
      <c r="AT669" s="1337"/>
      <c r="AU669" s="1337"/>
      <c r="AV669" s="1338"/>
      <c r="AW669" s="1342" t="str">
        <f>'Fruit Trees, Citrus &amp; Berries'!BA661</f>
        <v/>
      </c>
      <c r="AX669" s="1343"/>
      <c r="AY669" s="1344"/>
      <c r="BB669" s="108" t="str">
        <f t="shared" si="86"/>
        <v>*********</v>
      </c>
      <c r="BC669" s="108" t="str">
        <f t="shared" si="88"/>
        <v/>
      </c>
      <c r="BD669" s="108" t="str">
        <f t="shared" si="89"/>
        <v/>
      </c>
      <c r="BE669" s="108" t="str">
        <f t="shared" si="90"/>
        <v xml:space="preserve"> | </v>
      </c>
      <c r="BF669" s="115" t="str">
        <f t="shared" si="91"/>
        <v/>
      </c>
      <c r="BG669" s="113" t="str">
        <f t="shared" si="92"/>
        <v/>
      </c>
      <c r="BH669" s="206" t="str">
        <f t="shared" si="93"/>
        <v/>
      </c>
      <c r="BI669" s="113" t="str">
        <f t="shared" si="94"/>
        <v/>
      </c>
    </row>
    <row r="670" spans="2:61" ht="18.75" customHeight="1" x14ac:dyDescent="0.4">
      <c r="B670" s="1329" t="s">
        <v>1824</v>
      </c>
      <c r="C670" s="1330"/>
      <c r="D670" s="1329" t="s">
        <v>1824</v>
      </c>
      <c r="E670" s="1330"/>
      <c r="F670" s="1331" t="str">
        <f>'Fruit Trees, Citrus &amp; Berries'!BE662</f>
        <v/>
      </c>
      <c r="G670" s="1332"/>
      <c r="H670" s="1333" t="str">
        <f>'Fruit Trees, Citrus &amp; Berries'!BB662&amp;" | "&amp;'Fruit Trees, Citrus &amp; Berries'!BC662</f>
        <v>Hops | 120mm pot | Columbus</v>
      </c>
      <c r="I670" s="1334"/>
      <c r="J670" s="1334"/>
      <c r="K670" s="1334"/>
      <c r="L670" s="1334"/>
      <c r="M670" s="1334"/>
      <c r="N670" s="1334"/>
      <c r="O670" s="1334"/>
      <c r="P670" s="1334"/>
      <c r="Q670" s="1334"/>
      <c r="R670" s="1334"/>
      <c r="S670" s="1334"/>
      <c r="T670" s="1334"/>
      <c r="U670" s="1334"/>
      <c r="V670" s="1334"/>
      <c r="W670" s="1334"/>
      <c r="X670" s="1334"/>
      <c r="Y670" s="1334"/>
      <c r="Z670" s="1334"/>
      <c r="AA670" s="1334"/>
      <c r="AB670" s="1334"/>
      <c r="AC670" s="1334"/>
      <c r="AD670" s="1334"/>
      <c r="AE670" s="1334"/>
      <c r="AF670" s="1334"/>
      <c r="AG670" s="1334"/>
      <c r="AH670" s="1334"/>
      <c r="AI670" s="1334"/>
      <c r="AJ670" s="1334"/>
      <c r="AK670" s="1334"/>
      <c r="AL670" s="1335"/>
      <c r="AM670" s="1336" t="str">
        <f>'Fruit Trees, Citrus &amp; Berries'!BF662</f>
        <v/>
      </c>
      <c r="AN670" s="1337"/>
      <c r="AO670" s="1338"/>
      <c r="AP670" s="1339">
        <f>'Fruit Trees, Citrus &amp; Berries'!BH662</f>
        <v>0</v>
      </c>
      <c r="AQ670" s="1340"/>
      <c r="AR670" s="1341"/>
      <c r="AS670" s="1336" t="str">
        <f t="shared" si="87"/>
        <v/>
      </c>
      <c r="AT670" s="1337"/>
      <c r="AU670" s="1337"/>
      <c r="AV670" s="1338"/>
      <c r="AW670" s="1342" t="str">
        <f>'Fruit Trees, Citrus &amp; Berries'!BA662</f>
        <v>OTPFT190</v>
      </c>
      <c r="AX670" s="1343"/>
      <c r="AY670" s="1344"/>
      <c r="BB670" s="108" t="str">
        <f t="shared" si="86"/>
        <v>*********</v>
      </c>
      <c r="BC670" s="108" t="str">
        <f t="shared" si="88"/>
        <v>OTPFT190</v>
      </c>
      <c r="BD670" s="108" t="str">
        <f t="shared" si="89"/>
        <v/>
      </c>
      <c r="BE670" s="108" t="str">
        <f t="shared" si="90"/>
        <v>Hops | 120mm pot | Columbus</v>
      </c>
      <c r="BF670" s="115" t="str">
        <f t="shared" si="91"/>
        <v/>
      </c>
      <c r="BG670" s="113" t="str">
        <f t="shared" si="92"/>
        <v/>
      </c>
      <c r="BH670" s="206">
        <f t="shared" si="93"/>
        <v>0</v>
      </c>
      <c r="BI670" s="113" t="str">
        <f t="shared" si="94"/>
        <v/>
      </c>
    </row>
    <row r="671" spans="2:61" ht="18.75" customHeight="1" x14ac:dyDescent="0.4">
      <c r="B671" s="1329" t="s">
        <v>1824</v>
      </c>
      <c r="C671" s="1330"/>
      <c r="D671" s="1329" t="s">
        <v>1824</v>
      </c>
      <c r="E671" s="1330"/>
      <c r="F671" s="1331" t="str">
        <f>'Fruit Trees, Citrus &amp; Berries'!BE663</f>
        <v/>
      </c>
      <c r="G671" s="1332"/>
      <c r="H671" s="1333" t="str">
        <f>'Fruit Trees, Citrus &amp; Berries'!BB663&amp;" | "&amp;'Fruit Trees, Citrus &amp; Berries'!BC663</f>
        <v>Hops | 120mm pot | Dr Rudi</v>
      </c>
      <c r="I671" s="1334"/>
      <c r="J671" s="1334"/>
      <c r="K671" s="1334"/>
      <c r="L671" s="1334"/>
      <c r="M671" s="1334"/>
      <c r="N671" s="1334"/>
      <c r="O671" s="1334"/>
      <c r="P671" s="1334"/>
      <c r="Q671" s="1334"/>
      <c r="R671" s="1334"/>
      <c r="S671" s="1334"/>
      <c r="T671" s="1334"/>
      <c r="U671" s="1334"/>
      <c r="V671" s="1334"/>
      <c r="W671" s="1334"/>
      <c r="X671" s="1334"/>
      <c r="Y671" s="1334"/>
      <c r="Z671" s="1334"/>
      <c r="AA671" s="1334"/>
      <c r="AB671" s="1334"/>
      <c r="AC671" s="1334"/>
      <c r="AD671" s="1334"/>
      <c r="AE671" s="1334"/>
      <c r="AF671" s="1334"/>
      <c r="AG671" s="1334"/>
      <c r="AH671" s="1334"/>
      <c r="AI671" s="1334"/>
      <c r="AJ671" s="1334"/>
      <c r="AK671" s="1334"/>
      <c r="AL671" s="1335"/>
      <c r="AM671" s="1336" t="str">
        <f>'Fruit Trees, Citrus &amp; Berries'!BF663</f>
        <v/>
      </c>
      <c r="AN671" s="1337"/>
      <c r="AO671" s="1338"/>
      <c r="AP671" s="1339">
        <f>'Fruit Trees, Citrus &amp; Berries'!BH663</f>
        <v>0</v>
      </c>
      <c r="AQ671" s="1340"/>
      <c r="AR671" s="1341"/>
      <c r="AS671" s="1336" t="str">
        <f t="shared" si="87"/>
        <v/>
      </c>
      <c r="AT671" s="1337"/>
      <c r="AU671" s="1337"/>
      <c r="AV671" s="1338"/>
      <c r="AW671" s="1342" t="str">
        <f>'Fruit Trees, Citrus &amp; Berries'!BA663</f>
        <v>OTPFT191</v>
      </c>
      <c r="AX671" s="1343"/>
      <c r="AY671" s="1344"/>
      <c r="BB671" s="108" t="str">
        <f t="shared" ref="BB671:BB734" si="95">$AR$4</f>
        <v>*********</v>
      </c>
      <c r="BC671" s="108" t="str">
        <f t="shared" si="88"/>
        <v>OTPFT191</v>
      </c>
      <c r="BD671" s="108" t="str">
        <f t="shared" si="89"/>
        <v/>
      </c>
      <c r="BE671" s="108" t="str">
        <f t="shared" si="90"/>
        <v>Hops | 120mm pot | Dr Rudi</v>
      </c>
      <c r="BF671" s="115" t="str">
        <f t="shared" si="91"/>
        <v/>
      </c>
      <c r="BG671" s="113" t="str">
        <f t="shared" si="92"/>
        <v/>
      </c>
      <c r="BH671" s="206">
        <f t="shared" si="93"/>
        <v>0</v>
      </c>
      <c r="BI671" s="113" t="str">
        <f t="shared" si="94"/>
        <v/>
      </c>
    </row>
    <row r="672" spans="2:61" ht="18.75" customHeight="1" x14ac:dyDescent="0.4">
      <c r="B672" s="1329" t="s">
        <v>1824</v>
      </c>
      <c r="C672" s="1330"/>
      <c r="D672" s="1329" t="s">
        <v>1824</v>
      </c>
      <c r="E672" s="1330"/>
      <c r="F672" s="1331" t="str">
        <f>'Fruit Trees, Citrus &amp; Berries'!BE664</f>
        <v/>
      </c>
      <c r="G672" s="1332"/>
      <c r="H672" s="1333" t="str">
        <f>'Fruit Trees, Citrus &amp; Berries'!BB664&amp;" | "&amp;'Fruit Trees, Citrus &amp; Berries'!BC664</f>
        <v>Hops | 120mm pot | Golden Clusters</v>
      </c>
      <c r="I672" s="1334"/>
      <c r="J672" s="1334"/>
      <c r="K672" s="1334"/>
      <c r="L672" s="1334"/>
      <c r="M672" s="1334"/>
      <c r="N672" s="1334"/>
      <c r="O672" s="1334"/>
      <c r="P672" s="1334"/>
      <c r="Q672" s="1334"/>
      <c r="R672" s="1334"/>
      <c r="S672" s="1334"/>
      <c r="T672" s="1334"/>
      <c r="U672" s="1334"/>
      <c r="V672" s="1334"/>
      <c r="W672" s="1334"/>
      <c r="X672" s="1334"/>
      <c r="Y672" s="1334"/>
      <c r="Z672" s="1334"/>
      <c r="AA672" s="1334"/>
      <c r="AB672" s="1334"/>
      <c r="AC672" s="1334"/>
      <c r="AD672" s="1334"/>
      <c r="AE672" s="1334"/>
      <c r="AF672" s="1334"/>
      <c r="AG672" s="1334"/>
      <c r="AH672" s="1334"/>
      <c r="AI672" s="1334"/>
      <c r="AJ672" s="1334"/>
      <c r="AK672" s="1334"/>
      <c r="AL672" s="1335"/>
      <c r="AM672" s="1336" t="str">
        <f>'Fruit Trees, Citrus &amp; Berries'!BF664</f>
        <v/>
      </c>
      <c r="AN672" s="1337"/>
      <c r="AO672" s="1338"/>
      <c r="AP672" s="1339">
        <f>'Fruit Trees, Citrus &amp; Berries'!BH664</f>
        <v>0</v>
      </c>
      <c r="AQ672" s="1340"/>
      <c r="AR672" s="1341"/>
      <c r="AS672" s="1336" t="str">
        <f t="shared" ref="AS672:AS735" si="96">IF(OR(F672="",F672=0),"",(F672*AM672)-(F672*AM672*AP672))</f>
        <v/>
      </c>
      <c r="AT672" s="1337"/>
      <c r="AU672" s="1337"/>
      <c r="AV672" s="1338"/>
      <c r="AW672" s="1342" t="str">
        <f>'Fruit Trees, Citrus &amp; Berries'!BA664</f>
        <v>OTPFT192</v>
      </c>
      <c r="AX672" s="1343"/>
      <c r="AY672" s="1344"/>
      <c r="BB672" s="108" t="str">
        <f t="shared" si="95"/>
        <v>*********</v>
      </c>
      <c r="BC672" s="108" t="str">
        <f t="shared" ref="BC672:BC735" si="97">AW672</f>
        <v>OTPFT192</v>
      </c>
      <c r="BD672" s="108" t="str">
        <f t="shared" ref="BD672:BD735" si="98">F672</f>
        <v/>
      </c>
      <c r="BE672" s="108" t="str">
        <f t="shared" ref="BE672:BE735" si="99">H672</f>
        <v>Hops | 120mm pot | Golden Clusters</v>
      </c>
      <c r="BF672" s="115" t="str">
        <f t="shared" ref="BF672:BF735" si="100">IF(OR(BD672="",BD672=0),"",$G$6)</f>
        <v/>
      </c>
      <c r="BG672" s="113" t="str">
        <f t="shared" ref="BG672:BG735" si="101">AM672</f>
        <v/>
      </c>
      <c r="BH672" s="206">
        <f t="shared" ref="BH672:BH735" si="102">AP672</f>
        <v>0</v>
      </c>
      <c r="BI672" s="113" t="str">
        <f t="shared" ref="BI672:BI735" si="103">AS672</f>
        <v/>
      </c>
    </row>
    <row r="673" spans="2:61" ht="18.75" customHeight="1" x14ac:dyDescent="0.4">
      <c r="B673" s="1329" t="s">
        <v>1824</v>
      </c>
      <c r="C673" s="1330"/>
      <c r="D673" s="1329" t="s">
        <v>1824</v>
      </c>
      <c r="E673" s="1330"/>
      <c r="F673" s="1331" t="str">
        <f>'Fruit Trees, Citrus &amp; Berries'!BE665</f>
        <v/>
      </c>
      <c r="G673" s="1332"/>
      <c r="H673" s="1333" t="str">
        <f>'Fruit Trees, Citrus &amp; Berries'!BB665&amp;" | "&amp;'Fruit Trees, Citrus &amp; Berries'!BC665</f>
        <v>Hops | 120mm pot | Goldings</v>
      </c>
      <c r="I673" s="1334"/>
      <c r="J673" s="1334"/>
      <c r="K673" s="1334"/>
      <c r="L673" s="1334"/>
      <c r="M673" s="1334"/>
      <c r="N673" s="1334"/>
      <c r="O673" s="1334"/>
      <c r="P673" s="1334"/>
      <c r="Q673" s="1334"/>
      <c r="R673" s="1334"/>
      <c r="S673" s="1334"/>
      <c r="T673" s="1334"/>
      <c r="U673" s="1334"/>
      <c r="V673" s="1334"/>
      <c r="W673" s="1334"/>
      <c r="X673" s="1334"/>
      <c r="Y673" s="1334"/>
      <c r="Z673" s="1334"/>
      <c r="AA673" s="1334"/>
      <c r="AB673" s="1334"/>
      <c r="AC673" s="1334"/>
      <c r="AD673" s="1334"/>
      <c r="AE673" s="1334"/>
      <c r="AF673" s="1334"/>
      <c r="AG673" s="1334"/>
      <c r="AH673" s="1334"/>
      <c r="AI673" s="1334"/>
      <c r="AJ673" s="1334"/>
      <c r="AK673" s="1334"/>
      <c r="AL673" s="1335"/>
      <c r="AM673" s="1336" t="str">
        <f>'Fruit Trees, Citrus &amp; Berries'!BF665</f>
        <v/>
      </c>
      <c r="AN673" s="1337"/>
      <c r="AO673" s="1338"/>
      <c r="AP673" s="1339">
        <f>'Fruit Trees, Citrus &amp; Berries'!BH665</f>
        <v>0</v>
      </c>
      <c r="AQ673" s="1340"/>
      <c r="AR673" s="1341"/>
      <c r="AS673" s="1336" t="str">
        <f t="shared" si="96"/>
        <v/>
      </c>
      <c r="AT673" s="1337"/>
      <c r="AU673" s="1337"/>
      <c r="AV673" s="1338"/>
      <c r="AW673" s="1342" t="str">
        <f>'Fruit Trees, Citrus &amp; Berries'!BA665</f>
        <v>OTPFT193</v>
      </c>
      <c r="AX673" s="1343"/>
      <c r="AY673" s="1344"/>
      <c r="BB673" s="108" t="str">
        <f t="shared" si="95"/>
        <v>*********</v>
      </c>
      <c r="BC673" s="108" t="str">
        <f t="shared" si="97"/>
        <v>OTPFT193</v>
      </c>
      <c r="BD673" s="108" t="str">
        <f t="shared" si="98"/>
        <v/>
      </c>
      <c r="BE673" s="108" t="str">
        <f t="shared" si="99"/>
        <v>Hops | 120mm pot | Goldings</v>
      </c>
      <c r="BF673" s="115" t="str">
        <f t="shared" si="100"/>
        <v/>
      </c>
      <c r="BG673" s="113" t="str">
        <f t="shared" si="101"/>
        <v/>
      </c>
      <c r="BH673" s="206">
        <f t="shared" si="102"/>
        <v>0</v>
      </c>
      <c r="BI673" s="113" t="str">
        <f t="shared" si="103"/>
        <v/>
      </c>
    </row>
    <row r="674" spans="2:61" ht="18.75" customHeight="1" x14ac:dyDescent="0.4">
      <c r="B674" s="1329" t="s">
        <v>1824</v>
      </c>
      <c r="C674" s="1330"/>
      <c r="D674" s="1329" t="s">
        <v>1824</v>
      </c>
      <c r="E674" s="1330"/>
      <c r="F674" s="1331" t="str">
        <f>'Fruit Trees, Citrus &amp; Berries'!BE666</f>
        <v/>
      </c>
      <c r="G674" s="1332"/>
      <c r="H674" s="1333" t="str">
        <f>'Fruit Trees, Citrus &amp; Berries'!BB666&amp;" | "&amp;'Fruit Trees, Citrus &amp; Berries'!BC666</f>
        <v>Hops | 120mm pot | Mt Hood</v>
      </c>
      <c r="I674" s="1334"/>
      <c r="J674" s="1334"/>
      <c r="K674" s="1334"/>
      <c r="L674" s="1334"/>
      <c r="M674" s="1334"/>
      <c r="N674" s="1334"/>
      <c r="O674" s="1334"/>
      <c r="P674" s="1334"/>
      <c r="Q674" s="1334"/>
      <c r="R674" s="1334"/>
      <c r="S674" s="1334"/>
      <c r="T674" s="1334"/>
      <c r="U674" s="1334"/>
      <c r="V674" s="1334"/>
      <c r="W674" s="1334"/>
      <c r="X674" s="1334"/>
      <c r="Y674" s="1334"/>
      <c r="Z674" s="1334"/>
      <c r="AA674" s="1334"/>
      <c r="AB674" s="1334"/>
      <c r="AC674" s="1334"/>
      <c r="AD674" s="1334"/>
      <c r="AE674" s="1334"/>
      <c r="AF674" s="1334"/>
      <c r="AG674" s="1334"/>
      <c r="AH674" s="1334"/>
      <c r="AI674" s="1334"/>
      <c r="AJ674" s="1334"/>
      <c r="AK674" s="1334"/>
      <c r="AL674" s="1335"/>
      <c r="AM674" s="1336" t="str">
        <f>'Fruit Trees, Citrus &amp; Berries'!BF666</f>
        <v/>
      </c>
      <c r="AN674" s="1337"/>
      <c r="AO674" s="1338"/>
      <c r="AP674" s="1339">
        <f>'Fruit Trees, Citrus &amp; Berries'!BH666</f>
        <v>0</v>
      </c>
      <c r="AQ674" s="1340"/>
      <c r="AR674" s="1341"/>
      <c r="AS674" s="1336" t="str">
        <f t="shared" si="96"/>
        <v/>
      </c>
      <c r="AT674" s="1337"/>
      <c r="AU674" s="1337"/>
      <c r="AV674" s="1338"/>
      <c r="AW674" s="1342" t="str">
        <f>'Fruit Trees, Citrus &amp; Berries'!BA666</f>
        <v>OTPFT194</v>
      </c>
      <c r="AX674" s="1343"/>
      <c r="AY674" s="1344"/>
      <c r="BB674" s="108" t="str">
        <f t="shared" si="95"/>
        <v>*********</v>
      </c>
      <c r="BC674" s="108" t="str">
        <f t="shared" si="97"/>
        <v>OTPFT194</v>
      </c>
      <c r="BD674" s="108" t="str">
        <f t="shared" si="98"/>
        <v/>
      </c>
      <c r="BE674" s="108" t="str">
        <f t="shared" si="99"/>
        <v>Hops | 120mm pot | Mt Hood</v>
      </c>
      <c r="BF674" s="115" t="str">
        <f t="shared" si="100"/>
        <v/>
      </c>
      <c r="BG674" s="113" t="str">
        <f t="shared" si="101"/>
        <v/>
      </c>
      <c r="BH674" s="206">
        <f t="shared" si="102"/>
        <v>0</v>
      </c>
      <c r="BI674" s="113" t="str">
        <f t="shared" si="103"/>
        <v/>
      </c>
    </row>
    <row r="675" spans="2:61" ht="18.75" customHeight="1" x14ac:dyDescent="0.4">
      <c r="B675" s="1329" t="s">
        <v>1824</v>
      </c>
      <c r="C675" s="1330"/>
      <c r="D675" s="1329" t="s">
        <v>1824</v>
      </c>
      <c r="E675" s="1330"/>
      <c r="F675" s="1331" t="str">
        <f>'Fruit Trees, Citrus &amp; Berries'!BE667</f>
        <v/>
      </c>
      <c r="G675" s="1332"/>
      <c r="H675" s="1333" t="str">
        <f>'Fruit Trees, Citrus &amp; Berries'!BB667&amp;" | "&amp;'Fruit Trees, Citrus &amp; Berries'!BC667</f>
        <v>Hops | 120mm pot | Pride of Ringwood</v>
      </c>
      <c r="I675" s="1334"/>
      <c r="J675" s="1334"/>
      <c r="K675" s="1334"/>
      <c r="L675" s="1334"/>
      <c r="M675" s="1334"/>
      <c r="N675" s="1334"/>
      <c r="O675" s="1334"/>
      <c r="P675" s="1334"/>
      <c r="Q675" s="1334"/>
      <c r="R675" s="1334"/>
      <c r="S675" s="1334"/>
      <c r="T675" s="1334"/>
      <c r="U675" s="1334"/>
      <c r="V675" s="1334"/>
      <c r="W675" s="1334"/>
      <c r="X675" s="1334"/>
      <c r="Y675" s="1334"/>
      <c r="Z675" s="1334"/>
      <c r="AA675" s="1334"/>
      <c r="AB675" s="1334"/>
      <c r="AC675" s="1334"/>
      <c r="AD675" s="1334"/>
      <c r="AE675" s="1334"/>
      <c r="AF675" s="1334"/>
      <c r="AG675" s="1334"/>
      <c r="AH675" s="1334"/>
      <c r="AI675" s="1334"/>
      <c r="AJ675" s="1334"/>
      <c r="AK675" s="1334"/>
      <c r="AL675" s="1335"/>
      <c r="AM675" s="1336" t="str">
        <f>'Fruit Trees, Citrus &amp; Berries'!BF667</f>
        <v/>
      </c>
      <c r="AN675" s="1337"/>
      <c r="AO675" s="1338"/>
      <c r="AP675" s="1339">
        <f>'Fruit Trees, Citrus &amp; Berries'!BH667</f>
        <v>0</v>
      </c>
      <c r="AQ675" s="1340"/>
      <c r="AR675" s="1341"/>
      <c r="AS675" s="1336" t="str">
        <f t="shared" si="96"/>
        <v/>
      </c>
      <c r="AT675" s="1337"/>
      <c r="AU675" s="1337"/>
      <c r="AV675" s="1338"/>
      <c r="AW675" s="1342" t="str">
        <f>'Fruit Trees, Citrus &amp; Berries'!BA667</f>
        <v>OTPFT195</v>
      </c>
      <c r="AX675" s="1343"/>
      <c r="AY675" s="1344"/>
      <c r="BB675" s="108" t="str">
        <f t="shared" si="95"/>
        <v>*********</v>
      </c>
      <c r="BC675" s="108" t="str">
        <f t="shared" si="97"/>
        <v>OTPFT195</v>
      </c>
      <c r="BD675" s="108" t="str">
        <f t="shared" si="98"/>
        <v/>
      </c>
      <c r="BE675" s="108" t="str">
        <f t="shared" si="99"/>
        <v>Hops | 120mm pot | Pride of Ringwood</v>
      </c>
      <c r="BF675" s="115" t="str">
        <f t="shared" si="100"/>
        <v/>
      </c>
      <c r="BG675" s="113" t="str">
        <f t="shared" si="101"/>
        <v/>
      </c>
      <c r="BH675" s="206">
        <f t="shared" si="102"/>
        <v>0</v>
      </c>
      <c r="BI675" s="113" t="str">
        <f t="shared" si="103"/>
        <v/>
      </c>
    </row>
    <row r="676" spans="2:61" ht="18.75" customHeight="1" x14ac:dyDescent="0.4">
      <c r="B676" s="1329" t="s">
        <v>1824</v>
      </c>
      <c r="C676" s="1330"/>
      <c r="D676" s="1329" t="s">
        <v>1824</v>
      </c>
      <c r="E676" s="1330"/>
      <c r="F676" s="1331" t="str">
        <f>'Fruit Trees, Citrus &amp; Berries'!BE668</f>
        <v/>
      </c>
      <c r="G676" s="1332"/>
      <c r="H676" s="1333" t="str">
        <f>'Fruit Trees, Citrus &amp; Berries'!BB668&amp;" | "&amp;'Fruit Trees, Citrus &amp; Berries'!BC668</f>
        <v>Hops | 120mm pot | Red Earth</v>
      </c>
      <c r="I676" s="1334"/>
      <c r="J676" s="1334"/>
      <c r="K676" s="1334"/>
      <c r="L676" s="1334"/>
      <c r="M676" s="1334"/>
      <c r="N676" s="1334"/>
      <c r="O676" s="1334"/>
      <c r="P676" s="1334"/>
      <c r="Q676" s="1334"/>
      <c r="R676" s="1334"/>
      <c r="S676" s="1334"/>
      <c r="T676" s="1334"/>
      <c r="U676" s="1334"/>
      <c r="V676" s="1334"/>
      <c r="W676" s="1334"/>
      <c r="X676" s="1334"/>
      <c r="Y676" s="1334"/>
      <c r="Z676" s="1334"/>
      <c r="AA676" s="1334"/>
      <c r="AB676" s="1334"/>
      <c r="AC676" s="1334"/>
      <c r="AD676" s="1334"/>
      <c r="AE676" s="1334"/>
      <c r="AF676" s="1334"/>
      <c r="AG676" s="1334"/>
      <c r="AH676" s="1334"/>
      <c r="AI676" s="1334"/>
      <c r="AJ676" s="1334"/>
      <c r="AK676" s="1334"/>
      <c r="AL676" s="1335"/>
      <c r="AM676" s="1336" t="str">
        <f>'Fruit Trees, Citrus &amp; Berries'!BF668</f>
        <v/>
      </c>
      <c r="AN676" s="1337"/>
      <c r="AO676" s="1338"/>
      <c r="AP676" s="1339">
        <f>'Fruit Trees, Citrus &amp; Berries'!BH668</f>
        <v>0</v>
      </c>
      <c r="AQ676" s="1340"/>
      <c r="AR676" s="1341"/>
      <c r="AS676" s="1336" t="str">
        <f t="shared" si="96"/>
        <v/>
      </c>
      <c r="AT676" s="1337"/>
      <c r="AU676" s="1337"/>
      <c r="AV676" s="1338"/>
      <c r="AW676" s="1342" t="str">
        <f>'Fruit Trees, Citrus &amp; Berries'!BA668</f>
        <v>OTPFT196</v>
      </c>
      <c r="AX676" s="1343"/>
      <c r="AY676" s="1344"/>
      <c r="BB676" s="108" t="str">
        <f t="shared" si="95"/>
        <v>*********</v>
      </c>
      <c r="BC676" s="108" t="str">
        <f t="shared" si="97"/>
        <v>OTPFT196</v>
      </c>
      <c r="BD676" s="108" t="str">
        <f t="shared" si="98"/>
        <v/>
      </c>
      <c r="BE676" s="108" t="str">
        <f t="shared" si="99"/>
        <v>Hops | 120mm pot | Red Earth</v>
      </c>
      <c r="BF676" s="115" t="str">
        <f t="shared" si="100"/>
        <v/>
      </c>
      <c r="BG676" s="113" t="str">
        <f t="shared" si="101"/>
        <v/>
      </c>
      <c r="BH676" s="206">
        <f t="shared" si="102"/>
        <v>0</v>
      </c>
      <c r="BI676" s="113" t="str">
        <f t="shared" si="103"/>
        <v/>
      </c>
    </row>
    <row r="677" spans="2:61" ht="18.75" customHeight="1" x14ac:dyDescent="0.4">
      <c r="B677" s="1329" t="s">
        <v>1824</v>
      </c>
      <c r="C677" s="1330"/>
      <c r="D677" s="1329" t="s">
        <v>1824</v>
      </c>
      <c r="E677" s="1330"/>
      <c r="F677" s="1331" t="str">
        <f>'Fruit Trees, Citrus &amp; Berries'!BE669</f>
        <v/>
      </c>
      <c r="G677" s="1332"/>
      <c r="H677" s="1333" t="str">
        <f>'Fruit Trees, Citrus &amp; Berries'!BB669&amp;" | "&amp;'Fruit Trees, Citrus &amp; Berries'!BC669</f>
        <v>Hops | 120mm pot | Saaz</v>
      </c>
      <c r="I677" s="1334"/>
      <c r="J677" s="1334"/>
      <c r="K677" s="1334"/>
      <c r="L677" s="1334"/>
      <c r="M677" s="1334"/>
      <c r="N677" s="1334"/>
      <c r="O677" s="1334"/>
      <c r="P677" s="1334"/>
      <c r="Q677" s="1334"/>
      <c r="R677" s="1334"/>
      <c r="S677" s="1334"/>
      <c r="T677" s="1334"/>
      <c r="U677" s="1334"/>
      <c r="V677" s="1334"/>
      <c r="W677" s="1334"/>
      <c r="X677" s="1334"/>
      <c r="Y677" s="1334"/>
      <c r="Z677" s="1334"/>
      <c r="AA677" s="1334"/>
      <c r="AB677" s="1334"/>
      <c r="AC677" s="1334"/>
      <c r="AD677" s="1334"/>
      <c r="AE677" s="1334"/>
      <c r="AF677" s="1334"/>
      <c r="AG677" s="1334"/>
      <c r="AH677" s="1334"/>
      <c r="AI677" s="1334"/>
      <c r="AJ677" s="1334"/>
      <c r="AK677" s="1334"/>
      <c r="AL677" s="1335"/>
      <c r="AM677" s="1336" t="str">
        <f>'Fruit Trees, Citrus &amp; Berries'!BF669</f>
        <v/>
      </c>
      <c r="AN677" s="1337"/>
      <c r="AO677" s="1338"/>
      <c r="AP677" s="1339">
        <f>'Fruit Trees, Citrus &amp; Berries'!BH669</f>
        <v>0</v>
      </c>
      <c r="AQ677" s="1340"/>
      <c r="AR677" s="1341"/>
      <c r="AS677" s="1336" t="str">
        <f t="shared" si="96"/>
        <v/>
      </c>
      <c r="AT677" s="1337"/>
      <c r="AU677" s="1337"/>
      <c r="AV677" s="1338"/>
      <c r="AW677" s="1342" t="str">
        <f>'Fruit Trees, Citrus &amp; Berries'!BA669</f>
        <v>OTPFT197</v>
      </c>
      <c r="AX677" s="1343"/>
      <c r="AY677" s="1344"/>
      <c r="BB677" s="108" t="str">
        <f t="shared" si="95"/>
        <v>*********</v>
      </c>
      <c r="BC677" s="108" t="str">
        <f t="shared" si="97"/>
        <v>OTPFT197</v>
      </c>
      <c r="BD677" s="108" t="str">
        <f t="shared" si="98"/>
        <v/>
      </c>
      <c r="BE677" s="108" t="str">
        <f t="shared" si="99"/>
        <v>Hops | 120mm pot | Saaz</v>
      </c>
      <c r="BF677" s="115" t="str">
        <f t="shared" si="100"/>
        <v/>
      </c>
      <c r="BG677" s="113" t="str">
        <f t="shared" si="101"/>
        <v/>
      </c>
      <c r="BH677" s="206">
        <f t="shared" si="102"/>
        <v>0</v>
      </c>
      <c r="BI677" s="113" t="str">
        <f t="shared" si="103"/>
        <v/>
      </c>
    </row>
    <row r="678" spans="2:61" ht="18.75" customHeight="1" x14ac:dyDescent="0.4">
      <c r="B678" s="1329" t="s">
        <v>1824</v>
      </c>
      <c r="C678" s="1330"/>
      <c r="D678" s="1329" t="s">
        <v>1824</v>
      </c>
      <c r="E678" s="1330"/>
      <c r="F678" s="1331" t="str">
        <f>'Fruit Trees, Citrus &amp; Berries'!BE670</f>
        <v/>
      </c>
      <c r="G678" s="1332"/>
      <c r="H678" s="1333" t="str">
        <f>'Fruit Trees, Citrus &amp; Berries'!BB670&amp;" | "&amp;'Fruit Trees, Citrus &amp; Berries'!BC670</f>
        <v>Hops | 120mm pot | Target</v>
      </c>
      <c r="I678" s="1334"/>
      <c r="J678" s="1334"/>
      <c r="K678" s="1334"/>
      <c r="L678" s="1334"/>
      <c r="M678" s="1334"/>
      <c r="N678" s="1334"/>
      <c r="O678" s="1334"/>
      <c r="P678" s="1334"/>
      <c r="Q678" s="1334"/>
      <c r="R678" s="1334"/>
      <c r="S678" s="1334"/>
      <c r="T678" s="1334"/>
      <c r="U678" s="1334"/>
      <c r="V678" s="1334"/>
      <c r="W678" s="1334"/>
      <c r="X678" s="1334"/>
      <c r="Y678" s="1334"/>
      <c r="Z678" s="1334"/>
      <c r="AA678" s="1334"/>
      <c r="AB678" s="1334"/>
      <c r="AC678" s="1334"/>
      <c r="AD678" s="1334"/>
      <c r="AE678" s="1334"/>
      <c r="AF678" s="1334"/>
      <c r="AG678" s="1334"/>
      <c r="AH678" s="1334"/>
      <c r="AI678" s="1334"/>
      <c r="AJ678" s="1334"/>
      <c r="AK678" s="1334"/>
      <c r="AL678" s="1335"/>
      <c r="AM678" s="1336" t="str">
        <f>'Fruit Trees, Citrus &amp; Berries'!BF670</f>
        <v/>
      </c>
      <c r="AN678" s="1337"/>
      <c r="AO678" s="1338"/>
      <c r="AP678" s="1339">
        <f>'Fruit Trees, Citrus &amp; Berries'!BH670</f>
        <v>0</v>
      </c>
      <c r="AQ678" s="1340"/>
      <c r="AR678" s="1341"/>
      <c r="AS678" s="1336" t="str">
        <f t="shared" si="96"/>
        <v/>
      </c>
      <c r="AT678" s="1337"/>
      <c r="AU678" s="1337"/>
      <c r="AV678" s="1338"/>
      <c r="AW678" s="1342" t="str">
        <f>'Fruit Trees, Citrus &amp; Berries'!BA670</f>
        <v>OTPFT198</v>
      </c>
      <c r="AX678" s="1343"/>
      <c r="AY678" s="1344"/>
      <c r="BB678" s="108" t="str">
        <f t="shared" si="95"/>
        <v>*********</v>
      </c>
      <c r="BC678" s="108" t="str">
        <f t="shared" si="97"/>
        <v>OTPFT198</v>
      </c>
      <c r="BD678" s="108" t="str">
        <f t="shared" si="98"/>
        <v/>
      </c>
      <c r="BE678" s="108" t="str">
        <f t="shared" si="99"/>
        <v>Hops | 120mm pot | Target</v>
      </c>
      <c r="BF678" s="115" t="str">
        <f t="shared" si="100"/>
        <v/>
      </c>
      <c r="BG678" s="113" t="str">
        <f t="shared" si="101"/>
        <v/>
      </c>
      <c r="BH678" s="206">
        <f t="shared" si="102"/>
        <v>0</v>
      </c>
      <c r="BI678" s="113" t="str">
        <f t="shared" si="103"/>
        <v/>
      </c>
    </row>
    <row r="679" spans="2:61" ht="18.75" customHeight="1" x14ac:dyDescent="0.4">
      <c r="B679" s="1329" t="s">
        <v>1824</v>
      </c>
      <c r="C679" s="1330"/>
      <c r="D679" s="1329" t="s">
        <v>1824</v>
      </c>
      <c r="E679" s="1330"/>
      <c r="F679" s="1331" t="str">
        <f>'Fruit Trees, Citrus &amp; Berries'!BE671</f>
        <v/>
      </c>
      <c r="G679" s="1332"/>
      <c r="H679" s="1333" t="str">
        <f>'Fruit Trees, Citrus &amp; Berries'!BB671&amp;" | "&amp;'Fruit Trees, Citrus &amp; Berries'!BC671</f>
        <v>Hops | 120mm pot | Wurttemberger</v>
      </c>
      <c r="I679" s="1334"/>
      <c r="J679" s="1334"/>
      <c r="K679" s="1334"/>
      <c r="L679" s="1334"/>
      <c r="M679" s="1334"/>
      <c r="N679" s="1334"/>
      <c r="O679" s="1334"/>
      <c r="P679" s="1334"/>
      <c r="Q679" s="1334"/>
      <c r="R679" s="1334"/>
      <c r="S679" s="1334"/>
      <c r="T679" s="1334"/>
      <c r="U679" s="1334"/>
      <c r="V679" s="1334"/>
      <c r="W679" s="1334"/>
      <c r="X679" s="1334"/>
      <c r="Y679" s="1334"/>
      <c r="Z679" s="1334"/>
      <c r="AA679" s="1334"/>
      <c r="AB679" s="1334"/>
      <c r="AC679" s="1334"/>
      <c r="AD679" s="1334"/>
      <c r="AE679" s="1334"/>
      <c r="AF679" s="1334"/>
      <c r="AG679" s="1334"/>
      <c r="AH679" s="1334"/>
      <c r="AI679" s="1334"/>
      <c r="AJ679" s="1334"/>
      <c r="AK679" s="1334"/>
      <c r="AL679" s="1335"/>
      <c r="AM679" s="1336" t="str">
        <f>'Fruit Trees, Citrus &amp; Berries'!BF671</f>
        <v/>
      </c>
      <c r="AN679" s="1337"/>
      <c r="AO679" s="1338"/>
      <c r="AP679" s="1339">
        <f>'Fruit Trees, Citrus &amp; Berries'!BH671</f>
        <v>0</v>
      </c>
      <c r="AQ679" s="1340"/>
      <c r="AR679" s="1341"/>
      <c r="AS679" s="1336" t="str">
        <f t="shared" si="96"/>
        <v/>
      </c>
      <c r="AT679" s="1337"/>
      <c r="AU679" s="1337"/>
      <c r="AV679" s="1338"/>
      <c r="AW679" s="1342" t="str">
        <f>'Fruit Trees, Citrus &amp; Berries'!BA671</f>
        <v>OTPFT199</v>
      </c>
      <c r="AX679" s="1343"/>
      <c r="AY679" s="1344"/>
      <c r="BB679" s="108" t="str">
        <f t="shared" si="95"/>
        <v>*********</v>
      </c>
      <c r="BC679" s="108" t="str">
        <f t="shared" si="97"/>
        <v>OTPFT199</v>
      </c>
      <c r="BD679" s="108" t="str">
        <f t="shared" si="98"/>
        <v/>
      </c>
      <c r="BE679" s="108" t="str">
        <f t="shared" si="99"/>
        <v>Hops | 120mm pot | Wurttemberger</v>
      </c>
      <c r="BF679" s="115" t="str">
        <f t="shared" si="100"/>
        <v/>
      </c>
      <c r="BG679" s="113" t="str">
        <f t="shared" si="101"/>
        <v/>
      </c>
      <c r="BH679" s="206">
        <f t="shared" si="102"/>
        <v>0</v>
      </c>
      <c r="BI679" s="113" t="str">
        <f t="shared" si="103"/>
        <v/>
      </c>
    </row>
    <row r="680" spans="2:61" ht="18.75" customHeight="1" x14ac:dyDescent="0.4">
      <c r="B680" s="1329" t="s">
        <v>1824</v>
      </c>
      <c r="C680" s="1330"/>
      <c r="D680" s="1329" t="s">
        <v>1824</v>
      </c>
      <c r="E680" s="1330"/>
      <c r="F680" s="1331" t="str">
        <f>'Fruit Trees, Citrus &amp; Berries'!BE672</f>
        <v/>
      </c>
      <c r="G680" s="1332"/>
      <c r="H680" s="1333" t="str">
        <f>'Fruit Trees, Citrus &amp; Berries'!BB672&amp;" | "&amp;'Fruit Trees, Citrus &amp; Berries'!BC672</f>
        <v xml:space="preserve"> | </v>
      </c>
      <c r="I680" s="1334"/>
      <c r="J680" s="1334"/>
      <c r="K680" s="1334"/>
      <c r="L680" s="1334"/>
      <c r="M680" s="1334"/>
      <c r="N680" s="1334"/>
      <c r="O680" s="1334"/>
      <c r="P680" s="1334"/>
      <c r="Q680" s="1334"/>
      <c r="R680" s="1334"/>
      <c r="S680" s="1334"/>
      <c r="T680" s="1334"/>
      <c r="U680" s="1334"/>
      <c r="V680" s="1334"/>
      <c r="W680" s="1334"/>
      <c r="X680" s="1334"/>
      <c r="Y680" s="1334"/>
      <c r="Z680" s="1334"/>
      <c r="AA680" s="1334"/>
      <c r="AB680" s="1334"/>
      <c r="AC680" s="1334"/>
      <c r="AD680" s="1334"/>
      <c r="AE680" s="1334"/>
      <c r="AF680" s="1334"/>
      <c r="AG680" s="1334"/>
      <c r="AH680" s="1334"/>
      <c r="AI680" s="1334"/>
      <c r="AJ680" s="1334"/>
      <c r="AK680" s="1334"/>
      <c r="AL680" s="1335"/>
      <c r="AM680" s="1336" t="str">
        <f>'Fruit Trees, Citrus &amp; Berries'!BF672</f>
        <v/>
      </c>
      <c r="AN680" s="1337"/>
      <c r="AO680" s="1338"/>
      <c r="AP680" s="1339" t="str">
        <f>'Fruit Trees, Citrus &amp; Berries'!BH672</f>
        <v/>
      </c>
      <c r="AQ680" s="1340"/>
      <c r="AR680" s="1341"/>
      <c r="AS680" s="1336" t="str">
        <f t="shared" si="96"/>
        <v/>
      </c>
      <c r="AT680" s="1337"/>
      <c r="AU680" s="1337"/>
      <c r="AV680" s="1338"/>
      <c r="AW680" s="1342" t="str">
        <f>'Fruit Trees, Citrus &amp; Berries'!BA672</f>
        <v/>
      </c>
      <c r="AX680" s="1343"/>
      <c r="AY680" s="1344"/>
      <c r="BB680" s="108" t="str">
        <f t="shared" si="95"/>
        <v>*********</v>
      </c>
      <c r="BC680" s="108" t="str">
        <f t="shared" si="97"/>
        <v/>
      </c>
      <c r="BD680" s="108" t="str">
        <f t="shared" si="98"/>
        <v/>
      </c>
      <c r="BE680" s="108" t="str">
        <f t="shared" si="99"/>
        <v xml:space="preserve"> | </v>
      </c>
      <c r="BF680" s="115" t="str">
        <f t="shared" si="100"/>
        <v/>
      </c>
      <c r="BG680" s="113" t="str">
        <f t="shared" si="101"/>
        <v/>
      </c>
      <c r="BH680" s="206" t="str">
        <f t="shared" si="102"/>
        <v/>
      </c>
      <c r="BI680" s="113" t="str">
        <f t="shared" si="103"/>
        <v/>
      </c>
    </row>
    <row r="681" spans="2:61" ht="18.75" customHeight="1" x14ac:dyDescent="0.4">
      <c r="B681" s="1329" t="s">
        <v>1824</v>
      </c>
      <c r="C681" s="1330"/>
      <c r="D681" s="1329" t="s">
        <v>1824</v>
      </c>
      <c r="E681" s="1330"/>
      <c r="F681" s="1331" t="str">
        <f>'Fruit Trees, Citrus &amp; Berries'!BE673</f>
        <v/>
      </c>
      <c r="G681" s="1332"/>
      <c r="H681" s="1333" t="str">
        <f>'Fruit Trees, Citrus &amp; Berries'!BB673&amp;" | "&amp;'Fruit Trees, Citrus &amp; Berries'!BC673</f>
        <v xml:space="preserve"> | </v>
      </c>
      <c r="I681" s="1334"/>
      <c r="J681" s="1334"/>
      <c r="K681" s="1334"/>
      <c r="L681" s="1334"/>
      <c r="M681" s="1334"/>
      <c r="N681" s="1334"/>
      <c r="O681" s="1334"/>
      <c r="P681" s="1334"/>
      <c r="Q681" s="1334"/>
      <c r="R681" s="1334"/>
      <c r="S681" s="1334"/>
      <c r="T681" s="1334"/>
      <c r="U681" s="1334"/>
      <c r="V681" s="1334"/>
      <c r="W681" s="1334"/>
      <c r="X681" s="1334"/>
      <c r="Y681" s="1334"/>
      <c r="Z681" s="1334"/>
      <c r="AA681" s="1334"/>
      <c r="AB681" s="1334"/>
      <c r="AC681" s="1334"/>
      <c r="AD681" s="1334"/>
      <c r="AE681" s="1334"/>
      <c r="AF681" s="1334"/>
      <c r="AG681" s="1334"/>
      <c r="AH681" s="1334"/>
      <c r="AI681" s="1334"/>
      <c r="AJ681" s="1334"/>
      <c r="AK681" s="1334"/>
      <c r="AL681" s="1335"/>
      <c r="AM681" s="1336" t="str">
        <f>'Fruit Trees, Citrus &amp; Berries'!BF673</f>
        <v/>
      </c>
      <c r="AN681" s="1337"/>
      <c r="AO681" s="1338"/>
      <c r="AP681" s="1339" t="str">
        <f>'Fruit Trees, Citrus &amp; Berries'!BH673</f>
        <v/>
      </c>
      <c r="AQ681" s="1340"/>
      <c r="AR681" s="1341"/>
      <c r="AS681" s="1336" t="str">
        <f t="shared" si="96"/>
        <v/>
      </c>
      <c r="AT681" s="1337"/>
      <c r="AU681" s="1337"/>
      <c r="AV681" s="1338"/>
      <c r="AW681" s="1342" t="str">
        <f>'Fruit Trees, Citrus &amp; Berries'!BA673</f>
        <v/>
      </c>
      <c r="AX681" s="1343"/>
      <c r="AY681" s="1344"/>
      <c r="BB681" s="108" t="str">
        <f t="shared" si="95"/>
        <v>*********</v>
      </c>
      <c r="BC681" s="108" t="str">
        <f t="shared" si="97"/>
        <v/>
      </c>
      <c r="BD681" s="108" t="str">
        <f t="shared" si="98"/>
        <v/>
      </c>
      <c r="BE681" s="108" t="str">
        <f t="shared" si="99"/>
        <v xml:space="preserve"> | </v>
      </c>
      <c r="BF681" s="115" t="str">
        <f t="shared" si="100"/>
        <v/>
      </c>
      <c r="BG681" s="113" t="str">
        <f t="shared" si="101"/>
        <v/>
      </c>
      <c r="BH681" s="206" t="str">
        <f t="shared" si="102"/>
        <v/>
      </c>
      <c r="BI681" s="113" t="str">
        <f t="shared" si="103"/>
        <v/>
      </c>
    </row>
    <row r="682" spans="2:61" ht="18.75" customHeight="1" x14ac:dyDescent="0.4">
      <c r="B682" s="1329" t="s">
        <v>1824</v>
      </c>
      <c r="C682" s="1330"/>
      <c r="D682" s="1329" t="s">
        <v>1824</v>
      </c>
      <c r="E682" s="1330"/>
      <c r="F682" s="1331" t="str">
        <f>'Fruit Trees, Citrus &amp; Berries'!BE674</f>
        <v/>
      </c>
      <c r="G682" s="1332"/>
      <c r="H682" s="1333" t="str">
        <f>'Fruit Trees, Citrus &amp; Berries'!BB674&amp;" | "&amp;'Fruit Trees, Citrus &amp; Berries'!BC674</f>
        <v>Loquat | Bessell Brown</v>
      </c>
      <c r="I682" s="1334"/>
      <c r="J682" s="1334"/>
      <c r="K682" s="1334"/>
      <c r="L682" s="1334"/>
      <c r="M682" s="1334"/>
      <c r="N682" s="1334"/>
      <c r="O682" s="1334"/>
      <c r="P682" s="1334"/>
      <c r="Q682" s="1334"/>
      <c r="R682" s="1334"/>
      <c r="S682" s="1334"/>
      <c r="T682" s="1334"/>
      <c r="U682" s="1334"/>
      <c r="V682" s="1334"/>
      <c r="W682" s="1334"/>
      <c r="X682" s="1334"/>
      <c r="Y682" s="1334"/>
      <c r="Z682" s="1334"/>
      <c r="AA682" s="1334"/>
      <c r="AB682" s="1334"/>
      <c r="AC682" s="1334"/>
      <c r="AD682" s="1334"/>
      <c r="AE682" s="1334"/>
      <c r="AF682" s="1334"/>
      <c r="AG682" s="1334"/>
      <c r="AH682" s="1334"/>
      <c r="AI682" s="1334"/>
      <c r="AJ682" s="1334"/>
      <c r="AK682" s="1334"/>
      <c r="AL682" s="1335"/>
      <c r="AM682" s="1336">
        <f>'Fruit Trees, Citrus &amp; Berries'!BF674</f>
        <v>69.95</v>
      </c>
      <c r="AN682" s="1337"/>
      <c r="AO682" s="1338"/>
      <c r="AP682" s="1339">
        <f>'Fruit Trees, Citrus &amp; Berries'!BH674</f>
        <v>0</v>
      </c>
      <c r="AQ682" s="1340"/>
      <c r="AR682" s="1341"/>
      <c r="AS682" s="1336" t="str">
        <f t="shared" si="96"/>
        <v/>
      </c>
      <c r="AT682" s="1337"/>
      <c r="AU682" s="1337"/>
      <c r="AV682" s="1338"/>
      <c r="AW682" s="1342" t="str">
        <f>'Fruit Trees, Citrus &amp; Berries'!BA674</f>
        <v>MVPFT169</v>
      </c>
      <c r="AX682" s="1343"/>
      <c r="AY682" s="1344"/>
      <c r="BB682" s="108" t="str">
        <f t="shared" si="95"/>
        <v>*********</v>
      </c>
      <c r="BC682" s="108" t="str">
        <f t="shared" si="97"/>
        <v>MVPFT169</v>
      </c>
      <c r="BD682" s="108" t="str">
        <f t="shared" si="98"/>
        <v/>
      </c>
      <c r="BE682" s="108" t="str">
        <f t="shared" si="99"/>
        <v>Loquat | Bessell Brown</v>
      </c>
      <c r="BF682" s="115" t="str">
        <f t="shared" si="100"/>
        <v/>
      </c>
      <c r="BG682" s="113">
        <f t="shared" si="101"/>
        <v>69.95</v>
      </c>
      <c r="BH682" s="206">
        <f t="shared" si="102"/>
        <v>0</v>
      </c>
      <c r="BI682" s="113" t="str">
        <f t="shared" si="103"/>
        <v/>
      </c>
    </row>
    <row r="683" spans="2:61" ht="18.75" customHeight="1" x14ac:dyDescent="0.4">
      <c r="B683" s="1329" t="s">
        <v>1824</v>
      </c>
      <c r="C683" s="1330"/>
      <c r="D683" s="1329" t="s">
        <v>1824</v>
      </c>
      <c r="E683" s="1330"/>
      <c r="F683" s="1331" t="str">
        <f>'Fruit Trees, Citrus &amp; Berries'!BE675</f>
        <v/>
      </c>
      <c r="G683" s="1332"/>
      <c r="H683" s="1333" t="str">
        <f>'Fruit Trees, Citrus &amp; Berries'!BB675&amp;" | "&amp;'Fruit Trees, Citrus &amp; Berries'!BC675</f>
        <v>Loquat | Enormity</v>
      </c>
      <c r="I683" s="1334"/>
      <c r="J683" s="1334"/>
      <c r="K683" s="1334"/>
      <c r="L683" s="1334"/>
      <c r="M683" s="1334"/>
      <c r="N683" s="1334"/>
      <c r="O683" s="1334"/>
      <c r="P683" s="1334"/>
      <c r="Q683" s="1334"/>
      <c r="R683" s="1334"/>
      <c r="S683" s="1334"/>
      <c r="T683" s="1334"/>
      <c r="U683" s="1334"/>
      <c r="V683" s="1334"/>
      <c r="W683" s="1334"/>
      <c r="X683" s="1334"/>
      <c r="Y683" s="1334"/>
      <c r="Z683" s="1334"/>
      <c r="AA683" s="1334"/>
      <c r="AB683" s="1334"/>
      <c r="AC683" s="1334"/>
      <c r="AD683" s="1334"/>
      <c r="AE683" s="1334"/>
      <c r="AF683" s="1334"/>
      <c r="AG683" s="1334"/>
      <c r="AH683" s="1334"/>
      <c r="AI683" s="1334"/>
      <c r="AJ683" s="1334"/>
      <c r="AK683" s="1334"/>
      <c r="AL683" s="1335"/>
      <c r="AM683" s="1336">
        <f>'Fruit Trees, Citrus &amp; Berries'!BF675</f>
        <v>69.95</v>
      </c>
      <c r="AN683" s="1337"/>
      <c r="AO683" s="1338"/>
      <c r="AP683" s="1339">
        <f>'Fruit Trees, Citrus &amp; Berries'!BH675</f>
        <v>0</v>
      </c>
      <c r="AQ683" s="1340"/>
      <c r="AR683" s="1341"/>
      <c r="AS683" s="1336" t="str">
        <f t="shared" si="96"/>
        <v/>
      </c>
      <c r="AT683" s="1337"/>
      <c r="AU683" s="1337"/>
      <c r="AV683" s="1338"/>
      <c r="AW683" s="1342" t="str">
        <f>'Fruit Trees, Citrus &amp; Berries'!BA675</f>
        <v>MVPFT172</v>
      </c>
      <c r="AX683" s="1343"/>
      <c r="AY683" s="1344"/>
      <c r="BB683" s="108" t="str">
        <f t="shared" si="95"/>
        <v>*********</v>
      </c>
      <c r="BC683" s="108" t="str">
        <f t="shared" si="97"/>
        <v>MVPFT172</v>
      </c>
      <c r="BD683" s="108" t="str">
        <f t="shared" si="98"/>
        <v/>
      </c>
      <c r="BE683" s="108" t="str">
        <f t="shared" si="99"/>
        <v>Loquat | Enormity</v>
      </c>
      <c r="BF683" s="115" t="str">
        <f t="shared" si="100"/>
        <v/>
      </c>
      <c r="BG683" s="113">
        <f t="shared" si="101"/>
        <v>69.95</v>
      </c>
      <c r="BH683" s="206">
        <f t="shared" si="102"/>
        <v>0</v>
      </c>
      <c r="BI683" s="113" t="str">
        <f t="shared" si="103"/>
        <v/>
      </c>
    </row>
    <row r="684" spans="2:61" ht="18.75" customHeight="1" x14ac:dyDescent="0.4">
      <c r="B684" s="1329" t="s">
        <v>1824</v>
      </c>
      <c r="C684" s="1330"/>
      <c r="D684" s="1329" t="s">
        <v>1824</v>
      </c>
      <c r="E684" s="1330"/>
      <c r="F684" s="1331" t="str">
        <f>'Fruit Trees, Citrus &amp; Berries'!BE676</f>
        <v/>
      </c>
      <c r="G684" s="1332"/>
      <c r="H684" s="1333" t="str">
        <f>'Fruit Trees, Citrus &amp; Berries'!BB676&amp;" | "&amp;'Fruit Trees, Citrus &amp; Berries'!BC676</f>
        <v>Loquat | Herds Mammoth</v>
      </c>
      <c r="I684" s="1334"/>
      <c r="J684" s="1334"/>
      <c r="K684" s="1334"/>
      <c r="L684" s="1334"/>
      <c r="M684" s="1334"/>
      <c r="N684" s="1334"/>
      <c r="O684" s="1334"/>
      <c r="P684" s="1334"/>
      <c r="Q684" s="1334"/>
      <c r="R684" s="1334"/>
      <c r="S684" s="1334"/>
      <c r="T684" s="1334"/>
      <c r="U684" s="1334"/>
      <c r="V684" s="1334"/>
      <c r="W684" s="1334"/>
      <c r="X684" s="1334"/>
      <c r="Y684" s="1334"/>
      <c r="Z684" s="1334"/>
      <c r="AA684" s="1334"/>
      <c r="AB684" s="1334"/>
      <c r="AC684" s="1334"/>
      <c r="AD684" s="1334"/>
      <c r="AE684" s="1334"/>
      <c r="AF684" s="1334"/>
      <c r="AG684" s="1334"/>
      <c r="AH684" s="1334"/>
      <c r="AI684" s="1334"/>
      <c r="AJ684" s="1334"/>
      <c r="AK684" s="1334"/>
      <c r="AL684" s="1335"/>
      <c r="AM684" s="1336">
        <f>'Fruit Trees, Citrus &amp; Berries'!BF676</f>
        <v>69.95</v>
      </c>
      <c r="AN684" s="1337"/>
      <c r="AO684" s="1338"/>
      <c r="AP684" s="1339">
        <f>'Fruit Trees, Citrus &amp; Berries'!BH676</f>
        <v>0</v>
      </c>
      <c r="AQ684" s="1340"/>
      <c r="AR684" s="1341"/>
      <c r="AS684" s="1336" t="str">
        <f t="shared" si="96"/>
        <v/>
      </c>
      <c r="AT684" s="1337"/>
      <c r="AU684" s="1337"/>
      <c r="AV684" s="1338"/>
      <c r="AW684" s="1342" t="str">
        <f>'Fruit Trees, Citrus &amp; Berries'!BA676</f>
        <v>MVPFT175</v>
      </c>
      <c r="AX684" s="1343"/>
      <c r="AY684" s="1344"/>
      <c r="BB684" s="108" t="str">
        <f t="shared" si="95"/>
        <v>*********</v>
      </c>
      <c r="BC684" s="108" t="str">
        <f t="shared" si="97"/>
        <v>MVPFT175</v>
      </c>
      <c r="BD684" s="108" t="str">
        <f t="shared" si="98"/>
        <v/>
      </c>
      <c r="BE684" s="108" t="str">
        <f t="shared" si="99"/>
        <v>Loquat | Herds Mammoth</v>
      </c>
      <c r="BF684" s="115" t="str">
        <f t="shared" si="100"/>
        <v/>
      </c>
      <c r="BG684" s="113">
        <f t="shared" si="101"/>
        <v>69.95</v>
      </c>
      <c r="BH684" s="206">
        <f t="shared" si="102"/>
        <v>0</v>
      </c>
      <c r="BI684" s="113" t="str">
        <f t="shared" si="103"/>
        <v/>
      </c>
    </row>
    <row r="685" spans="2:61" ht="18.75" customHeight="1" x14ac:dyDescent="0.4">
      <c r="B685" s="1329" t="s">
        <v>1824</v>
      </c>
      <c r="C685" s="1330"/>
      <c r="D685" s="1329" t="s">
        <v>1824</v>
      </c>
      <c r="E685" s="1330"/>
      <c r="F685" s="1331" t="str">
        <f>'Fruit Trees, Citrus &amp; Berries'!BE677</f>
        <v/>
      </c>
      <c r="G685" s="1332"/>
      <c r="H685" s="1333" t="str">
        <f>'Fruit Trees, Citrus &amp; Berries'!BB677&amp;" | "&amp;'Fruit Trees, Citrus &amp; Berries'!BC677</f>
        <v>Loquat | Sewells Prolific</v>
      </c>
      <c r="I685" s="1334"/>
      <c r="J685" s="1334"/>
      <c r="K685" s="1334"/>
      <c r="L685" s="1334"/>
      <c r="M685" s="1334"/>
      <c r="N685" s="1334"/>
      <c r="O685" s="1334"/>
      <c r="P685" s="1334"/>
      <c r="Q685" s="1334"/>
      <c r="R685" s="1334"/>
      <c r="S685" s="1334"/>
      <c r="T685" s="1334"/>
      <c r="U685" s="1334"/>
      <c r="V685" s="1334"/>
      <c r="W685" s="1334"/>
      <c r="X685" s="1334"/>
      <c r="Y685" s="1334"/>
      <c r="Z685" s="1334"/>
      <c r="AA685" s="1334"/>
      <c r="AB685" s="1334"/>
      <c r="AC685" s="1334"/>
      <c r="AD685" s="1334"/>
      <c r="AE685" s="1334"/>
      <c r="AF685" s="1334"/>
      <c r="AG685" s="1334"/>
      <c r="AH685" s="1334"/>
      <c r="AI685" s="1334"/>
      <c r="AJ685" s="1334"/>
      <c r="AK685" s="1334"/>
      <c r="AL685" s="1335"/>
      <c r="AM685" s="1336">
        <f>'Fruit Trees, Citrus &amp; Berries'!BF677</f>
        <v>69.95</v>
      </c>
      <c r="AN685" s="1337"/>
      <c r="AO685" s="1338"/>
      <c r="AP685" s="1339">
        <f>'Fruit Trees, Citrus &amp; Berries'!BH677</f>
        <v>0</v>
      </c>
      <c r="AQ685" s="1340"/>
      <c r="AR685" s="1341"/>
      <c r="AS685" s="1336" t="str">
        <f t="shared" si="96"/>
        <v/>
      </c>
      <c r="AT685" s="1337"/>
      <c r="AU685" s="1337"/>
      <c r="AV685" s="1338"/>
      <c r="AW685" s="1342" t="str">
        <f>'Fruit Trees, Citrus &amp; Berries'!BA677</f>
        <v>MVPFT178</v>
      </c>
      <c r="AX685" s="1343"/>
      <c r="AY685" s="1344"/>
      <c r="BB685" s="108" t="str">
        <f t="shared" si="95"/>
        <v>*********</v>
      </c>
      <c r="BC685" s="108" t="str">
        <f t="shared" si="97"/>
        <v>MVPFT178</v>
      </c>
      <c r="BD685" s="108" t="str">
        <f t="shared" si="98"/>
        <v/>
      </c>
      <c r="BE685" s="108" t="str">
        <f t="shared" si="99"/>
        <v>Loquat | Sewells Prolific</v>
      </c>
      <c r="BF685" s="115" t="str">
        <f t="shared" si="100"/>
        <v/>
      </c>
      <c r="BG685" s="113">
        <f t="shared" si="101"/>
        <v>69.95</v>
      </c>
      <c r="BH685" s="206">
        <f t="shared" si="102"/>
        <v>0</v>
      </c>
      <c r="BI685" s="113" t="str">
        <f t="shared" si="103"/>
        <v/>
      </c>
    </row>
    <row r="686" spans="2:61" ht="18.75" customHeight="1" x14ac:dyDescent="0.4">
      <c r="B686" s="1329" t="s">
        <v>1824</v>
      </c>
      <c r="C686" s="1330"/>
      <c r="D686" s="1329" t="s">
        <v>1824</v>
      </c>
      <c r="E686" s="1330"/>
      <c r="F686" s="1331" t="str">
        <f>'Fruit Trees, Citrus &amp; Berries'!BE678</f>
        <v/>
      </c>
      <c r="G686" s="1332"/>
      <c r="H686" s="1333" t="str">
        <f>'Fruit Trees, Citrus &amp; Berries'!BB678&amp;" | "&amp;'Fruit Trees, Citrus &amp; Berries'!BC678</f>
        <v xml:space="preserve"> | </v>
      </c>
      <c r="I686" s="1334"/>
      <c r="J686" s="1334"/>
      <c r="K686" s="1334"/>
      <c r="L686" s="1334"/>
      <c r="M686" s="1334"/>
      <c r="N686" s="1334"/>
      <c r="O686" s="1334"/>
      <c r="P686" s="1334"/>
      <c r="Q686" s="1334"/>
      <c r="R686" s="1334"/>
      <c r="S686" s="1334"/>
      <c r="T686" s="1334"/>
      <c r="U686" s="1334"/>
      <c r="V686" s="1334"/>
      <c r="W686" s="1334"/>
      <c r="X686" s="1334"/>
      <c r="Y686" s="1334"/>
      <c r="Z686" s="1334"/>
      <c r="AA686" s="1334"/>
      <c r="AB686" s="1334"/>
      <c r="AC686" s="1334"/>
      <c r="AD686" s="1334"/>
      <c r="AE686" s="1334"/>
      <c r="AF686" s="1334"/>
      <c r="AG686" s="1334"/>
      <c r="AH686" s="1334"/>
      <c r="AI686" s="1334"/>
      <c r="AJ686" s="1334"/>
      <c r="AK686" s="1334"/>
      <c r="AL686" s="1335"/>
      <c r="AM686" s="1336" t="str">
        <f>'Fruit Trees, Citrus &amp; Berries'!BF678</f>
        <v/>
      </c>
      <c r="AN686" s="1337"/>
      <c r="AO686" s="1338"/>
      <c r="AP686" s="1339" t="str">
        <f>'Fruit Trees, Citrus &amp; Berries'!BH678</f>
        <v/>
      </c>
      <c r="AQ686" s="1340"/>
      <c r="AR686" s="1341"/>
      <c r="AS686" s="1336" t="str">
        <f t="shared" si="96"/>
        <v/>
      </c>
      <c r="AT686" s="1337"/>
      <c r="AU686" s="1337"/>
      <c r="AV686" s="1338"/>
      <c r="AW686" s="1342" t="str">
        <f>'Fruit Trees, Citrus &amp; Berries'!BA678</f>
        <v/>
      </c>
      <c r="AX686" s="1343"/>
      <c r="AY686" s="1344"/>
      <c r="BB686" s="108" t="str">
        <f t="shared" si="95"/>
        <v>*********</v>
      </c>
      <c r="BC686" s="108" t="str">
        <f t="shared" si="97"/>
        <v/>
      </c>
      <c r="BD686" s="108" t="str">
        <f t="shared" si="98"/>
        <v/>
      </c>
      <c r="BE686" s="108" t="str">
        <f t="shared" si="99"/>
        <v xml:space="preserve"> | </v>
      </c>
      <c r="BF686" s="115" t="str">
        <f t="shared" si="100"/>
        <v/>
      </c>
      <c r="BG686" s="113" t="str">
        <f t="shared" si="101"/>
        <v/>
      </c>
      <c r="BH686" s="206" t="str">
        <f t="shared" si="102"/>
        <v/>
      </c>
      <c r="BI686" s="113" t="str">
        <f t="shared" si="103"/>
        <v/>
      </c>
    </row>
    <row r="687" spans="2:61" ht="18.75" customHeight="1" x14ac:dyDescent="0.4">
      <c r="B687" s="1329" t="s">
        <v>1824</v>
      </c>
      <c r="C687" s="1330"/>
      <c r="D687" s="1329" t="s">
        <v>1824</v>
      </c>
      <c r="E687" s="1330"/>
      <c r="F687" s="1331" t="str">
        <f>'Fruit Trees, Citrus &amp; Berries'!BE679</f>
        <v/>
      </c>
      <c r="G687" s="1332"/>
      <c r="H687" s="1333" t="str">
        <f>'Fruit Trees, Citrus &amp; Berries'!BB679&amp;" | "&amp;'Fruit Trees, Citrus &amp; Berries'!BC679</f>
        <v xml:space="preserve"> | </v>
      </c>
      <c r="I687" s="1334"/>
      <c r="J687" s="1334"/>
      <c r="K687" s="1334"/>
      <c r="L687" s="1334"/>
      <c r="M687" s="1334"/>
      <c r="N687" s="1334"/>
      <c r="O687" s="1334"/>
      <c r="P687" s="1334"/>
      <c r="Q687" s="1334"/>
      <c r="R687" s="1334"/>
      <c r="S687" s="1334"/>
      <c r="T687" s="1334"/>
      <c r="U687" s="1334"/>
      <c r="V687" s="1334"/>
      <c r="W687" s="1334"/>
      <c r="X687" s="1334"/>
      <c r="Y687" s="1334"/>
      <c r="Z687" s="1334"/>
      <c r="AA687" s="1334"/>
      <c r="AB687" s="1334"/>
      <c r="AC687" s="1334"/>
      <c r="AD687" s="1334"/>
      <c r="AE687" s="1334"/>
      <c r="AF687" s="1334"/>
      <c r="AG687" s="1334"/>
      <c r="AH687" s="1334"/>
      <c r="AI687" s="1334"/>
      <c r="AJ687" s="1334"/>
      <c r="AK687" s="1334"/>
      <c r="AL687" s="1335"/>
      <c r="AM687" s="1336" t="str">
        <f>'Fruit Trees, Citrus &amp; Berries'!BF679</f>
        <v/>
      </c>
      <c r="AN687" s="1337"/>
      <c r="AO687" s="1338"/>
      <c r="AP687" s="1339" t="str">
        <f>'Fruit Trees, Citrus &amp; Berries'!BH679</f>
        <v/>
      </c>
      <c r="AQ687" s="1340"/>
      <c r="AR687" s="1341"/>
      <c r="AS687" s="1336" t="str">
        <f t="shared" si="96"/>
        <v/>
      </c>
      <c r="AT687" s="1337"/>
      <c r="AU687" s="1337"/>
      <c r="AV687" s="1338"/>
      <c r="AW687" s="1342" t="str">
        <f>'Fruit Trees, Citrus &amp; Berries'!BA679</f>
        <v/>
      </c>
      <c r="AX687" s="1343"/>
      <c r="AY687" s="1344"/>
      <c r="BB687" s="108" t="str">
        <f t="shared" si="95"/>
        <v>*********</v>
      </c>
      <c r="BC687" s="108" t="str">
        <f t="shared" si="97"/>
        <v/>
      </c>
      <c r="BD687" s="108" t="str">
        <f t="shared" si="98"/>
        <v/>
      </c>
      <c r="BE687" s="108" t="str">
        <f t="shared" si="99"/>
        <v xml:space="preserve"> | </v>
      </c>
      <c r="BF687" s="115" t="str">
        <f t="shared" si="100"/>
        <v/>
      </c>
      <c r="BG687" s="113" t="str">
        <f t="shared" si="101"/>
        <v/>
      </c>
      <c r="BH687" s="206" t="str">
        <f t="shared" si="102"/>
        <v/>
      </c>
      <c r="BI687" s="113" t="str">
        <f t="shared" si="103"/>
        <v/>
      </c>
    </row>
    <row r="688" spans="2:61" ht="18.75" customHeight="1" x14ac:dyDescent="0.4">
      <c r="B688" s="1329" t="s">
        <v>1824</v>
      </c>
      <c r="C688" s="1330"/>
      <c r="D688" s="1329" t="s">
        <v>1824</v>
      </c>
      <c r="E688" s="1330"/>
      <c r="F688" s="1331" t="str">
        <f>'Fruit Trees, Citrus &amp; Berries'!BE680</f>
        <v/>
      </c>
      <c r="G688" s="1332"/>
      <c r="H688" s="1333" t="str">
        <f>'Fruit Trees, Citrus &amp; Berries'!BB680&amp;" | "&amp;'Fruit Trees, Citrus &amp; Berries'!BC680</f>
        <v>Mulberry | Black English</v>
      </c>
      <c r="I688" s="1334"/>
      <c r="J688" s="1334"/>
      <c r="K688" s="1334"/>
      <c r="L688" s="1334"/>
      <c r="M688" s="1334"/>
      <c r="N688" s="1334"/>
      <c r="O688" s="1334"/>
      <c r="P688" s="1334"/>
      <c r="Q688" s="1334"/>
      <c r="R688" s="1334"/>
      <c r="S688" s="1334"/>
      <c r="T688" s="1334"/>
      <c r="U688" s="1334"/>
      <c r="V688" s="1334"/>
      <c r="W688" s="1334"/>
      <c r="X688" s="1334"/>
      <c r="Y688" s="1334"/>
      <c r="Z688" s="1334"/>
      <c r="AA688" s="1334"/>
      <c r="AB688" s="1334"/>
      <c r="AC688" s="1334"/>
      <c r="AD688" s="1334"/>
      <c r="AE688" s="1334"/>
      <c r="AF688" s="1334"/>
      <c r="AG688" s="1334"/>
      <c r="AH688" s="1334"/>
      <c r="AI688" s="1334"/>
      <c r="AJ688" s="1334"/>
      <c r="AK688" s="1334"/>
      <c r="AL688" s="1335"/>
      <c r="AM688" s="1336">
        <f>'Fruit Trees, Citrus &amp; Berries'!BF680</f>
        <v>84.95</v>
      </c>
      <c r="AN688" s="1337"/>
      <c r="AO688" s="1338"/>
      <c r="AP688" s="1339">
        <f>'Fruit Trees, Citrus &amp; Berries'!BH680</f>
        <v>0</v>
      </c>
      <c r="AQ688" s="1340"/>
      <c r="AR688" s="1341"/>
      <c r="AS688" s="1336" t="str">
        <f t="shared" si="96"/>
        <v/>
      </c>
      <c r="AT688" s="1337"/>
      <c r="AU688" s="1337"/>
      <c r="AV688" s="1338"/>
      <c r="AW688" s="1342" t="str">
        <f>'Fruit Trees, Citrus &amp; Berries'!BA680</f>
        <v>MVPFT193</v>
      </c>
      <c r="AX688" s="1343"/>
      <c r="AY688" s="1344"/>
      <c r="BB688" s="108" t="str">
        <f t="shared" si="95"/>
        <v>*********</v>
      </c>
      <c r="BC688" s="108" t="str">
        <f t="shared" si="97"/>
        <v>MVPFT193</v>
      </c>
      <c r="BD688" s="108" t="str">
        <f t="shared" si="98"/>
        <v/>
      </c>
      <c r="BE688" s="108" t="str">
        <f t="shared" si="99"/>
        <v>Mulberry | Black English</v>
      </c>
      <c r="BF688" s="115" t="str">
        <f t="shared" si="100"/>
        <v/>
      </c>
      <c r="BG688" s="113">
        <f t="shared" si="101"/>
        <v>84.95</v>
      </c>
      <c r="BH688" s="206">
        <f t="shared" si="102"/>
        <v>0</v>
      </c>
      <c r="BI688" s="113" t="str">
        <f t="shared" si="103"/>
        <v/>
      </c>
    </row>
    <row r="689" spans="2:61" ht="18.75" customHeight="1" x14ac:dyDescent="0.4">
      <c r="B689" s="1329" t="s">
        <v>1824</v>
      </c>
      <c r="C689" s="1330"/>
      <c r="D689" s="1329" t="s">
        <v>1824</v>
      </c>
      <c r="E689" s="1330"/>
      <c r="F689" s="1331" t="str">
        <f>'Fruit Trees, Citrus &amp; Berries'!BE681</f>
        <v/>
      </c>
      <c r="G689" s="1332"/>
      <c r="H689" s="1333" t="str">
        <f>'Fruit Trees, Citrus &amp; Berries'!BB681&amp;" | "&amp;'Fruit Trees, Citrus &amp; Berries'!BC681</f>
        <v>Mulberry | White Mulberry</v>
      </c>
      <c r="I689" s="1334"/>
      <c r="J689" s="1334"/>
      <c r="K689" s="1334"/>
      <c r="L689" s="1334"/>
      <c r="M689" s="1334"/>
      <c r="N689" s="1334"/>
      <c r="O689" s="1334"/>
      <c r="P689" s="1334"/>
      <c r="Q689" s="1334"/>
      <c r="R689" s="1334"/>
      <c r="S689" s="1334"/>
      <c r="T689" s="1334"/>
      <c r="U689" s="1334"/>
      <c r="V689" s="1334"/>
      <c r="W689" s="1334"/>
      <c r="X689" s="1334"/>
      <c r="Y689" s="1334"/>
      <c r="Z689" s="1334"/>
      <c r="AA689" s="1334"/>
      <c r="AB689" s="1334"/>
      <c r="AC689" s="1334"/>
      <c r="AD689" s="1334"/>
      <c r="AE689" s="1334"/>
      <c r="AF689" s="1334"/>
      <c r="AG689" s="1334"/>
      <c r="AH689" s="1334"/>
      <c r="AI689" s="1334"/>
      <c r="AJ689" s="1334"/>
      <c r="AK689" s="1334"/>
      <c r="AL689" s="1335"/>
      <c r="AM689" s="1336" t="str">
        <f>'Fruit Trees, Citrus &amp; Berries'!BF681</f>
        <v/>
      </c>
      <c r="AN689" s="1337"/>
      <c r="AO689" s="1338"/>
      <c r="AP689" s="1339">
        <f>'Fruit Trees, Citrus &amp; Berries'!BH681</f>
        <v>0</v>
      </c>
      <c r="AQ689" s="1340"/>
      <c r="AR689" s="1341"/>
      <c r="AS689" s="1336" t="str">
        <f t="shared" si="96"/>
        <v/>
      </c>
      <c r="AT689" s="1337"/>
      <c r="AU689" s="1337"/>
      <c r="AV689" s="1338"/>
      <c r="AW689" s="1342" t="str">
        <f>'Fruit Trees, Citrus &amp; Berries'!BA681</f>
        <v>MVPFT194</v>
      </c>
      <c r="AX689" s="1343"/>
      <c r="AY689" s="1344"/>
      <c r="BB689" s="108" t="str">
        <f t="shared" si="95"/>
        <v>*********</v>
      </c>
      <c r="BC689" s="108" t="str">
        <f t="shared" si="97"/>
        <v>MVPFT194</v>
      </c>
      <c r="BD689" s="108" t="str">
        <f t="shared" si="98"/>
        <v/>
      </c>
      <c r="BE689" s="108" t="str">
        <f t="shared" si="99"/>
        <v>Mulberry | White Mulberry</v>
      </c>
      <c r="BF689" s="115" t="str">
        <f t="shared" si="100"/>
        <v/>
      </c>
      <c r="BG689" s="113" t="str">
        <f t="shared" si="101"/>
        <v/>
      </c>
      <c r="BH689" s="206">
        <f t="shared" si="102"/>
        <v>0</v>
      </c>
      <c r="BI689" s="113" t="str">
        <f t="shared" si="103"/>
        <v/>
      </c>
    </row>
    <row r="690" spans="2:61" ht="18.75" customHeight="1" x14ac:dyDescent="0.4">
      <c r="B690" s="1329" t="s">
        <v>1824</v>
      </c>
      <c r="C690" s="1330"/>
      <c r="D690" s="1329" t="s">
        <v>1824</v>
      </c>
      <c r="E690" s="1330"/>
      <c r="F690" s="1331" t="str">
        <f>'Fruit Trees, Citrus &amp; Berries'!BE682</f>
        <v/>
      </c>
      <c r="G690" s="1332"/>
      <c r="H690" s="1333" t="str">
        <f>'Fruit Trees, Citrus &amp; Berries'!BB682&amp;" | "&amp;'Fruit Trees, Citrus &amp; Berries'!BC682</f>
        <v xml:space="preserve"> | </v>
      </c>
      <c r="I690" s="1334"/>
      <c r="J690" s="1334"/>
      <c r="K690" s="1334"/>
      <c r="L690" s="1334"/>
      <c r="M690" s="1334"/>
      <c r="N690" s="1334"/>
      <c r="O690" s="1334"/>
      <c r="P690" s="1334"/>
      <c r="Q690" s="1334"/>
      <c r="R690" s="1334"/>
      <c r="S690" s="1334"/>
      <c r="T690" s="1334"/>
      <c r="U690" s="1334"/>
      <c r="V690" s="1334"/>
      <c r="W690" s="1334"/>
      <c r="X690" s="1334"/>
      <c r="Y690" s="1334"/>
      <c r="Z690" s="1334"/>
      <c r="AA690" s="1334"/>
      <c r="AB690" s="1334"/>
      <c r="AC690" s="1334"/>
      <c r="AD690" s="1334"/>
      <c r="AE690" s="1334"/>
      <c r="AF690" s="1334"/>
      <c r="AG690" s="1334"/>
      <c r="AH690" s="1334"/>
      <c r="AI690" s="1334"/>
      <c r="AJ690" s="1334"/>
      <c r="AK690" s="1334"/>
      <c r="AL690" s="1335"/>
      <c r="AM690" s="1336" t="str">
        <f>'Fruit Trees, Citrus &amp; Berries'!BF682</f>
        <v/>
      </c>
      <c r="AN690" s="1337"/>
      <c r="AO690" s="1338"/>
      <c r="AP690" s="1339" t="str">
        <f>'Fruit Trees, Citrus &amp; Berries'!BH682</f>
        <v/>
      </c>
      <c r="AQ690" s="1340"/>
      <c r="AR690" s="1341"/>
      <c r="AS690" s="1336" t="str">
        <f t="shared" si="96"/>
        <v/>
      </c>
      <c r="AT690" s="1337"/>
      <c r="AU690" s="1337"/>
      <c r="AV690" s="1338"/>
      <c r="AW690" s="1342" t="str">
        <f>'Fruit Trees, Citrus &amp; Berries'!BA682</f>
        <v/>
      </c>
      <c r="AX690" s="1343"/>
      <c r="AY690" s="1344"/>
      <c r="BB690" s="108" t="str">
        <f t="shared" si="95"/>
        <v>*********</v>
      </c>
      <c r="BC690" s="108" t="str">
        <f t="shared" si="97"/>
        <v/>
      </c>
      <c r="BD690" s="108" t="str">
        <f t="shared" si="98"/>
        <v/>
      </c>
      <c r="BE690" s="108" t="str">
        <f t="shared" si="99"/>
        <v xml:space="preserve"> | </v>
      </c>
      <c r="BF690" s="115" t="str">
        <f t="shared" si="100"/>
        <v/>
      </c>
      <c r="BG690" s="113" t="str">
        <f t="shared" si="101"/>
        <v/>
      </c>
      <c r="BH690" s="206" t="str">
        <f t="shared" si="102"/>
        <v/>
      </c>
      <c r="BI690" s="113" t="str">
        <f t="shared" si="103"/>
        <v/>
      </c>
    </row>
    <row r="691" spans="2:61" ht="18.75" customHeight="1" x14ac:dyDescent="0.4">
      <c r="B691" s="1329" t="s">
        <v>1824</v>
      </c>
      <c r="C691" s="1330"/>
      <c r="D691" s="1329" t="s">
        <v>1824</v>
      </c>
      <c r="E691" s="1330"/>
      <c r="F691" s="1331" t="str">
        <f>'Fruit Trees, Citrus &amp; Berries'!BE683</f>
        <v/>
      </c>
      <c r="G691" s="1332"/>
      <c r="H691" s="1333" t="str">
        <f>'Fruit Trees, Citrus &amp; Berries'!BB683&amp;" | "&amp;'Fruit Trees, Citrus &amp; Berries'!BC683</f>
        <v xml:space="preserve"> | </v>
      </c>
      <c r="I691" s="1334"/>
      <c r="J691" s="1334"/>
      <c r="K691" s="1334"/>
      <c r="L691" s="1334"/>
      <c r="M691" s="1334"/>
      <c r="N691" s="1334"/>
      <c r="O691" s="1334"/>
      <c r="P691" s="1334"/>
      <c r="Q691" s="1334"/>
      <c r="R691" s="1334"/>
      <c r="S691" s="1334"/>
      <c r="T691" s="1334"/>
      <c r="U691" s="1334"/>
      <c r="V691" s="1334"/>
      <c r="W691" s="1334"/>
      <c r="X691" s="1334"/>
      <c r="Y691" s="1334"/>
      <c r="Z691" s="1334"/>
      <c r="AA691" s="1334"/>
      <c r="AB691" s="1334"/>
      <c r="AC691" s="1334"/>
      <c r="AD691" s="1334"/>
      <c r="AE691" s="1334"/>
      <c r="AF691" s="1334"/>
      <c r="AG691" s="1334"/>
      <c r="AH691" s="1334"/>
      <c r="AI691" s="1334"/>
      <c r="AJ691" s="1334"/>
      <c r="AK691" s="1334"/>
      <c r="AL691" s="1335"/>
      <c r="AM691" s="1336" t="str">
        <f>'Fruit Trees, Citrus &amp; Berries'!BF683</f>
        <v/>
      </c>
      <c r="AN691" s="1337"/>
      <c r="AO691" s="1338"/>
      <c r="AP691" s="1339" t="str">
        <f>'Fruit Trees, Citrus &amp; Berries'!BH683</f>
        <v/>
      </c>
      <c r="AQ691" s="1340"/>
      <c r="AR691" s="1341"/>
      <c r="AS691" s="1336" t="str">
        <f t="shared" si="96"/>
        <v/>
      </c>
      <c r="AT691" s="1337"/>
      <c r="AU691" s="1337"/>
      <c r="AV691" s="1338"/>
      <c r="AW691" s="1342" t="str">
        <f>'Fruit Trees, Citrus &amp; Berries'!BA683</f>
        <v/>
      </c>
      <c r="AX691" s="1343"/>
      <c r="AY691" s="1344"/>
      <c r="BB691" s="108" t="str">
        <f t="shared" si="95"/>
        <v>*********</v>
      </c>
      <c r="BC691" s="108" t="str">
        <f t="shared" si="97"/>
        <v/>
      </c>
      <c r="BD691" s="108" t="str">
        <f t="shared" si="98"/>
        <v/>
      </c>
      <c r="BE691" s="108" t="str">
        <f t="shared" si="99"/>
        <v xml:space="preserve"> | </v>
      </c>
      <c r="BF691" s="115" t="str">
        <f t="shared" si="100"/>
        <v/>
      </c>
      <c r="BG691" s="113" t="str">
        <f t="shared" si="101"/>
        <v/>
      </c>
      <c r="BH691" s="206" t="str">
        <f t="shared" si="102"/>
        <v/>
      </c>
      <c r="BI691" s="113" t="str">
        <f t="shared" si="103"/>
        <v/>
      </c>
    </row>
    <row r="692" spans="2:61" ht="18.75" customHeight="1" x14ac:dyDescent="0.4">
      <c r="B692" s="1329" t="s">
        <v>1824</v>
      </c>
      <c r="C692" s="1330"/>
      <c r="D692" s="1329" t="s">
        <v>1824</v>
      </c>
      <c r="E692" s="1330"/>
      <c r="F692" s="1331" t="str">
        <f>'Fruit Trees, Citrus &amp; Berries'!BE684</f>
        <v/>
      </c>
      <c r="G692" s="1332"/>
      <c r="H692" s="1333" t="str">
        <f>'Fruit Trees, Citrus &amp; Berries'!BB684&amp;" | "&amp;'Fruit Trees, Citrus &amp; Berries'!BC684</f>
        <v>Olive (20cm pot) | Arbequina</v>
      </c>
      <c r="I692" s="1334"/>
      <c r="J692" s="1334"/>
      <c r="K692" s="1334"/>
      <c r="L692" s="1334"/>
      <c r="M692" s="1334"/>
      <c r="N692" s="1334"/>
      <c r="O692" s="1334"/>
      <c r="P692" s="1334"/>
      <c r="Q692" s="1334"/>
      <c r="R692" s="1334"/>
      <c r="S692" s="1334"/>
      <c r="T692" s="1334"/>
      <c r="U692" s="1334"/>
      <c r="V692" s="1334"/>
      <c r="W692" s="1334"/>
      <c r="X692" s="1334"/>
      <c r="Y692" s="1334"/>
      <c r="Z692" s="1334"/>
      <c r="AA692" s="1334"/>
      <c r="AB692" s="1334"/>
      <c r="AC692" s="1334"/>
      <c r="AD692" s="1334"/>
      <c r="AE692" s="1334"/>
      <c r="AF692" s="1334"/>
      <c r="AG692" s="1334"/>
      <c r="AH692" s="1334"/>
      <c r="AI692" s="1334"/>
      <c r="AJ692" s="1334"/>
      <c r="AK692" s="1334"/>
      <c r="AL692" s="1335"/>
      <c r="AM692" s="1336">
        <f>'Fruit Trees, Citrus &amp; Berries'!BF684</f>
        <v>44.95</v>
      </c>
      <c r="AN692" s="1337"/>
      <c r="AO692" s="1338"/>
      <c r="AP692" s="1339">
        <f>'Fruit Trees, Citrus &amp; Berries'!BH684</f>
        <v>0</v>
      </c>
      <c r="AQ692" s="1340"/>
      <c r="AR692" s="1341"/>
      <c r="AS692" s="1336" t="str">
        <f t="shared" si="96"/>
        <v/>
      </c>
      <c r="AT692" s="1337"/>
      <c r="AU692" s="1337"/>
      <c r="AV692" s="1338"/>
      <c r="AW692" s="1342" t="str">
        <f>'Fruit Trees, Citrus &amp; Berries'!BA684</f>
        <v>MVPFT200</v>
      </c>
      <c r="AX692" s="1343"/>
      <c r="AY692" s="1344"/>
      <c r="BB692" s="108" t="str">
        <f t="shared" si="95"/>
        <v>*********</v>
      </c>
      <c r="BC692" s="108" t="str">
        <f t="shared" si="97"/>
        <v>MVPFT200</v>
      </c>
      <c r="BD692" s="108" t="str">
        <f t="shared" si="98"/>
        <v/>
      </c>
      <c r="BE692" s="108" t="str">
        <f t="shared" si="99"/>
        <v>Olive (20cm pot) | Arbequina</v>
      </c>
      <c r="BF692" s="115" t="str">
        <f t="shared" si="100"/>
        <v/>
      </c>
      <c r="BG692" s="113">
        <f t="shared" si="101"/>
        <v>44.95</v>
      </c>
      <c r="BH692" s="206">
        <f t="shared" si="102"/>
        <v>0</v>
      </c>
      <c r="BI692" s="113" t="str">
        <f t="shared" si="103"/>
        <v/>
      </c>
    </row>
    <row r="693" spans="2:61" ht="18.75" customHeight="1" x14ac:dyDescent="0.4">
      <c r="B693" s="1329" t="s">
        <v>1824</v>
      </c>
      <c r="C693" s="1330"/>
      <c r="D693" s="1329" t="s">
        <v>1824</v>
      </c>
      <c r="E693" s="1330"/>
      <c r="F693" s="1331" t="str">
        <f>'Fruit Trees, Citrus &amp; Berries'!BE685</f>
        <v/>
      </c>
      <c r="G693" s="1332"/>
      <c r="H693" s="1333" t="str">
        <f>'Fruit Trees, Citrus &amp; Berries'!BB685&amp;" | "&amp;'Fruit Trees, Citrus &amp; Berries'!BC685</f>
        <v>Olive (25cm pot) | Arbequina</v>
      </c>
      <c r="I693" s="1334"/>
      <c r="J693" s="1334"/>
      <c r="K693" s="1334"/>
      <c r="L693" s="1334"/>
      <c r="M693" s="1334"/>
      <c r="N693" s="1334"/>
      <c r="O693" s="1334"/>
      <c r="P693" s="1334"/>
      <c r="Q693" s="1334"/>
      <c r="R693" s="1334"/>
      <c r="S693" s="1334"/>
      <c r="T693" s="1334"/>
      <c r="U693" s="1334"/>
      <c r="V693" s="1334"/>
      <c r="W693" s="1334"/>
      <c r="X693" s="1334"/>
      <c r="Y693" s="1334"/>
      <c r="Z693" s="1334"/>
      <c r="AA693" s="1334"/>
      <c r="AB693" s="1334"/>
      <c r="AC693" s="1334"/>
      <c r="AD693" s="1334"/>
      <c r="AE693" s="1334"/>
      <c r="AF693" s="1334"/>
      <c r="AG693" s="1334"/>
      <c r="AH693" s="1334"/>
      <c r="AI693" s="1334"/>
      <c r="AJ693" s="1334"/>
      <c r="AK693" s="1334"/>
      <c r="AL693" s="1335"/>
      <c r="AM693" s="1336">
        <f>'Fruit Trees, Citrus &amp; Berries'!BF685</f>
        <v>74.95</v>
      </c>
      <c r="AN693" s="1337"/>
      <c r="AO693" s="1338"/>
      <c r="AP693" s="1339">
        <f>'Fruit Trees, Citrus &amp; Berries'!BH685</f>
        <v>0</v>
      </c>
      <c r="AQ693" s="1340"/>
      <c r="AR693" s="1341"/>
      <c r="AS693" s="1336" t="str">
        <f t="shared" si="96"/>
        <v/>
      </c>
      <c r="AT693" s="1337"/>
      <c r="AU693" s="1337"/>
      <c r="AV693" s="1338"/>
      <c r="AW693" s="1342" t="str">
        <f>'Fruit Trees, Citrus &amp; Berries'!BA685</f>
        <v>MVPFT201</v>
      </c>
      <c r="AX693" s="1343"/>
      <c r="AY693" s="1344"/>
      <c r="BB693" s="108" t="str">
        <f t="shared" si="95"/>
        <v>*********</v>
      </c>
      <c r="BC693" s="108" t="str">
        <f t="shared" si="97"/>
        <v>MVPFT201</v>
      </c>
      <c r="BD693" s="108" t="str">
        <f t="shared" si="98"/>
        <v/>
      </c>
      <c r="BE693" s="108" t="str">
        <f t="shared" si="99"/>
        <v>Olive (25cm pot) | Arbequina</v>
      </c>
      <c r="BF693" s="115" t="str">
        <f t="shared" si="100"/>
        <v/>
      </c>
      <c r="BG693" s="113">
        <f t="shared" si="101"/>
        <v>74.95</v>
      </c>
      <c r="BH693" s="206">
        <f t="shared" si="102"/>
        <v>0</v>
      </c>
      <c r="BI693" s="113" t="str">
        <f t="shared" si="103"/>
        <v/>
      </c>
    </row>
    <row r="694" spans="2:61" ht="18.75" customHeight="1" x14ac:dyDescent="0.4">
      <c r="B694" s="1329" t="s">
        <v>1824</v>
      </c>
      <c r="C694" s="1330"/>
      <c r="D694" s="1329" t="s">
        <v>1824</v>
      </c>
      <c r="E694" s="1330"/>
      <c r="F694" s="1331" t="str">
        <f>'Fruit Trees, Citrus &amp; Berries'!BE686</f>
        <v/>
      </c>
      <c r="G694" s="1332"/>
      <c r="H694" s="1333" t="str">
        <f>'Fruit Trees, Citrus &amp; Berries'!BB686&amp;" | "&amp;'Fruit Trees, Citrus &amp; Berries'!BC686</f>
        <v>Olive (20cm pot) | Arbosana</v>
      </c>
      <c r="I694" s="1334"/>
      <c r="J694" s="1334"/>
      <c r="K694" s="1334"/>
      <c r="L694" s="1334"/>
      <c r="M694" s="1334"/>
      <c r="N694" s="1334"/>
      <c r="O694" s="1334"/>
      <c r="P694" s="1334"/>
      <c r="Q694" s="1334"/>
      <c r="R694" s="1334"/>
      <c r="S694" s="1334"/>
      <c r="T694" s="1334"/>
      <c r="U694" s="1334"/>
      <c r="V694" s="1334"/>
      <c r="W694" s="1334"/>
      <c r="X694" s="1334"/>
      <c r="Y694" s="1334"/>
      <c r="Z694" s="1334"/>
      <c r="AA694" s="1334"/>
      <c r="AB694" s="1334"/>
      <c r="AC694" s="1334"/>
      <c r="AD694" s="1334"/>
      <c r="AE694" s="1334"/>
      <c r="AF694" s="1334"/>
      <c r="AG694" s="1334"/>
      <c r="AH694" s="1334"/>
      <c r="AI694" s="1334"/>
      <c r="AJ694" s="1334"/>
      <c r="AK694" s="1334"/>
      <c r="AL694" s="1335"/>
      <c r="AM694" s="1336">
        <f>'Fruit Trees, Citrus &amp; Berries'!BF686</f>
        <v>44.95</v>
      </c>
      <c r="AN694" s="1337"/>
      <c r="AO694" s="1338"/>
      <c r="AP694" s="1339">
        <f>'Fruit Trees, Citrus &amp; Berries'!BH686</f>
        <v>0</v>
      </c>
      <c r="AQ694" s="1340"/>
      <c r="AR694" s="1341"/>
      <c r="AS694" s="1336" t="str">
        <f t="shared" si="96"/>
        <v/>
      </c>
      <c r="AT694" s="1337"/>
      <c r="AU694" s="1337"/>
      <c r="AV694" s="1338"/>
      <c r="AW694" s="1342" t="str">
        <f>'Fruit Trees, Citrus &amp; Berries'!BA686</f>
        <v>MVPFT202</v>
      </c>
      <c r="AX694" s="1343"/>
      <c r="AY694" s="1344"/>
      <c r="BB694" s="108" t="str">
        <f t="shared" si="95"/>
        <v>*********</v>
      </c>
      <c r="BC694" s="108" t="str">
        <f t="shared" si="97"/>
        <v>MVPFT202</v>
      </c>
      <c r="BD694" s="108" t="str">
        <f t="shared" si="98"/>
        <v/>
      </c>
      <c r="BE694" s="108" t="str">
        <f t="shared" si="99"/>
        <v>Olive (20cm pot) | Arbosana</v>
      </c>
      <c r="BF694" s="115" t="str">
        <f t="shared" si="100"/>
        <v/>
      </c>
      <c r="BG694" s="113">
        <f t="shared" si="101"/>
        <v>44.95</v>
      </c>
      <c r="BH694" s="206">
        <f t="shared" si="102"/>
        <v>0</v>
      </c>
      <c r="BI694" s="113" t="str">
        <f t="shared" si="103"/>
        <v/>
      </c>
    </row>
    <row r="695" spans="2:61" ht="18.75" customHeight="1" x14ac:dyDescent="0.4">
      <c r="B695" s="1329" t="s">
        <v>1824</v>
      </c>
      <c r="C695" s="1330"/>
      <c r="D695" s="1329" t="s">
        <v>1824</v>
      </c>
      <c r="E695" s="1330"/>
      <c r="F695" s="1331" t="str">
        <f>'Fruit Trees, Citrus &amp; Berries'!BE687</f>
        <v/>
      </c>
      <c r="G695" s="1332"/>
      <c r="H695" s="1333" t="str">
        <f>'Fruit Trees, Citrus &amp; Berries'!BB687&amp;" | "&amp;'Fruit Trees, Citrus &amp; Berries'!BC687</f>
        <v>Olive (25cm pot) | Arbosana</v>
      </c>
      <c r="I695" s="1334"/>
      <c r="J695" s="1334"/>
      <c r="K695" s="1334"/>
      <c r="L695" s="1334"/>
      <c r="M695" s="1334"/>
      <c r="N695" s="1334"/>
      <c r="O695" s="1334"/>
      <c r="P695" s="1334"/>
      <c r="Q695" s="1334"/>
      <c r="R695" s="1334"/>
      <c r="S695" s="1334"/>
      <c r="T695" s="1334"/>
      <c r="U695" s="1334"/>
      <c r="V695" s="1334"/>
      <c r="W695" s="1334"/>
      <c r="X695" s="1334"/>
      <c r="Y695" s="1334"/>
      <c r="Z695" s="1334"/>
      <c r="AA695" s="1334"/>
      <c r="AB695" s="1334"/>
      <c r="AC695" s="1334"/>
      <c r="AD695" s="1334"/>
      <c r="AE695" s="1334"/>
      <c r="AF695" s="1334"/>
      <c r="AG695" s="1334"/>
      <c r="AH695" s="1334"/>
      <c r="AI695" s="1334"/>
      <c r="AJ695" s="1334"/>
      <c r="AK695" s="1334"/>
      <c r="AL695" s="1335"/>
      <c r="AM695" s="1336">
        <f>'Fruit Trees, Citrus &amp; Berries'!BF687</f>
        <v>74.95</v>
      </c>
      <c r="AN695" s="1337"/>
      <c r="AO695" s="1338"/>
      <c r="AP695" s="1339">
        <f>'Fruit Trees, Citrus &amp; Berries'!BH687</f>
        <v>0</v>
      </c>
      <c r="AQ695" s="1340"/>
      <c r="AR695" s="1341"/>
      <c r="AS695" s="1336" t="str">
        <f t="shared" si="96"/>
        <v/>
      </c>
      <c r="AT695" s="1337"/>
      <c r="AU695" s="1337"/>
      <c r="AV695" s="1338"/>
      <c r="AW695" s="1342" t="str">
        <f>'Fruit Trees, Citrus &amp; Berries'!BA687</f>
        <v>MVPFT203</v>
      </c>
      <c r="AX695" s="1343"/>
      <c r="AY695" s="1344"/>
      <c r="BB695" s="108" t="str">
        <f t="shared" si="95"/>
        <v>*********</v>
      </c>
      <c r="BC695" s="108" t="str">
        <f t="shared" si="97"/>
        <v>MVPFT203</v>
      </c>
      <c r="BD695" s="108" t="str">
        <f t="shared" si="98"/>
        <v/>
      </c>
      <c r="BE695" s="108" t="str">
        <f t="shared" si="99"/>
        <v>Olive (25cm pot) | Arbosana</v>
      </c>
      <c r="BF695" s="115" t="str">
        <f t="shared" si="100"/>
        <v/>
      </c>
      <c r="BG695" s="113">
        <f t="shared" si="101"/>
        <v>74.95</v>
      </c>
      <c r="BH695" s="206">
        <f t="shared" si="102"/>
        <v>0</v>
      </c>
      <c r="BI695" s="113" t="str">
        <f t="shared" si="103"/>
        <v/>
      </c>
    </row>
    <row r="696" spans="2:61" ht="18.75" customHeight="1" x14ac:dyDescent="0.4">
      <c r="B696" s="1329" t="s">
        <v>1824</v>
      </c>
      <c r="C696" s="1330"/>
      <c r="D696" s="1329" t="s">
        <v>1824</v>
      </c>
      <c r="E696" s="1330"/>
      <c r="F696" s="1331" t="str">
        <f>'Fruit Trees, Citrus &amp; Berries'!BE688</f>
        <v/>
      </c>
      <c r="G696" s="1332"/>
      <c r="H696" s="1333" t="str">
        <f>'Fruit Trees, Citrus &amp; Berries'!BB688&amp;" | "&amp;'Fruit Trees, Citrus &amp; Berries'!BC688</f>
        <v>Olive (25cm pot) | Flemings Jumbo</v>
      </c>
      <c r="I696" s="1334"/>
      <c r="J696" s="1334"/>
      <c r="K696" s="1334"/>
      <c r="L696" s="1334"/>
      <c r="M696" s="1334"/>
      <c r="N696" s="1334"/>
      <c r="O696" s="1334"/>
      <c r="P696" s="1334"/>
      <c r="Q696" s="1334"/>
      <c r="R696" s="1334"/>
      <c r="S696" s="1334"/>
      <c r="T696" s="1334"/>
      <c r="U696" s="1334"/>
      <c r="V696" s="1334"/>
      <c r="W696" s="1334"/>
      <c r="X696" s="1334"/>
      <c r="Y696" s="1334"/>
      <c r="Z696" s="1334"/>
      <c r="AA696" s="1334"/>
      <c r="AB696" s="1334"/>
      <c r="AC696" s="1334"/>
      <c r="AD696" s="1334"/>
      <c r="AE696" s="1334"/>
      <c r="AF696" s="1334"/>
      <c r="AG696" s="1334"/>
      <c r="AH696" s="1334"/>
      <c r="AI696" s="1334"/>
      <c r="AJ696" s="1334"/>
      <c r="AK696" s="1334"/>
      <c r="AL696" s="1335"/>
      <c r="AM696" s="1336">
        <f>'Fruit Trees, Citrus &amp; Berries'!BF688</f>
        <v>74.95</v>
      </c>
      <c r="AN696" s="1337"/>
      <c r="AO696" s="1338"/>
      <c r="AP696" s="1339">
        <f>'Fruit Trees, Citrus &amp; Berries'!BH688</f>
        <v>0</v>
      </c>
      <c r="AQ696" s="1340"/>
      <c r="AR696" s="1341"/>
      <c r="AS696" s="1336" t="str">
        <f t="shared" si="96"/>
        <v/>
      </c>
      <c r="AT696" s="1337"/>
      <c r="AU696" s="1337"/>
      <c r="AV696" s="1338"/>
      <c r="AW696" s="1342" t="str">
        <f>'Fruit Trees, Citrus &amp; Berries'!BA688</f>
        <v>MVPFT205</v>
      </c>
      <c r="AX696" s="1343"/>
      <c r="AY696" s="1344"/>
      <c r="BB696" s="108" t="str">
        <f t="shared" si="95"/>
        <v>*********</v>
      </c>
      <c r="BC696" s="108" t="str">
        <f t="shared" si="97"/>
        <v>MVPFT205</v>
      </c>
      <c r="BD696" s="108" t="str">
        <f t="shared" si="98"/>
        <v/>
      </c>
      <c r="BE696" s="108" t="str">
        <f t="shared" si="99"/>
        <v>Olive (25cm pot) | Flemings Jumbo</v>
      </c>
      <c r="BF696" s="115" t="str">
        <f t="shared" si="100"/>
        <v/>
      </c>
      <c r="BG696" s="113">
        <f t="shared" si="101"/>
        <v>74.95</v>
      </c>
      <c r="BH696" s="206">
        <f t="shared" si="102"/>
        <v>0</v>
      </c>
      <c r="BI696" s="113" t="str">
        <f t="shared" si="103"/>
        <v/>
      </c>
    </row>
    <row r="697" spans="2:61" ht="18.75" customHeight="1" x14ac:dyDescent="0.4">
      <c r="B697" s="1329" t="s">
        <v>1824</v>
      </c>
      <c r="C697" s="1330"/>
      <c r="D697" s="1329" t="s">
        <v>1824</v>
      </c>
      <c r="E697" s="1330"/>
      <c r="F697" s="1331" t="str">
        <f>'Fruit Trees, Citrus &amp; Berries'!BE689</f>
        <v/>
      </c>
      <c r="G697" s="1332"/>
      <c r="H697" s="1333" t="str">
        <f>'Fruit Trees, Citrus &amp; Berries'!BB689&amp;" | "&amp;'Fruit Trees, Citrus &amp; Berries'!BC689</f>
        <v>Olive (20cm pot) | Flemings Jumbo</v>
      </c>
      <c r="I697" s="1334"/>
      <c r="J697" s="1334"/>
      <c r="K697" s="1334"/>
      <c r="L697" s="1334"/>
      <c r="M697" s="1334"/>
      <c r="N697" s="1334"/>
      <c r="O697" s="1334"/>
      <c r="P697" s="1334"/>
      <c r="Q697" s="1334"/>
      <c r="R697" s="1334"/>
      <c r="S697" s="1334"/>
      <c r="T697" s="1334"/>
      <c r="U697" s="1334"/>
      <c r="V697" s="1334"/>
      <c r="W697" s="1334"/>
      <c r="X697" s="1334"/>
      <c r="Y697" s="1334"/>
      <c r="Z697" s="1334"/>
      <c r="AA697" s="1334"/>
      <c r="AB697" s="1334"/>
      <c r="AC697" s="1334"/>
      <c r="AD697" s="1334"/>
      <c r="AE697" s="1334"/>
      <c r="AF697" s="1334"/>
      <c r="AG697" s="1334"/>
      <c r="AH697" s="1334"/>
      <c r="AI697" s="1334"/>
      <c r="AJ697" s="1334"/>
      <c r="AK697" s="1334"/>
      <c r="AL697" s="1335"/>
      <c r="AM697" s="1336">
        <f>'Fruit Trees, Citrus &amp; Berries'!BF689</f>
        <v>44.95</v>
      </c>
      <c r="AN697" s="1337"/>
      <c r="AO697" s="1338"/>
      <c r="AP697" s="1339">
        <f>'Fruit Trees, Citrus &amp; Berries'!BH689</f>
        <v>0</v>
      </c>
      <c r="AQ697" s="1340"/>
      <c r="AR697" s="1341"/>
      <c r="AS697" s="1336" t="str">
        <f t="shared" si="96"/>
        <v/>
      </c>
      <c r="AT697" s="1337"/>
      <c r="AU697" s="1337"/>
      <c r="AV697" s="1338"/>
      <c r="AW697" s="1342" t="str">
        <f>'Fruit Trees, Citrus &amp; Berries'!BA689</f>
        <v>MVPFT204</v>
      </c>
      <c r="AX697" s="1343"/>
      <c r="AY697" s="1344"/>
      <c r="BB697" s="108" t="str">
        <f t="shared" si="95"/>
        <v>*********</v>
      </c>
      <c r="BC697" s="108" t="str">
        <f t="shared" si="97"/>
        <v>MVPFT204</v>
      </c>
      <c r="BD697" s="108" t="str">
        <f t="shared" si="98"/>
        <v/>
      </c>
      <c r="BE697" s="108" t="str">
        <f t="shared" si="99"/>
        <v>Olive (20cm pot) | Flemings Jumbo</v>
      </c>
      <c r="BF697" s="115" t="str">
        <f t="shared" si="100"/>
        <v/>
      </c>
      <c r="BG697" s="113">
        <f t="shared" si="101"/>
        <v>44.95</v>
      </c>
      <c r="BH697" s="206">
        <f t="shared" si="102"/>
        <v>0</v>
      </c>
      <c r="BI697" s="113" t="str">
        <f t="shared" si="103"/>
        <v/>
      </c>
    </row>
    <row r="698" spans="2:61" ht="18.75" customHeight="1" x14ac:dyDescent="0.4">
      <c r="B698" s="1329" t="s">
        <v>1824</v>
      </c>
      <c r="C698" s="1330"/>
      <c r="D698" s="1329" t="s">
        <v>1824</v>
      </c>
      <c r="E698" s="1330"/>
      <c r="F698" s="1331" t="str">
        <f>'Fruit Trees, Citrus &amp; Berries'!BE690</f>
        <v/>
      </c>
      <c r="G698" s="1332"/>
      <c r="H698" s="1333" t="str">
        <f>'Fruit Trees, Citrus &amp; Berries'!BB690&amp;" | "&amp;'Fruit Trees, Citrus &amp; Berries'!BC690</f>
        <v>Olive (14cm pot) | Garden Harvest</v>
      </c>
      <c r="I698" s="1334"/>
      <c r="J698" s="1334"/>
      <c r="K698" s="1334"/>
      <c r="L698" s="1334"/>
      <c r="M698" s="1334"/>
      <c r="N698" s="1334"/>
      <c r="O698" s="1334"/>
      <c r="P698" s="1334"/>
      <c r="Q698" s="1334"/>
      <c r="R698" s="1334"/>
      <c r="S698" s="1334"/>
      <c r="T698" s="1334"/>
      <c r="U698" s="1334"/>
      <c r="V698" s="1334"/>
      <c r="W698" s="1334"/>
      <c r="X698" s="1334"/>
      <c r="Y698" s="1334"/>
      <c r="Z698" s="1334"/>
      <c r="AA698" s="1334"/>
      <c r="AB698" s="1334"/>
      <c r="AC698" s="1334"/>
      <c r="AD698" s="1334"/>
      <c r="AE698" s="1334"/>
      <c r="AF698" s="1334"/>
      <c r="AG698" s="1334"/>
      <c r="AH698" s="1334"/>
      <c r="AI698" s="1334"/>
      <c r="AJ698" s="1334"/>
      <c r="AK698" s="1334"/>
      <c r="AL698" s="1335"/>
      <c r="AM698" s="1336">
        <f>'Fruit Trees, Citrus &amp; Berries'!BF690</f>
        <v>21.95</v>
      </c>
      <c r="AN698" s="1337"/>
      <c r="AO698" s="1338"/>
      <c r="AP698" s="1339">
        <f>'Fruit Trees, Citrus &amp; Berries'!BH690</f>
        <v>0</v>
      </c>
      <c r="AQ698" s="1340"/>
      <c r="AR698" s="1341"/>
      <c r="AS698" s="1336" t="str">
        <f t="shared" si="96"/>
        <v/>
      </c>
      <c r="AT698" s="1337"/>
      <c r="AU698" s="1337"/>
      <c r="AV698" s="1338"/>
      <c r="AW698" s="1342" t="str">
        <f>'Fruit Trees, Citrus &amp; Berries'!BA690</f>
        <v>OTPFT206</v>
      </c>
      <c r="AX698" s="1343"/>
      <c r="AY698" s="1344"/>
      <c r="BB698" s="108" t="str">
        <f t="shared" si="95"/>
        <v>*********</v>
      </c>
      <c r="BC698" s="108" t="str">
        <f t="shared" si="97"/>
        <v>OTPFT206</v>
      </c>
      <c r="BD698" s="108" t="str">
        <f t="shared" si="98"/>
        <v/>
      </c>
      <c r="BE698" s="108" t="str">
        <f t="shared" si="99"/>
        <v>Olive (14cm pot) | Garden Harvest</v>
      </c>
      <c r="BF698" s="115" t="str">
        <f t="shared" si="100"/>
        <v/>
      </c>
      <c r="BG698" s="113">
        <f t="shared" si="101"/>
        <v>21.95</v>
      </c>
      <c r="BH698" s="206">
        <f t="shared" si="102"/>
        <v>0</v>
      </c>
      <c r="BI698" s="113" t="str">
        <f t="shared" si="103"/>
        <v/>
      </c>
    </row>
    <row r="699" spans="2:61" ht="18.75" customHeight="1" x14ac:dyDescent="0.4">
      <c r="B699" s="1329" t="s">
        <v>1824</v>
      </c>
      <c r="C699" s="1330"/>
      <c r="D699" s="1329" t="s">
        <v>1824</v>
      </c>
      <c r="E699" s="1330"/>
      <c r="F699" s="1331" t="str">
        <f>'Fruit Trees, Citrus &amp; Berries'!BE691</f>
        <v/>
      </c>
      <c r="G699" s="1332"/>
      <c r="H699" s="1333" t="str">
        <f>'Fruit Trees, Citrus &amp; Berries'!BB691&amp;" | "&amp;'Fruit Trees, Citrus &amp; Berries'!BC691</f>
        <v>Olive (25cm pot) | Kalamata</v>
      </c>
      <c r="I699" s="1334"/>
      <c r="J699" s="1334"/>
      <c r="K699" s="1334"/>
      <c r="L699" s="1334"/>
      <c r="M699" s="1334"/>
      <c r="N699" s="1334"/>
      <c r="O699" s="1334"/>
      <c r="P699" s="1334"/>
      <c r="Q699" s="1334"/>
      <c r="R699" s="1334"/>
      <c r="S699" s="1334"/>
      <c r="T699" s="1334"/>
      <c r="U699" s="1334"/>
      <c r="V699" s="1334"/>
      <c r="W699" s="1334"/>
      <c r="X699" s="1334"/>
      <c r="Y699" s="1334"/>
      <c r="Z699" s="1334"/>
      <c r="AA699" s="1334"/>
      <c r="AB699" s="1334"/>
      <c r="AC699" s="1334"/>
      <c r="AD699" s="1334"/>
      <c r="AE699" s="1334"/>
      <c r="AF699" s="1334"/>
      <c r="AG699" s="1334"/>
      <c r="AH699" s="1334"/>
      <c r="AI699" s="1334"/>
      <c r="AJ699" s="1334"/>
      <c r="AK699" s="1334"/>
      <c r="AL699" s="1335"/>
      <c r="AM699" s="1336">
        <f>'Fruit Trees, Citrus &amp; Berries'!BF691</f>
        <v>74.95</v>
      </c>
      <c r="AN699" s="1337"/>
      <c r="AO699" s="1338"/>
      <c r="AP699" s="1339">
        <f>'Fruit Trees, Citrus &amp; Berries'!BH691</f>
        <v>0</v>
      </c>
      <c r="AQ699" s="1340"/>
      <c r="AR699" s="1341"/>
      <c r="AS699" s="1336" t="str">
        <f t="shared" si="96"/>
        <v/>
      </c>
      <c r="AT699" s="1337"/>
      <c r="AU699" s="1337"/>
      <c r="AV699" s="1338"/>
      <c r="AW699" s="1342" t="str">
        <f>'Fruit Trees, Citrus &amp; Berries'!BA691</f>
        <v>MVPFT207</v>
      </c>
      <c r="AX699" s="1343"/>
      <c r="AY699" s="1344"/>
      <c r="BB699" s="108" t="str">
        <f t="shared" si="95"/>
        <v>*********</v>
      </c>
      <c r="BC699" s="108" t="str">
        <f t="shared" si="97"/>
        <v>MVPFT207</v>
      </c>
      <c r="BD699" s="108" t="str">
        <f t="shared" si="98"/>
        <v/>
      </c>
      <c r="BE699" s="108" t="str">
        <f t="shared" si="99"/>
        <v>Olive (25cm pot) | Kalamata</v>
      </c>
      <c r="BF699" s="115" t="str">
        <f t="shared" si="100"/>
        <v/>
      </c>
      <c r="BG699" s="113">
        <f t="shared" si="101"/>
        <v>74.95</v>
      </c>
      <c r="BH699" s="206">
        <f t="shared" si="102"/>
        <v>0</v>
      </c>
      <c r="BI699" s="113" t="str">
        <f t="shared" si="103"/>
        <v/>
      </c>
    </row>
    <row r="700" spans="2:61" ht="18.75" customHeight="1" x14ac:dyDescent="0.4">
      <c r="B700" s="1329" t="s">
        <v>1824</v>
      </c>
      <c r="C700" s="1330"/>
      <c r="D700" s="1329" t="s">
        <v>1824</v>
      </c>
      <c r="E700" s="1330"/>
      <c r="F700" s="1331" t="str">
        <f>'Fruit Trees, Citrus &amp; Berries'!BE692</f>
        <v/>
      </c>
      <c r="G700" s="1332"/>
      <c r="H700" s="1333" t="str">
        <f>'Fruit Trees, Citrus &amp; Berries'!BB692&amp;" | "&amp;'Fruit Trees, Citrus &amp; Berries'!BC692</f>
        <v>Olive (20cm pot) | Kalamata</v>
      </c>
      <c r="I700" s="1334"/>
      <c r="J700" s="1334"/>
      <c r="K700" s="1334"/>
      <c r="L700" s="1334"/>
      <c r="M700" s="1334"/>
      <c r="N700" s="1334"/>
      <c r="O700" s="1334"/>
      <c r="P700" s="1334"/>
      <c r="Q700" s="1334"/>
      <c r="R700" s="1334"/>
      <c r="S700" s="1334"/>
      <c r="T700" s="1334"/>
      <c r="U700" s="1334"/>
      <c r="V700" s="1334"/>
      <c r="W700" s="1334"/>
      <c r="X700" s="1334"/>
      <c r="Y700" s="1334"/>
      <c r="Z700" s="1334"/>
      <c r="AA700" s="1334"/>
      <c r="AB700" s="1334"/>
      <c r="AC700" s="1334"/>
      <c r="AD700" s="1334"/>
      <c r="AE700" s="1334"/>
      <c r="AF700" s="1334"/>
      <c r="AG700" s="1334"/>
      <c r="AH700" s="1334"/>
      <c r="AI700" s="1334"/>
      <c r="AJ700" s="1334"/>
      <c r="AK700" s="1334"/>
      <c r="AL700" s="1335"/>
      <c r="AM700" s="1336">
        <f>'Fruit Trees, Citrus &amp; Berries'!BF692</f>
        <v>44.95</v>
      </c>
      <c r="AN700" s="1337"/>
      <c r="AO700" s="1338"/>
      <c r="AP700" s="1339">
        <f>'Fruit Trees, Citrus &amp; Berries'!BH692</f>
        <v>0</v>
      </c>
      <c r="AQ700" s="1340"/>
      <c r="AR700" s="1341"/>
      <c r="AS700" s="1336" t="str">
        <f t="shared" si="96"/>
        <v/>
      </c>
      <c r="AT700" s="1337"/>
      <c r="AU700" s="1337"/>
      <c r="AV700" s="1338"/>
      <c r="AW700" s="1342" t="str">
        <f>'Fruit Trees, Citrus &amp; Berries'!BA692</f>
        <v>MVPFT208</v>
      </c>
      <c r="AX700" s="1343"/>
      <c r="AY700" s="1344"/>
      <c r="BB700" s="108" t="str">
        <f t="shared" si="95"/>
        <v>*********</v>
      </c>
      <c r="BC700" s="108" t="str">
        <f t="shared" si="97"/>
        <v>MVPFT208</v>
      </c>
      <c r="BD700" s="108" t="str">
        <f t="shared" si="98"/>
        <v/>
      </c>
      <c r="BE700" s="108" t="str">
        <f t="shared" si="99"/>
        <v>Olive (20cm pot) | Kalamata</v>
      </c>
      <c r="BF700" s="115" t="str">
        <f t="shared" si="100"/>
        <v/>
      </c>
      <c r="BG700" s="113">
        <f t="shared" si="101"/>
        <v>44.95</v>
      </c>
      <c r="BH700" s="206">
        <f t="shared" si="102"/>
        <v>0</v>
      </c>
      <c r="BI700" s="113" t="str">
        <f t="shared" si="103"/>
        <v/>
      </c>
    </row>
    <row r="701" spans="2:61" ht="18.75" customHeight="1" x14ac:dyDescent="0.4">
      <c r="B701" s="1329" t="s">
        <v>1824</v>
      </c>
      <c r="C701" s="1330"/>
      <c r="D701" s="1329" t="s">
        <v>1824</v>
      </c>
      <c r="E701" s="1330"/>
      <c r="F701" s="1331" t="str">
        <f>'Fruit Trees, Citrus &amp; Berries'!BE693</f>
        <v/>
      </c>
      <c r="G701" s="1332"/>
      <c r="H701" s="1333" t="str">
        <f>'Fruit Trees, Citrus &amp; Berries'!BB693&amp;" | "&amp;'Fruit Trees, Citrus &amp; Berries'!BC693</f>
        <v>Olive (14cm pot) | Kalamata</v>
      </c>
      <c r="I701" s="1334"/>
      <c r="J701" s="1334"/>
      <c r="K701" s="1334"/>
      <c r="L701" s="1334"/>
      <c r="M701" s="1334"/>
      <c r="N701" s="1334"/>
      <c r="O701" s="1334"/>
      <c r="P701" s="1334"/>
      <c r="Q701" s="1334"/>
      <c r="R701" s="1334"/>
      <c r="S701" s="1334"/>
      <c r="T701" s="1334"/>
      <c r="U701" s="1334"/>
      <c r="V701" s="1334"/>
      <c r="W701" s="1334"/>
      <c r="X701" s="1334"/>
      <c r="Y701" s="1334"/>
      <c r="Z701" s="1334"/>
      <c r="AA701" s="1334"/>
      <c r="AB701" s="1334"/>
      <c r="AC701" s="1334"/>
      <c r="AD701" s="1334"/>
      <c r="AE701" s="1334"/>
      <c r="AF701" s="1334"/>
      <c r="AG701" s="1334"/>
      <c r="AH701" s="1334"/>
      <c r="AI701" s="1334"/>
      <c r="AJ701" s="1334"/>
      <c r="AK701" s="1334"/>
      <c r="AL701" s="1335"/>
      <c r="AM701" s="1336">
        <f>'Fruit Trees, Citrus &amp; Berries'!BF693</f>
        <v>21.95</v>
      </c>
      <c r="AN701" s="1337"/>
      <c r="AO701" s="1338"/>
      <c r="AP701" s="1339">
        <f>'Fruit Trees, Citrus &amp; Berries'!BH693</f>
        <v>0</v>
      </c>
      <c r="AQ701" s="1340"/>
      <c r="AR701" s="1341"/>
      <c r="AS701" s="1336" t="str">
        <f t="shared" si="96"/>
        <v/>
      </c>
      <c r="AT701" s="1337"/>
      <c r="AU701" s="1337"/>
      <c r="AV701" s="1338"/>
      <c r="AW701" s="1342" t="str">
        <f>'Fruit Trees, Citrus &amp; Berries'!BA693</f>
        <v>OTPFT209</v>
      </c>
      <c r="AX701" s="1343"/>
      <c r="AY701" s="1344"/>
      <c r="BB701" s="108" t="str">
        <f t="shared" si="95"/>
        <v>*********</v>
      </c>
      <c r="BC701" s="108" t="str">
        <f t="shared" si="97"/>
        <v>OTPFT209</v>
      </c>
      <c r="BD701" s="108" t="str">
        <f t="shared" si="98"/>
        <v/>
      </c>
      <c r="BE701" s="108" t="str">
        <f t="shared" si="99"/>
        <v>Olive (14cm pot) | Kalamata</v>
      </c>
      <c r="BF701" s="115" t="str">
        <f t="shared" si="100"/>
        <v/>
      </c>
      <c r="BG701" s="113">
        <f t="shared" si="101"/>
        <v>21.95</v>
      </c>
      <c r="BH701" s="206">
        <f t="shared" si="102"/>
        <v>0</v>
      </c>
      <c r="BI701" s="113" t="str">
        <f t="shared" si="103"/>
        <v/>
      </c>
    </row>
    <row r="702" spans="2:61" ht="18.75" customHeight="1" x14ac:dyDescent="0.4">
      <c r="B702" s="1329" t="s">
        <v>1824</v>
      </c>
      <c r="C702" s="1330"/>
      <c r="D702" s="1329" t="s">
        <v>1824</v>
      </c>
      <c r="E702" s="1330"/>
      <c r="F702" s="1331" t="str">
        <f>'Fruit Trees, Citrus &amp; Berries'!BE694</f>
        <v/>
      </c>
      <c r="G702" s="1332"/>
      <c r="H702" s="1333" t="str">
        <f>'Fruit Trees, Citrus &amp; Berries'!BB694&amp;" | "&amp;'Fruit Trees, Citrus &amp; Berries'!BC694</f>
        <v>Olive (25cm pot) | Manzanillo</v>
      </c>
      <c r="I702" s="1334"/>
      <c r="J702" s="1334"/>
      <c r="K702" s="1334"/>
      <c r="L702" s="1334"/>
      <c r="M702" s="1334"/>
      <c r="N702" s="1334"/>
      <c r="O702" s="1334"/>
      <c r="P702" s="1334"/>
      <c r="Q702" s="1334"/>
      <c r="R702" s="1334"/>
      <c r="S702" s="1334"/>
      <c r="T702" s="1334"/>
      <c r="U702" s="1334"/>
      <c r="V702" s="1334"/>
      <c r="W702" s="1334"/>
      <c r="X702" s="1334"/>
      <c r="Y702" s="1334"/>
      <c r="Z702" s="1334"/>
      <c r="AA702" s="1334"/>
      <c r="AB702" s="1334"/>
      <c r="AC702" s="1334"/>
      <c r="AD702" s="1334"/>
      <c r="AE702" s="1334"/>
      <c r="AF702" s="1334"/>
      <c r="AG702" s="1334"/>
      <c r="AH702" s="1334"/>
      <c r="AI702" s="1334"/>
      <c r="AJ702" s="1334"/>
      <c r="AK702" s="1334"/>
      <c r="AL702" s="1335"/>
      <c r="AM702" s="1336">
        <f>'Fruit Trees, Citrus &amp; Berries'!BF694</f>
        <v>74.95</v>
      </c>
      <c r="AN702" s="1337"/>
      <c r="AO702" s="1338"/>
      <c r="AP702" s="1339">
        <f>'Fruit Trees, Citrus &amp; Berries'!BH694</f>
        <v>0</v>
      </c>
      <c r="AQ702" s="1340"/>
      <c r="AR702" s="1341"/>
      <c r="AS702" s="1336" t="str">
        <f t="shared" si="96"/>
        <v/>
      </c>
      <c r="AT702" s="1337"/>
      <c r="AU702" s="1337"/>
      <c r="AV702" s="1338"/>
      <c r="AW702" s="1342" t="str">
        <f>'Fruit Trees, Citrus &amp; Berries'!BA694</f>
        <v>MVPFT211</v>
      </c>
      <c r="AX702" s="1343"/>
      <c r="AY702" s="1344"/>
      <c r="BB702" s="108" t="str">
        <f t="shared" si="95"/>
        <v>*********</v>
      </c>
      <c r="BC702" s="108" t="str">
        <f t="shared" si="97"/>
        <v>MVPFT211</v>
      </c>
      <c r="BD702" s="108" t="str">
        <f t="shared" si="98"/>
        <v/>
      </c>
      <c r="BE702" s="108" t="str">
        <f t="shared" si="99"/>
        <v>Olive (25cm pot) | Manzanillo</v>
      </c>
      <c r="BF702" s="115" t="str">
        <f t="shared" si="100"/>
        <v/>
      </c>
      <c r="BG702" s="113">
        <f t="shared" si="101"/>
        <v>74.95</v>
      </c>
      <c r="BH702" s="206">
        <f t="shared" si="102"/>
        <v>0</v>
      </c>
      <c r="BI702" s="113" t="str">
        <f t="shared" si="103"/>
        <v/>
      </c>
    </row>
    <row r="703" spans="2:61" ht="18.75" customHeight="1" x14ac:dyDescent="0.4">
      <c r="B703" s="1329" t="s">
        <v>1824</v>
      </c>
      <c r="C703" s="1330"/>
      <c r="D703" s="1329" t="s">
        <v>1824</v>
      </c>
      <c r="E703" s="1330"/>
      <c r="F703" s="1331" t="str">
        <f>'Fruit Trees, Citrus &amp; Berries'!BE695</f>
        <v/>
      </c>
      <c r="G703" s="1332"/>
      <c r="H703" s="1333" t="str">
        <f>'Fruit Trees, Citrus &amp; Berries'!BB695&amp;" | "&amp;'Fruit Trees, Citrus &amp; Berries'!BC695</f>
        <v>Olive (20cm pot) | Manzanillo</v>
      </c>
      <c r="I703" s="1334"/>
      <c r="J703" s="1334"/>
      <c r="K703" s="1334"/>
      <c r="L703" s="1334"/>
      <c r="M703" s="1334"/>
      <c r="N703" s="1334"/>
      <c r="O703" s="1334"/>
      <c r="P703" s="1334"/>
      <c r="Q703" s="1334"/>
      <c r="R703" s="1334"/>
      <c r="S703" s="1334"/>
      <c r="T703" s="1334"/>
      <c r="U703" s="1334"/>
      <c r="V703" s="1334"/>
      <c r="W703" s="1334"/>
      <c r="X703" s="1334"/>
      <c r="Y703" s="1334"/>
      <c r="Z703" s="1334"/>
      <c r="AA703" s="1334"/>
      <c r="AB703" s="1334"/>
      <c r="AC703" s="1334"/>
      <c r="AD703" s="1334"/>
      <c r="AE703" s="1334"/>
      <c r="AF703" s="1334"/>
      <c r="AG703" s="1334"/>
      <c r="AH703" s="1334"/>
      <c r="AI703" s="1334"/>
      <c r="AJ703" s="1334"/>
      <c r="AK703" s="1334"/>
      <c r="AL703" s="1335"/>
      <c r="AM703" s="1336">
        <f>'Fruit Trees, Citrus &amp; Berries'!BF695</f>
        <v>44.95</v>
      </c>
      <c r="AN703" s="1337"/>
      <c r="AO703" s="1338"/>
      <c r="AP703" s="1339">
        <f>'Fruit Trees, Citrus &amp; Berries'!BH695</f>
        <v>0</v>
      </c>
      <c r="AQ703" s="1340"/>
      <c r="AR703" s="1341"/>
      <c r="AS703" s="1336" t="str">
        <f t="shared" si="96"/>
        <v/>
      </c>
      <c r="AT703" s="1337"/>
      <c r="AU703" s="1337"/>
      <c r="AV703" s="1338"/>
      <c r="AW703" s="1342" t="str">
        <f>'Fruit Trees, Citrus &amp; Berries'!BA695</f>
        <v>MVPFT232</v>
      </c>
      <c r="AX703" s="1343"/>
      <c r="AY703" s="1344"/>
      <c r="BB703" s="108" t="str">
        <f t="shared" si="95"/>
        <v>*********</v>
      </c>
      <c r="BC703" s="108" t="str">
        <f t="shared" si="97"/>
        <v>MVPFT232</v>
      </c>
      <c r="BD703" s="108" t="str">
        <f t="shared" si="98"/>
        <v/>
      </c>
      <c r="BE703" s="108" t="str">
        <f t="shared" si="99"/>
        <v>Olive (20cm pot) | Manzanillo</v>
      </c>
      <c r="BF703" s="115" t="str">
        <f t="shared" si="100"/>
        <v/>
      </c>
      <c r="BG703" s="113">
        <f t="shared" si="101"/>
        <v>44.95</v>
      </c>
      <c r="BH703" s="206">
        <f t="shared" si="102"/>
        <v>0</v>
      </c>
      <c r="BI703" s="113" t="str">
        <f t="shared" si="103"/>
        <v/>
      </c>
    </row>
    <row r="704" spans="2:61" ht="18.75" customHeight="1" x14ac:dyDescent="0.4">
      <c r="B704" s="1329" t="s">
        <v>1824</v>
      </c>
      <c r="C704" s="1330"/>
      <c r="D704" s="1329" t="s">
        <v>1824</v>
      </c>
      <c r="E704" s="1330"/>
      <c r="F704" s="1331" t="str">
        <f>'Fruit Trees, Citrus &amp; Berries'!BE696</f>
        <v/>
      </c>
      <c r="G704" s="1332"/>
      <c r="H704" s="1333" t="str">
        <f>'Fruit Trees, Citrus &amp; Berries'!BB696&amp;" | "&amp;'Fruit Trees, Citrus &amp; Berries'!BC696</f>
        <v>Olive (14cm pot) | Manzanillo</v>
      </c>
      <c r="I704" s="1334"/>
      <c r="J704" s="1334"/>
      <c r="K704" s="1334"/>
      <c r="L704" s="1334"/>
      <c r="M704" s="1334"/>
      <c r="N704" s="1334"/>
      <c r="O704" s="1334"/>
      <c r="P704" s="1334"/>
      <c r="Q704" s="1334"/>
      <c r="R704" s="1334"/>
      <c r="S704" s="1334"/>
      <c r="T704" s="1334"/>
      <c r="U704" s="1334"/>
      <c r="V704" s="1334"/>
      <c r="W704" s="1334"/>
      <c r="X704" s="1334"/>
      <c r="Y704" s="1334"/>
      <c r="Z704" s="1334"/>
      <c r="AA704" s="1334"/>
      <c r="AB704" s="1334"/>
      <c r="AC704" s="1334"/>
      <c r="AD704" s="1334"/>
      <c r="AE704" s="1334"/>
      <c r="AF704" s="1334"/>
      <c r="AG704" s="1334"/>
      <c r="AH704" s="1334"/>
      <c r="AI704" s="1334"/>
      <c r="AJ704" s="1334"/>
      <c r="AK704" s="1334"/>
      <c r="AL704" s="1335"/>
      <c r="AM704" s="1336">
        <f>'Fruit Trees, Citrus &amp; Berries'!BF696</f>
        <v>21.95</v>
      </c>
      <c r="AN704" s="1337"/>
      <c r="AO704" s="1338"/>
      <c r="AP704" s="1339">
        <f>'Fruit Trees, Citrus &amp; Berries'!BH696</f>
        <v>0</v>
      </c>
      <c r="AQ704" s="1340"/>
      <c r="AR704" s="1341"/>
      <c r="AS704" s="1336" t="str">
        <f t="shared" si="96"/>
        <v/>
      </c>
      <c r="AT704" s="1337"/>
      <c r="AU704" s="1337"/>
      <c r="AV704" s="1338"/>
      <c r="AW704" s="1342" t="str">
        <f>'Fruit Trees, Citrus &amp; Berries'!BA696</f>
        <v>OTPFT210</v>
      </c>
      <c r="AX704" s="1343"/>
      <c r="AY704" s="1344"/>
      <c r="BB704" s="108" t="str">
        <f t="shared" si="95"/>
        <v>*********</v>
      </c>
      <c r="BC704" s="108" t="str">
        <f t="shared" si="97"/>
        <v>OTPFT210</v>
      </c>
      <c r="BD704" s="108" t="str">
        <f t="shared" si="98"/>
        <v/>
      </c>
      <c r="BE704" s="108" t="str">
        <f t="shared" si="99"/>
        <v>Olive (14cm pot) | Manzanillo</v>
      </c>
      <c r="BF704" s="115" t="str">
        <f t="shared" si="100"/>
        <v/>
      </c>
      <c r="BG704" s="113">
        <f t="shared" si="101"/>
        <v>21.95</v>
      </c>
      <c r="BH704" s="206">
        <f t="shared" si="102"/>
        <v>0</v>
      </c>
      <c r="BI704" s="113" t="str">
        <f t="shared" si="103"/>
        <v/>
      </c>
    </row>
    <row r="705" spans="2:61" ht="18.75" customHeight="1" x14ac:dyDescent="0.4">
      <c r="B705" s="1329" t="s">
        <v>1824</v>
      </c>
      <c r="C705" s="1330"/>
      <c r="D705" s="1329" t="s">
        <v>1824</v>
      </c>
      <c r="E705" s="1330"/>
      <c r="F705" s="1331" t="str">
        <f>'Fruit Trees, Citrus &amp; Berries'!BE697</f>
        <v/>
      </c>
      <c r="G705" s="1332"/>
      <c r="H705" s="1333" t="str">
        <f>'Fruit Trees, Citrus &amp; Berries'!BB697&amp;" | "&amp;'Fruit Trees, Citrus &amp; Berries'!BC697</f>
        <v>Olive (25cm pot) | Mission</v>
      </c>
      <c r="I705" s="1334"/>
      <c r="J705" s="1334"/>
      <c r="K705" s="1334"/>
      <c r="L705" s="1334"/>
      <c r="M705" s="1334"/>
      <c r="N705" s="1334"/>
      <c r="O705" s="1334"/>
      <c r="P705" s="1334"/>
      <c r="Q705" s="1334"/>
      <c r="R705" s="1334"/>
      <c r="S705" s="1334"/>
      <c r="T705" s="1334"/>
      <c r="U705" s="1334"/>
      <c r="V705" s="1334"/>
      <c r="W705" s="1334"/>
      <c r="X705" s="1334"/>
      <c r="Y705" s="1334"/>
      <c r="Z705" s="1334"/>
      <c r="AA705" s="1334"/>
      <c r="AB705" s="1334"/>
      <c r="AC705" s="1334"/>
      <c r="AD705" s="1334"/>
      <c r="AE705" s="1334"/>
      <c r="AF705" s="1334"/>
      <c r="AG705" s="1334"/>
      <c r="AH705" s="1334"/>
      <c r="AI705" s="1334"/>
      <c r="AJ705" s="1334"/>
      <c r="AK705" s="1334"/>
      <c r="AL705" s="1335"/>
      <c r="AM705" s="1336">
        <f>'Fruit Trees, Citrus &amp; Berries'!BF697</f>
        <v>74.95</v>
      </c>
      <c r="AN705" s="1337"/>
      <c r="AO705" s="1338"/>
      <c r="AP705" s="1339">
        <f>'Fruit Trees, Citrus &amp; Berries'!BH697</f>
        <v>0</v>
      </c>
      <c r="AQ705" s="1340"/>
      <c r="AR705" s="1341"/>
      <c r="AS705" s="1336" t="str">
        <f t="shared" si="96"/>
        <v/>
      </c>
      <c r="AT705" s="1337"/>
      <c r="AU705" s="1337"/>
      <c r="AV705" s="1338"/>
      <c r="AW705" s="1342" t="str">
        <f>'Fruit Trees, Citrus &amp; Berries'!BA697</f>
        <v>MVPFT213</v>
      </c>
      <c r="AX705" s="1343"/>
      <c r="AY705" s="1344"/>
      <c r="BB705" s="108" t="str">
        <f t="shared" si="95"/>
        <v>*********</v>
      </c>
      <c r="BC705" s="108" t="str">
        <f t="shared" si="97"/>
        <v>MVPFT213</v>
      </c>
      <c r="BD705" s="108" t="str">
        <f t="shared" si="98"/>
        <v/>
      </c>
      <c r="BE705" s="108" t="str">
        <f t="shared" si="99"/>
        <v>Olive (25cm pot) | Mission</v>
      </c>
      <c r="BF705" s="115" t="str">
        <f t="shared" si="100"/>
        <v/>
      </c>
      <c r="BG705" s="113">
        <f t="shared" si="101"/>
        <v>74.95</v>
      </c>
      <c r="BH705" s="206">
        <f t="shared" si="102"/>
        <v>0</v>
      </c>
      <c r="BI705" s="113" t="str">
        <f t="shared" si="103"/>
        <v/>
      </c>
    </row>
    <row r="706" spans="2:61" ht="18.75" customHeight="1" x14ac:dyDescent="0.4">
      <c r="B706" s="1329" t="s">
        <v>1824</v>
      </c>
      <c r="C706" s="1330"/>
      <c r="D706" s="1329" t="s">
        <v>1824</v>
      </c>
      <c r="E706" s="1330"/>
      <c r="F706" s="1331" t="str">
        <f>'Fruit Trees, Citrus &amp; Berries'!BE698</f>
        <v/>
      </c>
      <c r="G706" s="1332"/>
      <c r="H706" s="1333" t="str">
        <f>'Fruit Trees, Citrus &amp; Berries'!BB698&amp;" | "&amp;'Fruit Trees, Citrus &amp; Berries'!BC698</f>
        <v>Olive (20cm pot) | Mission</v>
      </c>
      <c r="I706" s="1334"/>
      <c r="J706" s="1334"/>
      <c r="K706" s="1334"/>
      <c r="L706" s="1334"/>
      <c r="M706" s="1334"/>
      <c r="N706" s="1334"/>
      <c r="O706" s="1334"/>
      <c r="P706" s="1334"/>
      <c r="Q706" s="1334"/>
      <c r="R706" s="1334"/>
      <c r="S706" s="1334"/>
      <c r="T706" s="1334"/>
      <c r="U706" s="1334"/>
      <c r="V706" s="1334"/>
      <c r="W706" s="1334"/>
      <c r="X706" s="1334"/>
      <c r="Y706" s="1334"/>
      <c r="Z706" s="1334"/>
      <c r="AA706" s="1334"/>
      <c r="AB706" s="1334"/>
      <c r="AC706" s="1334"/>
      <c r="AD706" s="1334"/>
      <c r="AE706" s="1334"/>
      <c r="AF706" s="1334"/>
      <c r="AG706" s="1334"/>
      <c r="AH706" s="1334"/>
      <c r="AI706" s="1334"/>
      <c r="AJ706" s="1334"/>
      <c r="AK706" s="1334"/>
      <c r="AL706" s="1335"/>
      <c r="AM706" s="1336">
        <f>'Fruit Trees, Citrus &amp; Berries'!BF698</f>
        <v>44.95</v>
      </c>
      <c r="AN706" s="1337"/>
      <c r="AO706" s="1338"/>
      <c r="AP706" s="1339">
        <f>'Fruit Trees, Citrus &amp; Berries'!BH698</f>
        <v>0</v>
      </c>
      <c r="AQ706" s="1340"/>
      <c r="AR706" s="1341"/>
      <c r="AS706" s="1336" t="str">
        <f t="shared" si="96"/>
        <v/>
      </c>
      <c r="AT706" s="1337"/>
      <c r="AU706" s="1337"/>
      <c r="AV706" s="1338"/>
      <c r="AW706" s="1342" t="str">
        <f>'Fruit Trees, Citrus &amp; Berries'!BA698</f>
        <v>MVPFT214</v>
      </c>
      <c r="AX706" s="1343"/>
      <c r="AY706" s="1344"/>
      <c r="BB706" s="108" t="str">
        <f t="shared" si="95"/>
        <v>*********</v>
      </c>
      <c r="BC706" s="108" t="str">
        <f t="shared" si="97"/>
        <v>MVPFT214</v>
      </c>
      <c r="BD706" s="108" t="str">
        <f t="shared" si="98"/>
        <v/>
      </c>
      <c r="BE706" s="108" t="str">
        <f t="shared" si="99"/>
        <v>Olive (20cm pot) | Mission</v>
      </c>
      <c r="BF706" s="115" t="str">
        <f t="shared" si="100"/>
        <v/>
      </c>
      <c r="BG706" s="113">
        <f t="shared" si="101"/>
        <v>44.95</v>
      </c>
      <c r="BH706" s="206">
        <f t="shared" si="102"/>
        <v>0</v>
      </c>
      <c r="BI706" s="113" t="str">
        <f t="shared" si="103"/>
        <v/>
      </c>
    </row>
    <row r="707" spans="2:61" ht="18.75" customHeight="1" x14ac:dyDescent="0.4">
      <c r="B707" s="1329" t="s">
        <v>1824</v>
      </c>
      <c r="C707" s="1330"/>
      <c r="D707" s="1329" t="s">
        <v>1824</v>
      </c>
      <c r="E707" s="1330"/>
      <c r="F707" s="1331" t="str">
        <f>'Fruit Trees, Citrus &amp; Berries'!BE699</f>
        <v/>
      </c>
      <c r="G707" s="1332"/>
      <c r="H707" s="1333" t="str">
        <f>'Fruit Trees, Citrus &amp; Berries'!BB699&amp;" | "&amp;'Fruit Trees, Citrus &amp; Berries'!BC699</f>
        <v>Olive (14cm pot) | Mission</v>
      </c>
      <c r="I707" s="1334"/>
      <c r="J707" s="1334"/>
      <c r="K707" s="1334"/>
      <c r="L707" s="1334"/>
      <c r="M707" s="1334"/>
      <c r="N707" s="1334"/>
      <c r="O707" s="1334"/>
      <c r="P707" s="1334"/>
      <c r="Q707" s="1334"/>
      <c r="R707" s="1334"/>
      <c r="S707" s="1334"/>
      <c r="T707" s="1334"/>
      <c r="U707" s="1334"/>
      <c r="V707" s="1334"/>
      <c r="W707" s="1334"/>
      <c r="X707" s="1334"/>
      <c r="Y707" s="1334"/>
      <c r="Z707" s="1334"/>
      <c r="AA707" s="1334"/>
      <c r="AB707" s="1334"/>
      <c r="AC707" s="1334"/>
      <c r="AD707" s="1334"/>
      <c r="AE707" s="1334"/>
      <c r="AF707" s="1334"/>
      <c r="AG707" s="1334"/>
      <c r="AH707" s="1334"/>
      <c r="AI707" s="1334"/>
      <c r="AJ707" s="1334"/>
      <c r="AK707" s="1334"/>
      <c r="AL707" s="1335"/>
      <c r="AM707" s="1336">
        <f>'Fruit Trees, Citrus &amp; Berries'!BF699</f>
        <v>21.95</v>
      </c>
      <c r="AN707" s="1337"/>
      <c r="AO707" s="1338"/>
      <c r="AP707" s="1339">
        <f>'Fruit Trees, Citrus &amp; Berries'!BH699</f>
        <v>0</v>
      </c>
      <c r="AQ707" s="1340"/>
      <c r="AR707" s="1341"/>
      <c r="AS707" s="1336" t="str">
        <f t="shared" si="96"/>
        <v/>
      </c>
      <c r="AT707" s="1337"/>
      <c r="AU707" s="1337"/>
      <c r="AV707" s="1338"/>
      <c r="AW707" s="1342" t="str">
        <f>'Fruit Trees, Citrus &amp; Berries'!BA699</f>
        <v>OTPFT215</v>
      </c>
      <c r="AX707" s="1343"/>
      <c r="AY707" s="1344"/>
      <c r="BB707" s="108" t="str">
        <f t="shared" si="95"/>
        <v>*********</v>
      </c>
      <c r="BC707" s="108" t="str">
        <f t="shared" si="97"/>
        <v>OTPFT215</v>
      </c>
      <c r="BD707" s="108" t="str">
        <f t="shared" si="98"/>
        <v/>
      </c>
      <c r="BE707" s="108" t="str">
        <f t="shared" si="99"/>
        <v>Olive (14cm pot) | Mission</v>
      </c>
      <c r="BF707" s="115" t="str">
        <f t="shared" si="100"/>
        <v/>
      </c>
      <c r="BG707" s="113">
        <f t="shared" si="101"/>
        <v>21.95</v>
      </c>
      <c r="BH707" s="206">
        <f t="shared" si="102"/>
        <v>0</v>
      </c>
      <c r="BI707" s="113" t="str">
        <f t="shared" si="103"/>
        <v/>
      </c>
    </row>
    <row r="708" spans="2:61" ht="18.75" customHeight="1" x14ac:dyDescent="0.4">
      <c r="B708" s="1329" t="s">
        <v>1824</v>
      </c>
      <c r="C708" s="1330"/>
      <c r="D708" s="1329" t="s">
        <v>1824</v>
      </c>
      <c r="E708" s="1330"/>
      <c r="F708" s="1331" t="str">
        <f>'Fruit Trees, Citrus &amp; Berries'!BE700</f>
        <v/>
      </c>
      <c r="G708" s="1332"/>
      <c r="H708" s="1333" t="str">
        <f>'Fruit Trees, Citrus &amp; Berries'!BB700&amp;" | "&amp;'Fruit Trees, Citrus &amp; Berries'!BC700</f>
        <v>Olive (25cm pot) | Nab Tamri</v>
      </c>
      <c r="I708" s="1334"/>
      <c r="J708" s="1334"/>
      <c r="K708" s="1334"/>
      <c r="L708" s="1334"/>
      <c r="M708" s="1334"/>
      <c r="N708" s="1334"/>
      <c r="O708" s="1334"/>
      <c r="P708" s="1334"/>
      <c r="Q708" s="1334"/>
      <c r="R708" s="1334"/>
      <c r="S708" s="1334"/>
      <c r="T708" s="1334"/>
      <c r="U708" s="1334"/>
      <c r="V708" s="1334"/>
      <c r="W708" s="1334"/>
      <c r="X708" s="1334"/>
      <c r="Y708" s="1334"/>
      <c r="Z708" s="1334"/>
      <c r="AA708" s="1334"/>
      <c r="AB708" s="1334"/>
      <c r="AC708" s="1334"/>
      <c r="AD708" s="1334"/>
      <c r="AE708" s="1334"/>
      <c r="AF708" s="1334"/>
      <c r="AG708" s="1334"/>
      <c r="AH708" s="1334"/>
      <c r="AI708" s="1334"/>
      <c r="AJ708" s="1334"/>
      <c r="AK708" s="1334"/>
      <c r="AL708" s="1335"/>
      <c r="AM708" s="1336">
        <f>'Fruit Trees, Citrus &amp; Berries'!BF700</f>
        <v>74.95</v>
      </c>
      <c r="AN708" s="1337"/>
      <c r="AO708" s="1338"/>
      <c r="AP708" s="1339">
        <f>'Fruit Trees, Citrus &amp; Berries'!BH700</f>
        <v>0</v>
      </c>
      <c r="AQ708" s="1340"/>
      <c r="AR708" s="1341"/>
      <c r="AS708" s="1336" t="str">
        <f t="shared" si="96"/>
        <v/>
      </c>
      <c r="AT708" s="1337"/>
      <c r="AU708" s="1337"/>
      <c r="AV708" s="1338"/>
      <c r="AW708" s="1342" t="str">
        <f>'Fruit Trees, Citrus &amp; Berries'!BA700</f>
        <v>MVPFT217</v>
      </c>
      <c r="AX708" s="1343"/>
      <c r="AY708" s="1344"/>
      <c r="BB708" s="108" t="str">
        <f t="shared" si="95"/>
        <v>*********</v>
      </c>
      <c r="BC708" s="108" t="str">
        <f t="shared" si="97"/>
        <v>MVPFT217</v>
      </c>
      <c r="BD708" s="108" t="str">
        <f t="shared" si="98"/>
        <v/>
      </c>
      <c r="BE708" s="108" t="str">
        <f t="shared" si="99"/>
        <v>Olive (25cm pot) | Nab Tamri</v>
      </c>
      <c r="BF708" s="115" t="str">
        <f t="shared" si="100"/>
        <v/>
      </c>
      <c r="BG708" s="113">
        <f t="shared" si="101"/>
        <v>74.95</v>
      </c>
      <c r="BH708" s="206">
        <f t="shared" si="102"/>
        <v>0</v>
      </c>
      <c r="BI708" s="113" t="str">
        <f t="shared" si="103"/>
        <v/>
      </c>
    </row>
    <row r="709" spans="2:61" ht="18.75" customHeight="1" x14ac:dyDescent="0.4">
      <c r="B709" s="1329" t="s">
        <v>1824</v>
      </c>
      <c r="C709" s="1330"/>
      <c r="D709" s="1329" t="s">
        <v>1824</v>
      </c>
      <c r="E709" s="1330"/>
      <c r="F709" s="1331" t="str">
        <f>'Fruit Trees, Citrus &amp; Berries'!BE701</f>
        <v/>
      </c>
      <c r="G709" s="1332"/>
      <c r="H709" s="1333" t="str">
        <f>'Fruit Trees, Citrus &amp; Berries'!BB701&amp;" | "&amp;'Fruit Trees, Citrus &amp; Berries'!BC701</f>
        <v>Olive (20cm pot) | Nab Tamri</v>
      </c>
      <c r="I709" s="1334"/>
      <c r="J709" s="1334"/>
      <c r="K709" s="1334"/>
      <c r="L709" s="1334"/>
      <c r="M709" s="1334"/>
      <c r="N709" s="1334"/>
      <c r="O709" s="1334"/>
      <c r="P709" s="1334"/>
      <c r="Q709" s="1334"/>
      <c r="R709" s="1334"/>
      <c r="S709" s="1334"/>
      <c r="T709" s="1334"/>
      <c r="U709" s="1334"/>
      <c r="V709" s="1334"/>
      <c r="W709" s="1334"/>
      <c r="X709" s="1334"/>
      <c r="Y709" s="1334"/>
      <c r="Z709" s="1334"/>
      <c r="AA709" s="1334"/>
      <c r="AB709" s="1334"/>
      <c r="AC709" s="1334"/>
      <c r="AD709" s="1334"/>
      <c r="AE709" s="1334"/>
      <c r="AF709" s="1334"/>
      <c r="AG709" s="1334"/>
      <c r="AH709" s="1334"/>
      <c r="AI709" s="1334"/>
      <c r="AJ709" s="1334"/>
      <c r="AK709" s="1334"/>
      <c r="AL709" s="1335"/>
      <c r="AM709" s="1336">
        <f>'Fruit Trees, Citrus &amp; Berries'!BF701</f>
        <v>44.95</v>
      </c>
      <c r="AN709" s="1337"/>
      <c r="AO709" s="1338"/>
      <c r="AP709" s="1339">
        <f>'Fruit Trees, Citrus &amp; Berries'!BH701</f>
        <v>0</v>
      </c>
      <c r="AQ709" s="1340"/>
      <c r="AR709" s="1341"/>
      <c r="AS709" s="1336" t="str">
        <f t="shared" si="96"/>
        <v/>
      </c>
      <c r="AT709" s="1337"/>
      <c r="AU709" s="1337"/>
      <c r="AV709" s="1338"/>
      <c r="AW709" s="1342" t="str">
        <f>'Fruit Trees, Citrus &amp; Berries'!BA701</f>
        <v>MVPFT216</v>
      </c>
      <c r="AX709" s="1343"/>
      <c r="AY709" s="1344"/>
      <c r="BB709" s="108" t="str">
        <f t="shared" si="95"/>
        <v>*********</v>
      </c>
      <c r="BC709" s="108" t="str">
        <f t="shared" si="97"/>
        <v>MVPFT216</v>
      </c>
      <c r="BD709" s="108" t="str">
        <f t="shared" si="98"/>
        <v/>
      </c>
      <c r="BE709" s="108" t="str">
        <f t="shared" si="99"/>
        <v>Olive (20cm pot) | Nab Tamri</v>
      </c>
      <c r="BF709" s="115" t="str">
        <f t="shared" si="100"/>
        <v/>
      </c>
      <c r="BG709" s="113">
        <f t="shared" si="101"/>
        <v>44.95</v>
      </c>
      <c r="BH709" s="206">
        <f t="shared" si="102"/>
        <v>0</v>
      </c>
      <c r="BI709" s="113" t="str">
        <f t="shared" si="103"/>
        <v/>
      </c>
    </row>
    <row r="710" spans="2:61" ht="18.75" customHeight="1" x14ac:dyDescent="0.4">
      <c r="B710" s="1329" t="s">
        <v>1824</v>
      </c>
      <c r="C710" s="1330"/>
      <c r="D710" s="1329" t="s">
        <v>1824</v>
      </c>
      <c r="E710" s="1330"/>
      <c r="F710" s="1331" t="str">
        <f>'Fruit Trees, Citrus &amp; Berries'!BE702</f>
        <v/>
      </c>
      <c r="G710" s="1332"/>
      <c r="H710" s="1333" t="str">
        <f>'Fruit Trees, Citrus &amp; Berries'!BB702&amp;" | "&amp;'Fruit Trees, Citrus &amp; Berries'!BC702</f>
        <v>Olive (25cm pot) | Paragon</v>
      </c>
      <c r="I710" s="1334"/>
      <c r="J710" s="1334"/>
      <c r="K710" s="1334"/>
      <c r="L710" s="1334"/>
      <c r="M710" s="1334"/>
      <c r="N710" s="1334"/>
      <c r="O710" s="1334"/>
      <c r="P710" s="1334"/>
      <c r="Q710" s="1334"/>
      <c r="R710" s="1334"/>
      <c r="S710" s="1334"/>
      <c r="T710" s="1334"/>
      <c r="U710" s="1334"/>
      <c r="V710" s="1334"/>
      <c r="W710" s="1334"/>
      <c r="X710" s="1334"/>
      <c r="Y710" s="1334"/>
      <c r="Z710" s="1334"/>
      <c r="AA710" s="1334"/>
      <c r="AB710" s="1334"/>
      <c r="AC710" s="1334"/>
      <c r="AD710" s="1334"/>
      <c r="AE710" s="1334"/>
      <c r="AF710" s="1334"/>
      <c r="AG710" s="1334"/>
      <c r="AH710" s="1334"/>
      <c r="AI710" s="1334"/>
      <c r="AJ710" s="1334"/>
      <c r="AK710" s="1334"/>
      <c r="AL710" s="1335"/>
      <c r="AM710" s="1336">
        <f>'Fruit Trees, Citrus &amp; Berries'!BF702</f>
        <v>74.95</v>
      </c>
      <c r="AN710" s="1337"/>
      <c r="AO710" s="1338"/>
      <c r="AP710" s="1339">
        <f>'Fruit Trees, Citrus &amp; Berries'!BH702</f>
        <v>0</v>
      </c>
      <c r="AQ710" s="1340"/>
      <c r="AR710" s="1341"/>
      <c r="AS710" s="1336" t="str">
        <f t="shared" si="96"/>
        <v/>
      </c>
      <c r="AT710" s="1337"/>
      <c r="AU710" s="1337"/>
      <c r="AV710" s="1338"/>
      <c r="AW710" s="1342" t="str">
        <f>'Fruit Trees, Citrus &amp; Berries'!BA702</f>
        <v>MVPFT218</v>
      </c>
      <c r="AX710" s="1343"/>
      <c r="AY710" s="1344"/>
      <c r="BB710" s="108" t="str">
        <f t="shared" si="95"/>
        <v>*********</v>
      </c>
      <c r="BC710" s="108" t="str">
        <f t="shared" si="97"/>
        <v>MVPFT218</v>
      </c>
      <c r="BD710" s="108" t="str">
        <f t="shared" si="98"/>
        <v/>
      </c>
      <c r="BE710" s="108" t="str">
        <f t="shared" si="99"/>
        <v>Olive (25cm pot) | Paragon</v>
      </c>
      <c r="BF710" s="115" t="str">
        <f t="shared" si="100"/>
        <v/>
      </c>
      <c r="BG710" s="113">
        <f t="shared" si="101"/>
        <v>74.95</v>
      </c>
      <c r="BH710" s="206">
        <f t="shared" si="102"/>
        <v>0</v>
      </c>
      <c r="BI710" s="113" t="str">
        <f t="shared" si="103"/>
        <v/>
      </c>
    </row>
    <row r="711" spans="2:61" ht="18.75" customHeight="1" x14ac:dyDescent="0.4">
      <c r="B711" s="1329" t="s">
        <v>1824</v>
      </c>
      <c r="C711" s="1330"/>
      <c r="D711" s="1329" t="s">
        <v>1824</v>
      </c>
      <c r="E711" s="1330"/>
      <c r="F711" s="1331" t="str">
        <f>'Fruit Trees, Citrus &amp; Berries'!BE703</f>
        <v/>
      </c>
      <c r="G711" s="1332"/>
      <c r="H711" s="1333" t="str">
        <f>'Fruit Trees, Citrus &amp; Berries'!BB703&amp;" | "&amp;'Fruit Trees, Citrus &amp; Berries'!BC703</f>
        <v>Olive (20cm pot) | Paragon</v>
      </c>
      <c r="I711" s="1334"/>
      <c r="J711" s="1334"/>
      <c r="K711" s="1334"/>
      <c r="L711" s="1334"/>
      <c r="M711" s="1334"/>
      <c r="N711" s="1334"/>
      <c r="O711" s="1334"/>
      <c r="P711" s="1334"/>
      <c r="Q711" s="1334"/>
      <c r="R711" s="1334"/>
      <c r="S711" s="1334"/>
      <c r="T711" s="1334"/>
      <c r="U711" s="1334"/>
      <c r="V711" s="1334"/>
      <c r="W711" s="1334"/>
      <c r="X711" s="1334"/>
      <c r="Y711" s="1334"/>
      <c r="Z711" s="1334"/>
      <c r="AA711" s="1334"/>
      <c r="AB711" s="1334"/>
      <c r="AC711" s="1334"/>
      <c r="AD711" s="1334"/>
      <c r="AE711" s="1334"/>
      <c r="AF711" s="1334"/>
      <c r="AG711" s="1334"/>
      <c r="AH711" s="1334"/>
      <c r="AI711" s="1334"/>
      <c r="AJ711" s="1334"/>
      <c r="AK711" s="1334"/>
      <c r="AL711" s="1335"/>
      <c r="AM711" s="1336">
        <f>'Fruit Trees, Citrus &amp; Berries'!BF703</f>
        <v>44.95</v>
      </c>
      <c r="AN711" s="1337"/>
      <c r="AO711" s="1338"/>
      <c r="AP711" s="1339">
        <f>'Fruit Trees, Citrus &amp; Berries'!BH703</f>
        <v>0</v>
      </c>
      <c r="AQ711" s="1340"/>
      <c r="AR711" s="1341"/>
      <c r="AS711" s="1336" t="str">
        <f t="shared" si="96"/>
        <v/>
      </c>
      <c r="AT711" s="1337"/>
      <c r="AU711" s="1337"/>
      <c r="AV711" s="1338"/>
      <c r="AW711" s="1342" t="str">
        <f>'Fruit Trees, Citrus &amp; Berries'!BA703</f>
        <v>MVPFT228</v>
      </c>
      <c r="AX711" s="1343"/>
      <c r="AY711" s="1344"/>
      <c r="BB711" s="108" t="str">
        <f t="shared" si="95"/>
        <v>*********</v>
      </c>
      <c r="BC711" s="108" t="str">
        <f t="shared" si="97"/>
        <v>MVPFT228</v>
      </c>
      <c r="BD711" s="108" t="str">
        <f t="shared" si="98"/>
        <v/>
      </c>
      <c r="BE711" s="108" t="str">
        <f t="shared" si="99"/>
        <v>Olive (20cm pot) | Paragon</v>
      </c>
      <c r="BF711" s="115" t="str">
        <f t="shared" si="100"/>
        <v/>
      </c>
      <c r="BG711" s="113">
        <f t="shared" si="101"/>
        <v>44.95</v>
      </c>
      <c r="BH711" s="206">
        <f t="shared" si="102"/>
        <v>0</v>
      </c>
      <c r="BI711" s="113" t="str">
        <f t="shared" si="103"/>
        <v/>
      </c>
    </row>
    <row r="712" spans="2:61" ht="18.75" customHeight="1" x14ac:dyDescent="0.4">
      <c r="B712" s="1329" t="s">
        <v>1824</v>
      </c>
      <c r="C712" s="1330"/>
      <c r="D712" s="1329" t="s">
        <v>1824</v>
      </c>
      <c r="E712" s="1330"/>
      <c r="F712" s="1331" t="str">
        <f>'Fruit Trees, Citrus &amp; Berries'!BE704</f>
        <v/>
      </c>
      <c r="G712" s="1332"/>
      <c r="H712" s="1333" t="str">
        <f>'Fruit Trees, Citrus &amp; Berries'!BB704&amp;" | "&amp;'Fruit Trees, Citrus &amp; Berries'!BC704</f>
        <v>Olive (14cm pot) | Paragon</v>
      </c>
      <c r="I712" s="1334"/>
      <c r="J712" s="1334"/>
      <c r="K712" s="1334"/>
      <c r="L712" s="1334"/>
      <c r="M712" s="1334"/>
      <c r="N712" s="1334"/>
      <c r="O712" s="1334"/>
      <c r="P712" s="1334"/>
      <c r="Q712" s="1334"/>
      <c r="R712" s="1334"/>
      <c r="S712" s="1334"/>
      <c r="T712" s="1334"/>
      <c r="U712" s="1334"/>
      <c r="V712" s="1334"/>
      <c r="W712" s="1334"/>
      <c r="X712" s="1334"/>
      <c r="Y712" s="1334"/>
      <c r="Z712" s="1334"/>
      <c r="AA712" s="1334"/>
      <c r="AB712" s="1334"/>
      <c r="AC712" s="1334"/>
      <c r="AD712" s="1334"/>
      <c r="AE712" s="1334"/>
      <c r="AF712" s="1334"/>
      <c r="AG712" s="1334"/>
      <c r="AH712" s="1334"/>
      <c r="AI712" s="1334"/>
      <c r="AJ712" s="1334"/>
      <c r="AK712" s="1334"/>
      <c r="AL712" s="1335"/>
      <c r="AM712" s="1336">
        <f>'Fruit Trees, Citrus &amp; Berries'!BF704</f>
        <v>21.95</v>
      </c>
      <c r="AN712" s="1337"/>
      <c r="AO712" s="1338"/>
      <c r="AP712" s="1339">
        <f>'Fruit Trees, Citrus &amp; Berries'!BH704</f>
        <v>0</v>
      </c>
      <c r="AQ712" s="1340"/>
      <c r="AR712" s="1341"/>
      <c r="AS712" s="1336" t="str">
        <f t="shared" si="96"/>
        <v/>
      </c>
      <c r="AT712" s="1337"/>
      <c r="AU712" s="1337"/>
      <c r="AV712" s="1338"/>
      <c r="AW712" s="1342" t="str">
        <f>'Fruit Trees, Citrus &amp; Berries'!BA704</f>
        <v>OTPFT219</v>
      </c>
      <c r="AX712" s="1343"/>
      <c r="AY712" s="1344"/>
      <c r="BB712" s="108" t="str">
        <f t="shared" si="95"/>
        <v>*********</v>
      </c>
      <c r="BC712" s="108" t="str">
        <f t="shared" si="97"/>
        <v>OTPFT219</v>
      </c>
      <c r="BD712" s="108" t="str">
        <f t="shared" si="98"/>
        <v/>
      </c>
      <c r="BE712" s="108" t="str">
        <f t="shared" si="99"/>
        <v>Olive (14cm pot) | Paragon</v>
      </c>
      <c r="BF712" s="115" t="str">
        <f t="shared" si="100"/>
        <v/>
      </c>
      <c r="BG712" s="113">
        <f t="shared" si="101"/>
        <v>21.95</v>
      </c>
      <c r="BH712" s="206">
        <f t="shared" si="102"/>
        <v>0</v>
      </c>
      <c r="BI712" s="113" t="str">
        <f t="shared" si="103"/>
        <v/>
      </c>
    </row>
    <row r="713" spans="2:61" ht="18.75" customHeight="1" x14ac:dyDescent="0.4">
      <c r="B713" s="1329" t="s">
        <v>1824</v>
      </c>
      <c r="C713" s="1330"/>
      <c r="D713" s="1329" t="s">
        <v>1824</v>
      </c>
      <c r="E713" s="1330"/>
      <c r="F713" s="1331" t="str">
        <f>'Fruit Trees, Citrus &amp; Berries'!BE705</f>
        <v/>
      </c>
      <c r="G713" s="1332"/>
      <c r="H713" s="1333" t="str">
        <f>'Fruit Trees, Citrus &amp; Berries'!BB705&amp;" | "&amp;'Fruit Trees, Citrus &amp; Berries'!BC705</f>
        <v>Olive (14cm pot) | Piccolo</v>
      </c>
      <c r="I713" s="1334"/>
      <c r="J713" s="1334"/>
      <c r="K713" s="1334"/>
      <c r="L713" s="1334"/>
      <c r="M713" s="1334"/>
      <c r="N713" s="1334"/>
      <c r="O713" s="1334"/>
      <c r="P713" s="1334"/>
      <c r="Q713" s="1334"/>
      <c r="R713" s="1334"/>
      <c r="S713" s="1334"/>
      <c r="T713" s="1334"/>
      <c r="U713" s="1334"/>
      <c r="V713" s="1334"/>
      <c r="W713" s="1334"/>
      <c r="X713" s="1334"/>
      <c r="Y713" s="1334"/>
      <c r="Z713" s="1334"/>
      <c r="AA713" s="1334"/>
      <c r="AB713" s="1334"/>
      <c r="AC713" s="1334"/>
      <c r="AD713" s="1334"/>
      <c r="AE713" s="1334"/>
      <c r="AF713" s="1334"/>
      <c r="AG713" s="1334"/>
      <c r="AH713" s="1334"/>
      <c r="AI713" s="1334"/>
      <c r="AJ713" s="1334"/>
      <c r="AK713" s="1334"/>
      <c r="AL713" s="1335"/>
      <c r="AM713" s="1336">
        <f>'Fruit Trees, Citrus &amp; Berries'!BF705</f>
        <v>21.95</v>
      </c>
      <c r="AN713" s="1337"/>
      <c r="AO713" s="1338"/>
      <c r="AP713" s="1339">
        <f>'Fruit Trees, Citrus &amp; Berries'!BH705</f>
        <v>0</v>
      </c>
      <c r="AQ713" s="1340"/>
      <c r="AR713" s="1341"/>
      <c r="AS713" s="1336" t="str">
        <f t="shared" si="96"/>
        <v/>
      </c>
      <c r="AT713" s="1337"/>
      <c r="AU713" s="1337"/>
      <c r="AV713" s="1338"/>
      <c r="AW713" s="1342" t="str">
        <f>'Fruit Trees, Citrus &amp; Berries'!BA705</f>
        <v>OTPFT220</v>
      </c>
      <c r="AX713" s="1343"/>
      <c r="AY713" s="1344"/>
      <c r="BB713" s="108" t="str">
        <f t="shared" si="95"/>
        <v>*********</v>
      </c>
      <c r="BC713" s="108" t="str">
        <f t="shared" si="97"/>
        <v>OTPFT220</v>
      </c>
      <c r="BD713" s="108" t="str">
        <f t="shared" si="98"/>
        <v/>
      </c>
      <c r="BE713" s="108" t="str">
        <f t="shared" si="99"/>
        <v>Olive (14cm pot) | Piccolo</v>
      </c>
      <c r="BF713" s="115" t="str">
        <f t="shared" si="100"/>
        <v/>
      </c>
      <c r="BG713" s="113">
        <f t="shared" si="101"/>
        <v>21.95</v>
      </c>
      <c r="BH713" s="206">
        <f t="shared" si="102"/>
        <v>0</v>
      </c>
      <c r="BI713" s="113" t="str">
        <f t="shared" si="103"/>
        <v/>
      </c>
    </row>
    <row r="714" spans="2:61" ht="18.75" customHeight="1" x14ac:dyDescent="0.4">
      <c r="B714" s="1329" t="s">
        <v>1824</v>
      </c>
      <c r="C714" s="1330"/>
      <c r="D714" s="1329" t="s">
        <v>1824</v>
      </c>
      <c r="E714" s="1330"/>
      <c r="F714" s="1331" t="str">
        <f>'Fruit Trees, Citrus &amp; Berries'!BE706</f>
        <v/>
      </c>
      <c r="G714" s="1332"/>
      <c r="H714" s="1333" t="str">
        <f>'Fruit Trees, Citrus &amp; Berries'!BB706&amp;" | "&amp;'Fruit Trees, Citrus &amp; Berries'!BC706</f>
        <v>Olive (25cm pot) | Picual</v>
      </c>
      <c r="I714" s="1334"/>
      <c r="J714" s="1334"/>
      <c r="K714" s="1334"/>
      <c r="L714" s="1334"/>
      <c r="M714" s="1334"/>
      <c r="N714" s="1334"/>
      <c r="O714" s="1334"/>
      <c r="P714" s="1334"/>
      <c r="Q714" s="1334"/>
      <c r="R714" s="1334"/>
      <c r="S714" s="1334"/>
      <c r="T714" s="1334"/>
      <c r="U714" s="1334"/>
      <c r="V714" s="1334"/>
      <c r="W714" s="1334"/>
      <c r="X714" s="1334"/>
      <c r="Y714" s="1334"/>
      <c r="Z714" s="1334"/>
      <c r="AA714" s="1334"/>
      <c r="AB714" s="1334"/>
      <c r="AC714" s="1334"/>
      <c r="AD714" s="1334"/>
      <c r="AE714" s="1334"/>
      <c r="AF714" s="1334"/>
      <c r="AG714" s="1334"/>
      <c r="AH714" s="1334"/>
      <c r="AI714" s="1334"/>
      <c r="AJ714" s="1334"/>
      <c r="AK714" s="1334"/>
      <c r="AL714" s="1335"/>
      <c r="AM714" s="1336">
        <f>'Fruit Trees, Citrus &amp; Berries'!BF706</f>
        <v>74.95</v>
      </c>
      <c r="AN714" s="1337"/>
      <c r="AO714" s="1338"/>
      <c r="AP714" s="1339">
        <f>'Fruit Trees, Citrus &amp; Berries'!BH706</f>
        <v>0</v>
      </c>
      <c r="AQ714" s="1340"/>
      <c r="AR714" s="1341"/>
      <c r="AS714" s="1336" t="str">
        <f t="shared" si="96"/>
        <v/>
      </c>
      <c r="AT714" s="1337"/>
      <c r="AU714" s="1337"/>
      <c r="AV714" s="1338"/>
      <c r="AW714" s="1342" t="str">
        <f>'Fruit Trees, Citrus &amp; Berries'!BA706</f>
        <v>MVPFT221</v>
      </c>
      <c r="AX714" s="1343"/>
      <c r="AY714" s="1344"/>
      <c r="BB714" s="108" t="str">
        <f t="shared" si="95"/>
        <v>*********</v>
      </c>
      <c r="BC714" s="108" t="str">
        <f t="shared" si="97"/>
        <v>MVPFT221</v>
      </c>
      <c r="BD714" s="108" t="str">
        <f t="shared" si="98"/>
        <v/>
      </c>
      <c r="BE714" s="108" t="str">
        <f t="shared" si="99"/>
        <v>Olive (25cm pot) | Picual</v>
      </c>
      <c r="BF714" s="115" t="str">
        <f t="shared" si="100"/>
        <v/>
      </c>
      <c r="BG714" s="113">
        <f t="shared" si="101"/>
        <v>74.95</v>
      </c>
      <c r="BH714" s="206">
        <f t="shared" si="102"/>
        <v>0</v>
      </c>
      <c r="BI714" s="113" t="str">
        <f t="shared" si="103"/>
        <v/>
      </c>
    </row>
    <row r="715" spans="2:61" ht="18.75" customHeight="1" x14ac:dyDescent="0.4">
      <c r="B715" s="1329" t="s">
        <v>1824</v>
      </c>
      <c r="C715" s="1330"/>
      <c r="D715" s="1329" t="s">
        <v>1824</v>
      </c>
      <c r="E715" s="1330"/>
      <c r="F715" s="1331" t="str">
        <f>'Fruit Trees, Citrus &amp; Berries'!BE707</f>
        <v/>
      </c>
      <c r="G715" s="1332"/>
      <c r="H715" s="1333" t="str">
        <f>'Fruit Trees, Citrus &amp; Berries'!BB707&amp;" | "&amp;'Fruit Trees, Citrus &amp; Berries'!BC707</f>
        <v>Olive (20cm pot) | Picual</v>
      </c>
      <c r="I715" s="1334"/>
      <c r="J715" s="1334"/>
      <c r="K715" s="1334"/>
      <c r="L715" s="1334"/>
      <c r="M715" s="1334"/>
      <c r="N715" s="1334"/>
      <c r="O715" s="1334"/>
      <c r="P715" s="1334"/>
      <c r="Q715" s="1334"/>
      <c r="R715" s="1334"/>
      <c r="S715" s="1334"/>
      <c r="T715" s="1334"/>
      <c r="U715" s="1334"/>
      <c r="V715" s="1334"/>
      <c r="W715" s="1334"/>
      <c r="X715" s="1334"/>
      <c r="Y715" s="1334"/>
      <c r="Z715" s="1334"/>
      <c r="AA715" s="1334"/>
      <c r="AB715" s="1334"/>
      <c r="AC715" s="1334"/>
      <c r="AD715" s="1334"/>
      <c r="AE715" s="1334"/>
      <c r="AF715" s="1334"/>
      <c r="AG715" s="1334"/>
      <c r="AH715" s="1334"/>
      <c r="AI715" s="1334"/>
      <c r="AJ715" s="1334"/>
      <c r="AK715" s="1334"/>
      <c r="AL715" s="1335"/>
      <c r="AM715" s="1336">
        <f>'Fruit Trees, Citrus &amp; Berries'!BF707</f>
        <v>44.95</v>
      </c>
      <c r="AN715" s="1337"/>
      <c r="AO715" s="1338"/>
      <c r="AP715" s="1339">
        <f>'Fruit Trees, Citrus &amp; Berries'!BH707</f>
        <v>0</v>
      </c>
      <c r="AQ715" s="1340"/>
      <c r="AR715" s="1341"/>
      <c r="AS715" s="1336" t="str">
        <f t="shared" si="96"/>
        <v/>
      </c>
      <c r="AT715" s="1337"/>
      <c r="AU715" s="1337"/>
      <c r="AV715" s="1338"/>
      <c r="AW715" s="1342" t="str">
        <f>'Fruit Trees, Citrus &amp; Berries'!BA707</f>
        <v>MVPFT219</v>
      </c>
      <c r="AX715" s="1343"/>
      <c r="AY715" s="1344"/>
      <c r="BB715" s="108" t="str">
        <f t="shared" si="95"/>
        <v>*********</v>
      </c>
      <c r="BC715" s="108" t="str">
        <f t="shared" si="97"/>
        <v>MVPFT219</v>
      </c>
      <c r="BD715" s="108" t="str">
        <f t="shared" si="98"/>
        <v/>
      </c>
      <c r="BE715" s="108" t="str">
        <f t="shared" si="99"/>
        <v>Olive (20cm pot) | Picual</v>
      </c>
      <c r="BF715" s="115" t="str">
        <f t="shared" si="100"/>
        <v/>
      </c>
      <c r="BG715" s="113">
        <f t="shared" si="101"/>
        <v>44.95</v>
      </c>
      <c r="BH715" s="206">
        <f t="shared" si="102"/>
        <v>0</v>
      </c>
      <c r="BI715" s="113" t="str">
        <f t="shared" si="103"/>
        <v/>
      </c>
    </row>
    <row r="716" spans="2:61" ht="18.75" customHeight="1" x14ac:dyDescent="0.4">
      <c r="B716" s="1329" t="s">
        <v>1824</v>
      </c>
      <c r="C716" s="1330"/>
      <c r="D716" s="1329" t="s">
        <v>1824</v>
      </c>
      <c r="E716" s="1330"/>
      <c r="F716" s="1331" t="str">
        <f>'Fruit Trees, Citrus &amp; Berries'!BE708</f>
        <v/>
      </c>
      <c r="G716" s="1332"/>
      <c r="H716" s="1333" t="str">
        <f>'Fruit Trees, Citrus &amp; Berries'!BB708&amp;" | "&amp;'Fruit Trees, Citrus &amp; Berries'!BC708</f>
        <v>Olive (25cm pot) | Spanish Queen (Sevillano)</v>
      </c>
      <c r="I716" s="1334"/>
      <c r="J716" s="1334"/>
      <c r="K716" s="1334"/>
      <c r="L716" s="1334"/>
      <c r="M716" s="1334"/>
      <c r="N716" s="1334"/>
      <c r="O716" s="1334"/>
      <c r="P716" s="1334"/>
      <c r="Q716" s="1334"/>
      <c r="R716" s="1334"/>
      <c r="S716" s="1334"/>
      <c r="T716" s="1334"/>
      <c r="U716" s="1334"/>
      <c r="V716" s="1334"/>
      <c r="W716" s="1334"/>
      <c r="X716" s="1334"/>
      <c r="Y716" s="1334"/>
      <c r="Z716" s="1334"/>
      <c r="AA716" s="1334"/>
      <c r="AB716" s="1334"/>
      <c r="AC716" s="1334"/>
      <c r="AD716" s="1334"/>
      <c r="AE716" s="1334"/>
      <c r="AF716" s="1334"/>
      <c r="AG716" s="1334"/>
      <c r="AH716" s="1334"/>
      <c r="AI716" s="1334"/>
      <c r="AJ716" s="1334"/>
      <c r="AK716" s="1334"/>
      <c r="AL716" s="1335"/>
      <c r="AM716" s="1336">
        <f>'Fruit Trees, Citrus &amp; Berries'!BF708</f>
        <v>74.95</v>
      </c>
      <c r="AN716" s="1337"/>
      <c r="AO716" s="1338"/>
      <c r="AP716" s="1339">
        <f>'Fruit Trees, Citrus &amp; Berries'!BH708</f>
        <v>0</v>
      </c>
      <c r="AQ716" s="1340"/>
      <c r="AR716" s="1341"/>
      <c r="AS716" s="1336" t="str">
        <f t="shared" si="96"/>
        <v/>
      </c>
      <c r="AT716" s="1337"/>
      <c r="AU716" s="1337"/>
      <c r="AV716" s="1338"/>
      <c r="AW716" s="1342" t="str">
        <f>'Fruit Trees, Citrus &amp; Berries'!BA708</f>
        <v>MVPFT222</v>
      </c>
      <c r="AX716" s="1343"/>
      <c r="AY716" s="1344"/>
      <c r="BB716" s="108" t="str">
        <f t="shared" si="95"/>
        <v>*********</v>
      </c>
      <c r="BC716" s="108" t="str">
        <f t="shared" si="97"/>
        <v>MVPFT222</v>
      </c>
      <c r="BD716" s="108" t="str">
        <f t="shared" si="98"/>
        <v/>
      </c>
      <c r="BE716" s="108" t="str">
        <f t="shared" si="99"/>
        <v>Olive (25cm pot) | Spanish Queen (Sevillano)</v>
      </c>
      <c r="BF716" s="115" t="str">
        <f t="shared" si="100"/>
        <v/>
      </c>
      <c r="BG716" s="113">
        <f t="shared" si="101"/>
        <v>74.95</v>
      </c>
      <c r="BH716" s="206">
        <f t="shared" si="102"/>
        <v>0</v>
      </c>
      <c r="BI716" s="113" t="str">
        <f t="shared" si="103"/>
        <v/>
      </c>
    </row>
    <row r="717" spans="2:61" ht="18.75" customHeight="1" x14ac:dyDescent="0.4">
      <c r="B717" s="1329" t="s">
        <v>1824</v>
      </c>
      <c r="C717" s="1330"/>
      <c r="D717" s="1329" t="s">
        <v>1824</v>
      </c>
      <c r="E717" s="1330"/>
      <c r="F717" s="1331" t="str">
        <f>'Fruit Trees, Citrus &amp; Berries'!BE709</f>
        <v/>
      </c>
      <c r="G717" s="1332"/>
      <c r="H717" s="1333" t="str">
        <f>'Fruit Trees, Citrus &amp; Berries'!BB709&amp;" | "&amp;'Fruit Trees, Citrus &amp; Berries'!BC709</f>
        <v>Olive (20cm pot) | Spanish Queen (Sevillano)</v>
      </c>
      <c r="I717" s="1334"/>
      <c r="J717" s="1334"/>
      <c r="K717" s="1334"/>
      <c r="L717" s="1334"/>
      <c r="M717" s="1334"/>
      <c r="N717" s="1334"/>
      <c r="O717" s="1334"/>
      <c r="P717" s="1334"/>
      <c r="Q717" s="1334"/>
      <c r="R717" s="1334"/>
      <c r="S717" s="1334"/>
      <c r="T717" s="1334"/>
      <c r="U717" s="1334"/>
      <c r="V717" s="1334"/>
      <c r="W717" s="1334"/>
      <c r="X717" s="1334"/>
      <c r="Y717" s="1334"/>
      <c r="Z717" s="1334"/>
      <c r="AA717" s="1334"/>
      <c r="AB717" s="1334"/>
      <c r="AC717" s="1334"/>
      <c r="AD717" s="1334"/>
      <c r="AE717" s="1334"/>
      <c r="AF717" s="1334"/>
      <c r="AG717" s="1334"/>
      <c r="AH717" s="1334"/>
      <c r="AI717" s="1334"/>
      <c r="AJ717" s="1334"/>
      <c r="AK717" s="1334"/>
      <c r="AL717" s="1335"/>
      <c r="AM717" s="1336">
        <f>'Fruit Trees, Citrus &amp; Berries'!BF709</f>
        <v>44.95</v>
      </c>
      <c r="AN717" s="1337"/>
      <c r="AO717" s="1338"/>
      <c r="AP717" s="1339">
        <f>'Fruit Trees, Citrus &amp; Berries'!BH709</f>
        <v>0</v>
      </c>
      <c r="AQ717" s="1340"/>
      <c r="AR717" s="1341"/>
      <c r="AS717" s="1336" t="str">
        <f t="shared" si="96"/>
        <v/>
      </c>
      <c r="AT717" s="1337"/>
      <c r="AU717" s="1337"/>
      <c r="AV717" s="1338"/>
      <c r="AW717" s="1342" t="str">
        <f>'Fruit Trees, Citrus &amp; Berries'!BA709</f>
        <v>MVPFT230</v>
      </c>
      <c r="AX717" s="1343"/>
      <c r="AY717" s="1344"/>
      <c r="BB717" s="108" t="str">
        <f t="shared" si="95"/>
        <v>*********</v>
      </c>
      <c r="BC717" s="108" t="str">
        <f t="shared" si="97"/>
        <v>MVPFT230</v>
      </c>
      <c r="BD717" s="108" t="str">
        <f t="shared" si="98"/>
        <v/>
      </c>
      <c r="BE717" s="108" t="str">
        <f t="shared" si="99"/>
        <v>Olive (20cm pot) | Spanish Queen (Sevillano)</v>
      </c>
      <c r="BF717" s="115" t="str">
        <f t="shared" si="100"/>
        <v/>
      </c>
      <c r="BG717" s="113">
        <f t="shared" si="101"/>
        <v>44.95</v>
      </c>
      <c r="BH717" s="206">
        <f t="shared" si="102"/>
        <v>0</v>
      </c>
      <c r="BI717" s="113" t="str">
        <f t="shared" si="103"/>
        <v/>
      </c>
    </row>
    <row r="718" spans="2:61" ht="18.75" customHeight="1" x14ac:dyDescent="0.4">
      <c r="B718" s="1329" t="s">
        <v>1824</v>
      </c>
      <c r="C718" s="1330"/>
      <c r="D718" s="1329" t="s">
        <v>1824</v>
      </c>
      <c r="E718" s="1330"/>
      <c r="F718" s="1331" t="str">
        <f>'Fruit Trees, Citrus &amp; Berries'!BE710</f>
        <v/>
      </c>
      <c r="G718" s="1332"/>
      <c r="H718" s="1333" t="str">
        <f>'Fruit Trees, Citrus &amp; Berries'!BB710&amp;" | "&amp;'Fruit Trees, Citrus &amp; Berries'!BC710</f>
        <v>Olive (25cm pot) | UC 13A6</v>
      </c>
      <c r="I718" s="1334"/>
      <c r="J718" s="1334"/>
      <c r="K718" s="1334"/>
      <c r="L718" s="1334"/>
      <c r="M718" s="1334"/>
      <c r="N718" s="1334"/>
      <c r="O718" s="1334"/>
      <c r="P718" s="1334"/>
      <c r="Q718" s="1334"/>
      <c r="R718" s="1334"/>
      <c r="S718" s="1334"/>
      <c r="T718" s="1334"/>
      <c r="U718" s="1334"/>
      <c r="V718" s="1334"/>
      <c r="W718" s="1334"/>
      <c r="X718" s="1334"/>
      <c r="Y718" s="1334"/>
      <c r="Z718" s="1334"/>
      <c r="AA718" s="1334"/>
      <c r="AB718" s="1334"/>
      <c r="AC718" s="1334"/>
      <c r="AD718" s="1334"/>
      <c r="AE718" s="1334"/>
      <c r="AF718" s="1334"/>
      <c r="AG718" s="1334"/>
      <c r="AH718" s="1334"/>
      <c r="AI718" s="1334"/>
      <c r="AJ718" s="1334"/>
      <c r="AK718" s="1334"/>
      <c r="AL718" s="1335"/>
      <c r="AM718" s="1336">
        <f>'Fruit Trees, Citrus &amp; Berries'!BF710</f>
        <v>74.95</v>
      </c>
      <c r="AN718" s="1337"/>
      <c r="AO718" s="1338"/>
      <c r="AP718" s="1339">
        <f>'Fruit Trees, Citrus &amp; Berries'!BH710</f>
        <v>0</v>
      </c>
      <c r="AQ718" s="1340"/>
      <c r="AR718" s="1341"/>
      <c r="AS718" s="1336" t="str">
        <f t="shared" si="96"/>
        <v/>
      </c>
      <c r="AT718" s="1337"/>
      <c r="AU718" s="1337"/>
      <c r="AV718" s="1338"/>
      <c r="AW718" s="1342" t="str">
        <f>'Fruit Trees, Citrus &amp; Berries'!BA710</f>
        <v>MVPFT224</v>
      </c>
      <c r="AX718" s="1343"/>
      <c r="AY718" s="1344"/>
      <c r="BB718" s="108" t="str">
        <f t="shared" si="95"/>
        <v>*********</v>
      </c>
      <c r="BC718" s="108" t="str">
        <f t="shared" si="97"/>
        <v>MVPFT224</v>
      </c>
      <c r="BD718" s="108" t="str">
        <f t="shared" si="98"/>
        <v/>
      </c>
      <c r="BE718" s="108" t="str">
        <f t="shared" si="99"/>
        <v>Olive (25cm pot) | UC 13A6</v>
      </c>
      <c r="BF718" s="115" t="str">
        <f t="shared" si="100"/>
        <v/>
      </c>
      <c r="BG718" s="113">
        <f t="shared" si="101"/>
        <v>74.95</v>
      </c>
      <c r="BH718" s="206">
        <f t="shared" si="102"/>
        <v>0</v>
      </c>
      <c r="BI718" s="113" t="str">
        <f t="shared" si="103"/>
        <v/>
      </c>
    </row>
    <row r="719" spans="2:61" ht="18.75" customHeight="1" x14ac:dyDescent="0.4">
      <c r="B719" s="1329" t="s">
        <v>1824</v>
      </c>
      <c r="C719" s="1330"/>
      <c r="D719" s="1329" t="s">
        <v>1824</v>
      </c>
      <c r="E719" s="1330"/>
      <c r="F719" s="1331" t="str">
        <f>'Fruit Trees, Citrus &amp; Berries'!BE711</f>
        <v/>
      </c>
      <c r="G719" s="1332"/>
      <c r="H719" s="1333" t="str">
        <f>'Fruit Trees, Citrus &amp; Berries'!BB711&amp;" | "&amp;'Fruit Trees, Citrus &amp; Berries'!BC711</f>
        <v>Olive (20cm pot) | UC 13A6</v>
      </c>
      <c r="I719" s="1334"/>
      <c r="J719" s="1334"/>
      <c r="K719" s="1334"/>
      <c r="L719" s="1334"/>
      <c r="M719" s="1334"/>
      <c r="N719" s="1334"/>
      <c r="O719" s="1334"/>
      <c r="P719" s="1334"/>
      <c r="Q719" s="1334"/>
      <c r="R719" s="1334"/>
      <c r="S719" s="1334"/>
      <c r="T719" s="1334"/>
      <c r="U719" s="1334"/>
      <c r="V719" s="1334"/>
      <c r="W719" s="1334"/>
      <c r="X719" s="1334"/>
      <c r="Y719" s="1334"/>
      <c r="Z719" s="1334"/>
      <c r="AA719" s="1334"/>
      <c r="AB719" s="1334"/>
      <c r="AC719" s="1334"/>
      <c r="AD719" s="1334"/>
      <c r="AE719" s="1334"/>
      <c r="AF719" s="1334"/>
      <c r="AG719" s="1334"/>
      <c r="AH719" s="1334"/>
      <c r="AI719" s="1334"/>
      <c r="AJ719" s="1334"/>
      <c r="AK719" s="1334"/>
      <c r="AL719" s="1335"/>
      <c r="AM719" s="1336">
        <f>'Fruit Trees, Citrus &amp; Berries'!BF711</f>
        <v>44.95</v>
      </c>
      <c r="AN719" s="1337"/>
      <c r="AO719" s="1338"/>
      <c r="AP719" s="1339">
        <f>'Fruit Trees, Citrus &amp; Berries'!BH711</f>
        <v>0</v>
      </c>
      <c r="AQ719" s="1340"/>
      <c r="AR719" s="1341"/>
      <c r="AS719" s="1336" t="str">
        <f t="shared" si="96"/>
        <v/>
      </c>
      <c r="AT719" s="1337"/>
      <c r="AU719" s="1337"/>
      <c r="AV719" s="1338"/>
      <c r="AW719" s="1342" t="str">
        <f>'Fruit Trees, Citrus &amp; Berries'!BA711</f>
        <v>MVPFT225</v>
      </c>
      <c r="AX719" s="1343"/>
      <c r="AY719" s="1344"/>
      <c r="BB719" s="108" t="str">
        <f t="shared" si="95"/>
        <v>*********</v>
      </c>
      <c r="BC719" s="108" t="str">
        <f t="shared" si="97"/>
        <v>MVPFT225</v>
      </c>
      <c r="BD719" s="108" t="str">
        <f t="shared" si="98"/>
        <v/>
      </c>
      <c r="BE719" s="108" t="str">
        <f t="shared" si="99"/>
        <v>Olive (20cm pot) | UC 13A6</v>
      </c>
      <c r="BF719" s="115" t="str">
        <f t="shared" si="100"/>
        <v/>
      </c>
      <c r="BG719" s="113">
        <f t="shared" si="101"/>
        <v>44.95</v>
      </c>
      <c r="BH719" s="206">
        <f t="shared" si="102"/>
        <v>0</v>
      </c>
      <c r="BI719" s="113" t="str">
        <f t="shared" si="103"/>
        <v/>
      </c>
    </row>
    <row r="720" spans="2:61" ht="18.75" customHeight="1" x14ac:dyDescent="0.4">
      <c r="B720" s="1329" t="s">
        <v>1824</v>
      </c>
      <c r="C720" s="1330"/>
      <c r="D720" s="1329" t="s">
        <v>1824</v>
      </c>
      <c r="E720" s="1330"/>
      <c r="F720" s="1331" t="str">
        <f>'Fruit Trees, Citrus &amp; Berries'!BE712</f>
        <v/>
      </c>
      <c r="G720" s="1332"/>
      <c r="H720" s="1333" t="str">
        <f>'Fruit Trees, Citrus &amp; Berries'!BB712&amp;" | "&amp;'Fruit Trees, Citrus &amp; Berries'!BC712</f>
        <v>Olive (25cm pot) | Verdale</v>
      </c>
      <c r="I720" s="1334"/>
      <c r="J720" s="1334"/>
      <c r="K720" s="1334"/>
      <c r="L720" s="1334"/>
      <c r="M720" s="1334"/>
      <c r="N720" s="1334"/>
      <c r="O720" s="1334"/>
      <c r="P720" s="1334"/>
      <c r="Q720" s="1334"/>
      <c r="R720" s="1334"/>
      <c r="S720" s="1334"/>
      <c r="T720" s="1334"/>
      <c r="U720" s="1334"/>
      <c r="V720" s="1334"/>
      <c r="W720" s="1334"/>
      <c r="X720" s="1334"/>
      <c r="Y720" s="1334"/>
      <c r="Z720" s="1334"/>
      <c r="AA720" s="1334"/>
      <c r="AB720" s="1334"/>
      <c r="AC720" s="1334"/>
      <c r="AD720" s="1334"/>
      <c r="AE720" s="1334"/>
      <c r="AF720" s="1334"/>
      <c r="AG720" s="1334"/>
      <c r="AH720" s="1334"/>
      <c r="AI720" s="1334"/>
      <c r="AJ720" s="1334"/>
      <c r="AK720" s="1334"/>
      <c r="AL720" s="1335"/>
      <c r="AM720" s="1336">
        <f>'Fruit Trees, Citrus &amp; Berries'!BF712</f>
        <v>74.95</v>
      </c>
      <c r="AN720" s="1337"/>
      <c r="AO720" s="1338"/>
      <c r="AP720" s="1339">
        <f>'Fruit Trees, Citrus &amp; Berries'!BH712</f>
        <v>0</v>
      </c>
      <c r="AQ720" s="1340"/>
      <c r="AR720" s="1341"/>
      <c r="AS720" s="1336" t="str">
        <f t="shared" si="96"/>
        <v/>
      </c>
      <c r="AT720" s="1337"/>
      <c r="AU720" s="1337"/>
      <c r="AV720" s="1338"/>
      <c r="AW720" s="1342" t="str">
        <f>'Fruit Trees, Citrus &amp; Berries'!BA712</f>
        <v>MVPFT223</v>
      </c>
      <c r="AX720" s="1343"/>
      <c r="AY720" s="1344"/>
      <c r="BB720" s="108" t="str">
        <f t="shared" si="95"/>
        <v>*********</v>
      </c>
      <c r="BC720" s="108" t="str">
        <f t="shared" si="97"/>
        <v>MVPFT223</v>
      </c>
      <c r="BD720" s="108" t="str">
        <f t="shared" si="98"/>
        <v/>
      </c>
      <c r="BE720" s="108" t="str">
        <f t="shared" si="99"/>
        <v>Olive (25cm pot) | Verdale</v>
      </c>
      <c r="BF720" s="115" t="str">
        <f t="shared" si="100"/>
        <v/>
      </c>
      <c r="BG720" s="113">
        <f t="shared" si="101"/>
        <v>74.95</v>
      </c>
      <c r="BH720" s="206">
        <f t="shared" si="102"/>
        <v>0</v>
      </c>
      <c r="BI720" s="113" t="str">
        <f t="shared" si="103"/>
        <v/>
      </c>
    </row>
    <row r="721" spans="2:61" ht="18.75" customHeight="1" x14ac:dyDescent="0.4">
      <c r="B721" s="1329" t="s">
        <v>1824</v>
      </c>
      <c r="C721" s="1330"/>
      <c r="D721" s="1329" t="s">
        <v>1824</v>
      </c>
      <c r="E721" s="1330"/>
      <c r="F721" s="1331" t="str">
        <f>'Fruit Trees, Citrus &amp; Berries'!BE713</f>
        <v/>
      </c>
      <c r="G721" s="1332"/>
      <c r="H721" s="1333" t="str">
        <f>'Fruit Trees, Citrus &amp; Berries'!BB713&amp;" | "&amp;'Fruit Trees, Citrus &amp; Berries'!BC713</f>
        <v>Olive (20cm pot) | Verdale</v>
      </c>
      <c r="I721" s="1334"/>
      <c r="J721" s="1334"/>
      <c r="K721" s="1334"/>
      <c r="L721" s="1334"/>
      <c r="M721" s="1334"/>
      <c r="N721" s="1334"/>
      <c r="O721" s="1334"/>
      <c r="P721" s="1334"/>
      <c r="Q721" s="1334"/>
      <c r="R721" s="1334"/>
      <c r="S721" s="1334"/>
      <c r="T721" s="1334"/>
      <c r="U721" s="1334"/>
      <c r="V721" s="1334"/>
      <c r="W721" s="1334"/>
      <c r="X721" s="1334"/>
      <c r="Y721" s="1334"/>
      <c r="Z721" s="1334"/>
      <c r="AA721" s="1334"/>
      <c r="AB721" s="1334"/>
      <c r="AC721" s="1334"/>
      <c r="AD721" s="1334"/>
      <c r="AE721" s="1334"/>
      <c r="AF721" s="1334"/>
      <c r="AG721" s="1334"/>
      <c r="AH721" s="1334"/>
      <c r="AI721" s="1334"/>
      <c r="AJ721" s="1334"/>
      <c r="AK721" s="1334"/>
      <c r="AL721" s="1335"/>
      <c r="AM721" s="1336">
        <f>'Fruit Trees, Citrus &amp; Berries'!BF713</f>
        <v>44.95</v>
      </c>
      <c r="AN721" s="1337"/>
      <c r="AO721" s="1338"/>
      <c r="AP721" s="1339">
        <f>'Fruit Trees, Citrus &amp; Berries'!BH713</f>
        <v>0</v>
      </c>
      <c r="AQ721" s="1340"/>
      <c r="AR721" s="1341"/>
      <c r="AS721" s="1336" t="str">
        <f t="shared" si="96"/>
        <v/>
      </c>
      <c r="AT721" s="1337"/>
      <c r="AU721" s="1337"/>
      <c r="AV721" s="1338"/>
      <c r="AW721" s="1342" t="str">
        <f>'Fruit Trees, Citrus &amp; Berries'!BA713</f>
        <v>MVPFT226</v>
      </c>
      <c r="AX721" s="1343"/>
      <c r="AY721" s="1344"/>
      <c r="BB721" s="108" t="str">
        <f t="shared" si="95"/>
        <v>*********</v>
      </c>
      <c r="BC721" s="108" t="str">
        <f t="shared" si="97"/>
        <v>MVPFT226</v>
      </c>
      <c r="BD721" s="108" t="str">
        <f t="shared" si="98"/>
        <v/>
      </c>
      <c r="BE721" s="108" t="str">
        <f t="shared" si="99"/>
        <v>Olive (20cm pot) | Verdale</v>
      </c>
      <c r="BF721" s="115" t="str">
        <f t="shared" si="100"/>
        <v/>
      </c>
      <c r="BG721" s="113">
        <f t="shared" si="101"/>
        <v>44.95</v>
      </c>
      <c r="BH721" s="206">
        <f t="shared" si="102"/>
        <v>0</v>
      </c>
      <c r="BI721" s="113" t="str">
        <f t="shared" si="103"/>
        <v/>
      </c>
    </row>
    <row r="722" spans="2:61" ht="18.75" customHeight="1" x14ac:dyDescent="0.4">
      <c r="B722" s="1329" t="s">
        <v>1824</v>
      </c>
      <c r="C722" s="1330"/>
      <c r="D722" s="1329" t="s">
        <v>1824</v>
      </c>
      <c r="E722" s="1330"/>
      <c r="F722" s="1331" t="str">
        <f>'Fruit Trees, Citrus &amp; Berries'!BE714</f>
        <v/>
      </c>
      <c r="G722" s="1332"/>
      <c r="H722" s="1333" t="str">
        <f>'Fruit Trees, Citrus &amp; Berries'!BB714&amp;" | "&amp;'Fruit Trees, Citrus &amp; Berries'!BC714</f>
        <v xml:space="preserve"> | 0</v>
      </c>
      <c r="I722" s="1334"/>
      <c r="J722" s="1334"/>
      <c r="K722" s="1334"/>
      <c r="L722" s="1334"/>
      <c r="M722" s="1334"/>
      <c r="N722" s="1334"/>
      <c r="O722" s="1334"/>
      <c r="P722" s="1334"/>
      <c r="Q722" s="1334"/>
      <c r="R722" s="1334"/>
      <c r="S722" s="1334"/>
      <c r="T722" s="1334"/>
      <c r="U722" s="1334"/>
      <c r="V722" s="1334"/>
      <c r="W722" s="1334"/>
      <c r="X722" s="1334"/>
      <c r="Y722" s="1334"/>
      <c r="Z722" s="1334"/>
      <c r="AA722" s="1334"/>
      <c r="AB722" s="1334"/>
      <c r="AC722" s="1334"/>
      <c r="AD722" s="1334"/>
      <c r="AE722" s="1334"/>
      <c r="AF722" s="1334"/>
      <c r="AG722" s="1334"/>
      <c r="AH722" s="1334"/>
      <c r="AI722" s="1334"/>
      <c r="AJ722" s="1334"/>
      <c r="AK722" s="1334"/>
      <c r="AL722" s="1335"/>
      <c r="AM722" s="1336" t="str">
        <f>'Fruit Trees, Citrus &amp; Berries'!BF714</f>
        <v/>
      </c>
      <c r="AN722" s="1337"/>
      <c r="AO722" s="1338"/>
      <c r="AP722" s="1339" t="str">
        <f>'Fruit Trees, Citrus &amp; Berries'!BH714</f>
        <v/>
      </c>
      <c r="AQ722" s="1340"/>
      <c r="AR722" s="1341"/>
      <c r="AS722" s="1336" t="str">
        <f t="shared" si="96"/>
        <v/>
      </c>
      <c r="AT722" s="1337"/>
      <c r="AU722" s="1337"/>
      <c r="AV722" s="1338"/>
      <c r="AW722" s="1342" t="str">
        <f>'Fruit Trees, Citrus &amp; Berries'!BA714</f>
        <v/>
      </c>
      <c r="AX722" s="1343"/>
      <c r="AY722" s="1344"/>
      <c r="BB722" s="108" t="str">
        <f t="shared" si="95"/>
        <v>*********</v>
      </c>
      <c r="BC722" s="108" t="str">
        <f t="shared" si="97"/>
        <v/>
      </c>
      <c r="BD722" s="108" t="str">
        <f t="shared" si="98"/>
        <v/>
      </c>
      <c r="BE722" s="108" t="str">
        <f t="shared" si="99"/>
        <v xml:space="preserve"> | 0</v>
      </c>
      <c r="BF722" s="115" t="str">
        <f t="shared" si="100"/>
        <v/>
      </c>
      <c r="BG722" s="113" t="str">
        <f t="shared" si="101"/>
        <v/>
      </c>
      <c r="BH722" s="206" t="str">
        <f t="shared" si="102"/>
        <v/>
      </c>
      <c r="BI722" s="113" t="str">
        <f t="shared" si="103"/>
        <v/>
      </c>
    </row>
    <row r="723" spans="2:61" ht="18.75" customHeight="1" x14ac:dyDescent="0.4">
      <c r="B723" s="1329" t="s">
        <v>1824</v>
      </c>
      <c r="C723" s="1330"/>
      <c r="D723" s="1329" t="s">
        <v>1824</v>
      </c>
      <c r="E723" s="1330"/>
      <c r="F723" s="1331" t="str">
        <f>'Fruit Trees, Citrus &amp; Berries'!BE715</f>
        <v/>
      </c>
      <c r="G723" s="1332"/>
      <c r="H723" s="1333" t="str">
        <f>'Fruit Trees, Citrus &amp; Berries'!BB715&amp;" | "&amp;'Fruit Trees, Citrus &amp; Berries'!BC715</f>
        <v xml:space="preserve"> | PASSIONFRUIT</v>
      </c>
      <c r="I723" s="1334"/>
      <c r="J723" s="1334"/>
      <c r="K723" s="1334"/>
      <c r="L723" s="1334"/>
      <c r="M723" s="1334"/>
      <c r="N723" s="1334"/>
      <c r="O723" s="1334"/>
      <c r="P723" s="1334"/>
      <c r="Q723" s="1334"/>
      <c r="R723" s="1334"/>
      <c r="S723" s="1334"/>
      <c r="T723" s="1334"/>
      <c r="U723" s="1334"/>
      <c r="V723" s="1334"/>
      <c r="W723" s="1334"/>
      <c r="X723" s="1334"/>
      <c r="Y723" s="1334"/>
      <c r="Z723" s="1334"/>
      <c r="AA723" s="1334"/>
      <c r="AB723" s="1334"/>
      <c r="AC723" s="1334"/>
      <c r="AD723" s="1334"/>
      <c r="AE723" s="1334"/>
      <c r="AF723" s="1334"/>
      <c r="AG723" s="1334"/>
      <c r="AH723" s="1334"/>
      <c r="AI723" s="1334"/>
      <c r="AJ723" s="1334"/>
      <c r="AK723" s="1334"/>
      <c r="AL723" s="1335"/>
      <c r="AM723" s="1336" t="str">
        <f>'Fruit Trees, Citrus &amp; Berries'!BF715</f>
        <v/>
      </c>
      <c r="AN723" s="1337"/>
      <c r="AO723" s="1338"/>
      <c r="AP723" s="1339" t="str">
        <f>'Fruit Trees, Citrus &amp; Berries'!BH715</f>
        <v/>
      </c>
      <c r="AQ723" s="1340"/>
      <c r="AR723" s="1341"/>
      <c r="AS723" s="1336" t="str">
        <f t="shared" si="96"/>
        <v/>
      </c>
      <c r="AT723" s="1337"/>
      <c r="AU723" s="1337"/>
      <c r="AV723" s="1338"/>
      <c r="AW723" s="1342" t="str">
        <f>'Fruit Trees, Citrus &amp; Berries'!BA715</f>
        <v/>
      </c>
      <c r="AX723" s="1343"/>
      <c r="AY723" s="1344"/>
      <c r="BB723" s="108" t="str">
        <f t="shared" si="95"/>
        <v>*********</v>
      </c>
      <c r="BC723" s="108" t="str">
        <f t="shared" si="97"/>
        <v/>
      </c>
      <c r="BD723" s="108" t="str">
        <f t="shared" si="98"/>
        <v/>
      </c>
      <c r="BE723" s="108" t="str">
        <f t="shared" si="99"/>
        <v xml:space="preserve"> | PASSIONFRUIT</v>
      </c>
      <c r="BF723" s="115" t="str">
        <f t="shared" si="100"/>
        <v/>
      </c>
      <c r="BG723" s="113" t="str">
        <f t="shared" si="101"/>
        <v/>
      </c>
      <c r="BH723" s="206" t="str">
        <f t="shared" si="102"/>
        <v/>
      </c>
      <c r="BI723" s="113" t="str">
        <f t="shared" si="103"/>
        <v/>
      </c>
    </row>
    <row r="724" spans="2:61" ht="18.75" customHeight="1" x14ac:dyDescent="0.4">
      <c r="B724" s="1329" t="s">
        <v>1824</v>
      </c>
      <c r="C724" s="1330"/>
      <c r="D724" s="1329" t="s">
        <v>1824</v>
      </c>
      <c r="E724" s="1330"/>
      <c r="F724" s="1331" t="str">
        <f>'Fruit Trees, Citrus &amp; Berries'!BE716</f>
        <v/>
      </c>
      <c r="G724" s="1332"/>
      <c r="H724" s="1333" t="str">
        <f>'Fruit Trees, Citrus &amp; Berries'!BB716&amp;" | "&amp;'Fruit Trees, Citrus &amp; Berries'!BC716</f>
        <v>Passion fruit (140mm pot) | Black Passionfruit</v>
      </c>
      <c r="I724" s="1334"/>
      <c r="J724" s="1334"/>
      <c r="K724" s="1334"/>
      <c r="L724" s="1334"/>
      <c r="M724" s="1334"/>
      <c r="N724" s="1334"/>
      <c r="O724" s="1334"/>
      <c r="P724" s="1334"/>
      <c r="Q724" s="1334"/>
      <c r="R724" s="1334"/>
      <c r="S724" s="1334"/>
      <c r="T724" s="1334"/>
      <c r="U724" s="1334"/>
      <c r="V724" s="1334"/>
      <c r="W724" s="1334"/>
      <c r="X724" s="1334"/>
      <c r="Y724" s="1334"/>
      <c r="Z724" s="1334"/>
      <c r="AA724" s="1334"/>
      <c r="AB724" s="1334"/>
      <c r="AC724" s="1334"/>
      <c r="AD724" s="1334"/>
      <c r="AE724" s="1334"/>
      <c r="AF724" s="1334"/>
      <c r="AG724" s="1334"/>
      <c r="AH724" s="1334"/>
      <c r="AI724" s="1334"/>
      <c r="AJ724" s="1334"/>
      <c r="AK724" s="1334"/>
      <c r="AL724" s="1335"/>
      <c r="AM724" s="1336" t="str">
        <f>'Fruit Trees, Citrus &amp; Berries'!BF716</f>
        <v/>
      </c>
      <c r="AN724" s="1337"/>
      <c r="AO724" s="1338"/>
      <c r="AP724" s="1339">
        <f>'Fruit Trees, Citrus &amp; Berries'!BH716</f>
        <v>0</v>
      </c>
      <c r="AQ724" s="1340"/>
      <c r="AR724" s="1341"/>
      <c r="AS724" s="1336" t="str">
        <f t="shared" si="96"/>
        <v/>
      </c>
      <c r="AT724" s="1337"/>
      <c r="AU724" s="1337"/>
      <c r="AV724" s="1338"/>
      <c r="AW724" s="1342" t="str">
        <f>'Fruit Trees, Citrus &amp; Berries'!BA716</f>
        <v>OTPFT229</v>
      </c>
      <c r="AX724" s="1343"/>
      <c r="AY724" s="1344"/>
      <c r="BB724" s="108" t="str">
        <f t="shared" si="95"/>
        <v>*********</v>
      </c>
      <c r="BC724" s="108" t="str">
        <f t="shared" si="97"/>
        <v>OTPFT229</v>
      </c>
      <c r="BD724" s="108" t="str">
        <f t="shared" si="98"/>
        <v/>
      </c>
      <c r="BE724" s="108" t="str">
        <f t="shared" si="99"/>
        <v>Passion fruit (140mm pot) | Black Passionfruit</v>
      </c>
      <c r="BF724" s="115" t="str">
        <f t="shared" si="100"/>
        <v/>
      </c>
      <c r="BG724" s="113" t="str">
        <f t="shared" si="101"/>
        <v/>
      </c>
      <c r="BH724" s="206">
        <f t="shared" si="102"/>
        <v>0</v>
      </c>
      <c r="BI724" s="113" t="str">
        <f t="shared" si="103"/>
        <v/>
      </c>
    </row>
    <row r="725" spans="2:61" ht="18.75" customHeight="1" x14ac:dyDescent="0.4">
      <c r="B725" s="1329" t="s">
        <v>1824</v>
      </c>
      <c r="C725" s="1330"/>
      <c r="D725" s="1329" t="s">
        <v>1824</v>
      </c>
      <c r="E725" s="1330"/>
      <c r="F725" s="1331" t="str">
        <f>'Fruit Trees, Citrus &amp; Berries'!BE717</f>
        <v/>
      </c>
      <c r="G725" s="1332"/>
      <c r="H725" s="1333" t="str">
        <f>'Fruit Trees, Citrus &amp; Berries'!BB717&amp;" | "&amp;'Fruit Trees, Citrus &amp; Berries'!BC717</f>
        <v xml:space="preserve"> | </v>
      </c>
      <c r="I725" s="1334"/>
      <c r="J725" s="1334"/>
      <c r="K725" s="1334"/>
      <c r="L725" s="1334"/>
      <c r="M725" s="1334"/>
      <c r="N725" s="1334"/>
      <c r="O725" s="1334"/>
      <c r="P725" s="1334"/>
      <c r="Q725" s="1334"/>
      <c r="R725" s="1334"/>
      <c r="S725" s="1334"/>
      <c r="T725" s="1334"/>
      <c r="U725" s="1334"/>
      <c r="V725" s="1334"/>
      <c r="W725" s="1334"/>
      <c r="X725" s="1334"/>
      <c r="Y725" s="1334"/>
      <c r="Z725" s="1334"/>
      <c r="AA725" s="1334"/>
      <c r="AB725" s="1334"/>
      <c r="AC725" s="1334"/>
      <c r="AD725" s="1334"/>
      <c r="AE725" s="1334"/>
      <c r="AF725" s="1334"/>
      <c r="AG725" s="1334"/>
      <c r="AH725" s="1334"/>
      <c r="AI725" s="1334"/>
      <c r="AJ725" s="1334"/>
      <c r="AK725" s="1334"/>
      <c r="AL725" s="1335"/>
      <c r="AM725" s="1336" t="str">
        <f>'Fruit Trees, Citrus &amp; Berries'!BF717</f>
        <v/>
      </c>
      <c r="AN725" s="1337"/>
      <c r="AO725" s="1338"/>
      <c r="AP725" s="1339" t="str">
        <f>'Fruit Trees, Citrus &amp; Berries'!BH717</f>
        <v/>
      </c>
      <c r="AQ725" s="1340"/>
      <c r="AR725" s="1341"/>
      <c r="AS725" s="1336" t="str">
        <f t="shared" si="96"/>
        <v/>
      </c>
      <c r="AT725" s="1337"/>
      <c r="AU725" s="1337"/>
      <c r="AV725" s="1338"/>
      <c r="AW725" s="1342" t="str">
        <f>'Fruit Trees, Citrus &amp; Berries'!BA717</f>
        <v/>
      </c>
      <c r="AX725" s="1343"/>
      <c r="AY725" s="1344"/>
      <c r="BB725" s="108" t="str">
        <f t="shared" si="95"/>
        <v>*********</v>
      </c>
      <c r="BC725" s="108" t="str">
        <f t="shared" si="97"/>
        <v/>
      </c>
      <c r="BD725" s="108" t="str">
        <f t="shared" si="98"/>
        <v/>
      </c>
      <c r="BE725" s="108" t="str">
        <f t="shared" si="99"/>
        <v xml:space="preserve"> | </v>
      </c>
      <c r="BF725" s="115" t="str">
        <f t="shared" si="100"/>
        <v/>
      </c>
      <c r="BG725" s="113" t="str">
        <f t="shared" si="101"/>
        <v/>
      </c>
      <c r="BH725" s="206" t="str">
        <f t="shared" si="102"/>
        <v/>
      </c>
      <c r="BI725" s="113" t="str">
        <f t="shared" si="103"/>
        <v/>
      </c>
    </row>
    <row r="726" spans="2:61" ht="18.75" customHeight="1" x14ac:dyDescent="0.4">
      <c r="B726" s="1329" t="s">
        <v>1824</v>
      </c>
      <c r="C726" s="1330"/>
      <c r="D726" s="1329" t="s">
        <v>1824</v>
      </c>
      <c r="E726" s="1330"/>
      <c r="F726" s="1331" t="str">
        <f>'Fruit Trees, Citrus &amp; Berries'!BE718</f>
        <v/>
      </c>
      <c r="G726" s="1332"/>
      <c r="H726" s="1333" t="str">
        <f>'Fruit Trees, Citrus &amp; Berries'!BB718&amp;" | "&amp;'Fruit Trees, Citrus &amp; Berries'!BC718</f>
        <v xml:space="preserve"> | </v>
      </c>
      <c r="I726" s="1334"/>
      <c r="J726" s="1334"/>
      <c r="K726" s="1334"/>
      <c r="L726" s="1334"/>
      <c r="M726" s="1334"/>
      <c r="N726" s="1334"/>
      <c r="O726" s="1334"/>
      <c r="P726" s="1334"/>
      <c r="Q726" s="1334"/>
      <c r="R726" s="1334"/>
      <c r="S726" s="1334"/>
      <c r="T726" s="1334"/>
      <c r="U726" s="1334"/>
      <c r="V726" s="1334"/>
      <c r="W726" s="1334"/>
      <c r="X726" s="1334"/>
      <c r="Y726" s="1334"/>
      <c r="Z726" s="1334"/>
      <c r="AA726" s="1334"/>
      <c r="AB726" s="1334"/>
      <c r="AC726" s="1334"/>
      <c r="AD726" s="1334"/>
      <c r="AE726" s="1334"/>
      <c r="AF726" s="1334"/>
      <c r="AG726" s="1334"/>
      <c r="AH726" s="1334"/>
      <c r="AI726" s="1334"/>
      <c r="AJ726" s="1334"/>
      <c r="AK726" s="1334"/>
      <c r="AL726" s="1335"/>
      <c r="AM726" s="1336" t="str">
        <f>'Fruit Trees, Citrus &amp; Berries'!BF718</f>
        <v/>
      </c>
      <c r="AN726" s="1337"/>
      <c r="AO726" s="1338"/>
      <c r="AP726" s="1339" t="str">
        <f>'Fruit Trees, Citrus &amp; Berries'!BH718</f>
        <v/>
      </c>
      <c r="AQ726" s="1340"/>
      <c r="AR726" s="1341"/>
      <c r="AS726" s="1336" t="str">
        <f t="shared" si="96"/>
        <v/>
      </c>
      <c r="AT726" s="1337"/>
      <c r="AU726" s="1337"/>
      <c r="AV726" s="1338"/>
      <c r="AW726" s="1342" t="str">
        <f>'Fruit Trees, Citrus &amp; Berries'!BA718</f>
        <v/>
      </c>
      <c r="AX726" s="1343"/>
      <c r="AY726" s="1344"/>
      <c r="BB726" s="108" t="str">
        <f t="shared" si="95"/>
        <v>*********</v>
      </c>
      <c r="BC726" s="108" t="str">
        <f t="shared" si="97"/>
        <v/>
      </c>
      <c r="BD726" s="108" t="str">
        <f t="shared" si="98"/>
        <v/>
      </c>
      <c r="BE726" s="108" t="str">
        <f t="shared" si="99"/>
        <v xml:space="preserve"> | </v>
      </c>
      <c r="BF726" s="115" t="str">
        <f t="shared" si="100"/>
        <v/>
      </c>
      <c r="BG726" s="113" t="str">
        <f t="shared" si="101"/>
        <v/>
      </c>
      <c r="BH726" s="206" t="str">
        <f t="shared" si="102"/>
        <v/>
      </c>
      <c r="BI726" s="113" t="str">
        <f t="shared" si="103"/>
        <v/>
      </c>
    </row>
    <row r="727" spans="2:61" ht="18.75" customHeight="1" x14ac:dyDescent="0.4">
      <c r="B727" s="1329" t="s">
        <v>1824</v>
      </c>
      <c r="C727" s="1330"/>
      <c r="D727" s="1329" t="s">
        <v>1824</v>
      </c>
      <c r="E727" s="1330"/>
      <c r="F727" s="1331" t="str">
        <f>'Fruit Trees, Citrus &amp; Berries'!BE719</f>
        <v/>
      </c>
      <c r="G727" s="1332"/>
      <c r="H727" s="1333" t="str">
        <f>'Fruit Trees, Citrus &amp; Berries'!BB719&amp;" | "&amp;'Fruit Trees, Citrus &amp; Berries'!BC719</f>
        <v>Pepperberry (2L pot) | Male Mountain Pepper</v>
      </c>
      <c r="I727" s="1334"/>
      <c r="J727" s="1334"/>
      <c r="K727" s="1334"/>
      <c r="L727" s="1334"/>
      <c r="M727" s="1334"/>
      <c r="N727" s="1334"/>
      <c r="O727" s="1334"/>
      <c r="P727" s="1334"/>
      <c r="Q727" s="1334"/>
      <c r="R727" s="1334"/>
      <c r="S727" s="1334"/>
      <c r="T727" s="1334"/>
      <c r="U727" s="1334"/>
      <c r="V727" s="1334"/>
      <c r="W727" s="1334"/>
      <c r="X727" s="1334"/>
      <c r="Y727" s="1334"/>
      <c r="Z727" s="1334"/>
      <c r="AA727" s="1334"/>
      <c r="AB727" s="1334"/>
      <c r="AC727" s="1334"/>
      <c r="AD727" s="1334"/>
      <c r="AE727" s="1334"/>
      <c r="AF727" s="1334"/>
      <c r="AG727" s="1334"/>
      <c r="AH727" s="1334"/>
      <c r="AI727" s="1334"/>
      <c r="AJ727" s="1334"/>
      <c r="AK727" s="1334"/>
      <c r="AL727" s="1335"/>
      <c r="AM727" s="1336">
        <f>'Fruit Trees, Citrus &amp; Berries'!BF719</f>
        <v>21.95</v>
      </c>
      <c r="AN727" s="1337"/>
      <c r="AO727" s="1338"/>
      <c r="AP727" s="1339">
        <f>'Fruit Trees, Citrus &amp; Berries'!BH719</f>
        <v>0</v>
      </c>
      <c r="AQ727" s="1340"/>
      <c r="AR727" s="1341"/>
      <c r="AS727" s="1336" t="str">
        <f t="shared" si="96"/>
        <v/>
      </c>
      <c r="AT727" s="1337"/>
      <c r="AU727" s="1337"/>
      <c r="AV727" s="1338"/>
      <c r="AW727" s="1342" t="str">
        <f>'Fruit Trees, Citrus &amp; Berries'!BA719</f>
        <v>OTPFT243</v>
      </c>
      <c r="AX727" s="1343"/>
      <c r="AY727" s="1344"/>
      <c r="BB727" s="108" t="str">
        <f t="shared" si="95"/>
        <v>*********</v>
      </c>
      <c r="BC727" s="108" t="str">
        <f t="shared" si="97"/>
        <v>OTPFT243</v>
      </c>
      <c r="BD727" s="108" t="str">
        <f t="shared" si="98"/>
        <v/>
      </c>
      <c r="BE727" s="108" t="str">
        <f t="shared" si="99"/>
        <v>Pepperberry (2L pot) | Male Mountain Pepper</v>
      </c>
      <c r="BF727" s="115" t="str">
        <f t="shared" si="100"/>
        <v/>
      </c>
      <c r="BG727" s="113">
        <f t="shared" si="101"/>
        <v>21.95</v>
      </c>
      <c r="BH727" s="206">
        <f t="shared" si="102"/>
        <v>0</v>
      </c>
      <c r="BI727" s="113" t="str">
        <f t="shared" si="103"/>
        <v/>
      </c>
    </row>
    <row r="728" spans="2:61" ht="18.75" customHeight="1" x14ac:dyDescent="0.4">
      <c r="B728" s="1329" t="s">
        <v>1824</v>
      </c>
      <c r="C728" s="1330"/>
      <c r="D728" s="1329" t="s">
        <v>1824</v>
      </c>
      <c r="E728" s="1330"/>
      <c r="F728" s="1331" t="str">
        <f>'Fruit Trees, Citrus &amp; Berries'!BE720</f>
        <v/>
      </c>
      <c r="G728" s="1332"/>
      <c r="H728" s="1333" t="str">
        <f>'Fruit Trees, Citrus &amp; Berries'!BB720&amp;" | "&amp;'Fruit Trees, Citrus &amp; Berries'!BC720</f>
        <v>Pepperberry (180mm pot) | Male Mountain Pepper</v>
      </c>
      <c r="I728" s="1334"/>
      <c r="J728" s="1334"/>
      <c r="K728" s="1334"/>
      <c r="L728" s="1334"/>
      <c r="M728" s="1334"/>
      <c r="N728" s="1334"/>
      <c r="O728" s="1334"/>
      <c r="P728" s="1334"/>
      <c r="Q728" s="1334"/>
      <c r="R728" s="1334"/>
      <c r="S728" s="1334"/>
      <c r="T728" s="1334"/>
      <c r="U728" s="1334"/>
      <c r="V728" s="1334"/>
      <c r="W728" s="1334"/>
      <c r="X728" s="1334"/>
      <c r="Y728" s="1334"/>
      <c r="Z728" s="1334"/>
      <c r="AA728" s="1334"/>
      <c r="AB728" s="1334"/>
      <c r="AC728" s="1334"/>
      <c r="AD728" s="1334"/>
      <c r="AE728" s="1334"/>
      <c r="AF728" s="1334"/>
      <c r="AG728" s="1334"/>
      <c r="AH728" s="1334"/>
      <c r="AI728" s="1334"/>
      <c r="AJ728" s="1334"/>
      <c r="AK728" s="1334"/>
      <c r="AL728" s="1335"/>
      <c r="AM728" s="1336">
        <f>'Fruit Trees, Citrus &amp; Berries'!BF720</f>
        <v>37.950000000000003</v>
      </c>
      <c r="AN728" s="1337"/>
      <c r="AO728" s="1338"/>
      <c r="AP728" s="1339">
        <f>'Fruit Trees, Citrus &amp; Berries'!BH720</f>
        <v>0</v>
      </c>
      <c r="AQ728" s="1340"/>
      <c r="AR728" s="1341"/>
      <c r="AS728" s="1336" t="str">
        <f t="shared" si="96"/>
        <v/>
      </c>
      <c r="AT728" s="1337"/>
      <c r="AU728" s="1337"/>
      <c r="AV728" s="1338"/>
      <c r="AW728" s="1342" t="str">
        <f>'Fruit Trees, Citrus &amp; Berries'!BA720</f>
        <v>OTPFT244</v>
      </c>
      <c r="AX728" s="1343"/>
      <c r="AY728" s="1344"/>
      <c r="BB728" s="108" t="str">
        <f t="shared" si="95"/>
        <v>*********</v>
      </c>
      <c r="BC728" s="108" t="str">
        <f t="shared" si="97"/>
        <v>OTPFT244</v>
      </c>
      <c r="BD728" s="108" t="str">
        <f t="shared" si="98"/>
        <v/>
      </c>
      <c r="BE728" s="108" t="str">
        <f t="shared" si="99"/>
        <v>Pepperberry (180mm pot) | Male Mountain Pepper</v>
      </c>
      <c r="BF728" s="115" t="str">
        <f t="shared" si="100"/>
        <v/>
      </c>
      <c r="BG728" s="113">
        <f t="shared" si="101"/>
        <v>37.950000000000003</v>
      </c>
      <c r="BH728" s="206">
        <f t="shared" si="102"/>
        <v>0</v>
      </c>
      <c r="BI728" s="113" t="str">
        <f t="shared" si="103"/>
        <v/>
      </c>
    </row>
    <row r="729" spans="2:61" ht="18.75" customHeight="1" x14ac:dyDescent="0.4">
      <c r="B729" s="1329" t="s">
        <v>1824</v>
      </c>
      <c r="C729" s="1330"/>
      <c r="D729" s="1329" t="s">
        <v>1824</v>
      </c>
      <c r="E729" s="1330"/>
      <c r="F729" s="1331" t="str">
        <f>'Fruit Trees, Citrus &amp; Berries'!BE721</f>
        <v/>
      </c>
      <c r="G729" s="1332"/>
      <c r="H729" s="1333" t="str">
        <f>'Fruit Trees, Citrus &amp; Berries'!BB721&amp;" | "&amp;'Fruit Trees, Citrus &amp; Berries'!BC721</f>
        <v>Pepperberry (2L pot) | Female Mountain Pepper</v>
      </c>
      <c r="I729" s="1334"/>
      <c r="J729" s="1334"/>
      <c r="K729" s="1334"/>
      <c r="L729" s="1334"/>
      <c r="M729" s="1334"/>
      <c r="N729" s="1334"/>
      <c r="O729" s="1334"/>
      <c r="P729" s="1334"/>
      <c r="Q729" s="1334"/>
      <c r="R729" s="1334"/>
      <c r="S729" s="1334"/>
      <c r="T729" s="1334"/>
      <c r="U729" s="1334"/>
      <c r="V729" s="1334"/>
      <c r="W729" s="1334"/>
      <c r="X729" s="1334"/>
      <c r="Y729" s="1334"/>
      <c r="Z729" s="1334"/>
      <c r="AA729" s="1334"/>
      <c r="AB729" s="1334"/>
      <c r="AC729" s="1334"/>
      <c r="AD729" s="1334"/>
      <c r="AE729" s="1334"/>
      <c r="AF729" s="1334"/>
      <c r="AG729" s="1334"/>
      <c r="AH729" s="1334"/>
      <c r="AI729" s="1334"/>
      <c r="AJ729" s="1334"/>
      <c r="AK729" s="1334"/>
      <c r="AL729" s="1335"/>
      <c r="AM729" s="1336">
        <f>'Fruit Trees, Citrus &amp; Berries'!BF721</f>
        <v>21.95</v>
      </c>
      <c r="AN729" s="1337"/>
      <c r="AO729" s="1338"/>
      <c r="AP729" s="1339">
        <f>'Fruit Trees, Citrus &amp; Berries'!BH721</f>
        <v>0</v>
      </c>
      <c r="AQ729" s="1340"/>
      <c r="AR729" s="1341"/>
      <c r="AS729" s="1336" t="str">
        <f t="shared" si="96"/>
        <v/>
      </c>
      <c r="AT729" s="1337"/>
      <c r="AU729" s="1337"/>
      <c r="AV729" s="1338"/>
      <c r="AW729" s="1342" t="str">
        <f>'Fruit Trees, Citrus &amp; Berries'!BA721</f>
        <v>OTPFT246</v>
      </c>
      <c r="AX729" s="1343"/>
      <c r="AY729" s="1344"/>
      <c r="BB729" s="108" t="str">
        <f t="shared" si="95"/>
        <v>*********</v>
      </c>
      <c r="BC729" s="108" t="str">
        <f t="shared" si="97"/>
        <v>OTPFT246</v>
      </c>
      <c r="BD729" s="108" t="str">
        <f t="shared" si="98"/>
        <v/>
      </c>
      <c r="BE729" s="108" t="str">
        <f t="shared" si="99"/>
        <v>Pepperberry (2L pot) | Female Mountain Pepper</v>
      </c>
      <c r="BF729" s="115" t="str">
        <f t="shared" si="100"/>
        <v/>
      </c>
      <c r="BG729" s="113">
        <f t="shared" si="101"/>
        <v>21.95</v>
      </c>
      <c r="BH729" s="206">
        <f t="shared" si="102"/>
        <v>0</v>
      </c>
      <c r="BI729" s="113" t="str">
        <f t="shared" si="103"/>
        <v/>
      </c>
    </row>
    <row r="730" spans="2:61" ht="18.75" customHeight="1" x14ac:dyDescent="0.4">
      <c r="B730" s="1329" t="s">
        <v>1824</v>
      </c>
      <c r="C730" s="1330"/>
      <c r="D730" s="1329" t="s">
        <v>1824</v>
      </c>
      <c r="E730" s="1330"/>
      <c r="F730" s="1331" t="str">
        <f>'Fruit Trees, Citrus &amp; Berries'!BE722</f>
        <v/>
      </c>
      <c r="G730" s="1332"/>
      <c r="H730" s="1333" t="str">
        <f>'Fruit Trees, Citrus &amp; Berries'!BB722&amp;" | "&amp;'Fruit Trees, Citrus &amp; Berries'!BC722</f>
        <v>Pepperberry (180mm pot) | Female Mountain Pepper</v>
      </c>
      <c r="I730" s="1334"/>
      <c r="J730" s="1334"/>
      <c r="K730" s="1334"/>
      <c r="L730" s="1334"/>
      <c r="M730" s="1334"/>
      <c r="N730" s="1334"/>
      <c r="O730" s="1334"/>
      <c r="P730" s="1334"/>
      <c r="Q730" s="1334"/>
      <c r="R730" s="1334"/>
      <c r="S730" s="1334"/>
      <c r="T730" s="1334"/>
      <c r="U730" s="1334"/>
      <c r="V730" s="1334"/>
      <c r="W730" s="1334"/>
      <c r="X730" s="1334"/>
      <c r="Y730" s="1334"/>
      <c r="Z730" s="1334"/>
      <c r="AA730" s="1334"/>
      <c r="AB730" s="1334"/>
      <c r="AC730" s="1334"/>
      <c r="AD730" s="1334"/>
      <c r="AE730" s="1334"/>
      <c r="AF730" s="1334"/>
      <c r="AG730" s="1334"/>
      <c r="AH730" s="1334"/>
      <c r="AI730" s="1334"/>
      <c r="AJ730" s="1334"/>
      <c r="AK730" s="1334"/>
      <c r="AL730" s="1335"/>
      <c r="AM730" s="1336">
        <f>'Fruit Trees, Citrus &amp; Berries'!BF722</f>
        <v>37.950000000000003</v>
      </c>
      <c r="AN730" s="1337"/>
      <c r="AO730" s="1338"/>
      <c r="AP730" s="1339">
        <f>'Fruit Trees, Citrus &amp; Berries'!BH722</f>
        <v>0</v>
      </c>
      <c r="AQ730" s="1340"/>
      <c r="AR730" s="1341"/>
      <c r="AS730" s="1336" t="str">
        <f t="shared" si="96"/>
        <v/>
      </c>
      <c r="AT730" s="1337"/>
      <c r="AU730" s="1337"/>
      <c r="AV730" s="1338"/>
      <c r="AW730" s="1342" t="str">
        <f>'Fruit Trees, Citrus &amp; Berries'!BA722</f>
        <v>OTPFT247</v>
      </c>
      <c r="AX730" s="1343"/>
      <c r="AY730" s="1344"/>
      <c r="BB730" s="108" t="str">
        <f t="shared" si="95"/>
        <v>*********</v>
      </c>
      <c r="BC730" s="108" t="str">
        <f t="shared" si="97"/>
        <v>OTPFT247</v>
      </c>
      <c r="BD730" s="108" t="str">
        <f t="shared" si="98"/>
        <v/>
      </c>
      <c r="BE730" s="108" t="str">
        <f t="shared" si="99"/>
        <v>Pepperberry (180mm pot) | Female Mountain Pepper</v>
      </c>
      <c r="BF730" s="115" t="str">
        <f t="shared" si="100"/>
        <v/>
      </c>
      <c r="BG730" s="113">
        <f t="shared" si="101"/>
        <v>37.950000000000003</v>
      </c>
      <c r="BH730" s="206">
        <f t="shared" si="102"/>
        <v>0</v>
      </c>
      <c r="BI730" s="113" t="str">
        <f t="shared" si="103"/>
        <v/>
      </c>
    </row>
    <row r="731" spans="2:61" ht="18.75" customHeight="1" x14ac:dyDescent="0.4">
      <c r="B731" s="1329" t="s">
        <v>1824</v>
      </c>
      <c r="C731" s="1330"/>
      <c r="D731" s="1329" t="s">
        <v>1824</v>
      </c>
      <c r="E731" s="1330"/>
      <c r="F731" s="1331" t="str">
        <f>'Fruit Trees, Citrus &amp; Berries'!BE723</f>
        <v/>
      </c>
      <c r="G731" s="1332"/>
      <c r="H731" s="1333" t="str">
        <f>'Fruit Trees, Citrus &amp; Berries'!BB723&amp;" | "&amp;'Fruit Trees, Citrus &amp; Berries'!BC723</f>
        <v xml:space="preserve"> | </v>
      </c>
      <c r="I731" s="1334"/>
      <c r="J731" s="1334"/>
      <c r="K731" s="1334"/>
      <c r="L731" s="1334"/>
      <c r="M731" s="1334"/>
      <c r="N731" s="1334"/>
      <c r="O731" s="1334"/>
      <c r="P731" s="1334"/>
      <c r="Q731" s="1334"/>
      <c r="R731" s="1334"/>
      <c r="S731" s="1334"/>
      <c r="T731" s="1334"/>
      <c r="U731" s="1334"/>
      <c r="V731" s="1334"/>
      <c r="W731" s="1334"/>
      <c r="X731" s="1334"/>
      <c r="Y731" s="1334"/>
      <c r="Z731" s="1334"/>
      <c r="AA731" s="1334"/>
      <c r="AB731" s="1334"/>
      <c r="AC731" s="1334"/>
      <c r="AD731" s="1334"/>
      <c r="AE731" s="1334"/>
      <c r="AF731" s="1334"/>
      <c r="AG731" s="1334"/>
      <c r="AH731" s="1334"/>
      <c r="AI731" s="1334"/>
      <c r="AJ731" s="1334"/>
      <c r="AK731" s="1334"/>
      <c r="AL731" s="1335"/>
      <c r="AM731" s="1336" t="str">
        <f>'Fruit Trees, Citrus &amp; Berries'!BF723</f>
        <v/>
      </c>
      <c r="AN731" s="1337"/>
      <c r="AO731" s="1338"/>
      <c r="AP731" s="1339" t="str">
        <f>'Fruit Trees, Citrus &amp; Berries'!BH723</f>
        <v/>
      </c>
      <c r="AQ731" s="1340"/>
      <c r="AR731" s="1341"/>
      <c r="AS731" s="1336" t="str">
        <f t="shared" si="96"/>
        <v/>
      </c>
      <c r="AT731" s="1337"/>
      <c r="AU731" s="1337"/>
      <c r="AV731" s="1338"/>
      <c r="AW731" s="1342" t="str">
        <f>'Fruit Trees, Citrus &amp; Berries'!BA723</f>
        <v/>
      </c>
      <c r="AX731" s="1343"/>
      <c r="AY731" s="1344"/>
      <c r="BB731" s="108" t="str">
        <f t="shared" si="95"/>
        <v>*********</v>
      </c>
      <c r="BC731" s="108" t="str">
        <f t="shared" si="97"/>
        <v/>
      </c>
      <c r="BD731" s="108" t="str">
        <f t="shared" si="98"/>
        <v/>
      </c>
      <c r="BE731" s="108" t="str">
        <f t="shared" si="99"/>
        <v xml:space="preserve"> | </v>
      </c>
      <c r="BF731" s="115" t="str">
        <f t="shared" si="100"/>
        <v/>
      </c>
      <c r="BG731" s="113" t="str">
        <f t="shared" si="101"/>
        <v/>
      </c>
      <c r="BH731" s="206" t="str">
        <f t="shared" si="102"/>
        <v/>
      </c>
      <c r="BI731" s="113" t="str">
        <f t="shared" si="103"/>
        <v/>
      </c>
    </row>
    <row r="732" spans="2:61" ht="18.75" customHeight="1" x14ac:dyDescent="0.4">
      <c r="B732" s="1329" t="s">
        <v>1824</v>
      </c>
      <c r="C732" s="1330"/>
      <c r="D732" s="1329" t="s">
        <v>1824</v>
      </c>
      <c r="E732" s="1330"/>
      <c r="F732" s="1331" t="str">
        <f>'Fruit Trees, Citrus &amp; Berries'!BE724</f>
        <v/>
      </c>
      <c r="G732" s="1332"/>
      <c r="H732" s="1333" t="str">
        <f>'Fruit Trees, Citrus &amp; Berries'!BB724&amp;" | "&amp;'Fruit Trees, Citrus &amp; Berries'!BC724</f>
        <v xml:space="preserve"> | </v>
      </c>
      <c r="I732" s="1334"/>
      <c r="J732" s="1334"/>
      <c r="K732" s="1334"/>
      <c r="L732" s="1334"/>
      <c r="M732" s="1334"/>
      <c r="N732" s="1334"/>
      <c r="O732" s="1334"/>
      <c r="P732" s="1334"/>
      <c r="Q732" s="1334"/>
      <c r="R732" s="1334"/>
      <c r="S732" s="1334"/>
      <c r="T732" s="1334"/>
      <c r="U732" s="1334"/>
      <c r="V732" s="1334"/>
      <c r="W732" s="1334"/>
      <c r="X732" s="1334"/>
      <c r="Y732" s="1334"/>
      <c r="Z732" s="1334"/>
      <c r="AA732" s="1334"/>
      <c r="AB732" s="1334"/>
      <c r="AC732" s="1334"/>
      <c r="AD732" s="1334"/>
      <c r="AE732" s="1334"/>
      <c r="AF732" s="1334"/>
      <c r="AG732" s="1334"/>
      <c r="AH732" s="1334"/>
      <c r="AI732" s="1334"/>
      <c r="AJ732" s="1334"/>
      <c r="AK732" s="1334"/>
      <c r="AL732" s="1335"/>
      <c r="AM732" s="1336" t="str">
        <f>'Fruit Trees, Citrus &amp; Berries'!BF724</f>
        <v/>
      </c>
      <c r="AN732" s="1337"/>
      <c r="AO732" s="1338"/>
      <c r="AP732" s="1339" t="str">
        <f>'Fruit Trees, Citrus &amp; Berries'!BH724</f>
        <v/>
      </c>
      <c r="AQ732" s="1340"/>
      <c r="AR732" s="1341"/>
      <c r="AS732" s="1336" t="str">
        <f t="shared" si="96"/>
        <v/>
      </c>
      <c r="AT732" s="1337"/>
      <c r="AU732" s="1337"/>
      <c r="AV732" s="1338"/>
      <c r="AW732" s="1342" t="str">
        <f>'Fruit Trees, Citrus &amp; Berries'!BA724</f>
        <v/>
      </c>
      <c r="AX732" s="1343"/>
      <c r="AY732" s="1344"/>
      <c r="BB732" s="108" t="str">
        <f t="shared" si="95"/>
        <v>*********</v>
      </c>
      <c r="BC732" s="108" t="str">
        <f t="shared" si="97"/>
        <v/>
      </c>
      <c r="BD732" s="108" t="str">
        <f t="shared" si="98"/>
        <v/>
      </c>
      <c r="BE732" s="108" t="str">
        <f t="shared" si="99"/>
        <v xml:space="preserve"> | </v>
      </c>
      <c r="BF732" s="115" t="str">
        <f t="shared" si="100"/>
        <v/>
      </c>
      <c r="BG732" s="113" t="str">
        <f t="shared" si="101"/>
        <v/>
      </c>
      <c r="BH732" s="206" t="str">
        <f t="shared" si="102"/>
        <v/>
      </c>
      <c r="BI732" s="113" t="str">
        <f t="shared" si="103"/>
        <v/>
      </c>
    </row>
    <row r="733" spans="2:61" ht="18.75" customHeight="1" x14ac:dyDescent="0.4">
      <c r="B733" s="1329" t="s">
        <v>1824</v>
      </c>
      <c r="C733" s="1330"/>
      <c r="D733" s="1329" t="s">
        <v>1824</v>
      </c>
      <c r="E733" s="1330"/>
      <c r="F733" s="1331" t="str">
        <f>'Fruit Trees, Citrus &amp; Berries'!BE725</f>
        <v/>
      </c>
      <c r="G733" s="1332"/>
      <c r="H733" s="1333" t="str">
        <f>'Fruit Trees, Citrus &amp; Berries'!BB725&amp;" | "&amp;'Fruit Trees, Citrus &amp; Berries'!BC725</f>
        <v>Persimmon (25cm pot) | Fuyu</v>
      </c>
      <c r="I733" s="1334"/>
      <c r="J733" s="1334"/>
      <c r="K733" s="1334"/>
      <c r="L733" s="1334"/>
      <c r="M733" s="1334"/>
      <c r="N733" s="1334"/>
      <c r="O733" s="1334"/>
      <c r="P733" s="1334"/>
      <c r="Q733" s="1334"/>
      <c r="R733" s="1334"/>
      <c r="S733" s="1334"/>
      <c r="T733" s="1334"/>
      <c r="U733" s="1334"/>
      <c r="V733" s="1334"/>
      <c r="W733" s="1334"/>
      <c r="X733" s="1334"/>
      <c r="Y733" s="1334"/>
      <c r="Z733" s="1334"/>
      <c r="AA733" s="1334"/>
      <c r="AB733" s="1334"/>
      <c r="AC733" s="1334"/>
      <c r="AD733" s="1334"/>
      <c r="AE733" s="1334"/>
      <c r="AF733" s="1334"/>
      <c r="AG733" s="1334"/>
      <c r="AH733" s="1334"/>
      <c r="AI733" s="1334"/>
      <c r="AJ733" s="1334"/>
      <c r="AK733" s="1334"/>
      <c r="AL733" s="1335"/>
      <c r="AM733" s="1336">
        <f>'Fruit Trees, Citrus &amp; Berries'!BF725</f>
        <v>79.95</v>
      </c>
      <c r="AN733" s="1337"/>
      <c r="AO733" s="1338"/>
      <c r="AP733" s="1339">
        <f>'Fruit Trees, Citrus &amp; Berries'!BH725</f>
        <v>0</v>
      </c>
      <c r="AQ733" s="1340"/>
      <c r="AR733" s="1341"/>
      <c r="AS733" s="1336" t="str">
        <f t="shared" si="96"/>
        <v/>
      </c>
      <c r="AT733" s="1337"/>
      <c r="AU733" s="1337"/>
      <c r="AV733" s="1338"/>
      <c r="AW733" s="1342" t="str">
        <f>'Fruit Trees, Citrus &amp; Berries'!BA725</f>
        <v>MVPFT256</v>
      </c>
      <c r="AX733" s="1343"/>
      <c r="AY733" s="1344"/>
      <c r="BB733" s="108" t="str">
        <f t="shared" si="95"/>
        <v>*********</v>
      </c>
      <c r="BC733" s="108" t="str">
        <f t="shared" si="97"/>
        <v>MVPFT256</v>
      </c>
      <c r="BD733" s="108" t="str">
        <f t="shared" si="98"/>
        <v/>
      </c>
      <c r="BE733" s="108" t="str">
        <f t="shared" si="99"/>
        <v>Persimmon (25cm pot) | Fuyu</v>
      </c>
      <c r="BF733" s="115" t="str">
        <f t="shared" si="100"/>
        <v/>
      </c>
      <c r="BG733" s="113">
        <f t="shared" si="101"/>
        <v>79.95</v>
      </c>
      <c r="BH733" s="206">
        <f t="shared" si="102"/>
        <v>0</v>
      </c>
      <c r="BI733" s="113" t="str">
        <f t="shared" si="103"/>
        <v/>
      </c>
    </row>
    <row r="734" spans="2:61" ht="18.75" customHeight="1" x14ac:dyDescent="0.4">
      <c r="B734" s="1329" t="s">
        <v>1824</v>
      </c>
      <c r="C734" s="1330"/>
      <c r="D734" s="1329" t="s">
        <v>1824</v>
      </c>
      <c r="E734" s="1330"/>
      <c r="F734" s="1331" t="str">
        <f>'Fruit Trees, Citrus &amp; Berries'!BE726</f>
        <v/>
      </c>
      <c r="G734" s="1332"/>
      <c r="H734" s="1333" t="str">
        <f>'Fruit Trees, Citrus &amp; Berries'!BB726&amp;" | "&amp;'Fruit Trees, Citrus &amp; Berries'!BC726</f>
        <v>Persimmon (20cm pot) | Fuyu</v>
      </c>
      <c r="I734" s="1334"/>
      <c r="J734" s="1334"/>
      <c r="K734" s="1334"/>
      <c r="L734" s="1334"/>
      <c r="M734" s="1334"/>
      <c r="N734" s="1334"/>
      <c r="O734" s="1334"/>
      <c r="P734" s="1334"/>
      <c r="Q734" s="1334"/>
      <c r="R734" s="1334"/>
      <c r="S734" s="1334"/>
      <c r="T734" s="1334"/>
      <c r="U734" s="1334"/>
      <c r="V734" s="1334"/>
      <c r="W734" s="1334"/>
      <c r="X734" s="1334"/>
      <c r="Y734" s="1334"/>
      <c r="Z734" s="1334"/>
      <c r="AA734" s="1334"/>
      <c r="AB734" s="1334"/>
      <c r="AC734" s="1334"/>
      <c r="AD734" s="1334"/>
      <c r="AE734" s="1334"/>
      <c r="AF734" s="1334"/>
      <c r="AG734" s="1334"/>
      <c r="AH734" s="1334"/>
      <c r="AI734" s="1334"/>
      <c r="AJ734" s="1334"/>
      <c r="AK734" s="1334"/>
      <c r="AL734" s="1335"/>
      <c r="AM734" s="1336">
        <f>'Fruit Trees, Citrus &amp; Berries'!BF726</f>
        <v>59.95</v>
      </c>
      <c r="AN734" s="1337"/>
      <c r="AO734" s="1338"/>
      <c r="AP734" s="1339">
        <f>'Fruit Trees, Citrus &amp; Berries'!BH726</f>
        <v>0</v>
      </c>
      <c r="AQ734" s="1340"/>
      <c r="AR734" s="1341"/>
      <c r="AS734" s="1336" t="str">
        <f t="shared" si="96"/>
        <v/>
      </c>
      <c r="AT734" s="1337"/>
      <c r="AU734" s="1337"/>
      <c r="AV734" s="1338"/>
      <c r="AW734" s="1342" t="str">
        <f>'Fruit Trees, Citrus &amp; Berries'!BA726</f>
        <v>MVPFT255</v>
      </c>
      <c r="AX734" s="1343"/>
      <c r="AY734" s="1344"/>
      <c r="BB734" s="108" t="str">
        <f t="shared" si="95"/>
        <v>*********</v>
      </c>
      <c r="BC734" s="108" t="str">
        <f t="shared" si="97"/>
        <v>MVPFT255</v>
      </c>
      <c r="BD734" s="108" t="str">
        <f t="shared" si="98"/>
        <v/>
      </c>
      <c r="BE734" s="108" t="str">
        <f t="shared" si="99"/>
        <v>Persimmon (20cm pot) | Fuyu</v>
      </c>
      <c r="BF734" s="115" t="str">
        <f t="shared" si="100"/>
        <v/>
      </c>
      <c r="BG734" s="113">
        <f t="shared" si="101"/>
        <v>59.95</v>
      </c>
      <c r="BH734" s="206">
        <f t="shared" si="102"/>
        <v>0</v>
      </c>
      <c r="BI734" s="113" t="str">
        <f t="shared" si="103"/>
        <v/>
      </c>
    </row>
    <row r="735" spans="2:61" ht="18.75" customHeight="1" x14ac:dyDescent="0.4">
      <c r="B735" s="1329" t="s">
        <v>1824</v>
      </c>
      <c r="C735" s="1330"/>
      <c r="D735" s="1329" t="s">
        <v>1824</v>
      </c>
      <c r="E735" s="1330"/>
      <c r="F735" s="1331" t="str">
        <f>'Fruit Trees, Citrus &amp; Berries'!BE727</f>
        <v/>
      </c>
      <c r="G735" s="1332"/>
      <c r="H735" s="1333" t="str">
        <f>'Fruit Trees, Citrus &amp; Berries'!BB727&amp;" | "&amp;'Fruit Trees, Citrus &amp; Berries'!BC727</f>
        <v>Persimmon (25cm pot) | Jiro</v>
      </c>
      <c r="I735" s="1334"/>
      <c r="J735" s="1334"/>
      <c r="K735" s="1334"/>
      <c r="L735" s="1334"/>
      <c r="M735" s="1334"/>
      <c r="N735" s="1334"/>
      <c r="O735" s="1334"/>
      <c r="P735" s="1334"/>
      <c r="Q735" s="1334"/>
      <c r="R735" s="1334"/>
      <c r="S735" s="1334"/>
      <c r="T735" s="1334"/>
      <c r="U735" s="1334"/>
      <c r="V735" s="1334"/>
      <c r="W735" s="1334"/>
      <c r="X735" s="1334"/>
      <c r="Y735" s="1334"/>
      <c r="Z735" s="1334"/>
      <c r="AA735" s="1334"/>
      <c r="AB735" s="1334"/>
      <c r="AC735" s="1334"/>
      <c r="AD735" s="1334"/>
      <c r="AE735" s="1334"/>
      <c r="AF735" s="1334"/>
      <c r="AG735" s="1334"/>
      <c r="AH735" s="1334"/>
      <c r="AI735" s="1334"/>
      <c r="AJ735" s="1334"/>
      <c r="AK735" s="1334"/>
      <c r="AL735" s="1335"/>
      <c r="AM735" s="1336">
        <f>'Fruit Trees, Citrus &amp; Berries'!BF727</f>
        <v>79.95</v>
      </c>
      <c r="AN735" s="1337"/>
      <c r="AO735" s="1338"/>
      <c r="AP735" s="1339">
        <f>'Fruit Trees, Citrus &amp; Berries'!BH727</f>
        <v>0</v>
      </c>
      <c r="AQ735" s="1340"/>
      <c r="AR735" s="1341"/>
      <c r="AS735" s="1336" t="str">
        <f t="shared" si="96"/>
        <v/>
      </c>
      <c r="AT735" s="1337"/>
      <c r="AU735" s="1337"/>
      <c r="AV735" s="1338"/>
      <c r="AW735" s="1342" t="str">
        <f>'Fruit Trees, Citrus &amp; Berries'!BA727</f>
        <v>MVPFT259</v>
      </c>
      <c r="AX735" s="1343"/>
      <c r="AY735" s="1344"/>
      <c r="BB735" s="108" t="str">
        <f t="shared" ref="BB735:BB798" si="104">$AR$4</f>
        <v>*********</v>
      </c>
      <c r="BC735" s="108" t="str">
        <f t="shared" si="97"/>
        <v>MVPFT259</v>
      </c>
      <c r="BD735" s="108" t="str">
        <f t="shared" si="98"/>
        <v/>
      </c>
      <c r="BE735" s="108" t="str">
        <f t="shared" si="99"/>
        <v>Persimmon (25cm pot) | Jiro</v>
      </c>
      <c r="BF735" s="115" t="str">
        <f t="shared" si="100"/>
        <v/>
      </c>
      <c r="BG735" s="113">
        <f t="shared" si="101"/>
        <v>79.95</v>
      </c>
      <c r="BH735" s="206">
        <f t="shared" si="102"/>
        <v>0</v>
      </c>
      <c r="BI735" s="113" t="str">
        <f t="shared" si="103"/>
        <v/>
      </c>
    </row>
    <row r="736" spans="2:61" ht="18.75" customHeight="1" x14ac:dyDescent="0.4">
      <c r="B736" s="1329" t="s">
        <v>1824</v>
      </c>
      <c r="C736" s="1330"/>
      <c r="D736" s="1329" t="s">
        <v>1824</v>
      </c>
      <c r="E736" s="1330"/>
      <c r="F736" s="1331" t="str">
        <f>'Fruit Trees, Citrus &amp; Berries'!BE728</f>
        <v/>
      </c>
      <c r="G736" s="1332"/>
      <c r="H736" s="1333" t="str">
        <f>'Fruit Trees, Citrus &amp; Berries'!BB728&amp;" | "&amp;'Fruit Trees, Citrus &amp; Berries'!BC728</f>
        <v>Persimmon | Jiro</v>
      </c>
      <c r="I736" s="1334"/>
      <c r="J736" s="1334"/>
      <c r="K736" s="1334"/>
      <c r="L736" s="1334"/>
      <c r="M736" s="1334"/>
      <c r="N736" s="1334"/>
      <c r="O736" s="1334"/>
      <c r="P736" s="1334"/>
      <c r="Q736" s="1334"/>
      <c r="R736" s="1334"/>
      <c r="S736" s="1334"/>
      <c r="T736" s="1334"/>
      <c r="U736" s="1334"/>
      <c r="V736" s="1334"/>
      <c r="W736" s="1334"/>
      <c r="X736" s="1334"/>
      <c r="Y736" s="1334"/>
      <c r="Z736" s="1334"/>
      <c r="AA736" s="1334"/>
      <c r="AB736" s="1334"/>
      <c r="AC736" s="1334"/>
      <c r="AD736" s="1334"/>
      <c r="AE736" s="1334"/>
      <c r="AF736" s="1334"/>
      <c r="AG736" s="1334"/>
      <c r="AH736" s="1334"/>
      <c r="AI736" s="1334"/>
      <c r="AJ736" s="1334"/>
      <c r="AK736" s="1334"/>
      <c r="AL736" s="1335"/>
      <c r="AM736" s="1336" t="str">
        <f>'Fruit Trees, Citrus &amp; Berries'!BF728</f>
        <v/>
      </c>
      <c r="AN736" s="1337"/>
      <c r="AO736" s="1338"/>
      <c r="AP736" s="1339">
        <f>'Fruit Trees, Citrus &amp; Berries'!BH728</f>
        <v>0</v>
      </c>
      <c r="AQ736" s="1340"/>
      <c r="AR736" s="1341"/>
      <c r="AS736" s="1336" t="str">
        <f t="shared" ref="AS736:AS739" si="105">IF(OR(F736="",F736=0),"",(F736*AM736)-(F736*AM736*AP736))</f>
        <v/>
      </c>
      <c r="AT736" s="1337"/>
      <c r="AU736" s="1337"/>
      <c r="AV736" s="1338"/>
      <c r="AW736" s="1342" t="str">
        <f>'Fruit Trees, Citrus &amp; Berries'!BA728</f>
        <v>FNPFT259</v>
      </c>
      <c r="AX736" s="1343"/>
      <c r="AY736" s="1344"/>
      <c r="BB736" s="108" t="str">
        <f t="shared" si="104"/>
        <v>*********</v>
      </c>
      <c r="BC736" s="108" t="str">
        <f t="shared" ref="BC736:BC799" si="106">AW736</f>
        <v>FNPFT259</v>
      </c>
      <c r="BD736" s="108" t="str">
        <f t="shared" ref="BD736:BD799" si="107">F736</f>
        <v/>
      </c>
      <c r="BE736" s="108" t="str">
        <f t="shared" ref="BE736:BE799" si="108">H736</f>
        <v>Persimmon | Jiro</v>
      </c>
      <c r="BF736" s="115" t="str">
        <f t="shared" ref="BF736:BF799" si="109">IF(OR(BD736="",BD736=0),"",$G$6)</f>
        <v/>
      </c>
      <c r="BG736" s="113" t="str">
        <f t="shared" ref="BG736:BG799" si="110">AM736</f>
        <v/>
      </c>
      <c r="BH736" s="206">
        <f t="shared" ref="BH736:BH799" si="111">AP736</f>
        <v>0</v>
      </c>
      <c r="BI736" s="113" t="str">
        <f t="shared" ref="BI736:BI799" si="112">AS736</f>
        <v/>
      </c>
    </row>
    <row r="737" spans="2:61" ht="18.75" customHeight="1" x14ac:dyDescent="0.4">
      <c r="B737" s="1329" t="s">
        <v>1824</v>
      </c>
      <c r="C737" s="1330"/>
      <c r="D737" s="1329" t="s">
        <v>1824</v>
      </c>
      <c r="E737" s="1330"/>
      <c r="F737" s="1331">
        <f>'Fruit Trees, Citrus &amp; Berries'!BE729</f>
        <v>0</v>
      </c>
      <c r="G737" s="1332"/>
      <c r="H737" s="1333" t="str">
        <f>'Fruit Trees, Citrus &amp; Berries'!BB729&amp;" | "&amp;'Fruit Trees, Citrus &amp; Berries'!BC729</f>
        <v xml:space="preserve"> | </v>
      </c>
      <c r="I737" s="1334"/>
      <c r="J737" s="1334"/>
      <c r="K737" s="1334"/>
      <c r="L737" s="1334"/>
      <c r="M737" s="1334"/>
      <c r="N737" s="1334"/>
      <c r="O737" s="1334"/>
      <c r="P737" s="1334"/>
      <c r="Q737" s="1334"/>
      <c r="R737" s="1334"/>
      <c r="S737" s="1334"/>
      <c r="T737" s="1334"/>
      <c r="U737" s="1334"/>
      <c r="V737" s="1334"/>
      <c r="W737" s="1334"/>
      <c r="X737" s="1334"/>
      <c r="Y737" s="1334"/>
      <c r="Z737" s="1334"/>
      <c r="AA737" s="1334"/>
      <c r="AB737" s="1334"/>
      <c r="AC737" s="1334"/>
      <c r="AD737" s="1334"/>
      <c r="AE737" s="1334"/>
      <c r="AF737" s="1334"/>
      <c r="AG737" s="1334"/>
      <c r="AH737" s="1334"/>
      <c r="AI737" s="1334"/>
      <c r="AJ737" s="1334"/>
      <c r="AK737" s="1334"/>
      <c r="AL737" s="1335"/>
      <c r="AM737" s="1336">
        <f>'Fruit Trees, Citrus &amp; Berries'!BF729</f>
        <v>0</v>
      </c>
      <c r="AN737" s="1337"/>
      <c r="AO737" s="1338"/>
      <c r="AP737" s="1339">
        <f>'Fruit Trees, Citrus &amp; Berries'!BH729</f>
        <v>0</v>
      </c>
      <c r="AQ737" s="1340"/>
      <c r="AR737" s="1341"/>
      <c r="AS737" s="1336" t="str">
        <f t="shared" si="105"/>
        <v/>
      </c>
      <c r="AT737" s="1337"/>
      <c r="AU737" s="1337"/>
      <c r="AV737" s="1338"/>
      <c r="AW737" s="1342">
        <f>'Fruit Trees, Citrus &amp; Berries'!BA729</f>
        <v>0</v>
      </c>
      <c r="AX737" s="1343"/>
      <c r="AY737" s="1344"/>
      <c r="BB737" s="108" t="str">
        <f t="shared" si="104"/>
        <v>*********</v>
      </c>
      <c r="BC737" s="108">
        <f t="shared" si="106"/>
        <v>0</v>
      </c>
      <c r="BD737" s="108">
        <f t="shared" si="107"/>
        <v>0</v>
      </c>
      <c r="BE737" s="108" t="str">
        <f t="shared" si="108"/>
        <v xml:space="preserve"> | </v>
      </c>
      <c r="BF737" s="115" t="str">
        <f t="shared" si="109"/>
        <v/>
      </c>
      <c r="BG737" s="113">
        <f t="shared" si="110"/>
        <v>0</v>
      </c>
      <c r="BH737" s="206">
        <f t="shared" si="111"/>
        <v>0</v>
      </c>
      <c r="BI737" s="113" t="str">
        <f t="shared" si="112"/>
        <v/>
      </c>
    </row>
    <row r="738" spans="2:61" ht="18.75" customHeight="1" x14ac:dyDescent="0.4">
      <c r="B738" s="1329" t="s">
        <v>1824</v>
      </c>
      <c r="C738" s="1330"/>
      <c r="D738" s="1329" t="s">
        <v>1824</v>
      </c>
      <c r="E738" s="1330"/>
      <c r="F738" s="1331" t="str">
        <f>'Fruit Trees, Citrus &amp; Berries'!BE730</f>
        <v/>
      </c>
      <c r="G738" s="1332"/>
      <c r="H738" s="1333" t="str">
        <f>'Fruit Trees, Citrus &amp; Berries'!BB730&amp;" | "&amp;'Fruit Trees, Citrus &amp; Berries'!BC730</f>
        <v xml:space="preserve"> | </v>
      </c>
      <c r="I738" s="1334"/>
      <c r="J738" s="1334"/>
      <c r="K738" s="1334"/>
      <c r="L738" s="1334"/>
      <c r="M738" s="1334"/>
      <c r="N738" s="1334"/>
      <c r="O738" s="1334"/>
      <c r="P738" s="1334"/>
      <c r="Q738" s="1334"/>
      <c r="R738" s="1334"/>
      <c r="S738" s="1334"/>
      <c r="T738" s="1334"/>
      <c r="U738" s="1334"/>
      <c r="V738" s="1334"/>
      <c r="W738" s="1334"/>
      <c r="X738" s="1334"/>
      <c r="Y738" s="1334"/>
      <c r="Z738" s="1334"/>
      <c r="AA738" s="1334"/>
      <c r="AB738" s="1334"/>
      <c r="AC738" s="1334"/>
      <c r="AD738" s="1334"/>
      <c r="AE738" s="1334"/>
      <c r="AF738" s="1334"/>
      <c r="AG738" s="1334"/>
      <c r="AH738" s="1334"/>
      <c r="AI738" s="1334"/>
      <c r="AJ738" s="1334"/>
      <c r="AK738" s="1334"/>
      <c r="AL738" s="1335"/>
      <c r="AM738" s="1336" t="str">
        <f>'Fruit Trees, Citrus &amp; Berries'!BF730</f>
        <v/>
      </c>
      <c r="AN738" s="1337"/>
      <c r="AO738" s="1338"/>
      <c r="AP738" s="1339" t="str">
        <f>'Fruit Trees, Citrus &amp; Berries'!BH730</f>
        <v/>
      </c>
      <c r="AQ738" s="1340"/>
      <c r="AR738" s="1341"/>
      <c r="AS738" s="1336" t="str">
        <f t="shared" si="105"/>
        <v/>
      </c>
      <c r="AT738" s="1337"/>
      <c r="AU738" s="1337"/>
      <c r="AV738" s="1338"/>
      <c r="AW738" s="1342" t="str">
        <f>'Fruit Trees, Citrus &amp; Berries'!BA730</f>
        <v/>
      </c>
      <c r="AX738" s="1343"/>
      <c r="AY738" s="1344"/>
      <c r="BB738" s="108" t="str">
        <f t="shared" si="104"/>
        <v>*********</v>
      </c>
      <c r="BC738" s="108" t="str">
        <f t="shared" si="106"/>
        <v/>
      </c>
      <c r="BD738" s="108" t="str">
        <f t="shared" si="107"/>
        <v/>
      </c>
      <c r="BE738" s="108" t="str">
        <f t="shared" si="108"/>
        <v xml:space="preserve"> | </v>
      </c>
      <c r="BF738" s="115" t="str">
        <f t="shared" si="109"/>
        <v/>
      </c>
      <c r="BG738" s="113" t="str">
        <f t="shared" si="110"/>
        <v/>
      </c>
      <c r="BH738" s="206" t="str">
        <f t="shared" si="111"/>
        <v/>
      </c>
      <c r="BI738" s="113" t="str">
        <f t="shared" si="112"/>
        <v/>
      </c>
    </row>
    <row r="739" spans="2:61" ht="18.75" customHeight="1" x14ac:dyDescent="0.4">
      <c r="B739" s="1329" t="s">
        <v>1824</v>
      </c>
      <c r="C739" s="1330"/>
      <c r="D739" s="1329" t="s">
        <v>1824</v>
      </c>
      <c r="E739" s="1330"/>
      <c r="F739" s="1331" t="str">
        <f>'Fruit Trees, Citrus &amp; Berries'!BE731</f>
        <v/>
      </c>
      <c r="G739" s="1332"/>
      <c r="H739" s="1333" t="str">
        <f>'Fruit Trees, Citrus &amp; Berries'!BB731&amp;" | "&amp;'Fruit Trees, Citrus &amp; Berries'!BC731</f>
        <v>Tea Plant (150mm pot) | Tea Plant</v>
      </c>
      <c r="I739" s="1334"/>
      <c r="J739" s="1334"/>
      <c r="K739" s="1334"/>
      <c r="L739" s="1334"/>
      <c r="M739" s="1334"/>
      <c r="N739" s="1334"/>
      <c r="O739" s="1334"/>
      <c r="P739" s="1334"/>
      <c r="Q739" s="1334"/>
      <c r="R739" s="1334"/>
      <c r="S739" s="1334"/>
      <c r="T739" s="1334"/>
      <c r="U739" s="1334"/>
      <c r="V739" s="1334"/>
      <c r="W739" s="1334"/>
      <c r="X739" s="1334"/>
      <c r="Y739" s="1334"/>
      <c r="Z739" s="1334"/>
      <c r="AA739" s="1334"/>
      <c r="AB739" s="1334"/>
      <c r="AC739" s="1334"/>
      <c r="AD739" s="1334"/>
      <c r="AE739" s="1334"/>
      <c r="AF739" s="1334"/>
      <c r="AG739" s="1334"/>
      <c r="AH739" s="1334"/>
      <c r="AI739" s="1334"/>
      <c r="AJ739" s="1334"/>
      <c r="AK739" s="1334"/>
      <c r="AL739" s="1335"/>
      <c r="AM739" s="1336">
        <f>'Fruit Trees, Citrus &amp; Berries'!BF731</f>
        <v>27.95</v>
      </c>
      <c r="AN739" s="1337"/>
      <c r="AO739" s="1338"/>
      <c r="AP739" s="1339">
        <f>'Fruit Trees, Citrus &amp; Berries'!BH731</f>
        <v>0</v>
      </c>
      <c r="AQ739" s="1340"/>
      <c r="AR739" s="1341"/>
      <c r="AS739" s="1336" t="str">
        <f t="shared" si="105"/>
        <v/>
      </c>
      <c r="AT739" s="1337"/>
      <c r="AU739" s="1337"/>
      <c r="AV739" s="1338"/>
      <c r="AW739" s="1342" t="str">
        <f>'Fruit Trees, Citrus &amp; Berries'!BA731</f>
        <v>OTPFT256</v>
      </c>
      <c r="AX739" s="1343"/>
      <c r="AY739" s="1344"/>
      <c r="BB739" s="108" t="str">
        <f t="shared" si="104"/>
        <v>*********</v>
      </c>
      <c r="BC739" s="108" t="str">
        <f t="shared" si="106"/>
        <v>OTPFT256</v>
      </c>
      <c r="BD739" s="108" t="str">
        <f t="shared" si="107"/>
        <v/>
      </c>
      <c r="BE739" s="108" t="str">
        <f t="shared" si="108"/>
        <v>Tea Plant (150mm pot) | Tea Plant</v>
      </c>
      <c r="BF739" s="115" t="str">
        <f t="shared" si="109"/>
        <v/>
      </c>
      <c r="BG739" s="113">
        <f t="shared" si="110"/>
        <v>27.95</v>
      </c>
      <c r="BH739" s="206">
        <f t="shared" si="111"/>
        <v>0</v>
      </c>
      <c r="BI739" s="113" t="str">
        <f t="shared" si="112"/>
        <v/>
      </c>
    </row>
    <row r="740" spans="2:61" ht="18.75" customHeight="1" x14ac:dyDescent="0.4">
      <c r="B740" s="1329" t="s">
        <v>1824</v>
      </c>
      <c r="C740" s="1330"/>
      <c r="D740" s="1329" t="s">
        <v>1824</v>
      </c>
      <c r="E740" s="1330"/>
      <c r="F740" s="1331" t="str">
        <f>'Fruit Trees, Citrus &amp; Berries'!BE732</f>
        <v/>
      </c>
      <c r="G740" s="1332"/>
      <c r="H740" s="1333" t="str">
        <f>'Fruit Trees, Citrus &amp; Berries'!BB732&amp;" | "&amp;'Fruit Trees, Citrus &amp; Berries'!BC732</f>
        <v>Tea Plant (180mm pot) | Tea Plant</v>
      </c>
      <c r="I740" s="1334"/>
      <c r="J740" s="1334"/>
      <c r="K740" s="1334"/>
      <c r="L740" s="1334"/>
      <c r="M740" s="1334"/>
      <c r="N740" s="1334"/>
      <c r="O740" s="1334"/>
      <c r="P740" s="1334"/>
      <c r="Q740" s="1334"/>
      <c r="R740" s="1334"/>
      <c r="S740" s="1334"/>
      <c r="T740" s="1334"/>
      <c r="U740" s="1334"/>
      <c r="V740" s="1334"/>
      <c r="W740" s="1334"/>
      <c r="X740" s="1334"/>
      <c r="Y740" s="1334"/>
      <c r="Z740" s="1334"/>
      <c r="AA740" s="1334"/>
      <c r="AB740" s="1334"/>
      <c r="AC740" s="1334"/>
      <c r="AD740" s="1334"/>
      <c r="AE740" s="1334"/>
      <c r="AF740" s="1334"/>
      <c r="AG740" s="1334"/>
      <c r="AH740" s="1334"/>
      <c r="AI740" s="1334"/>
      <c r="AJ740" s="1334"/>
      <c r="AK740" s="1334"/>
      <c r="AL740" s="1335"/>
      <c r="AM740" s="1336">
        <f>'Fruit Trees, Citrus &amp; Berries'!BF732</f>
        <v>42.95</v>
      </c>
      <c r="AN740" s="1337"/>
      <c r="AO740" s="1338"/>
      <c r="AP740" s="1339">
        <f>'Fruit Trees, Citrus &amp; Berries'!BH732</f>
        <v>0</v>
      </c>
      <c r="AQ740" s="1340"/>
      <c r="AR740" s="1341"/>
      <c r="AS740" s="1336" t="str">
        <f t="shared" ref="AS740:AS741" si="113">IF(OR(F740="",F740=0),"",(F740*AM740)-(F740*AM740*AP740))</f>
        <v/>
      </c>
      <c r="AT740" s="1337"/>
      <c r="AU740" s="1337"/>
      <c r="AV740" s="1338"/>
      <c r="AW740" s="1342" t="str">
        <f>'Fruit Trees, Citrus &amp; Berries'!BA732</f>
        <v>OTPFT257</v>
      </c>
      <c r="AX740" s="1343"/>
      <c r="AY740" s="1344"/>
      <c r="BB740" s="108" t="str">
        <f t="shared" si="104"/>
        <v>*********</v>
      </c>
      <c r="BC740" s="108" t="str">
        <f t="shared" si="106"/>
        <v>OTPFT257</v>
      </c>
      <c r="BD740" s="108" t="str">
        <f t="shared" si="107"/>
        <v/>
      </c>
      <c r="BE740" s="108" t="str">
        <f t="shared" si="108"/>
        <v>Tea Plant (180mm pot) | Tea Plant</v>
      </c>
      <c r="BF740" s="115" t="str">
        <f t="shared" si="109"/>
        <v/>
      </c>
      <c r="BG740" s="113">
        <f t="shared" si="110"/>
        <v>42.95</v>
      </c>
      <c r="BH740" s="206">
        <f t="shared" si="111"/>
        <v>0</v>
      </c>
      <c r="BI740" s="113" t="str">
        <f t="shared" si="112"/>
        <v/>
      </c>
    </row>
    <row r="741" spans="2:61" ht="18.75" customHeight="1" x14ac:dyDescent="0.4">
      <c r="B741" s="1329" t="s">
        <v>1824</v>
      </c>
      <c r="C741" s="1330"/>
      <c r="D741" s="1329" t="s">
        <v>1824</v>
      </c>
      <c r="E741" s="1330"/>
      <c r="F741" s="1331">
        <f>'Fruit Trees, Citrus &amp; Berries'!BE733</f>
        <v>0</v>
      </c>
      <c r="G741" s="1332"/>
      <c r="H741" s="1333" t="str">
        <f>'Fruit Trees, Citrus &amp; Berries'!BB733&amp;" | "&amp;'Fruit Trees, Citrus &amp; Berries'!BC733</f>
        <v xml:space="preserve"> | </v>
      </c>
      <c r="I741" s="1334"/>
      <c r="J741" s="1334"/>
      <c r="K741" s="1334"/>
      <c r="L741" s="1334"/>
      <c r="M741" s="1334"/>
      <c r="N741" s="1334"/>
      <c r="O741" s="1334"/>
      <c r="P741" s="1334"/>
      <c r="Q741" s="1334"/>
      <c r="R741" s="1334"/>
      <c r="S741" s="1334"/>
      <c r="T741" s="1334"/>
      <c r="U741" s="1334"/>
      <c r="V741" s="1334"/>
      <c r="W741" s="1334"/>
      <c r="X741" s="1334"/>
      <c r="Y741" s="1334"/>
      <c r="Z741" s="1334"/>
      <c r="AA741" s="1334"/>
      <c r="AB741" s="1334"/>
      <c r="AC741" s="1334"/>
      <c r="AD741" s="1334"/>
      <c r="AE741" s="1334"/>
      <c r="AF741" s="1334"/>
      <c r="AG741" s="1334"/>
      <c r="AH741" s="1334"/>
      <c r="AI741" s="1334"/>
      <c r="AJ741" s="1334"/>
      <c r="AK741" s="1334"/>
      <c r="AL741" s="1335"/>
      <c r="AM741" s="1336">
        <f>'Fruit Trees, Citrus &amp; Berries'!BF733</f>
        <v>0</v>
      </c>
      <c r="AN741" s="1337"/>
      <c r="AO741" s="1338"/>
      <c r="AP741" s="1339">
        <f>'Fruit Trees, Citrus &amp; Berries'!BH733</f>
        <v>0</v>
      </c>
      <c r="AQ741" s="1340"/>
      <c r="AR741" s="1341"/>
      <c r="AS741" s="1336" t="str">
        <f t="shared" si="113"/>
        <v/>
      </c>
      <c r="AT741" s="1337"/>
      <c r="AU741" s="1337"/>
      <c r="AV741" s="1338"/>
      <c r="AW741" s="1342">
        <f>'Fruit Trees, Citrus &amp; Berries'!BA733</f>
        <v>0</v>
      </c>
      <c r="AX741" s="1343"/>
      <c r="AY741" s="1344"/>
      <c r="BB741" s="108" t="str">
        <f t="shared" si="104"/>
        <v>*********</v>
      </c>
      <c r="BC741" s="108">
        <f t="shared" si="106"/>
        <v>0</v>
      </c>
      <c r="BD741" s="108">
        <f t="shared" si="107"/>
        <v>0</v>
      </c>
      <c r="BE741" s="108" t="str">
        <f t="shared" si="108"/>
        <v xml:space="preserve"> | </v>
      </c>
      <c r="BF741" s="115" t="str">
        <f t="shared" si="109"/>
        <v/>
      </c>
      <c r="BG741" s="113">
        <f t="shared" si="110"/>
        <v>0</v>
      </c>
      <c r="BH741" s="206">
        <f t="shared" si="111"/>
        <v>0</v>
      </c>
      <c r="BI741" s="113" t="str">
        <f t="shared" si="112"/>
        <v/>
      </c>
    </row>
    <row r="742" spans="2:61" ht="18.75" customHeight="1" x14ac:dyDescent="0.25">
      <c r="B742" s="251"/>
      <c r="C742" s="252"/>
      <c r="D742" s="192" t="s">
        <v>793</v>
      </c>
      <c r="E742" s="193"/>
      <c r="F742" s="193"/>
      <c r="G742" s="193"/>
      <c r="H742" s="193"/>
      <c r="I742" s="193"/>
      <c r="J742" s="193"/>
      <c r="K742" s="193"/>
      <c r="L742" s="193"/>
      <c r="M742" s="193"/>
      <c r="N742" s="193"/>
      <c r="O742" s="193"/>
      <c r="P742" s="193"/>
      <c r="Q742" s="193"/>
      <c r="R742" s="193"/>
      <c r="S742" s="193"/>
      <c r="T742" s="193"/>
      <c r="U742" s="193"/>
      <c r="V742" s="193"/>
      <c r="W742" s="193"/>
      <c r="X742" s="193"/>
      <c r="Y742" s="193"/>
      <c r="Z742" s="193"/>
      <c r="AA742" s="193"/>
      <c r="AB742" s="193"/>
      <c r="AC742" s="193"/>
      <c r="AD742" s="193"/>
      <c r="AE742" s="193"/>
      <c r="AF742" s="193"/>
      <c r="AG742" s="193"/>
      <c r="AH742" s="193"/>
      <c r="AI742" s="193"/>
      <c r="AJ742" s="193"/>
      <c r="AK742" s="193"/>
      <c r="AL742" s="194"/>
      <c r="AM742" s="113"/>
      <c r="AN742" s="113"/>
      <c r="AO742" s="113"/>
      <c r="AP742" s="253"/>
      <c r="AQ742" s="253"/>
      <c r="AR742" s="253"/>
      <c r="AS742" s="201" t="str">
        <f t="shared" ref="AS742" si="114">IF(OR(F742="",F742=0),"",(F742*AM742)-(F742*AM742*AP742))</f>
        <v/>
      </c>
      <c r="AT742" s="202"/>
      <c r="AU742" s="202"/>
      <c r="AV742" s="203"/>
      <c r="AW742" s="195"/>
      <c r="AX742" s="196"/>
      <c r="AY742" s="197"/>
      <c r="BB742" s="108" t="str">
        <f t="shared" si="104"/>
        <v>*********</v>
      </c>
      <c r="BC742" s="108">
        <f t="shared" si="106"/>
        <v>0</v>
      </c>
      <c r="BD742" s="108">
        <f t="shared" si="107"/>
        <v>0</v>
      </c>
      <c r="BE742" s="108">
        <f t="shared" si="108"/>
        <v>0</v>
      </c>
      <c r="BF742" s="115" t="str">
        <f t="shared" si="109"/>
        <v/>
      </c>
      <c r="BG742" s="113">
        <f t="shared" si="110"/>
        <v>0</v>
      </c>
      <c r="BH742" s="206">
        <f t="shared" si="111"/>
        <v>0</v>
      </c>
      <c r="BI742" s="113" t="str">
        <f t="shared" si="112"/>
        <v/>
      </c>
    </row>
    <row r="743" spans="2:61" ht="18.75" customHeight="1" x14ac:dyDescent="0.4">
      <c r="B743" s="1329" t="s">
        <v>1824</v>
      </c>
      <c r="C743" s="1330"/>
      <c r="D743" s="1329" t="s">
        <v>1824</v>
      </c>
      <c r="E743" s="1330"/>
      <c r="F743" s="1331" t="str">
        <f>'Fruit Trees, Citrus &amp; Berries'!BO587</f>
        <v/>
      </c>
      <c r="G743" s="1332"/>
      <c r="H743" s="1333" t="str">
        <f>'Fruit Trees, Citrus &amp; Berries'!BL587&amp;" | "&amp;'Fruit Trees, Citrus &amp; Berries'!BM587</f>
        <v>Mandarin | Emperor (25cm pot)</v>
      </c>
      <c r="I743" s="1334"/>
      <c r="J743" s="1334"/>
      <c r="K743" s="1334"/>
      <c r="L743" s="1334"/>
      <c r="M743" s="1334"/>
      <c r="N743" s="1334"/>
      <c r="O743" s="1334"/>
      <c r="P743" s="1334"/>
      <c r="Q743" s="1334"/>
      <c r="R743" s="1334"/>
      <c r="S743" s="1334"/>
      <c r="T743" s="1334"/>
      <c r="U743" s="1334"/>
      <c r="V743" s="1334"/>
      <c r="W743" s="1334"/>
      <c r="X743" s="1334"/>
      <c r="Y743" s="1334"/>
      <c r="Z743" s="1334"/>
      <c r="AA743" s="1334"/>
      <c r="AB743" s="1334"/>
      <c r="AC743" s="1334"/>
      <c r="AD743" s="1334"/>
      <c r="AE743" s="1334"/>
      <c r="AF743" s="1334"/>
      <c r="AG743" s="1334"/>
      <c r="AH743" s="1334"/>
      <c r="AI743" s="1334"/>
      <c r="AJ743" s="1334"/>
      <c r="AK743" s="1334"/>
      <c r="AL743" s="1335"/>
      <c r="AM743" s="1336">
        <f>'Fruit Trees, Citrus &amp; Berries'!BP587</f>
        <v>64.95</v>
      </c>
      <c r="AN743" s="1337"/>
      <c r="AO743" s="1338"/>
      <c r="AP743" s="1339">
        <f>'Fruit Trees, Citrus &amp; Berries'!BR587</f>
        <v>0</v>
      </c>
      <c r="AQ743" s="1340"/>
      <c r="AR743" s="1341"/>
      <c r="AS743" s="1336" t="str">
        <f t="shared" ref="AS743" si="115">IF(OR(F743="",F743=0),"",(F743*AM743)-(F743*AM743*AP743))</f>
        <v/>
      </c>
      <c r="AT743" s="1337"/>
      <c r="AU743" s="1337"/>
      <c r="AV743" s="1338"/>
      <c r="AW743" s="1342" t="str">
        <f>'Fruit Trees, Citrus &amp; Berries'!BK587</f>
        <v>MVPFT748</v>
      </c>
      <c r="AX743" s="1343"/>
      <c r="AY743" s="1344"/>
      <c r="BB743" s="108" t="str">
        <f t="shared" si="104"/>
        <v>*********</v>
      </c>
      <c r="BC743" s="108" t="str">
        <f t="shared" si="106"/>
        <v>MVPFT748</v>
      </c>
      <c r="BD743" s="108" t="str">
        <f t="shared" si="107"/>
        <v/>
      </c>
      <c r="BE743" s="108" t="str">
        <f t="shared" si="108"/>
        <v>Mandarin | Emperor (25cm pot)</v>
      </c>
      <c r="BF743" s="115" t="str">
        <f t="shared" si="109"/>
        <v/>
      </c>
      <c r="BG743" s="113">
        <f t="shared" si="110"/>
        <v>64.95</v>
      </c>
      <c r="BH743" s="206">
        <f t="shared" si="111"/>
        <v>0</v>
      </c>
      <c r="BI743" s="113" t="str">
        <f t="shared" si="112"/>
        <v/>
      </c>
    </row>
    <row r="744" spans="2:61" ht="18.75" customHeight="1" x14ac:dyDescent="0.4">
      <c r="B744" s="1329" t="s">
        <v>1824</v>
      </c>
      <c r="C744" s="1330"/>
      <c r="D744" s="1329" t="s">
        <v>1824</v>
      </c>
      <c r="E744" s="1330"/>
      <c r="F744" s="1331" t="str">
        <f>'Fruit Trees, Citrus &amp; Berries'!BO588</f>
        <v/>
      </c>
      <c r="G744" s="1332"/>
      <c r="H744" s="1333" t="str">
        <f>'Fruit Trees, Citrus &amp; Berries'!BL588&amp;" | "&amp;'Fruit Trees, Citrus &amp; Berries'!BM588</f>
        <v>Mandarin | Honey Murcott (25cm pot)</v>
      </c>
      <c r="I744" s="1334"/>
      <c r="J744" s="1334"/>
      <c r="K744" s="1334"/>
      <c r="L744" s="1334"/>
      <c r="M744" s="1334"/>
      <c r="N744" s="1334"/>
      <c r="O744" s="1334"/>
      <c r="P744" s="1334"/>
      <c r="Q744" s="1334"/>
      <c r="R744" s="1334"/>
      <c r="S744" s="1334"/>
      <c r="T744" s="1334"/>
      <c r="U744" s="1334"/>
      <c r="V744" s="1334"/>
      <c r="W744" s="1334"/>
      <c r="X744" s="1334"/>
      <c r="Y744" s="1334"/>
      <c r="Z744" s="1334"/>
      <c r="AA744" s="1334"/>
      <c r="AB744" s="1334"/>
      <c r="AC744" s="1334"/>
      <c r="AD744" s="1334"/>
      <c r="AE744" s="1334"/>
      <c r="AF744" s="1334"/>
      <c r="AG744" s="1334"/>
      <c r="AH744" s="1334"/>
      <c r="AI744" s="1334"/>
      <c r="AJ744" s="1334"/>
      <c r="AK744" s="1334"/>
      <c r="AL744" s="1335"/>
      <c r="AM744" s="1336">
        <f>'Fruit Trees, Citrus &amp; Berries'!BP588</f>
        <v>64.95</v>
      </c>
      <c r="AN744" s="1337"/>
      <c r="AO744" s="1338"/>
      <c r="AP744" s="1339">
        <f>'Fruit Trees, Citrus &amp; Berries'!BR588</f>
        <v>0</v>
      </c>
      <c r="AQ744" s="1340"/>
      <c r="AR744" s="1341"/>
      <c r="AS744" s="1336" t="str">
        <f t="shared" ref="AS744:AS780" si="116">IF(OR(F744="",F744=0),"",(F744*AM744)-(F744*AM744*AP744))</f>
        <v/>
      </c>
      <c r="AT744" s="1337"/>
      <c r="AU744" s="1337"/>
      <c r="AV744" s="1338"/>
      <c r="AW744" s="1342" t="str">
        <f>'Fruit Trees, Citrus &amp; Berries'!BK588</f>
        <v>MVPFT750</v>
      </c>
      <c r="AX744" s="1343"/>
      <c r="AY744" s="1344"/>
      <c r="BB744" s="108" t="str">
        <f t="shared" si="104"/>
        <v>*********</v>
      </c>
      <c r="BC744" s="108" t="str">
        <f t="shared" si="106"/>
        <v>MVPFT750</v>
      </c>
      <c r="BD744" s="108" t="str">
        <f t="shared" si="107"/>
        <v/>
      </c>
      <c r="BE744" s="108" t="str">
        <f t="shared" si="108"/>
        <v>Mandarin | Honey Murcott (25cm pot)</v>
      </c>
      <c r="BF744" s="115" t="str">
        <f t="shared" si="109"/>
        <v/>
      </c>
      <c r="BG744" s="113">
        <f t="shared" si="110"/>
        <v>64.95</v>
      </c>
      <c r="BH744" s="206">
        <f t="shared" si="111"/>
        <v>0</v>
      </c>
      <c r="BI744" s="113" t="str">
        <f t="shared" si="112"/>
        <v/>
      </c>
    </row>
    <row r="745" spans="2:61" ht="18.75" customHeight="1" x14ac:dyDescent="0.4">
      <c r="B745" s="1329" t="s">
        <v>1824</v>
      </c>
      <c r="C745" s="1330"/>
      <c r="D745" s="1329" t="s">
        <v>1824</v>
      </c>
      <c r="E745" s="1330"/>
      <c r="F745" s="1331" t="str">
        <f>'Fruit Trees, Citrus &amp; Berries'!BO589</f>
        <v/>
      </c>
      <c r="G745" s="1332"/>
      <c r="H745" s="1333" t="str">
        <f>'Fruit Trees, Citrus &amp; Berries'!BL589&amp;" | "&amp;'Fruit Trees, Citrus &amp; Berries'!BM589</f>
        <v>Mandarin | Imperial (25cm pot)</v>
      </c>
      <c r="I745" s="1334"/>
      <c r="J745" s="1334"/>
      <c r="K745" s="1334"/>
      <c r="L745" s="1334"/>
      <c r="M745" s="1334"/>
      <c r="N745" s="1334"/>
      <c r="O745" s="1334"/>
      <c r="P745" s="1334"/>
      <c r="Q745" s="1334"/>
      <c r="R745" s="1334"/>
      <c r="S745" s="1334"/>
      <c r="T745" s="1334"/>
      <c r="U745" s="1334"/>
      <c r="V745" s="1334"/>
      <c r="W745" s="1334"/>
      <c r="X745" s="1334"/>
      <c r="Y745" s="1334"/>
      <c r="Z745" s="1334"/>
      <c r="AA745" s="1334"/>
      <c r="AB745" s="1334"/>
      <c r="AC745" s="1334"/>
      <c r="AD745" s="1334"/>
      <c r="AE745" s="1334"/>
      <c r="AF745" s="1334"/>
      <c r="AG745" s="1334"/>
      <c r="AH745" s="1334"/>
      <c r="AI745" s="1334"/>
      <c r="AJ745" s="1334"/>
      <c r="AK745" s="1334"/>
      <c r="AL745" s="1335"/>
      <c r="AM745" s="1336">
        <f>'Fruit Trees, Citrus &amp; Berries'!BP589</f>
        <v>64.95</v>
      </c>
      <c r="AN745" s="1337"/>
      <c r="AO745" s="1338"/>
      <c r="AP745" s="1339">
        <f>'Fruit Trees, Citrus &amp; Berries'!BR589</f>
        <v>0</v>
      </c>
      <c r="AQ745" s="1340"/>
      <c r="AR745" s="1341"/>
      <c r="AS745" s="1336" t="str">
        <f t="shared" si="116"/>
        <v/>
      </c>
      <c r="AT745" s="1337"/>
      <c r="AU745" s="1337"/>
      <c r="AV745" s="1338"/>
      <c r="AW745" s="1342" t="str">
        <f>'Fruit Trees, Citrus &amp; Berries'!BK589</f>
        <v>MVPFT755</v>
      </c>
      <c r="AX745" s="1343"/>
      <c r="AY745" s="1344"/>
      <c r="BB745" s="108" t="str">
        <f t="shared" si="104"/>
        <v>*********</v>
      </c>
      <c r="BC745" s="108" t="str">
        <f t="shared" si="106"/>
        <v>MVPFT755</v>
      </c>
      <c r="BD745" s="108" t="str">
        <f t="shared" si="107"/>
        <v/>
      </c>
      <c r="BE745" s="108" t="str">
        <f t="shared" si="108"/>
        <v>Mandarin | Imperial (25cm pot)</v>
      </c>
      <c r="BF745" s="115" t="str">
        <f t="shared" si="109"/>
        <v/>
      </c>
      <c r="BG745" s="113">
        <f t="shared" si="110"/>
        <v>64.95</v>
      </c>
      <c r="BH745" s="206">
        <f t="shared" si="111"/>
        <v>0</v>
      </c>
      <c r="BI745" s="113" t="str">
        <f t="shared" si="112"/>
        <v/>
      </c>
    </row>
    <row r="746" spans="2:61" ht="18.75" customHeight="1" x14ac:dyDescent="0.4">
      <c r="B746" s="1329" t="s">
        <v>1824</v>
      </c>
      <c r="C746" s="1330"/>
      <c r="D746" s="1329" t="s">
        <v>1824</v>
      </c>
      <c r="E746" s="1330"/>
      <c r="F746" s="1331" t="str">
        <f>'Fruit Trees, Citrus &amp; Berries'!BO590</f>
        <v/>
      </c>
      <c r="G746" s="1332"/>
      <c r="H746" s="1333" t="str">
        <f>'Fruit Trees, Citrus &amp; Berries'!BL590&amp;" | "&amp;'Fruit Trees, Citrus &amp; Berries'!BM590</f>
        <v>Mandarin | Japanese Seedless (25cm pot)</v>
      </c>
      <c r="I746" s="1334"/>
      <c r="J746" s="1334"/>
      <c r="K746" s="1334"/>
      <c r="L746" s="1334"/>
      <c r="M746" s="1334"/>
      <c r="N746" s="1334"/>
      <c r="O746" s="1334"/>
      <c r="P746" s="1334"/>
      <c r="Q746" s="1334"/>
      <c r="R746" s="1334"/>
      <c r="S746" s="1334"/>
      <c r="T746" s="1334"/>
      <c r="U746" s="1334"/>
      <c r="V746" s="1334"/>
      <c r="W746" s="1334"/>
      <c r="X746" s="1334"/>
      <c r="Y746" s="1334"/>
      <c r="Z746" s="1334"/>
      <c r="AA746" s="1334"/>
      <c r="AB746" s="1334"/>
      <c r="AC746" s="1334"/>
      <c r="AD746" s="1334"/>
      <c r="AE746" s="1334"/>
      <c r="AF746" s="1334"/>
      <c r="AG746" s="1334"/>
      <c r="AH746" s="1334"/>
      <c r="AI746" s="1334"/>
      <c r="AJ746" s="1334"/>
      <c r="AK746" s="1334"/>
      <c r="AL746" s="1335"/>
      <c r="AM746" s="1336">
        <f>'Fruit Trees, Citrus &amp; Berries'!BP590</f>
        <v>64.95</v>
      </c>
      <c r="AN746" s="1337"/>
      <c r="AO746" s="1338"/>
      <c r="AP746" s="1339">
        <f>'Fruit Trees, Citrus &amp; Berries'!BR590</f>
        <v>0</v>
      </c>
      <c r="AQ746" s="1340"/>
      <c r="AR746" s="1341"/>
      <c r="AS746" s="1336" t="str">
        <f t="shared" si="116"/>
        <v/>
      </c>
      <c r="AT746" s="1337"/>
      <c r="AU746" s="1337"/>
      <c r="AV746" s="1338"/>
      <c r="AW746" s="1342" t="str">
        <f>'Fruit Trees, Citrus &amp; Berries'!BK590</f>
        <v>MVPFT752</v>
      </c>
      <c r="AX746" s="1343"/>
      <c r="AY746" s="1344"/>
      <c r="BB746" s="108" t="str">
        <f t="shared" si="104"/>
        <v>*********</v>
      </c>
      <c r="BC746" s="108" t="str">
        <f t="shared" si="106"/>
        <v>MVPFT752</v>
      </c>
      <c r="BD746" s="108" t="str">
        <f t="shared" si="107"/>
        <v/>
      </c>
      <c r="BE746" s="108" t="str">
        <f t="shared" si="108"/>
        <v>Mandarin | Japanese Seedless (25cm pot)</v>
      </c>
      <c r="BF746" s="115" t="str">
        <f t="shared" si="109"/>
        <v/>
      </c>
      <c r="BG746" s="113">
        <f t="shared" si="110"/>
        <v>64.95</v>
      </c>
      <c r="BH746" s="206">
        <f t="shared" si="111"/>
        <v>0</v>
      </c>
      <c r="BI746" s="113" t="str">
        <f t="shared" si="112"/>
        <v/>
      </c>
    </row>
    <row r="747" spans="2:61" ht="18.75" customHeight="1" x14ac:dyDescent="0.4">
      <c r="B747" s="1329" t="s">
        <v>1824</v>
      </c>
      <c r="C747" s="1330"/>
      <c r="D747" s="1329" t="s">
        <v>1824</v>
      </c>
      <c r="E747" s="1330"/>
      <c r="F747" s="1331" t="str">
        <f>'Fruit Trees, Citrus &amp; Berries'!BO591</f>
        <v/>
      </c>
      <c r="G747" s="1332"/>
      <c r="H747" s="1333" t="str">
        <f>'Fruit Trees, Citrus &amp; Berries'!BL591&amp;" | "&amp;'Fruit Trees, Citrus &amp; Berries'!BM591</f>
        <v xml:space="preserve"> | </v>
      </c>
      <c r="I747" s="1334"/>
      <c r="J747" s="1334"/>
      <c r="K747" s="1334"/>
      <c r="L747" s="1334"/>
      <c r="M747" s="1334"/>
      <c r="N747" s="1334"/>
      <c r="O747" s="1334"/>
      <c r="P747" s="1334"/>
      <c r="Q747" s="1334"/>
      <c r="R747" s="1334"/>
      <c r="S747" s="1334"/>
      <c r="T747" s="1334"/>
      <c r="U747" s="1334"/>
      <c r="V747" s="1334"/>
      <c r="W747" s="1334"/>
      <c r="X747" s="1334"/>
      <c r="Y747" s="1334"/>
      <c r="Z747" s="1334"/>
      <c r="AA747" s="1334"/>
      <c r="AB747" s="1334"/>
      <c r="AC747" s="1334"/>
      <c r="AD747" s="1334"/>
      <c r="AE747" s="1334"/>
      <c r="AF747" s="1334"/>
      <c r="AG747" s="1334"/>
      <c r="AH747" s="1334"/>
      <c r="AI747" s="1334"/>
      <c r="AJ747" s="1334"/>
      <c r="AK747" s="1334"/>
      <c r="AL747" s="1335"/>
      <c r="AM747" s="1336" t="str">
        <f>'Fruit Trees, Citrus &amp; Berries'!BP591</f>
        <v/>
      </c>
      <c r="AN747" s="1337"/>
      <c r="AO747" s="1338"/>
      <c r="AP747" s="1339" t="str">
        <f>'Fruit Trees, Citrus &amp; Berries'!BR591</f>
        <v/>
      </c>
      <c r="AQ747" s="1340"/>
      <c r="AR747" s="1341"/>
      <c r="AS747" s="1336" t="str">
        <f t="shared" si="116"/>
        <v/>
      </c>
      <c r="AT747" s="1337"/>
      <c r="AU747" s="1337"/>
      <c r="AV747" s="1338"/>
      <c r="AW747" s="1342">
        <f>'Fruit Trees, Citrus &amp; Berries'!BK591</f>
        <v>0</v>
      </c>
      <c r="AX747" s="1343"/>
      <c r="AY747" s="1344"/>
      <c r="BB747" s="108" t="str">
        <f t="shared" si="104"/>
        <v>*********</v>
      </c>
      <c r="BC747" s="108">
        <f t="shared" si="106"/>
        <v>0</v>
      </c>
      <c r="BD747" s="108" t="str">
        <f t="shared" si="107"/>
        <v/>
      </c>
      <c r="BE747" s="108" t="str">
        <f t="shared" si="108"/>
        <v xml:space="preserve"> | </v>
      </c>
      <c r="BF747" s="115" t="str">
        <f t="shared" si="109"/>
        <v/>
      </c>
      <c r="BG747" s="113" t="str">
        <f t="shared" si="110"/>
        <v/>
      </c>
      <c r="BH747" s="206" t="str">
        <f t="shared" si="111"/>
        <v/>
      </c>
      <c r="BI747" s="113" t="str">
        <f t="shared" si="112"/>
        <v/>
      </c>
    </row>
    <row r="748" spans="2:61" ht="18.75" customHeight="1" x14ac:dyDescent="0.4">
      <c r="B748" s="1329" t="s">
        <v>1824</v>
      </c>
      <c r="C748" s="1330"/>
      <c r="D748" s="1329" t="s">
        <v>1824</v>
      </c>
      <c r="E748" s="1330"/>
      <c r="F748" s="1331" t="str">
        <f>'Fruit Trees, Citrus &amp; Berries'!BO592</f>
        <v/>
      </c>
      <c r="G748" s="1332"/>
      <c r="H748" s="1333" t="str">
        <f>'Fruit Trees, Citrus &amp; Berries'!BL592&amp;" | "&amp;'Fruit Trees, Citrus &amp; Berries'!BM592</f>
        <v>Mandarin (Dwarf) | Emperor (20cm pot)</v>
      </c>
      <c r="I748" s="1334"/>
      <c r="J748" s="1334"/>
      <c r="K748" s="1334"/>
      <c r="L748" s="1334"/>
      <c r="M748" s="1334"/>
      <c r="N748" s="1334"/>
      <c r="O748" s="1334"/>
      <c r="P748" s="1334"/>
      <c r="Q748" s="1334"/>
      <c r="R748" s="1334"/>
      <c r="S748" s="1334"/>
      <c r="T748" s="1334"/>
      <c r="U748" s="1334"/>
      <c r="V748" s="1334"/>
      <c r="W748" s="1334"/>
      <c r="X748" s="1334"/>
      <c r="Y748" s="1334"/>
      <c r="Z748" s="1334"/>
      <c r="AA748" s="1334"/>
      <c r="AB748" s="1334"/>
      <c r="AC748" s="1334"/>
      <c r="AD748" s="1334"/>
      <c r="AE748" s="1334"/>
      <c r="AF748" s="1334"/>
      <c r="AG748" s="1334"/>
      <c r="AH748" s="1334"/>
      <c r="AI748" s="1334"/>
      <c r="AJ748" s="1334"/>
      <c r="AK748" s="1334"/>
      <c r="AL748" s="1335"/>
      <c r="AM748" s="1336">
        <f>'Fruit Trees, Citrus &amp; Berries'!BP592</f>
        <v>74.95</v>
      </c>
      <c r="AN748" s="1337"/>
      <c r="AO748" s="1338"/>
      <c r="AP748" s="1339">
        <f>'Fruit Trees, Citrus &amp; Berries'!BR592</f>
        <v>0</v>
      </c>
      <c r="AQ748" s="1340"/>
      <c r="AR748" s="1341"/>
      <c r="AS748" s="1336" t="str">
        <f t="shared" si="116"/>
        <v/>
      </c>
      <c r="AT748" s="1337"/>
      <c r="AU748" s="1337"/>
      <c r="AV748" s="1338"/>
      <c r="AW748" s="1342" t="str">
        <f>'Fruit Trees, Citrus &amp; Berries'!BK592</f>
        <v>MVPFT768</v>
      </c>
      <c r="AX748" s="1343"/>
      <c r="AY748" s="1344"/>
      <c r="BB748" s="108" t="str">
        <f t="shared" si="104"/>
        <v>*********</v>
      </c>
      <c r="BC748" s="108" t="str">
        <f t="shared" si="106"/>
        <v>MVPFT768</v>
      </c>
      <c r="BD748" s="108" t="str">
        <f t="shared" si="107"/>
        <v/>
      </c>
      <c r="BE748" s="108" t="str">
        <f t="shared" si="108"/>
        <v>Mandarin (Dwarf) | Emperor (20cm pot)</v>
      </c>
      <c r="BF748" s="115" t="str">
        <f t="shared" si="109"/>
        <v/>
      </c>
      <c r="BG748" s="113">
        <f t="shared" si="110"/>
        <v>74.95</v>
      </c>
      <c r="BH748" s="206">
        <f t="shared" si="111"/>
        <v>0</v>
      </c>
      <c r="BI748" s="113" t="str">
        <f t="shared" si="112"/>
        <v/>
      </c>
    </row>
    <row r="749" spans="2:61" ht="18.75" customHeight="1" x14ac:dyDescent="0.4">
      <c r="B749" s="1329" t="s">
        <v>1824</v>
      </c>
      <c r="C749" s="1330"/>
      <c r="D749" s="1329" t="s">
        <v>1824</v>
      </c>
      <c r="E749" s="1330"/>
      <c r="F749" s="1331" t="str">
        <f>'Fruit Trees, Citrus &amp; Berries'!BO593</f>
        <v/>
      </c>
      <c r="G749" s="1332"/>
      <c r="H749" s="1333" t="str">
        <f>'Fruit Trees, Citrus &amp; Berries'!BL593&amp;" | "&amp;'Fruit Trees, Citrus &amp; Berries'!BM593</f>
        <v>Mandarin (Dwarf) | Imperial (25cm pot)</v>
      </c>
      <c r="I749" s="1334"/>
      <c r="J749" s="1334"/>
      <c r="K749" s="1334"/>
      <c r="L749" s="1334"/>
      <c r="M749" s="1334"/>
      <c r="N749" s="1334"/>
      <c r="O749" s="1334"/>
      <c r="P749" s="1334"/>
      <c r="Q749" s="1334"/>
      <c r="R749" s="1334"/>
      <c r="S749" s="1334"/>
      <c r="T749" s="1334"/>
      <c r="U749" s="1334"/>
      <c r="V749" s="1334"/>
      <c r="W749" s="1334"/>
      <c r="X749" s="1334"/>
      <c r="Y749" s="1334"/>
      <c r="Z749" s="1334"/>
      <c r="AA749" s="1334"/>
      <c r="AB749" s="1334"/>
      <c r="AC749" s="1334"/>
      <c r="AD749" s="1334"/>
      <c r="AE749" s="1334"/>
      <c r="AF749" s="1334"/>
      <c r="AG749" s="1334"/>
      <c r="AH749" s="1334"/>
      <c r="AI749" s="1334"/>
      <c r="AJ749" s="1334"/>
      <c r="AK749" s="1334"/>
      <c r="AL749" s="1335"/>
      <c r="AM749" s="1336">
        <f>'Fruit Trees, Citrus &amp; Berries'!BP593</f>
        <v>74.95</v>
      </c>
      <c r="AN749" s="1337"/>
      <c r="AO749" s="1338"/>
      <c r="AP749" s="1339">
        <f>'Fruit Trees, Citrus &amp; Berries'!BR593</f>
        <v>0</v>
      </c>
      <c r="AQ749" s="1340"/>
      <c r="AR749" s="1341"/>
      <c r="AS749" s="1336" t="str">
        <f t="shared" si="116"/>
        <v/>
      </c>
      <c r="AT749" s="1337"/>
      <c r="AU749" s="1337"/>
      <c r="AV749" s="1338"/>
      <c r="AW749" s="1342" t="str">
        <f>'Fruit Trees, Citrus &amp; Berries'!BK593</f>
        <v>MVPFT770</v>
      </c>
      <c r="AX749" s="1343"/>
      <c r="AY749" s="1344"/>
      <c r="BB749" s="108" t="str">
        <f t="shared" si="104"/>
        <v>*********</v>
      </c>
      <c r="BC749" s="108" t="str">
        <f t="shared" si="106"/>
        <v>MVPFT770</v>
      </c>
      <c r="BD749" s="108" t="str">
        <f t="shared" si="107"/>
        <v/>
      </c>
      <c r="BE749" s="108" t="str">
        <f t="shared" si="108"/>
        <v>Mandarin (Dwarf) | Imperial (25cm pot)</v>
      </c>
      <c r="BF749" s="115" t="str">
        <f t="shared" si="109"/>
        <v/>
      </c>
      <c r="BG749" s="113">
        <f t="shared" si="110"/>
        <v>74.95</v>
      </c>
      <c r="BH749" s="206">
        <f t="shared" si="111"/>
        <v>0</v>
      </c>
      <c r="BI749" s="113" t="str">
        <f t="shared" si="112"/>
        <v/>
      </c>
    </row>
    <row r="750" spans="2:61" ht="18.75" customHeight="1" x14ac:dyDescent="0.4">
      <c r="B750" s="1329" t="s">
        <v>1824</v>
      </c>
      <c r="C750" s="1330"/>
      <c r="D750" s="1329" t="s">
        <v>1824</v>
      </c>
      <c r="E750" s="1330"/>
      <c r="F750" s="1331" t="str">
        <f>'Fruit Trees, Citrus &amp; Berries'!BO594</f>
        <v/>
      </c>
      <c r="G750" s="1332"/>
      <c r="H750" s="1333" t="str">
        <f>'Fruit Trees, Citrus &amp; Berries'!BL594&amp;" | "&amp;'Fruit Trees, Citrus &amp; Berries'!BM594</f>
        <v>Mandarin (Dwarf) | Japanese Seedless (20cm pot)</v>
      </c>
      <c r="I750" s="1334"/>
      <c r="J750" s="1334"/>
      <c r="K750" s="1334"/>
      <c r="L750" s="1334"/>
      <c r="M750" s="1334"/>
      <c r="N750" s="1334"/>
      <c r="O750" s="1334"/>
      <c r="P750" s="1334"/>
      <c r="Q750" s="1334"/>
      <c r="R750" s="1334"/>
      <c r="S750" s="1334"/>
      <c r="T750" s="1334"/>
      <c r="U750" s="1334"/>
      <c r="V750" s="1334"/>
      <c r="W750" s="1334"/>
      <c r="X750" s="1334"/>
      <c r="Y750" s="1334"/>
      <c r="Z750" s="1334"/>
      <c r="AA750" s="1334"/>
      <c r="AB750" s="1334"/>
      <c r="AC750" s="1334"/>
      <c r="AD750" s="1334"/>
      <c r="AE750" s="1334"/>
      <c r="AF750" s="1334"/>
      <c r="AG750" s="1334"/>
      <c r="AH750" s="1334"/>
      <c r="AI750" s="1334"/>
      <c r="AJ750" s="1334"/>
      <c r="AK750" s="1334"/>
      <c r="AL750" s="1335"/>
      <c r="AM750" s="1336">
        <f>'Fruit Trees, Citrus &amp; Berries'!BP594</f>
        <v>74.95</v>
      </c>
      <c r="AN750" s="1337"/>
      <c r="AO750" s="1338"/>
      <c r="AP750" s="1339">
        <f>'Fruit Trees, Citrus &amp; Berries'!BR594</f>
        <v>0</v>
      </c>
      <c r="AQ750" s="1340"/>
      <c r="AR750" s="1341"/>
      <c r="AS750" s="1336" t="str">
        <f t="shared" si="116"/>
        <v/>
      </c>
      <c r="AT750" s="1337"/>
      <c r="AU750" s="1337"/>
      <c r="AV750" s="1338"/>
      <c r="AW750" s="1342" t="str">
        <f>'Fruit Trees, Citrus &amp; Berries'!BK594</f>
        <v>MVPFT774</v>
      </c>
      <c r="AX750" s="1343"/>
      <c r="AY750" s="1344"/>
      <c r="BB750" s="108" t="str">
        <f t="shared" si="104"/>
        <v>*********</v>
      </c>
      <c r="BC750" s="108" t="str">
        <f t="shared" si="106"/>
        <v>MVPFT774</v>
      </c>
      <c r="BD750" s="108" t="str">
        <f t="shared" si="107"/>
        <v/>
      </c>
      <c r="BE750" s="108" t="str">
        <f t="shared" si="108"/>
        <v>Mandarin (Dwarf) | Japanese Seedless (20cm pot)</v>
      </c>
      <c r="BF750" s="115" t="str">
        <f t="shared" si="109"/>
        <v/>
      </c>
      <c r="BG750" s="113">
        <f t="shared" si="110"/>
        <v>74.95</v>
      </c>
      <c r="BH750" s="206">
        <f t="shared" si="111"/>
        <v>0</v>
      </c>
      <c r="BI750" s="113" t="str">
        <f t="shared" si="112"/>
        <v/>
      </c>
    </row>
    <row r="751" spans="2:61" ht="18.75" customHeight="1" x14ac:dyDescent="0.4">
      <c r="B751" s="1329" t="s">
        <v>1824</v>
      </c>
      <c r="C751" s="1330"/>
      <c r="D751" s="1329" t="s">
        <v>1824</v>
      </c>
      <c r="E751" s="1330"/>
      <c r="F751" s="1331" t="str">
        <f>'Fruit Trees, Citrus &amp; Berries'!BO595</f>
        <v/>
      </c>
      <c r="G751" s="1332"/>
      <c r="H751" s="1333" t="str">
        <f>'Fruit Trees, Citrus &amp; Berries'!BL595&amp;" | "&amp;'Fruit Trees, Citrus &amp; Berries'!BM595</f>
        <v xml:space="preserve"> | </v>
      </c>
      <c r="I751" s="1334"/>
      <c r="J751" s="1334"/>
      <c r="K751" s="1334"/>
      <c r="L751" s="1334"/>
      <c r="M751" s="1334"/>
      <c r="N751" s="1334"/>
      <c r="O751" s="1334"/>
      <c r="P751" s="1334"/>
      <c r="Q751" s="1334"/>
      <c r="R751" s="1334"/>
      <c r="S751" s="1334"/>
      <c r="T751" s="1334"/>
      <c r="U751" s="1334"/>
      <c r="V751" s="1334"/>
      <c r="W751" s="1334"/>
      <c r="X751" s="1334"/>
      <c r="Y751" s="1334"/>
      <c r="Z751" s="1334"/>
      <c r="AA751" s="1334"/>
      <c r="AB751" s="1334"/>
      <c r="AC751" s="1334"/>
      <c r="AD751" s="1334"/>
      <c r="AE751" s="1334"/>
      <c r="AF751" s="1334"/>
      <c r="AG751" s="1334"/>
      <c r="AH751" s="1334"/>
      <c r="AI751" s="1334"/>
      <c r="AJ751" s="1334"/>
      <c r="AK751" s="1334"/>
      <c r="AL751" s="1335"/>
      <c r="AM751" s="1336" t="str">
        <f>'Fruit Trees, Citrus &amp; Berries'!BP595</f>
        <v/>
      </c>
      <c r="AN751" s="1337"/>
      <c r="AO751" s="1338"/>
      <c r="AP751" s="1339" t="str">
        <f>'Fruit Trees, Citrus &amp; Berries'!BR595</f>
        <v/>
      </c>
      <c r="AQ751" s="1340"/>
      <c r="AR751" s="1341"/>
      <c r="AS751" s="1336" t="str">
        <f t="shared" si="116"/>
        <v/>
      </c>
      <c r="AT751" s="1337"/>
      <c r="AU751" s="1337"/>
      <c r="AV751" s="1338"/>
      <c r="AW751" s="1342">
        <f>'Fruit Trees, Citrus &amp; Berries'!BK595</f>
        <v>0</v>
      </c>
      <c r="AX751" s="1343"/>
      <c r="AY751" s="1344"/>
      <c r="BB751" s="108" t="str">
        <f t="shared" si="104"/>
        <v>*********</v>
      </c>
      <c r="BC751" s="108">
        <f t="shared" si="106"/>
        <v>0</v>
      </c>
      <c r="BD751" s="108" t="str">
        <f t="shared" si="107"/>
        <v/>
      </c>
      <c r="BE751" s="108" t="str">
        <f t="shared" si="108"/>
        <v xml:space="preserve"> | </v>
      </c>
      <c r="BF751" s="115" t="str">
        <f t="shared" si="109"/>
        <v/>
      </c>
      <c r="BG751" s="113" t="str">
        <f t="shared" si="110"/>
        <v/>
      </c>
      <c r="BH751" s="206" t="str">
        <f t="shared" si="111"/>
        <v/>
      </c>
      <c r="BI751" s="113" t="str">
        <f t="shared" si="112"/>
        <v/>
      </c>
    </row>
    <row r="752" spans="2:61" ht="18.75" customHeight="1" x14ac:dyDescent="0.4">
      <c r="B752" s="1329" t="s">
        <v>1824</v>
      </c>
      <c r="C752" s="1330"/>
      <c r="D752" s="1329" t="s">
        <v>1824</v>
      </c>
      <c r="E752" s="1330"/>
      <c r="F752" s="1331" t="str">
        <f>'Fruit Trees, Citrus &amp; Berries'!BO596</f>
        <v/>
      </c>
      <c r="G752" s="1332"/>
      <c r="H752" s="1333" t="str">
        <f>'Fruit Trees, Citrus &amp; Berries'!BL596&amp;" | "&amp;'Fruit Trees, Citrus &amp; Berries'!BM596</f>
        <v>Mandarin (Double Graft) | Imperial &amp; Emperor (25cm pot)</v>
      </c>
      <c r="I752" s="1334"/>
      <c r="J752" s="1334"/>
      <c r="K752" s="1334"/>
      <c r="L752" s="1334"/>
      <c r="M752" s="1334"/>
      <c r="N752" s="1334"/>
      <c r="O752" s="1334"/>
      <c r="P752" s="1334"/>
      <c r="Q752" s="1334"/>
      <c r="R752" s="1334"/>
      <c r="S752" s="1334"/>
      <c r="T752" s="1334"/>
      <c r="U752" s="1334"/>
      <c r="V752" s="1334"/>
      <c r="W752" s="1334"/>
      <c r="X752" s="1334"/>
      <c r="Y752" s="1334"/>
      <c r="Z752" s="1334"/>
      <c r="AA752" s="1334"/>
      <c r="AB752" s="1334"/>
      <c r="AC752" s="1334"/>
      <c r="AD752" s="1334"/>
      <c r="AE752" s="1334"/>
      <c r="AF752" s="1334"/>
      <c r="AG752" s="1334"/>
      <c r="AH752" s="1334"/>
      <c r="AI752" s="1334"/>
      <c r="AJ752" s="1334"/>
      <c r="AK752" s="1334"/>
      <c r="AL752" s="1335"/>
      <c r="AM752" s="1336">
        <f>'Fruit Trees, Citrus &amp; Berries'!BP596</f>
        <v>84.95</v>
      </c>
      <c r="AN752" s="1337"/>
      <c r="AO752" s="1338"/>
      <c r="AP752" s="1339">
        <f>'Fruit Trees, Citrus &amp; Berries'!BR596</f>
        <v>0</v>
      </c>
      <c r="AQ752" s="1340"/>
      <c r="AR752" s="1341"/>
      <c r="AS752" s="1336" t="str">
        <f t="shared" si="116"/>
        <v/>
      </c>
      <c r="AT752" s="1337"/>
      <c r="AU752" s="1337"/>
      <c r="AV752" s="1338"/>
      <c r="AW752" s="1342" t="str">
        <f>'Fruit Trees, Citrus &amp; Berries'!BK596</f>
        <v>MVPFT785</v>
      </c>
      <c r="AX752" s="1343"/>
      <c r="AY752" s="1344"/>
      <c r="BB752" s="108" t="str">
        <f t="shared" si="104"/>
        <v>*********</v>
      </c>
      <c r="BC752" s="108" t="str">
        <f t="shared" si="106"/>
        <v>MVPFT785</v>
      </c>
      <c r="BD752" s="108" t="str">
        <f t="shared" si="107"/>
        <v/>
      </c>
      <c r="BE752" s="108" t="str">
        <f t="shared" si="108"/>
        <v>Mandarin (Double Graft) | Imperial &amp; Emperor (25cm pot)</v>
      </c>
      <c r="BF752" s="115" t="str">
        <f t="shared" si="109"/>
        <v/>
      </c>
      <c r="BG752" s="113">
        <f t="shared" si="110"/>
        <v>84.95</v>
      </c>
      <c r="BH752" s="206">
        <f t="shared" si="111"/>
        <v>0</v>
      </c>
      <c r="BI752" s="113" t="str">
        <f t="shared" si="112"/>
        <v/>
      </c>
    </row>
    <row r="753" spans="2:61" ht="18.75" customHeight="1" x14ac:dyDescent="0.4">
      <c r="B753" s="1329" t="s">
        <v>1824</v>
      </c>
      <c r="C753" s="1330"/>
      <c r="D753" s="1329" t="s">
        <v>1824</v>
      </c>
      <c r="E753" s="1330"/>
      <c r="F753" s="1331" t="str">
        <f>'Fruit Trees, Citrus &amp; Berries'!BO597</f>
        <v/>
      </c>
      <c r="G753" s="1332"/>
      <c r="H753" s="1333" t="str">
        <f>'Fruit Trees, Citrus &amp; Berries'!BL597&amp;" | "&amp;'Fruit Trees, Citrus &amp; Berries'!BM597</f>
        <v xml:space="preserve"> | </v>
      </c>
      <c r="I753" s="1334"/>
      <c r="J753" s="1334"/>
      <c r="K753" s="1334"/>
      <c r="L753" s="1334"/>
      <c r="M753" s="1334"/>
      <c r="N753" s="1334"/>
      <c r="O753" s="1334"/>
      <c r="P753" s="1334"/>
      <c r="Q753" s="1334"/>
      <c r="R753" s="1334"/>
      <c r="S753" s="1334"/>
      <c r="T753" s="1334"/>
      <c r="U753" s="1334"/>
      <c r="V753" s="1334"/>
      <c r="W753" s="1334"/>
      <c r="X753" s="1334"/>
      <c r="Y753" s="1334"/>
      <c r="Z753" s="1334"/>
      <c r="AA753" s="1334"/>
      <c r="AB753" s="1334"/>
      <c r="AC753" s="1334"/>
      <c r="AD753" s="1334"/>
      <c r="AE753" s="1334"/>
      <c r="AF753" s="1334"/>
      <c r="AG753" s="1334"/>
      <c r="AH753" s="1334"/>
      <c r="AI753" s="1334"/>
      <c r="AJ753" s="1334"/>
      <c r="AK753" s="1334"/>
      <c r="AL753" s="1335"/>
      <c r="AM753" s="1336" t="str">
        <f>'Fruit Trees, Citrus &amp; Berries'!BP597</f>
        <v/>
      </c>
      <c r="AN753" s="1337"/>
      <c r="AO753" s="1338"/>
      <c r="AP753" s="1339" t="str">
        <f>'Fruit Trees, Citrus &amp; Berries'!BR597</f>
        <v/>
      </c>
      <c r="AQ753" s="1340"/>
      <c r="AR753" s="1341"/>
      <c r="AS753" s="1336" t="str">
        <f t="shared" si="116"/>
        <v/>
      </c>
      <c r="AT753" s="1337"/>
      <c r="AU753" s="1337"/>
      <c r="AV753" s="1338"/>
      <c r="AW753" s="1342">
        <f>'Fruit Trees, Citrus &amp; Berries'!BK597</f>
        <v>0</v>
      </c>
      <c r="AX753" s="1343"/>
      <c r="AY753" s="1344"/>
      <c r="BB753" s="108" t="str">
        <f t="shared" si="104"/>
        <v>*********</v>
      </c>
      <c r="BC753" s="108">
        <f t="shared" si="106"/>
        <v>0</v>
      </c>
      <c r="BD753" s="108" t="str">
        <f t="shared" si="107"/>
        <v/>
      </c>
      <c r="BE753" s="108" t="str">
        <f t="shared" si="108"/>
        <v xml:space="preserve"> | </v>
      </c>
      <c r="BF753" s="115" t="str">
        <f t="shared" si="109"/>
        <v/>
      </c>
      <c r="BG753" s="113" t="str">
        <f t="shared" si="110"/>
        <v/>
      </c>
      <c r="BH753" s="206" t="str">
        <f t="shared" si="111"/>
        <v/>
      </c>
      <c r="BI753" s="113" t="str">
        <f t="shared" si="112"/>
        <v/>
      </c>
    </row>
    <row r="754" spans="2:61" ht="18.75" customHeight="1" x14ac:dyDescent="0.4">
      <c r="B754" s="1329" t="s">
        <v>1824</v>
      </c>
      <c r="C754" s="1330"/>
      <c r="D754" s="1329" t="s">
        <v>1824</v>
      </c>
      <c r="E754" s="1330"/>
      <c r="F754" s="1331" t="str">
        <f>'Fruit Trees, Citrus &amp; Berries'!BO598</f>
        <v/>
      </c>
      <c r="G754" s="1332"/>
      <c r="H754" s="1333" t="str">
        <f>'Fruit Trees, Citrus &amp; Berries'!BL598&amp;" | "&amp;'Fruit Trees, Citrus &amp; Berries'!BM598</f>
        <v xml:space="preserve"> | </v>
      </c>
      <c r="I754" s="1334"/>
      <c r="J754" s="1334"/>
      <c r="K754" s="1334"/>
      <c r="L754" s="1334"/>
      <c r="M754" s="1334"/>
      <c r="N754" s="1334"/>
      <c r="O754" s="1334"/>
      <c r="P754" s="1334"/>
      <c r="Q754" s="1334"/>
      <c r="R754" s="1334"/>
      <c r="S754" s="1334"/>
      <c r="T754" s="1334"/>
      <c r="U754" s="1334"/>
      <c r="V754" s="1334"/>
      <c r="W754" s="1334"/>
      <c r="X754" s="1334"/>
      <c r="Y754" s="1334"/>
      <c r="Z754" s="1334"/>
      <c r="AA754" s="1334"/>
      <c r="AB754" s="1334"/>
      <c r="AC754" s="1334"/>
      <c r="AD754" s="1334"/>
      <c r="AE754" s="1334"/>
      <c r="AF754" s="1334"/>
      <c r="AG754" s="1334"/>
      <c r="AH754" s="1334"/>
      <c r="AI754" s="1334"/>
      <c r="AJ754" s="1334"/>
      <c r="AK754" s="1334"/>
      <c r="AL754" s="1335"/>
      <c r="AM754" s="1336" t="str">
        <f>'Fruit Trees, Citrus &amp; Berries'!BP598</f>
        <v/>
      </c>
      <c r="AN754" s="1337"/>
      <c r="AO754" s="1338"/>
      <c r="AP754" s="1339" t="str">
        <f>'Fruit Trees, Citrus &amp; Berries'!BR598</f>
        <v/>
      </c>
      <c r="AQ754" s="1340"/>
      <c r="AR754" s="1341"/>
      <c r="AS754" s="1336" t="str">
        <f t="shared" si="116"/>
        <v/>
      </c>
      <c r="AT754" s="1337"/>
      <c r="AU754" s="1337"/>
      <c r="AV754" s="1338"/>
      <c r="AW754" s="1342">
        <f>'Fruit Trees, Citrus &amp; Berries'!BK598</f>
        <v>0</v>
      </c>
      <c r="AX754" s="1343"/>
      <c r="AY754" s="1344"/>
      <c r="BB754" s="108" t="str">
        <f t="shared" si="104"/>
        <v>*********</v>
      </c>
      <c r="BC754" s="108">
        <f t="shared" si="106"/>
        <v>0</v>
      </c>
      <c r="BD754" s="108" t="str">
        <f t="shared" si="107"/>
        <v/>
      </c>
      <c r="BE754" s="108" t="str">
        <f t="shared" si="108"/>
        <v xml:space="preserve"> | </v>
      </c>
      <c r="BF754" s="115" t="str">
        <f t="shared" si="109"/>
        <v/>
      </c>
      <c r="BG754" s="113" t="str">
        <f t="shared" si="110"/>
        <v/>
      </c>
      <c r="BH754" s="206" t="str">
        <f t="shared" si="111"/>
        <v/>
      </c>
      <c r="BI754" s="113" t="str">
        <f t="shared" si="112"/>
        <v/>
      </c>
    </row>
    <row r="755" spans="2:61" ht="18.75" customHeight="1" x14ac:dyDescent="0.4">
      <c r="B755" s="1329" t="s">
        <v>1824</v>
      </c>
      <c r="C755" s="1330"/>
      <c r="D755" s="1329" t="s">
        <v>1824</v>
      </c>
      <c r="E755" s="1330"/>
      <c r="F755" s="1331" t="str">
        <f>'Fruit Trees, Citrus &amp; Berries'!BO599</f>
        <v/>
      </c>
      <c r="G755" s="1332"/>
      <c r="H755" s="1333" t="str">
        <f>'Fruit Trees, Citrus &amp; Berries'!BL599&amp;" | "&amp;'Fruit Trees, Citrus &amp; Berries'!BM599</f>
        <v>Orange | Blood 'Ippolito' (Thornless) (25cm pot)</v>
      </c>
      <c r="I755" s="1334"/>
      <c r="J755" s="1334"/>
      <c r="K755" s="1334"/>
      <c r="L755" s="1334"/>
      <c r="M755" s="1334"/>
      <c r="N755" s="1334"/>
      <c r="O755" s="1334"/>
      <c r="P755" s="1334"/>
      <c r="Q755" s="1334"/>
      <c r="R755" s="1334"/>
      <c r="S755" s="1334"/>
      <c r="T755" s="1334"/>
      <c r="U755" s="1334"/>
      <c r="V755" s="1334"/>
      <c r="W755" s="1334"/>
      <c r="X755" s="1334"/>
      <c r="Y755" s="1334"/>
      <c r="Z755" s="1334"/>
      <c r="AA755" s="1334"/>
      <c r="AB755" s="1334"/>
      <c r="AC755" s="1334"/>
      <c r="AD755" s="1334"/>
      <c r="AE755" s="1334"/>
      <c r="AF755" s="1334"/>
      <c r="AG755" s="1334"/>
      <c r="AH755" s="1334"/>
      <c r="AI755" s="1334"/>
      <c r="AJ755" s="1334"/>
      <c r="AK755" s="1334"/>
      <c r="AL755" s="1335"/>
      <c r="AM755" s="1336">
        <f>'Fruit Trees, Citrus &amp; Berries'!BP599</f>
        <v>64.95</v>
      </c>
      <c r="AN755" s="1337"/>
      <c r="AO755" s="1338"/>
      <c r="AP755" s="1339">
        <f>'Fruit Trees, Citrus &amp; Berries'!BR599</f>
        <v>0</v>
      </c>
      <c r="AQ755" s="1340"/>
      <c r="AR755" s="1341"/>
      <c r="AS755" s="1336" t="str">
        <f t="shared" si="116"/>
        <v/>
      </c>
      <c r="AT755" s="1337"/>
      <c r="AU755" s="1337"/>
      <c r="AV755" s="1338"/>
      <c r="AW755" s="1342" t="str">
        <f>'Fruit Trees, Citrus &amp; Berries'!BK599</f>
        <v>MVPFT801</v>
      </c>
      <c r="AX755" s="1343"/>
      <c r="AY755" s="1344"/>
      <c r="BB755" s="108" t="str">
        <f t="shared" si="104"/>
        <v>*********</v>
      </c>
      <c r="BC755" s="108" t="str">
        <f t="shared" si="106"/>
        <v>MVPFT801</v>
      </c>
      <c r="BD755" s="108" t="str">
        <f t="shared" si="107"/>
        <v/>
      </c>
      <c r="BE755" s="108" t="str">
        <f t="shared" si="108"/>
        <v>Orange | Blood 'Ippolito' (Thornless) (25cm pot)</v>
      </c>
      <c r="BF755" s="115" t="str">
        <f t="shared" si="109"/>
        <v/>
      </c>
      <c r="BG755" s="113">
        <f t="shared" si="110"/>
        <v>64.95</v>
      </c>
      <c r="BH755" s="206">
        <f t="shared" si="111"/>
        <v>0</v>
      </c>
      <c r="BI755" s="113" t="str">
        <f t="shared" si="112"/>
        <v/>
      </c>
    </row>
    <row r="756" spans="2:61" ht="18.75" customHeight="1" x14ac:dyDescent="0.4">
      <c r="B756" s="1329" t="s">
        <v>1824</v>
      </c>
      <c r="C756" s="1330"/>
      <c r="D756" s="1329" t="s">
        <v>1824</v>
      </c>
      <c r="E756" s="1330"/>
      <c r="F756" s="1331" t="str">
        <f>'Fruit Trees, Citrus &amp; Berries'!BO600</f>
        <v/>
      </c>
      <c r="G756" s="1332"/>
      <c r="H756" s="1333" t="str">
        <f>'Fruit Trees, Citrus &amp; Berries'!BL600&amp;" | "&amp;'Fruit Trees, Citrus &amp; Berries'!BM600</f>
        <v>Orange | Lanes Navel (25cm pot)</v>
      </c>
      <c r="I756" s="1334"/>
      <c r="J756" s="1334"/>
      <c r="K756" s="1334"/>
      <c r="L756" s="1334"/>
      <c r="M756" s="1334"/>
      <c r="N756" s="1334"/>
      <c r="O756" s="1334"/>
      <c r="P756" s="1334"/>
      <c r="Q756" s="1334"/>
      <c r="R756" s="1334"/>
      <c r="S756" s="1334"/>
      <c r="T756" s="1334"/>
      <c r="U756" s="1334"/>
      <c r="V756" s="1334"/>
      <c r="W756" s="1334"/>
      <c r="X756" s="1334"/>
      <c r="Y756" s="1334"/>
      <c r="Z756" s="1334"/>
      <c r="AA756" s="1334"/>
      <c r="AB756" s="1334"/>
      <c r="AC756" s="1334"/>
      <c r="AD756" s="1334"/>
      <c r="AE756" s="1334"/>
      <c r="AF756" s="1334"/>
      <c r="AG756" s="1334"/>
      <c r="AH756" s="1334"/>
      <c r="AI756" s="1334"/>
      <c r="AJ756" s="1334"/>
      <c r="AK756" s="1334"/>
      <c r="AL756" s="1335"/>
      <c r="AM756" s="1336">
        <f>'Fruit Trees, Citrus &amp; Berries'!BP600</f>
        <v>64.95</v>
      </c>
      <c r="AN756" s="1337"/>
      <c r="AO756" s="1338"/>
      <c r="AP756" s="1339">
        <f>'Fruit Trees, Citrus &amp; Berries'!BR600</f>
        <v>0</v>
      </c>
      <c r="AQ756" s="1340"/>
      <c r="AR756" s="1341"/>
      <c r="AS756" s="1336" t="str">
        <f t="shared" si="116"/>
        <v/>
      </c>
      <c r="AT756" s="1337"/>
      <c r="AU756" s="1337"/>
      <c r="AV756" s="1338"/>
      <c r="AW756" s="1342" t="str">
        <f>'Fruit Trees, Citrus &amp; Berries'!BK600</f>
        <v>MVPFT804</v>
      </c>
      <c r="AX756" s="1343"/>
      <c r="AY756" s="1344"/>
      <c r="BB756" s="108" t="str">
        <f t="shared" si="104"/>
        <v>*********</v>
      </c>
      <c r="BC756" s="108" t="str">
        <f t="shared" si="106"/>
        <v>MVPFT804</v>
      </c>
      <c r="BD756" s="108" t="str">
        <f t="shared" si="107"/>
        <v/>
      </c>
      <c r="BE756" s="108" t="str">
        <f t="shared" si="108"/>
        <v>Orange | Lanes Navel (25cm pot)</v>
      </c>
      <c r="BF756" s="115" t="str">
        <f t="shared" si="109"/>
        <v/>
      </c>
      <c r="BG756" s="113">
        <f t="shared" si="110"/>
        <v>64.95</v>
      </c>
      <c r="BH756" s="206">
        <f t="shared" si="111"/>
        <v>0</v>
      </c>
      <c r="BI756" s="113" t="str">
        <f t="shared" si="112"/>
        <v/>
      </c>
    </row>
    <row r="757" spans="2:61" ht="18.75" customHeight="1" x14ac:dyDescent="0.4">
      <c r="B757" s="1329" t="s">
        <v>1824</v>
      </c>
      <c r="C757" s="1330"/>
      <c r="D757" s="1329" t="s">
        <v>1824</v>
      </c>
      <c r="E757" s="1330"/>
      <c r="F757" s="1331" t="str">
        <f>'Fruit Trees, Citrus &amp; Berries'!BO601</f>
        <v/>
      </c>
      <c r="G757" s="1332"/>
      <c r="H757" s="1333" t="str">
        <f>'Fruit Trees, Citrus &amp; Berries'!BL601&amp;" | "&amp;'Fruit Trees, Citrus &amp; Berries'!BM601</f>
        <v>Orange | Seedless Valencia 'McMahons' (25cm pot)</v>
      </c>
      <c r="I757" s="1334"/>
      <c r="J757" s="1334"/>
      <c r="K757" s="1334"/>
      <c r="L757" s="1334"/>
      <c r="M757" s="1334"/>
      <c r="N757" s="1334"/>
      <c r="O757" s="1334"/>
      <c r="P757" s="1334"/>
      <c r="Q757" s="1334"/>
      <c r="R757" s="1334"/>
      <c r="S757" s="1334"/>
      <c r="T757" s="1334"/>
      <c r="U757" s="1334"/>
      <c r="V757" s="1334"/>
      <c r="W757" s="1334"/>
      <c r="X757" s="1334"/>
      <c r="Y757" s="1334"/>
      <c r="Z757" s="1334"/>
      <c r="AA757" s="1334"/>
      <c r="AB757" s="1334"/>
      <c r="AC757" s="1334"/>
      <c r="AD757" s="1334"/>
      <c r="AE757" s="1334"/>
      <c r="AF757" s="1334"/>
      <c r="AG757" s="1334"/>
      <c r="AH757" s="1334"/>
      <c r="AI757" s="1334"/>
      <c r="AJ757" s="1334"/>
      <c r="AK757" s="1334"/>
      <c r="AL757" s="1335"/>
      <c r="AM757" s="1336">
        <f>'Fruit Trees, Citrus &amp; Berries'!BP601</f>
        <v>64.95</v>
      </c>
      <c r="AN757" s="1337"/>
      <c r="AO757" s="1338"/>
      <c r="AP757" s="1339">
        <f>'Fruit Trees, Citrus &amp; Berries'!BR601</f>
        <v>0</v>
      </c>
      <c r="AQ757" s="1340"/>
      <c r="AR757" s="1341"/>
      <c r="AS757" s="1336" t="str">
        <f t="shared" si="116"/>
        <v/>
      </c>
      <c r="AT757" s="1337"/>
      <c r="AU757" s="1337"/>
      <c r="AV757" s="1338"/>
      <c r="AW757" s="1342" t="str">
        <f>'Fruit Trees, Citrus &amp; Berries'!BK601</f>
        <v>MVPFT806</v>
      </c>
      <c r="AX757" s="1343"/>
      <c r="AY757" s="1344"/>
      <c r="BB757" s="108" t="str">
        <f t="shared" si="104"/>
        <v>*********</v>
      </c>
      <c r="BC757" s="108" t="str">
        <f t="shared" si="106"/>
        <v>MVPFT806</v>
      </c>
      <c r="BD757" s="108" t="str">
        <f t="shared" si="107"/>
        <v/>
      </c>
      <c r="BE757" s="108" t="str">
        <f t="shared" si="108"/>
        <v>Orange | Seedless Valencia 'McMahons' (25cm pot)</v>
      </c>
      <c r="BF757" s="115" t="str">
        <f t="shared" si="109"/>
        <v/>
      </c>
      <c r="BG757" s="113">
        <f t="shared" si="110"/>
        <v>64.95</v>
      </c>
      <c r="BH757" s="206">
        <f t="shared" si="111"/>
        <v>0</v>
      </c>
      <c r="BI757" s="113" t="str">
        <f t="shared" si="112"/>
        <v/>
      </c>
    </row>
    <row r="758" spans="2:61" ht="18.75" customHeight="1" x14ac:dyDescent="0.4">
      <c r="B758" s="1329" t="s">
        <v>1824</v>
      </c>
      <c r="C758" s="1330"/>
      <c r="D758" s="1329" t="s">
        <v>1824</v>
      </c>
      <c r="E758" s="1330"/>
      <c r="F758" s="1331" t="str">
        <f>'Fruit Trees, Citrus &amp; Berries'!BO602</f>
        <v/>
      </c>
      <c r="G758" s="1332"/>
      <c r="H758" s="1333" t="str">
        <f>'Fruit Trees, Citrus &amp; Berries'!BL602&amp;" | "&amp;'Fruit Trees, Citrus &amp; Berries'!BM602</f>
        <v>Orange | Seville (25cm pot)</v>
      </c>
      <c r="I758" s="1334"/>
      <c r="J758" s="1334"/>
      <c r="K758" s="1334"/>
      <c r="L758" s="1334"/>
      <c r="M758" s="1334"/>
      <c r="N758" s="1334"/>
      <c r="O758" s="1334"/>
      <c r="P758" s="1334"/>
      <c r="Q758" s="1334"/>
      <c r="R758" s="1334"/>
      <c r="S758" s="1334"/>
      <c r="T758" s="1334"/>
      <c r="U758" s="1334"/>
      <c r="V758" s="1334"/>
      <c r="W758" s="1334"/>
      <c r="X758" s="1334"/>
      <c r="Y758" s="1334"/>
      <c r="Z758" s="1334"/>
      <c r="AA758" s="1334"/>
      <c r="AB758" s="1334"/>
      <c r="AC758" s="1334"/>
      <c r="AD758" s="1334"/>
      <c r="AE758" s="1334"/>
      <c r="AF758" s="1334"/>
      <c r="AG758" s="1334"/>
      <c r="AH758" s="1334"/>
      <c r="AI758" s="1334"/>
      <c r="AJ758" s="1334"/>
      <c r="AK758" s="1334"/>
      <c r="AL758" s="1335"/>
      <c r="AM758" s="1336">
        <f>'Fruit Trees, Citrus &amp; Berries'!BP602</f>
        <v>64.95</v>
      </c>
      <c r="AN758" s="1337"/>
      <c r="AO758" s="1338"/>
      <c r="AP758" s="1339">
        <f>'Fruit Trees, Citrus &amp; Berries'!BR602</f>
        <v>0</v>
      </c>
      <c r="AQ758" s="1340"/>
      <c r="AR758" s="1341"/>
      <c r="AS758" s="1336" t="str">
        <f t="shared" si="116"/>
        <v/>
      </c>
      <c r="AT758" s="1337"/>
      <c r="AU758" s="1337"/>
      <c r="AV758" s="1338"/>
      <c r="AW758" s="1342" t="str">
        <f>'Fruit Trees, Citrus &amp; Berries'!BK602</f>
        <v>MVPFT810</v>
      </c>
      <c r="AX758" s="1343"/>
      <c r="AY758" s="1344"/>
      <c r="BB758" s="108" t="str">
        <f t="shared" si="104"/>
        <v>*********</v>
      </c>
      <c r="BC758" s="108" t="str">
        <f t="shared" si="106"/>
        <v>MVPFT810</v>
      </c>
      <c r="BD758" s="108" t="str">
        <f t="shared" si="107"/>
        <v/>
      </c>
      <c r="BE758" s="108" t="str">
        <f t="shared" si="108"/>
        <v>Orange | Seville (25cm pot)</v>
      </c>
      <c r="BF758" s="115" t="str">
        <f t="shared" si="109"/>
        <v/>
      </c>
      <c r="BG758" s="113">
        <f t="shared" si="110"/>
        <v>64.95</v>
      </c>
      <c r="BH758" s="206">
        <f t="shared" si="111"/>
        <v>0</v>
      </c>
      <c r="BI758" s="113" t="str">
        <f t="shared" si="112"/>
        <v/>
      </c>
    </row>
    <row r="759" spans="2:61" ht="18.75" customHeight="1" x14ac:dyDescent="0.4">
      <c r="B759" s="1329" t="s">
        <v>1824</v>
      </c>
      <c r="C759" s="1330"/>
      <c r="D759" s="1329" t="s">
        <v>1824</v>
      </c>
      <c r="E759" s="1330"/>
      <c r="F759" s="1331" t="str">
        <f>'Fruit Trees, Citrus &amp; Berries'!BO603</f>
        <v/>
      </c>
      <c r="G759" s="1332"/>
      <c r="H759" s="1333" t="str">
        <f>'Fruit Trees, Citrus &amp; Berries'!BL603&amp;" | "&amp;'Fruit Trees, Citrus &amp; Berries'!BM603</f>
        <v>Orange | Valencia (25cm pot)</v>
      </c>
      <c r="I759" s="1334"/>
      <c r="J759" s="1334"/>
      <c r="K759" s="1334"/>
      <c r="L759" s="1334"/>
      <c r="M759" s="1334"/>
      <c r="N759" s="1334"/>
      <c r="O759" s="1334"/>
      <c r="P759" s="1334"/>
      <c r="Q759" s="1334"/>
      <c r="R759" s="1334"/>
      <c r="S759" s="1334"/>
      <c r="T759" s="1334"/>
      <c r="U759" s="1334"/>
      <c r="V759" s="1334"/>
      <c r="W759" s="1334"/>
      <c r="X759" s="1334"/>
      <c r="Y759" s="1334"/>
      <c r="Z759" s="1334"/>
      <c r="AA759" s="1334"/>
      <c r="AB759" s="1334"/>
      <c r="AC759" s="1334"/>
      <c r="AD759" s="1334"/>
      <c r="AE759" s="1334"/>
      <c r="AF759" s="1334"/>
      <c r="AG759" s="1334"/>
      <c r="AH759" s="1334"/>
      <c r="AI759" s="1334"/>
      <c r="AJ759" s="1334"/>
      <c r="AK759" s="1334"/>
      <c r="AL759" s="1335"/>
      <c r="AM759" s="1336">
        <f>'Fruit Trees, Citrus &amp; Berries'!BP603</f>
        <v>64.95</v>
      </c>
      <c r="AN759" s="1337"/>
      <c r="AO759" s="1338"/>
      <c r="AP759" s="1339">
        <f>'Fruit Trees, Citrus &amp; Berries'!BR603</f>
        <v>0</v>
      </c>
      <c r="AQ759" s="1340"/>
      <c r="AR759" s="1341"/>
      <c r="AS759" s="1336" t="str">
        <f t="shared" si="116"/>
        <v/>
      </c>
      <c r="AT759" s="1337"/>
      <c r="AU759" s="1337"/>
      <c r="AV759" s="1338"/>
      <c r="AW759" s="1342" t="str">
        <f>'Fruit Trees, Citrus &amp; Berries'!BK603</f>
        <v>MVPFT815</v>
      </c>
      <c r="AX759" s="1343"/>
      <c r="AY759" s="1344"/>
      <c r="BB759" s="108" t="str">
        <f t="shared" si="104"/>
        <v>*********</v>
      </c>
      <c r="BC759" s="108" t="str">
        <f t="shared" si="106"/>
        <v>MVPFT815</v>
      </c>
      <c r="BD759" s="108" t="str">
        <f t="shared" si="107"/>
        <v/>
      </c>
      <c r="BE759" s="108" t="str">
        <f t="shared" si="108"/>
        <v>Orange | Valencia (25cm pot)</v>
      </c>
      <c r="BF759" s="115" t="str">
        <f t="shared" si="109"/>
        <v/>
      </c>
      <c r="BG759" s="113">
        <f t="shared" si="110"/>
        <v>64.95</v>
      </c>
      <c r="BH759" s="206">
        <f t="shared" si="111"/>
        <v>0</v>
      </c>
      <c r="BI759" s="113" t="str">
        <f t="shared" si="112"/>
        <v/>
      </c>
    </row>
    <row r="760" spans="2:61" ht="18.75" customHeight="1" x14ac:dyDescent="0.4">
      <c r="B760" s="1329" t="s">
        <v>1824</v>
      </c>
      <c r="C760" s="1330"/>
      <c r="D760" s="1329" t="s">
        <v>1824</v>
      </c>
      <c r="E760" s="1330"/>
      <c r="F760" s="1331" t="str">
        <f>'Fruit Trees, Citrus &amp; Berries'!BO604</f>
        <v/>
      </c>
      <c r="G760" s="1332"/>
      <c r="H760" s="1333" t="str">
        <f>'Fruit Trees, Citrus &amp; Berries'!BL604&amp;" | "&amp;'Fruit Trees, Citrus &amp; Berries'!BM604</f>
        <v>Orange | Washington Navel (25cm pot)</v>
      </c>
      <c r="I760" s="1334"/>
      <c r="J760" s="1334"/>
      <c r="K760" s="1334"/>
      <c r="L760" s="1334"/>
      <c r="M760" s="1334"/>
      <c r="N760" s="1334"/>
      <c r="O760" s="1334"/>
      <c r="P760" s="1334"/>
      <c r="Q760" s="1334"/>
      <c r="R760" s="1334"/>
      <c r="S760" s="1334"/>
      <c r="T760" s="1334"/>
      <c r="U760" s="1334"/>
      <c r="V760" s="1334"/>
      <c r="W760" s="1334"/>
      <c r="X760" s="1334"/>
      <c r="Y760" s="1334"/>
      <c r="Z760" s="1334"/>
      <c r="AA760" s="1334"/>
      <c r="AB760" s="1334"/>
      <c r="AC760" s="1334"/>
      <c r="AD760" s="1334"/>
      <c r="AE760" s="1334"/>
      <c r="AF760" s="1334"/>
      <c r="AG760" s="1334"/>
      <c r="AH760" s="1334"/>
      <c r="AI760" s="1334"/>
      <c r="AJ760" s="1334"/>
      <c r="AK760" s="1334"/>
      <c r="AL760" s="1335"/>
      <c r="AM760" s="1336">
        <f>'Fruit Trees, Citrus &amp; Berries'!BP604</f>
        <v>64.95</v>
      </c>
      <c r="AN760" s="1337"/>
      <c r="AO760" s="1338"/>
      <c r="AP760" s="1339">
        <f>'Fruit Trees, Citrus &amp; Berries'!BR604</f>
        <v>0</v>
      </c>
      <c r="AQ760" s="1340"/>
      <c r="AR760" s="1341"/>
      <c r="AS760" s="1336" t="str">
        <f t="shared" si="116"/>
        <v/>
      </c>
      <c r="AT760" s="1337"/>
      <c r="AU760" s="1337"/>
      <c r="AV760" s="1338"/>
      <c r="AW760" s="1342" t="str">
        <f>'Fruit Trees, Citrus &amp; Berries'!BK604</f>
        <v>MVPFT820</v>
      </c>
      <c r="AX760" s="1343"/>
      <c r="AY760" s="1344"/>
      <c r="BB760" s="108" t="str">
        <f t="shared" si="104"/>
        <v>*********</v>
      </c>
      <c r="BC760" s="108" t="str">
        <f t="shared" si="106"/>
        <v>MVPFT820</v>
      </c>
      <c r="BD760" s="108" t="str">
        <f t="shared" si="107"/>
        <v/>
      </c>
      <c r="BE760" s="108" t="str">
        <f t="shared" si="108"/>
        <v>Orange | Washington Navel (25cm pot)</v>
      </c>
      <c r="BF760" s="115" t="str">
        <f t="shared" si="109"/>
        <v/>
      </c>
      <c r="BG760" s="113">
        <f t="shared" si="110"/>
        <v>64.95</v>
      </c>
      <c r="BH760" s="206">
        <f t="shared" si="111"/>
        <v>0</v>
      </c>
      <c r="BI760" s="113" t="str">
        <f t="shared" si="112"/>
        <v/>
      </c>
    </row>
    <row r="761" spans="2:61" ht="18.75" customHeight="1" x14ac:dyDescent="0.4">
      <c r="B761" s="1329" t="s">
        <v>1824</v>
      </c>
      <c r="C761" s="1330"/>
      <c r="D761" s="1329" t="s">
        <v>1824</v>
      </c>
      <c r="E761" s="1330"/>
      <c r="F761" s="1331" t="str">
        <f>'Fruit Trees, Citrus &amp; Berries'!BO605</f>
        <v/>
      </c>
      <c r="G761" s="1332"/>
      <c r="H761" s="1333" t="str">
        <f>'Fruit Trees, Citrus &amp; Berries'!BL605&amp;" | "&amp;'Fruit Trees, Citrus &amp; Berries'!BM605</f>
        <v xml:space="preserve"> | </v>
      </c>
      <c r="I761" s="1334"/>
      <c r="J761" s="1334"/>
      <c r="K761" s="1334"/>
      <c r="L761" s="1334"/>
      <c r="M761" s="1334"/>
      <c r="N761" s="1334"/>
      <c r="O761" s="1334"/>
      <c r="P761" s="1334"/>
      <c r="Q761" s="1334"/>
      <c r="R761" s="1334"/>
      <c r="S761" s="1334"/>
      <c r="T761" s="1334"/>
      <c r="U761" s="1334"/>
      <c r="V761" s="1334"/>
      <c r="W761" s="1334"/>
      <c r="X761" s="1334"/>
      <c r="Y761" s="1334"/>
      <c r="Z761" s="1334"/>
      <c r="AA761" s="1334"/>
      <c r="AB761" s="1334"/>
      <c r="AC761" s="1334"/>
      <c r="AD761" s="1334"/>
      <c r="AE761" s="1334"/>
      <c r="AF761" s="1334"/>
      <c r="AG761" s="1334"/>
      <c r="AH761" s="1334"/>
      <c r="AI761" s="1334"/>
      <c r="AJ761" s="1334"/>
      <c r="AK761" s="1334"/>
      <c r="AL761" s="1335"/>
      <c r="AM761" s="1336" t="str">
        <f>'Fruit Trees, Citrus &amp; Berries'!BP605</f>
        <v/>
      </c>
      <c r="AN761" s="1337"/>
      <c r="AO761" s="1338"/>
      <c r="AP761" s="1339" t="str">
        <f>'Fruit Trees, Citrus &amp; Berries'!BR605</f>
        <v/>
      </c>
      <c r="AQ761" s="1340"/>
      <c r="AR761" s="1341"/>
      <c r="AS761" s="1336" t="str">
        <f t="shared" si="116"/>
        <v/>
      </c>
      <c r="AT761" s="1337"/>
      <c r="AU761" s="1337"/>
      <c r="AV761" s="1338"/>
      <c r="AW761" s="1342">
        <f>'Fruit Trees, Citrus &amp; Berries'!BK605</f>
        <v>0</v>
      </c>
      <c r="AX761" s="1343"/>
      <c r="AY761" s="1344"/>
      <c r="BB761" s="108" t="str">
        <f t="shared" si="104"/>
        <v>*********</v>
      </c>
      <c r="BC761" s="108">
        <f t="shared" si="106"/>
        <v>0</v>
      </c>
      <c r="BD761" s="108" t="str">
        <f t="shared" si="107"/>
        <v/>
      </c>
      <c r="BE761" s="108" t="str">
        <f t="shared" si="108"/>
        <v xml:space="preserve"> | </v>
      </c>
      <c r="BF761" s="115" t="str">
        <f t="shared" si="109"/>
        <v/>
      </c>
      <c r="BG761" s="113" t="str">
        <f t="shared" si="110"/>
        <v/>
      </c>
      <c r="BH761" s="206" t="str">
        <f t="shared" si="111"/>
        <v/>
      </c>
      <c r="BI761" s="113" t="str">
        <f t="shared" si="112"/>
        <v/>
      </c>
    </row>
    <row r="762" spans="2:61" ht="18.75" customHeight="1" x14ac:dyDescent="0.4">
      <c r="B762" s="1329" t="s">
        <v>1824</v>
      </c>
      <c r="C762" s="1330"/>
      <c r="D762" s="1329" t="s">
        <v>1824</v>
      </c>
      <c r="E762" s="1330"/>
      <c r="F762" s="1331" t="str">
        <f>'Fruit Trees, Citrus &amp; Berries'!BO606</f>
        <v/>
      </c>
      <c r="G762" s="1332"/>
      <c r="H762" s="1333" t="str">
        <f>'Fruit Trees, Citrus &amp; Berries'!BL606&amp;" | "&amp;'Fruit Trees, Citrus &amp; Berries'!BM606</f>
        <v>Orange (Dwarf) | Blood 'Arnold' (20cm pot)</v>
      </c>
      <c r="I762" s="1334"/>
      <c r="J762" s="1334"/>
      <c r="K762" s="1334"/>
      <c r="L762" s="1334"/>
      <c r="M762" s="1334"/>
      <c r="N762" s="1334"/>
      <c r="O762" s="1334"/>
      <c r="P762" s="1334"/>
      <c r="Q762" s="1334"/>
      <c r="R762" s="1334"/>
      <c r="S762" s="1334"/>
      <c r="T762" s="1334"/>
      <c r="U762" s="1334"/>
      <c r="V762" s="1334"/>
      <c r="W762" s="1334"/>
      <c r="X762" s="1334"/>
      <c r="Y762" s="1334"/>
      <c r="Z762" s="1334"/>
      <c r="AA762" s="1334"/>
      <c r="AB762" s="1334"/>
      <c r="AC762" s="1334"/>
      <c r="AD762" s="1334"/>
      <c r="AE762" s="1334"/>
      <c r="AF762" s="1334"/>
      <c r="AG762" s="1334"/>
      <c r="AH762" s="1334"/>
      <c r="AI762" s="1334"/>
      <c r="AJ762" s="1334"/>
      <c r="AK762" s="1334"/>
      <c r="AL762" s="1335"/>
      <c r="AM762" s="1336">
        <f>'Fruit Trees, Citrus &amp; Berries'!BP606</f>
        <v>67.95</v>
      </c>
      <c r="AN762" s="1337"/>
      <c r="AO762" s="1338"/>
      <c r="AP762" s="1339">
        <f>'Fruit Trees, Citrus &amp; Berries'!BR606</f>
        <v>0</v>
      </c>
      <c r="AQ762" s="1340"/>
      <c r="AR762" s="1341"/>
      <c r="AS762" s="1336" t="str">
        <f t="shared" si="116"/>
        <v/>
      </c>
      <c r="AT762" s="1337"/>
      <c r="AU762" s="1337"/>
      <c r="AV762" s="1338"/>
      <c r="AW762" s="1342" t="str">
        <f>'Fruit Trees, Citrus &amp; Berries'!BK606</f>
        <v>MVPFT828</v>
      </c>
      <c r="AX762" s="1343"/>
      <c r="AY762" s="1344"/>
      <c r="BB762" s="108" t="str">
        <f t="shared" si="104"/>
        <v>*********</v>
      </c>
      <c r="BC762" s="108" t="str">
        <f t="shared" si="106"/>
        <v>MVPFT828</v>
      </c>
      <c r="BD762" s="108" t="str">
        <f t="shared" si="107"/>
        <v/>
      </c>
      <c r="BE762" s="108" t="str">
        <f t="shared" si="108"/>
        <v>Orange (Dwarf) | Blood 'Arnold' (20cm pot)</v>
      </c>
      <c r="BF762" s="115" t="str">
        <f t="shared" si="109"/>
        <v/>
      </c>
      <c r="BG762" s="113">
        <f t="shared" si="110"/>
        <v>67.95</v>
      </c>
      <c r="BH762" s="206">
        <f t="shared" si="111"/>
        <v>0</v>
      </c>
      <c r="BI762" s="113" t="str">
        <f t="shared" si="112"/>
        <v/>
      </c>
    </row>
    <row r="763" spans="2:61" ht="18.75" customHeight="1" x14ac:dyDescent="0.4">
      <c r="B763" s="1329" t="s">
        <v>1824</v>
      </c>
      <c r="C763" s="1330"/>
      <c r="D763" s="1329" t="s">
        <v>1824</v>
      </c>
      <c r="E763" s="1330"/>
      <c r="F763" s="1331" t="str">
        <f>'Fruit Trees, Citrus &amp; Berries'!BO607</f>
        <v/>
      </c>
      <c r="G763" s="1332"/>
      <c r="H763" s="1333" t="str">
        <f>'Fruit Trees, Citrus &amp; Berries'!BL607&amp;" | "&amp;'Fruit Trees, Citrus &amp; Berries'!BM607</f>
        <v>Orange (Dwarf) | Lanes Navel (25cm pot)</v>
      </c>
      <c r="I763" s="1334"/>
      <c r="J763" s="1334"/>
      <c r="K763" s="1334"/>
      <c r="L763" s="1334"/>
      <c r="M763" s="1334"/>
      <c r="N763" s="1334"/>
      <c r="O763" s="1334"/>
      <c r="P763" s="1334"/>
      <c r="Q763" s="1334"/>
      <c r="R763" s="1334"/>
      <c r="S763" s="1334"/>
      <c r="T763" s="1334"/>
      <c r="U763" s="1334"/>
      <c r="V763" s="1334"/>
      <c r="W763" s="1334"/>
      <c r="X763" s="1334"/>
      <c r="Y763" s="1334"/>
      <c r="Z763" s="1334"/>
      <c r="AA763" s="1334"/>
      <c r="AB763" s="1334"/>
      <c r="AC763" s="1334"/>
      <c r="AD763" s="1334"/>
      <c r="AE763" s="1334"/>
      <c r="AF763" s="1334"/>
      <c r="AG763" s="1334"/>
      <c r="AH763" s="1334"/>
      <c r="AI763" s="1334"/>
      <c r="AJ763" s="1334"/>
      <c r="AK763" s="1334"/>
      <c r="AL763" s="1335"/>
      <c r="AM763" s="1336">
        <f>'Fruit Trees, Citrus &amp; Berries'!BP607</f>
        <v>74.95</v>
      </c>
      <c r="AN763" s="1337"/>
      <c r="AO763" s="1338"/>
      <c r="AP763" s="1339">
        <f>'Fruit Trees, Citrus &amp; Berries'!BR607</f>
        <v>0</v>
      </c>
      <c r="AQ763" s="1340"/>
      <c r="AR763" s="1341"/>
      <c r="AS763" s="1336" t="str">
        <f t="shared" si="116"/>
        <v/>
      </c>
      <c r="AT763" s="1337"/>
      <c r="AU763" s="1337"/>
      <c r="AV763" s="1338"/>
      <c r="AW763" s="1342" t="str">
        <f>'Fruit Trees, Citrus &amp; Berries'!BK607</f>
        <v>MVPFT830</v>
      </c>
      <c r="AX763" s="1343"/>
      <c r="AY763" s="1344"/>
      <c r="BB763" s="108" t="str">
        <f t="shared" si="104"/>
        <v>*********</v>
      </c>
      <c r="BC763" s="108" t="str">
        <f t="shared" si="106"/>
        <v>MVPFT830</v>
      </c>
      <c r="BD763" s="108" t="str">
        <f t="shared" si="107"/>
        <v/>
      </c>
      <c r="BE763" s="108" t="str">
        <f t="shared" si="108"/>
        <v>Orange (Dwarf) | Lanes Navel (25cm pot)</v>
      </c>
      <c r="BF763" s="115" t="str">
        <f t="shared" si="109"/>
        <v/>
      </c>
      <c r="BG763" s="113">
        <f t="shared" si="110"/>
        <v>74.95</v>
      </c>
      <c r="BH763" s="206">
        <f t="shared" si="111"/>
        <v>0</v>
      </c>
      <c r="BI763" s="113" t="str">
        <f t="shared" si="112"/>
        <v/>
      </c>
    </row>
    <row r="764" spans="2:61" ht="18.75" customHeight="1" x14ac:dyDescent="0.4">
      <c r="B764" s="1329" t="s">
        <v>1824</v>
      </c>
      <c r="C764" s="1330"/>
      <c r="D764" s="1329" t="s">
        <v>1824</v>
      </c>
      <c r="E764" s="1330"/>
      <c r="F764" s="1331" t="str">
        <f>'Fruit Trees, Citrus &amp; Berries'!BO608</f>
        <v/>
      </c>
      <c r="G764" s="1332"/>
      <c r="H764" s="1333" t="str">
        <f>'Fruit Trees, Citrus &amp; Berries'!BL608&amp;" | "&amp;'Fruit Trees, Citrus &amp; Berries'!BM608</f>
        <v>Orange (Dwarf) | Valencia (25cm pot)</v>
      </c>
      <c r="I764" s="1334"/>
      <c r="J764" s="1334"/>
      <c r="K764" s="1334"/>
      <c r="L764" s="1334"/>
      <c r="M764" s="1334"/>
      <c r="N764" s="1334"/>
      <c r="O764" s="1334"/>
      <c r="P764" s="1334"/>
      <c r="Q764" s="1334"/>
      <c r="R764" s="1334"/>
      <c r="S764" s="1334"/>
      <c r="T764" s="1334"/>
      <c r="U764" s="1334"/>
      <c r="V764" s="1334"/>
      <c r="W764" s="1334"/>
      <c r="X764" s="1334"/>
      <c r="Y764" s="1334"/>
      <c r="Z764" s="1334"/>
      <c r="AA764" s="1334"/>
      <c r="AB764" s="1334"/>
      <c r="AC764" s="1334"/>
      <c r="AD764" s="1334"/>
      <c r="AE764" s="1334"/>
      <c r="AF764" s="1334"/>
      <c r="AG764" s="1334"/>
      <c r="AH764" s="1334"/>
      <c r="AI764" s="1334"/>
      <c r="AJ764" s="1334"/>
      <c r="AK764" s="1334"/>
      <c r="AL764" s="1335"/>
      <c r="AM764" s="1336">
        <f>'Fruit Trees, Citrus &amp; Berries'!BP608</f>
        <v>74.95</v>
      </c>
      <c r="AN764" s="1337"/>
      <c r="AO764" s="1338"/>
      <c r="AP764" s="1339">
        <f>'Fruit Trees, Citrus &amp; Berries'!BR608</f>
        <v>0</v>
      </c>
      <c r="AQ764" s="1340"/>
      <c r="AR764" s="1341"/>
      <c r="AS764" s="1336" t="str">
        <f t="shared" si="116"/>
        <v/>
      </c>
      <c r="AT764" s="1337"/>
      <c r="AU764" s="1337"/>
      <c r="AV764" s="1338"/>
      <c r="AW764" s="1342" t="str">
        <f>'Fruit Trees, Citrus &amp; Berries'!BK608</f>
        <v>MVPFT835</v>
      </c>
      <c r="AX764" s="1343"/>
      <c r="AY764" s="1344"/>
      <c r="BB764" s="108" t="str">
        <f t="shared" si="104"/>
        <v>*********</v>
      </c>
      <c r="BC764" s="108" t="str">
        <f t="shared" si="106"/>
        <v>MVPFT835</v>
      </c>
      <c r="BD764" s="108" t="str">
        <f t="shared" si="107"/>
        <v/>
      </c>
      <c r="BE764" s="108" t="str">
        <f t="shared" si="108"/>
        <v>Orange (Dwarf) | Valencia (25cm pot)</v>
      </c>
      <c r="BF764" s="115" t="str">
        <f t="shared" si="109"/>
        <v/>
      </c>
      <c r="BG764" s="113">
        <f t="shared" si="110"/>
        <v>74.95</v>
      </c>
      <c r="BH764" s="206">
        <f t="shared" si="111"/>
        <v>0</v>
      </c>
      <c r="BI764" s="113" t="str">
        <f t="shared" si="112"/>
        <v/>
      </c>
    </row>
    <row r="765" spans="2:61" ht="18.75" customHeight="1" x14ac:dyDescent="0.4">
      <c r="B765" s="1329" t="s">
        <v>1824</v>
      </c>
      <c r="C765" s="1330"/>
      <c r="D765" s="1329" t="s">
        <v>1824</v>
      </c>
      <c r="E765" s="1330"/>
      <c r="F765" s="1331" t="str">
        <f>'Fruit Trees, Citrus &amp; Berries'!BO609</f>
        <v/>
      </c>
      <c r="G765" s="1332"/>
      <c r="H765" s="1333" t="str">
        <f>'Fruit Trees, Citrus &amp; Berries'!BL609&amp;" | "&amp;'Fruit Trees, Citrus &amp; Berries'!BM609</f>
        <v>Orange (Dwarf) | Valencia 'Keenan' (20cm pot)</v>
      </c>
      <c r="I765" s="1334"/>
      <c r="J765" s="1334"/>
      <c r="K765" s="1334"/>
      <c r="L765" s="1334"/>
      <c r="M765" s="1334"/>
      <c r="N765" s="1334"/>
      <c r="O765" s="1334"/>
      <c r="P765" s="1334"/>
      <c r="Q765" s="1334"/>
      <c r="R765" s="1334"/>
      <c r="S765" s="1334"/>
      <c r="T765" s="1334"/>
      <c r="U765" s="1334"/>
      <c r="V765" s="1334"/>
      <c r="W765" s="1334"/>
      <c r="X765" s="1334"/>
      <c r="Y765" s="1334"/>
      <c r="Z765" s="1334"/>
      <c r="AA765" s="1334"/>
      <c r="AB765" s="1334"/>
      <c r="AC765" s="1334"/>
      <c r="AD765" s="1334"/>
      <c r="AE765" s="1334"/>
      <c r="AF765" s="1334"/>
      <c r="AG765" s="1334"/>
      <c r="AH765" s="1334"/>
      <c r="AI765" s="1334"/>
      <c r="AJ765" s="1334"/>
      <c r="AK765" s="1334"/>
      <c r="AL765" s="1335"/>
      <c r="AM765" s="1336">
        <f>'Fruit Trees, Citrus &amp; Berries'!BP609</f>
        <v>67.95</v>
      </c>
      <c r="AN765" s="1337"/>
      <c r="AO765" s="1338"/>
      <c r="AP765" s="1339">
        <f>'Fruit Trees, Citrus &amp; Berries'!BR609</f>
        <v>0</v>
      </c>
      <c r="AQ765" s="1340"/>
      <c r="AR765" s="1341"/>
      <c r="AS765" s="1336" t="str">
        <f t="shared" si="116"/>
        <v/>
      </c>
      <c r="AT765" s="1337"/>
      <c r="AU765" s="1337"/>
      <c r="AV765" s="1338"/>
      <c r="AW765" s="1342" t="str">
        <f>'Fruit Trees, Citrus &amp; Berries'!BK609</f>
        <v>MVPFT836</v>
      </c>
      <c r="AX765" s="1343"/>
      <c r="AY765" s="1344"/>
      <c r="BB765" s="108" t="str">
        <f t="shared" si="104"/>
        <v>*********</v>
      </c>
      <c r="BC765" s="108" t="str">
        <f t="shared" si="106"/>
        <v>MVPFT836</v>
      </c>
      <c r="BD765" s="108" t="str">
        <f t="shared" si="107"/>
        <v/>
      </c>
      <c r="BE765" s="108" t="str">
        <f t="shared" si="108"/>
        <v>Orange (Dwarf) | Valencia 'Keenan' (20cm pot)</v>
      </c>
      <c r="BF765" s="115" t="str">
        <f t="shared" si="109"/>
        <v/>
      </c>
      <c r="BG765" s="113">
        <f t="shared" si="110"/>
        <v>67.95</v>
      </c>
      <c r="BH765" s="206">
        <f t="shared" si="111"/>
        <v>0</v>
      </c>
      <c r="BI765" s="113" t="str">
        <f t="shared" si="112"/>
        <v/>
      </c>
    </row>
    <row r="766" spans="2:61" ht="18.75" customHeight="1" x14ac:dyDescent="0.4">
      <c r="B766" s="1329" t="s">
        <v>1824</v>
      </c>
      <c r="C766" s="1330"/>
      <c r="D766" s="1329" t="s">
        <v>1824</v>
      </c>
      <c r="E766" s="1330"/>
      <c r="F766" s="1331" t="str">
        <f>'Fruit Trees, Citrus &amp; Berries'!BO610</f>
        <v/>
      </c>
      <c r="G766" s="1332"/>
      <c r="H766" s="1333" t="str">
        <f>'Fruit Trees, Citrus &amp; Berries'!BL610&amp;" | "&amp;'Fruit Trees, Citrus &amp; Berries'!BM610</f>
        <v>Orange (Dwarf) | Washington Navel (25cm pot)</v>
      </c>
      <c r="I766" s="1334"/>
      <c r="J766" s="1334"/>
      <c r="K766" s="1334"/>
      <c r="L766" s="1334"/>
      <c r="M766" s="1334"/>
      <c r="N766" s="1334"/>
      <c r="O766" s="1334"/>
      <c r="P766" s="1334"/>
      <c r="Q766" s="1334"/>
      <c r="R766" s="1334"/>
      <c r="S766" s="1334"/>
      <c r="T766" s="1334"/>
      <c r="U766" s="1334"/>
      <c r="V766" s="1334"/>
      <c r="W766" s="1334"/>
      <c r="X766" s="1334"/>
      <c r="Y766" s="1334"/>
      <c r="Z766" s="1334"/>
      <c r="AA766" s="1334"/>
      <c r="AB766" s="1334"/>
      <c r="AC766" s="1334"/>
      <c r="AD766" s="1334"/>
      <c r="AE766" s="1334"/>
      <c r="AF766" s="1334"/>
      <c r="AG766" s="1334"/>
      <c r="AH766" s="1334"/>
      <c r="AI766" s="1334"/>
      <c r="AJ766" s="1334"/>
      <c r="AK766" s="1334"/>
      <c r="AL766" s="1335"/>
      <c r="AM766" s="1336">
        <f>'Fruit Trees, Citrus &amp; Berries'!BP610</f>
        <v>74.95</v>
      </c>
      <c r="AN766" s="1337"/>
      <c r="AO766" s="1338"/>
      <c r="AP766" s="1339">
        <f>'Fruit Trees, Citrus &amp; Berries'!BR610</f>
        <v>0</v>
      </c>
      <c r="AQ766" s="1340"/>
      <c r="AR766" s="1341"/>
      <c r="AS766" s="1336" t="str">
        <f t="shared" si="116"/>
        <v/>
      </c>
      <c r="AT766" s="1337"/>
      <c r="AU766" s="1337"/>
      <c r="AV766" s="1338"/>
      <c r="AW766" s="1342" t="str">
        <f>'Fruit Trees, Citrus &amp; Berries'!BK610</f>
        <v>MVPFT840</v>
      </c>
      <c r="AX766" s="1343"/>
      <c r="AY766" s="1344"/>
      <c r="BB766" s="108" t="str">
        <f t="shared" si="104"/>
        <v>*********</v>
      </c>
      <c r="BC766" s="108" t="str">
        <f t="shared" si="106"/>
        <v>MVPFT840</v>
      </c>
      <c r="BD766" s="108" t="str">
        <f t="shared" si="107"/>
        <v/>
      </c>
      <c r="BE766" s="108" t="str">
        <f t="shared" si="108"/>
        <v>Orange (Dwarf) | Washington Navel (25cm pot)</v>
      </c>
      <c r="BF766" s="115" t="str">
        <f t="shared" si="109"/>
        <v/>
      </c>
      <c r="BG766" s="113">
        <f t="shared" si="110"/>
        <v>74.95</v>
      </c>
      <c r="BH766" s="206">
        <f t="shared" si="111"/>
        <v>0</v>
      </c>
      <c r="BI766" s="113" t="str">
        <f t="shared" si="112"/>
        <v/>
      </c>
    </row>
    <row r="767" spans="2:61" ht="18.75" customHeight="1" x14ac:dyDescent="0.4">
      <c r="B767" s="1329" t="s">
        <v>1824</v>
      </c>
      <c r="C767" s="1330"/>
      <c r="D767" s="1329" t="s">
        <v>1824</v>
      </c>
      <c r="E767" s="1330"/>
      <c r="F767" s="1331" t="str">
        <f>'Fruit Trees, Citrus &amp; Berries'!BO611</f>
        <v/>
      </c>
      <c r="G767" s="1332"/>
      <c r="H767" s="1333" t="str">
        <f>'Fruit Trees, Citrus &amp; Berries'!BL611&amp;" | "&amp;'Fruit Trees, Citrus &amp; Berries'!BM611</f>
        <v xml:space="preserve"> | </v>
      </c>
      <c r="I767" s="1334"/>
      <c r="J767" s="1334"/>
      <c r="K767" s="1334"/>
      <c r="L767" s="1334"/>
      <c r="M767" s="1334"/>
      <c r="N767" s="1334"/>
      <c r="O767" s="1334"/>
      <c r="P767" s="1334"/>
      <c r="Q767" s="1334"/>
      <c r="R767" s="1334"/>
      <c r="S767" s="1334"/>
      <c r="T767" s="1334"/>
      <c r="U767" s="1334"/>
      <c r="V767" s="1334"/>
      <c r="W767" s="1334"/>
      <c r="X767" s="1334"/>
      <c r="Y767" s="1334"/>
      <c r="Z767" s="1334"/>
      <c r="AA767" s="1334"/>
      <c r="AB767" s="1334"/>
      <c r="AC767" s="1334"/>
      <c r="AD767" s="1334"/>
      <c r="AE767" s="1334"/>
      <c r="AF767" s="1334"/>
      <c r="AG767" s="1334"/>
      <c r="AH767" s="1334"/>
      <c r="AI767" s="1334"/>
      <c r="AJ767" s="1334"/>
      <c r="AK767" s="1334"/>
      <c r="AL767" s="1335"/>
      <c r="AM767" s="1336" t="str">
        <f>'Fruit Trees, Citrus &amp; Berries'!BP611</f>
        <v/>
      </c>
      <c r="AN767" s="1337"/>
      <c r="AO767" s="1338"/>
      <c r="AP767" s="1339" t="str">
        <f>'Fruit Trees, Citrus &amp; Berries'!BR611</f>
        <v/>
      </c>
      <c r="AQ767" s="1340"/>
      <c r="AR767" s="1341"/>
      <c r="AS767" s="1336" t="str">
        <f t="shared" si="116"/>
        <v/>
      </c>
      <c r="AT767" s="1337"/>
      <c r="AU767" s="1337"/>
      <c r="AV767" s="1338"/>
      <c r="AW767" s="1342">
        <f>'Fruit Trees, Citrus &amp; Berries'!BK611</f>
        <v>0</v>
      </c>
      <c r="AX767" s="1343"/>
      <c r="AY767" s="1344"/>
      <c r="BB767" s="108" t="str">
        <f t="shared" si="104"/>
        <v>*********</v>
      </c>
      <c r="BC767" s="108">
        <f t="shared" si="106"/>
        <v>0</v>
      </c>
      <c r="BD767" s="108" t="str">
        <f t="shared" si="107"/>
        <v/>
      </c>
      <c r="BE767" s="108" t="str">
        <f t="shared" si="108"/>
        <v xml:space="preserve"> | </v>
      </c>
      <c r="BF767" s="115" t="str">
        <f t="shared" si="109"/>
        <v/>
      </c>
      <c r="BG767" s="113" t="str">
        <f t="shared" si="110"/>
        <v/>
      </c>
      <c r="BH767" s="206" t="str">
        <f t="shared" si="111"/>
        <v/>
      </c>
      <c r="BI767" s="113" t="str">
        <f t="shared" si="112"/>
        <v/>
      </c>
    </row>
    <row r="768" spans="2:61" ht="18.75" customHeight="1" x14ac:dyDescent="0.4">
      <c r="B768" s="1329" t="s">
        <v>1824</v>
      </c>
      <c r="C768" s="1330"/>
      <c r="D768" s="1329" t="s">
        <v>1824</v>
      </c>
      <c r="E768" s="1330"/>
      <c r="F768" s="1331" t="str">
        <f>'Fruit Trees, Citrus &amp; Berries'!BO612</f>
        <v/>
      </c>
      <c r="G768" s="1332"/>
      <c r="H768" s="1333" t="str">
        <f>'Fruit Trees, Citrus &amp; Berries'!BL612&amp;" | "&amp;'Fruit Trees, Citrus &amp; Berries'!BM612</f>
        <v>Orange (Double Graft) | Washington Navel &amp; Valencia (25cm pot)</v>
      </c>
      <c r="I768" s="1334"/>
      <c r="J768" s="1334"/>
      <c r="K768" s="1334"/>
      <c r="L768" s="1334"/>
      <c r="M768" s="1334"/>
      <c r="N768" s="1334"/>
      <c r="O768" s="1334"/>
      <c r="P768" s="1334"/>
      <c r="Q768" s="1334"/>
      <c r="R768" s="1334"/>
      <c r="S768" s="1334"/>
      <c r="T768" s="1334"/>
      <c r="U768" s="1334"/>
      <c r="V768" s="1334"/>
      <c r="W768" s="1334"/>
      <c r="X768" s="1334"/>
      <c r="Y768" s="1334"/>
      <c r="Z768" s="1334"/>
      <c r="AA768" s="1334"/>
      <c r="AB768" s="1334"/>
      <c r="AC768" s="1334"/>
      <c r="AD768" s="1334"/>
      <c r="AE768" s="1334"/>
      <c r="AF768" s="1334"/>
      <c r="AG768" s="1334"/>
      <c r="AH768" s="1334"/>
      <c r="AI768" s="1334"/>
      <c r="AJ768" s="1334"/>
      <c r="AK768" s="1334"/>
      <c r="AL768" s="1335"/>
      <c r="AM768" s="1336">
        <f>'Fruit Trees, Citrus &amp; Berries'!BP612</f>
        <v>84.95</v>
      </c>
      <c r="AN768" s="1337"/>
      <c r="AO768" s="1338"/>
      <c r="AP768" s="1339">
        <f>'Fruit Trees, Citrus &amp; Berries'!BR612</f>
        <v>0</v>
      </c>
      <c r="AQ768" s="1340"/>
      <c r="AR768" s="1341"/>
      <c r="AS768" s="1336" t="str">
        <f t="shared" si="116"/>
        <v/>
      </c>
      <c r="AT768" s="1337"/>
      <c r="AU768" s="1337"/>
      <c r="AV768" s="1338"/>
      <c r="AW768" s="1342" t="str">
        <f>'Fruit Trees, Citrus &amp; Berries'!BK612</f>
        <v>MVPFT850</v>
      </c>
      <c r="AX768" s="1343"/>
      <c r="AY768" s="1344"/>
      <c r="BB768" s="108" t="str">
        <f t="shared" si="104"/>
        <v>*********</v>
      </c>
      <c r="BC768" s="108" t="str">
        <f t="shared" si="106"/>
        <v>MVPFT850</v>
      </c>
      <c r="BD768" s="108" t="str">
        <f t="shared" si="107"/>
        <v/>
      </c>
      <c r="BE768" s="108" t="str">
        <f t="shared" si="108"/>
        <v>Orange (Double Graft) | Washington Navel &amp; Valencia (25cm pot)</v>
      </c>
      <c r="BF768" s="115" t="str">
        <f t="shared" si="109"/>
        <v/>
      </c>
      <c r="BG768" s="113">
        <f t="shared" si="110"/>
        <v>84.95</v>
      </c>
      <c r="BH768" s="206">
        <f t="shared" si="111"/>
        <v>0</v>
      </c>
      <c r="BI768" s="113" t="str">
        <f t="shared" si="112"/>
        <v/>
      </c>
    </row>
    <row r="769" spans="2:61" ht="18.75" customHeight="1" x14ac:dyDescent="0.4">
      <c r="B769" s="1329" t="s">
        <v>1824</v>
      </c>
      <c r="C769" s="1330"/>
      <c r="D769" s="1329" t="s">
        <v>1824</v>
      </c>
      <c r="E769" s="1330"/>
      <c r="F769" s="1331" t="str">
        <f>'Fruit Trees, Citrus &amp; Berries'!BO613</f>
        <v/>
      </c>
      <c r="G769" s="1332"/>
      <c r="H769" s="1333" t="str">
        <f>'Fruit Trees, Citrus &amp; Berries'!BL613&amp;" | "&amp;'Fruit Trees, Citrus &amp; Berries'!BM613</f>
        <v xml:space="preserve"> | </v>
      </c>
      <c r="I769" s="1334"/>
      <c r="J769" s="1334"/>
      <c r="K769" s="1334"/>
      <c r="L769" s="1334"/>
      <c r="M769" s="1334"/>
      <c r="N769" s="1334"/>
      <c r="O769" s="1334"/>
      <c r="P769" s="1334"/>
      <c r="Q769" s="1334"/>
      <c r="R769" s="1334"/>
      <c r="S769" s="1334"/>
      <c r="T769" s="1334"/>
      <c r="U769" s="1334"/>
      <c r="V769" s="1334"/>
      <c r="W769" s="1334"/>
      <c r="X769" s="1334"/>
      <c r="Y769" s="1334"/>
      <c r="Z769" s="1334"/>
      <c r="AA769" s="1334"/>
      <c r="AB769" s="1334"/>
      <c r="AC769" s="1334"/>
      <c r="AD769" s="1334"/>
      <c r="AE769" s="1334"/>
      <c r="AF769" s="1334"/>
      <c r="AG769" s="1334"/>
      <c r="AH769" s="1334"/>
      <c r="AI769" s="1334"/>
      <c r="AJ769" s="1334"/>
      <c r="AK769" s="1334"/>
      <c r="AL769" s="1335"/>
      <c r="AM769" s="1336" t="str">
        <f>'Fruit Trees, Citrus &amp; Berries'!BP613</f>
        <v/>
      </c>
      <c r="AN769" s="1337"/>
      <c r="AO769" s="1338"/>
      <c r="AP769" s="1339" t="str">
        <f>'Fruit Trees, Citrus &amp; Berries'!BR613</f>
        <v/>
      </c>
      <c r="AQ769" s="1340"/>
      <c r="AR769" s="1341"/>
      <c r="AS769" s="1336" t="str">
        <f t="shared" si="116"/>
        <v/>
      </c>
      <c r="AT769" s="1337"/>
      <c r="AU769" s="1337"/>
      <c r="AV769" s="1338"/>
      <c r="AW769" s="1342">
        <f>'Fruit Trees, Citrus &amp; Berries'!BK613</f>
        <v>0</v>
      </c>
      <c r="AX769" s="1343"/>
      <c r="AY769" s="1344"/>
      <c r="BB769" s="108" t="str">
        <f t="shared" si="104"/>
        <v>*********</v>
      </c>
      <c r="BC769" s="108">
        <f t="shared" si="106"/>
        <v>0</v>
      </c>
      <c r="BD769" s="108" t="str">
        <f t="shared" si="107"/>
        <v/>
      </c>
      <c r="BE769" s="108" t="str">
        <f t="shared" si="108"/>
        <v xml:space="preserve"> | </v>
      </c>
      <c r="BF769" s="115" t="str">
        <f t="shared" si="109"/>
        <v/>
      </c>
      <c r="BG769" s="113" t="str">
        <f t="shared" si="110"/>
        <v/>
      </c>
      <c r="BH769" s="206" t="str">
        <f t="shared" si="111"/>
        <v/>
      </c>
      <c r="BI769" s="113" t="str">
        <f t="shared" si="112"/>
        <v/>
      </c>
    </row>
    <row r="770" spans="2:61" ht="18.75" customHeight="1" x14ac:dyDescent="0.4">
      <c r="B770" s="1329" t="s">
        <v>1824</v>
      </c>
      <c r="C770" s="1330"/>
      <c r="D770" s="1329" t="s">
        <v>1824</v>
      </c>
      <c r="E770" s="1330"/>
      <c r="F770" s="1331" t="str">
        <f>'Fruit Trees, Citrus &amp; Berries'!BO614</f>
        <v/>
      </c>
      <c r="G770" s="1332"/>
      <c r="H770" s="1333" t="str">
        <f>'Fruit Trees, Citrus &amp; Berries'!BL614&amp;" | "&amp;'Fruit Trees, Citrus &amp; Berries'!BM614</f>
        <v xml:space="preserve"> | </v>
      </c>
      <c r="I770" s="1334"/>
      <c r="J770" s="1334"/>
      <c r="K770" s="1334"/>
      <c r="L770" s="1334"/>
      <c r="M770" s="1334"/>
      <c r="N770" s="1334"/>
      <c r="O770" s="1334"/>
      <c r="P770" s="1334"/>
      <c r="Q770" s="1334"/>
      <c r="R770" s="1334"/>
      <c r="S770" s="1334"/>
      <c r="T770" s="1334"/>
      <c r="U770" s="1334"/>
      <c r="V770" s="1334"/>
      <c r="W770" s="1334"/>
      <c r="X770" s="1334"/>
      <c r="Y770" s="1334"/>
      <c r="Z770" s="1334"/>
      <c r="AA770" s="1334"/>
      <c r="AB770" s="1334"/>
      <c r="AC770" s="1334"/>
      <c r="AD770" s="1334"/>
      <c r="AE770" s="1334"/>
      <c r="AF770" s="1334"/>
      <c r="AG770" s="1334"/>
      <c r="AH770" s="1334"/>
      <c r="AI770" s="1334"/>
      <c r="AJ770" s="1334"/>
      <c r="AK770" s="1334"/>
      <c r="AL770" s="1335"/>
      <c r="AM770" s="1336" t="str">
        <f>'Fruit Trees, Citrus &amp; Berries'!BP614</f>
        <v/>
      </c>
      <c r="AN770" s="1337"/>
      <c r="AO770" s="1338"/>
      <c r="AP770" s="1339" t="str">
        <f>'Fruit Trees, Citrus &amp; Berries'!BR614</f>
        <v/>
      </c>
      <c r="AQ770" s="1340"/>
      <c r="AR770" s="1341"/>
      <c r="AS770" s="1336" t="str">
        <f t="shared" si="116"/>
        <v/>
      </c>
      <c r="AT770" s="1337"/>
      <c r="AU770" s="1337"/>
      <c r="AV770" s="1338"/>
      <c r="AW770" s="1342">
        <f>'Fruit Trees, Citrus &amp; Berries'!BK614</f>
        <v>0</v>
      </c>
      <c r="AX770" s="1343"/>
      <c r="AY770" s="1344"/>
      <c r="BB770" s="108" t="str">
        <f t="shared" si="104"/>
        <v>*********</v>
      </c>
      <c r="BC770" s="108">
        <f t="shared" si="106"/>
        <v>0</v>
      </c>
      <c r="BD770" s="108" t="str">
        <f t="shared" si="107"/>
        <v/>
      </c>
      <c r="BE770" s="108" t="str">
        <f t="shared" si="108"/>
        <v xml:space="preserve"> | </v>
      </c>
      <c r="BF770" s="115" t="str">
        <f t="shared" si="109"/>
        <v/>
      </c>
      <c r="BG770" s="113" t="str">
        <f t="shared" si="110"/>
        <v/>
      </c>
      <c r="BH770" s="206" t="str">
        <f t="shared" si="111"/>
        <v/>
      </c>
      <c r="BI770" s="113" t="str">
        <f t="shared" si="112"/>
        <v/>
      </c>
    </row>
    <row r="771" spans="2:61" ht="18.75" customHeight="1" x14ac:dyDescent="0.4">
      <c r="B771" s="1329" t="s">
        <v>1824</v>
      </c>
      <c r="C771" s="1330"/>
      <c r="D771" s="1329" t="s">
        <v>1824</v>
      </c>
      <c r="E771" s="1330"/>
      <c r="F771" s="1331" t="str">
        <f>'Fruit Trees, Citrus &amp; Berries'!BO615</f>
        <v/>
      </c>
      <c r="G771" s="1332"/>
      <c r="H771" s="1333" t="str">
        <f>'Fruit Trees, Citrus &amp; Berries'!BL615&amp;" | "&amp;'Fruit Trees, Citrus &amp; Berries'!BM615</f>
        <v>Tangelo | Minneola (25cm pot)</v>
      </c>
      <c r="I771" s="1334"/>
      <c r="J771" s="1334"/>
      <c r="K771" s="1334"/>
      <c r="L771" s="1334"/>
      <c r="M771" s="1334"/>
      <c r="N771" s="1334"/>
      <c r="O771" s="1334"/>
      <c r="P771" s="1334"/>
      <c r="Q771" s="1334"/>
      <c r="R771" s="1334"/>
      <c r="S771" s="1334"/>
      <c r="T771" s="1334"/>
      <c r="U771" s="1334"/>
      <c r="V771" s="1334"/>
      <c r="W771" s="1334"/>
      <c r="X771" s="1334"/>
      <c r="Y771" s="1334"/>
      <c r="Z771" s="1334"/>
      <c r="AA771" s="1334"/>
      <c r="AB771" s="1334"/>
      <c r="AC771" s="1334"/>
      <c r="AD771" s="1334"/>
      <c r="AE771" s="1334"/>
      <c r="AF771" s="1334"/>
      <c r="AG771" s="1334"/>
      <c r="AH771" s="1334"/>
      <c r="AI771" s="1334"/>
      <c r="AJ771" s="1334"/>
      <c r="AK771" s="1334"/>
      <c r="AL771" s="1335"/>
      <c r="AM771" s="1336">
        <f>'Fruit Trees, Citrus &amp; Berries'!BP615</f>
        <v>64.95</v>
      </c>
      <c r="AN771" s="1337"/>
      <c r="AO771" s="1338"/>
      <c r="AP771" s="1339">
        <f>'Fruit Trees, Citrus &amp; Berries'!BR615</f>
        <v>0</v>
      </c>
      <c r="AQ771" s="1340"/>
      <c r="AR771" s="1341"/>
      <c r="AS771" s="1336" t="str">
        <f t="shared" si="116"/>
        <v/>
      </c>
      <c r="AT771" s="1337"/>
      <c r="AU771" s="1337"/>
      <c r="AV771" s="1338"/>
      <c r="AW771" s="1342" t="str">
        <f>'Fruit Trees, Citrus &amp; Berries'!BK615</f>
        <v>MVPFT865</v>
      </c>
      <c r="AX771" s="1343"/>
      <c r="AY771" s="1344"/>
      <c r="BB771" s="108" t="str">
        <f t="shared" si="104"/>
        <v>*********</v>
      </c>
      <c r="BC771" s="108" t="str">
        <f t="shared" si="106"/>
        <v>MVPFT865</v>
      </c>
      <c r="BD771" s="108" t="str">
        <f t="shared" si="107"/>
        <v/>
      </c>
      <c r="BE771" s="108" t="str">
        <f t="shared" si="108"/>
        <v>Tangelo | Minneola (25cm pot)</v>
      </c>
      <c r="BF771" s="115" t="str">
        <f t="shared" si="109"/>
        <v/>
      </c>
      <c r="BG771" s="113">
        <f t="shared" si="110"/>
        <v>64.95</v>
      </c>
      <c r="BH771" s="206">
        <f t="shared" si="111"/>
        <v>0</v>
      </c>
      <c r="BI771" s="113" t="str">
        <f t="shared" si="112"/>
        <v/>
      </c>
    </row>
    <row r="772" spans="2:61" ht="18.75" customHeight="1" x14ac:dyDescent="0.4">
      <c r="B772" s="1329" t="s">
        <v>1824</v>
      </c>
      <c r="C772" s="1330"/>
      <c r="D772" s="1329" t="s">
        <v>1824</v>
      </c>
      <c r="E772" s="1330"/>
      <c r="F772" s="1331" t="str">
        <f>'Fruit Trees, Citrus &amp; Berries'!BO616</f>
        <v/>
      </c>
      <c r="G772" s="1332"/>
      <c r="H772" s="1333" t="str">
        <f>'Fruit Trees, Citrus &amp; Berries'!BL616&amp;" | "&amp;'Fruit Trees, Citrus &amp; Berries'!BM616</f>
        <v xml:space="preserve"> | </v>
      </c>
      <c r="I772" s="1334"/>
      <c r="J772" s="1334"/>
      <c r="K772" s="1334"/>
      <c r="L772" s="1334"/>
      <c r="M772" s="1334"/>
      <c r="N772" s="1334"/>
      <c r="O772" s="1334"/>
      <c r="P772" s="1334"/>
      <c r="Q772" s="1334"/>
      <c r="R772" s="1334"/>
      <c r="S772" s="1334"/>
      <c r="T772" s="1334"/>
      <c r="U772" s="1334"/>
      <c r="V772" s="1334"/>
      <c r="W772" s="1334"/>
      <c r="X772" s="1334"/>
      <c r="Y772" s="1334"/>
      <c r="Z772" s="1334"/>
      <c r="AA772" s="1334"/>
      <c r="AB772" s="1334"/>
      <c r="AC772" s="1334"/>
      <c r="AD772" s="1334"/>
      <c r="AE772" s="1334"/>
      <c r="AF772" s="1334"/>
      <c r="AG772" s="1334"/>
      <c r="AH772" s="1334"/>
      <c r="AI772" s="1334"/>
      <c r="AJ772" s="1334"/>
      <c r="AK772" s="1334"/>
      <c r="AL772" s="1335"/>
      <c r="AM772" s="1336" t="str">
        <f>'Fruit Trees, Citrus &amp; Berries'!BP616</f>
        <v/>
      </c>
      <c r="AN772" s="1337"/>
      <c r="AO772" s="1338"/>
      <c r="AP772" s="1339" t="str">
        <f>'Fruit Trees, Citrus &amp; Berries'!BR616</f>
        <v/>
      </c>
      <c r="AQ772" s="1340"/>
      <c r="AR772" s="1341"/>
      <c r="AS772" s="1336" t="str">
        <f t="shared" si="116"/>
        <v/>
      </c>
      <c r="AT772" s="1337"/>
      <c r="AU772" s="1337"/>
      <c r="AV772" s="1338"/>
      <c r="AW772" s="1342">
        <f>'Fruit Trees, Citrus &amp; Berries'!BK616</f>
        <v>0</v>
      </c>
      <c r="AX772" s="1343"/>
      <c r="AY772" s="1344"/>
      <c r="BB772" s="108" t="str">
        <f t="shared" si="104"/>
        <v>*********</v>
      </c>
      <c r="BC772" s="108">
        <f t="shared" si="106"/>
        <v>0</v>
      </c>
      <c r="BD772" s="108" t="str">
        <f t="shared" si="107"/>
        <v/>
      </c>
      <c r="BE772" s="108" t="str">
        <f t="shared" si="108"/>
        <v xml:space="preserve"> | </v>
      </c>
      <c r="BF772" s="115" t="str">
        <f t="shared" si="109"/>
        <v/>
      </c>
      <c r="BG772" s="113" t="str">
        <f t="shared" si="110"/>
        <v/>
      </c>
      <c r="BH772" s="206" t="str">
        <f t="shared" si="111"/>
        <v/>
      </c>
      <c r="BI772" s="113" t="str">
        <f t="shared" si="112"/>
        <v/>
      </c>
    </row>
    <row r="773" spans="2:61" ht="18.75" customHeight="1" x14ac:dyDescent="0.4">
      <c r="B773" s="1329" t="s">
        <v>1824</v>
      </c>
      <c r="C773" s="1330"/>
      <c r="D773" s="1329" t="s">
        <v>1824</v>
      </c>
      <c r="E773" s="1330"/>
      <c r="F773" s="1331" t="str">
        <f>'Fruit Trees, Citrus &amp; Berries'!BO617</f>
        <v/>
      </c>
      <c r="G773" s="1332"/>
      <c r="H773" s="1333" t="str">
        <f>'Fruit Trees, Citrus &amp; Berries'!BL617&amp;" | "&amp;'Fruit Trees, Citrus &amp; Berries'!BM617</f>
        <v xml:space="preserve"> | </v>
      </c>
      <c r="I773" s="1334"/>
      <c r="J773" s="1334"/>
      <c r="K773" s="1334"/>
      <c r="L773" s="1334"/>
      <c r="M773" s="1334"/>
      <c r="N773" s="1334"/>
      <c r="O773" s="1334"/>
      <c r="P773" s="1334"/>
      <c r="Q773" s="1334"/>
      <c r="R773" s="1334"/>
      <c r="S773" s="1334"/>
      <c r="T773" s="1334"/>
      <c r="U773" s="1334"/>
      <c r="V773" s="1334"/>
      <c r="W773" s="1334"/>
      <c r="X773" s="1334"/>
      <c r="Y773" s="1334"/>
      <c r="Z773" s="1334"/>
      <c r="AA773" s="1334"/>
      <c r="AB773" s="1334"/>
      <c r="AC773" s="1334"/>
      <c r="AD773" s="1334"/>
      <c r="AE773" s="1334"/>
      <c r="AF773" s="1334"/>
      <c r="AG773" s="1334"/>
      <c r="AH773" s="1334"/>
      <c r="AI773" s="1334"/>
      <c r="AJ773" s="1334"/>
      <c r="AK773" s="1334"/>
      <c r="AL773" s="1335"/>
      <c r="AM773" s="1336" t="str">
        <f>'Fruit Trees, Citrus &amp; Berries'!BP617</f>
        <v/>
      </c>
      <c r="AN773" s="1337"/>
      <c r="AO773" s="1338"/>
      <c r="AP773" s="1339" t="str">
        <f>'Fruit Trees, Citrus &amp; Berries'!BR617</f>
        <v/>
      </c>
      <c r="AQ773" s="1340"/>
      <c r="AR773" s="1341"/>
      <c r="AS773" s="1336" t="str">
        <f t="shared" si="116"/>
        <v/>
      </c>
      <c r="AT773" s="1337"/>
      <c r="AU773" s="1337"/>
      <c r="AV773" s="1338"/>
      <c r="AW773" s="1342">
        <f>'Fruit Trees, Citrus &amp; Berries'!BK617</f>
        <v>0</v>
      </c>
      <c r="AX773" s="1343"/>
      <c r="AY773" s="1344"/>
      <c r="BB773" s="108" t="str">
        <f t="shared" si="104"/>
        <v>*********</v>
      </c>
      <c r="BC773" s="108">
        <f t="shared" si="106"/>
        <v>0</v>
      </c>
      <c r="BD773" s="108" t="str">
        <f t="shared" si="107"/>
        <v/>
      </c>
      <c r="BE773" s="108" t="str">
        <f t="shared" si="108"/>
        <v xml:space="preserve"> | </v>
      </c>
      <c r="BF773" s="115" t="str">
        <f t="shared" si="109"/>
        <v/>
      </c>
      <c r="BG773" s="113" t="str">
        <f t="shared" si="110"/>
        <v/>
      </c>
      <c r="BH773" s="206" t="str">
        <f t="shared" si="111"/>
        <v/>
      </c>
      <c r="BI773" s="113" t="str">
        <f t="shared" si="112"/>
        <v/>
      </c>
    </row>
    <row r="774" spans="2:61" ht="18.75" customHeight="1" x14ac:dyDescent="0.4">
      <c r="B774" s="1329" t="s">
        <v>1824</v>
      </c>
      <c r="C774" s="1330"/>
      <c r="D774" s="1329" t="s">
        <v>1824</v>
      </c>
      <c r="E774" s="1330"/>
      <c r="F774" s="1331" t="str">
        <f>'Fruit Trees, Citrus &amp; Berries'!BO618</f>
        <v/>
      </c>
      <c r="G774" s="1332"/>
      <c r="H774" s="1333" t="str">
        <f>'Fruit Trees, Citrus &amp; Berries'!BL618&amp;" | "&amp;'Fruit Trees, Citrus &amp; Berries'!BM618</f>
        <v>Finger Lime | Blood Red Centre (20cm pot)</v>
      </c>
      <c r="I774" s="1334"/>
      <c r="J774" s="1334"/>
      <c r="K774" s="1334"/>
      <c r="L774" s="1334"/>
      <c r="M774" s="1334"/>
      <c r="N774" s="1334"/>
      <c r="O774" s="1334"/>
      <c r="P774" s="1334"/>
      <c r="Q774" s="1334"/>
      <c r="R774" s="1334"/>
      <c r="S774" s="1334"/>
      <c r="T774" s="1334"/>
      <c r="U774" s="1334"/>
      <c r="V774" s="1334"/>
      <c r="W774" s="1334"/>
      <c r="X774" s="1334"/>
      <c r="Y774" s="1334"/>
      <c r="Z774" s="1334"/>
      <c r="AA774" s="1334"/>
      <c r="AB774" s="1334"/>
      <c r="AC774" s="1334"/>
      <c r="AD774" s="1334"/>
      <c r="AE774" s="1334"/>
      <c r="AF774" s="1334"/>
      <c r="AG774" s="1334"/>
      <c r="AH774" s="1334"/>
      <c r="AI774" s="1334"/>
      <c r="AJ774" s="1334"/>
      <c r="AK774" s="1334"/>
      <c r="AL774" s="1335"/>
      <c r="AM774" s="1336">
        <f>'Fruit Trees, Citrus &amp; Berries'!BP618</f>
        <v>67.95</v>
      </c>
      <c r="AN774" s="1337"/>
      <c r="AO774" s="1338"/>
      <c r="AP774" s="1339">
        <f>'Fruit Trees, Citrus &amp; Berries'!BR618</f>
        <v>0</v>
      </c>
      <c r="AQ774" s="1340"/>
      <c r="AR774" s="1341"/>
      <c r="AS774" s="1336" t="str">
        <f t="shared" si="116"/>
        <v/>
      </c>
      <c r="AT774" s="1337"/>
      <c r="AU774" s="1337"/>
      <c r="AV774" s="1338"/>
      <c r="AW774" s="1342" t="str">
        <f>'Fruit Trees, Citrus &amp; Berries'!BK618</f>
        <v>MVPFT740</v>
      </c>
      <c r="AX774" s="1343"/>
      <c r="AY774" s="1344"/>
      <c r="BB774" s="108" t="str">
        <f t="shared" si="104"/>
        <v>*********</v>
      </c>
      <c r="BC774" s="108" t="str">
        <f t="shared" si="106"/>
        <v>MVPFT740</v>
      </c>
      <c r="BD774" s="108" t="str">
        <f t="shared" si="107"/>
        <v/>
      </c>
      <c r="BE774" s="108" t="str">
        <f t="shared" si="108"/>
        <v>Finger Lime | Blood Red Centre (20cm pot)</v>
      </c>
      <c r="BF774" s="115" t="str">
        <f t="shared" si="109"/>
        <v/>
      </c>
      <c r="BG774" s="113">
        <f t="shared" si="110"/>
        <v>67.95</v>
      </c>
      <c r="BH774" s="206">
        <f t="shared" si="111"/>
        <v>0</v>
      </c>
      <c r="BI774" s="113" t="str">
        <f t="shared" si="112"/>
        <v/>
      </c>
    </row>
    <row r="775" spans="2:61" ht="18.75" customHeight="1" x14ac:dyDescent="0.4">
      <c r="B775" s="1329" t="s">
        <v>1824</v>
      </c>
      <c r="C775" s="1330"/>
      <c r="D775" s="1329" t="s">
        <v>1824</v>
      </c>
      <c r="E775" s="1330"/>
      <c r="F775" s="1331" t="str">
        <f>'Fruit Trees, Citrus &amp; Berries'!BO619</f>
        <v/>
      </c>
      <c r="G775" s="1332"/>
      <c r="H775" s="1333" t="str">
        <f>'Fruit Trees, Citrus &amp; Berries'!BL619&amp;" | "&amp;'Fruit Trees, Citrus &amp; Berries'!BM619</f>
        <v>Finger Lime | Finger (25cm pot)</v>
      </c>
      <c r="I775" s="1334"/>
      <c r="J775" s="1334"/>
      <c r="K775" s="1334"/>
      <c r="L775" s="1334"/>
      <c r="M775" s="1334"/>
      <c r="N775" s="1334"/>
      <c r="O775" s="1334"/>
      <c r="P775" s="1334"/>
      <c r="Q775" s="1334"/>
      <c r="R775" s="1334"/>
      <c r="S775" s="1334"/>
      <c r="T775" s="1334"/>
      <c r="U775" s="1334"/>
      <c r="V775" s="1334"/>
      <c r="W775" s="1334"/>
      <c r="X775" s="1334"/>
      <c r="Y775" s="1334"/>
      <c r="Z775" s="1334"/>
      <c r="AA775" s="1334"/>
      <c r="AB775" s="1334"/>
      <c r="AC775" s="1334"/>
      <c r="AD775" s="1334"/>
      <c r="AE775" s="1334"/>
      <c r="AF775" s="1334"/>
      <c r="AG775" s="1334"/>
      <c r="AH775" s="1334"/>
      <c r="AI775" s="1334"/>
      <c r="AJ775" s="1334"/>
      <c r="AK775" s="1334"/>
      <c r="AL775" s="1335"/>
      <c r="AM775" s="1336">
        <f>'Fruit Trees, Citrus &amp; Berries'!BP619</f>
        <v>79.95</v>
      </c>
      <c r="AN775" s="1337"/>
      <c r="AO775" s="1338"/>
      <c r="AP775" s="1339">
        <f>'Fruit Trees, Citrus &amp; Berries'!BR619</f>
        <v>0</v>
      </c>
      <c r="AQ775" s="1340"/>
      <c r="AR775" s="1341"/>
      <c r="AS775" s="1336" t="str">
        <f t="shared" si="116"/>
        <v/>
      </c>
      <c r="AT775" s="1337"/>
      <c r="AU775" s="1337"/>
      <c r="AV775" s="1338"/>
      <c r="AW775" s="1342" t="str">
        <f>'Fruit Trees, Citrus &amp; Berries'!BK619</f>
        <v>MVPFT741</v>
      </c>
      <c r="AX775" s="1343"/>
      <c r="AY775" s="1344"/>
      <c r="BB775" s="108" t="str">
        <f t="shared" si="104"/>
        <v>*********</v>
      </c>
      <c r="BC775" s="108" t="str">
        <f t="shared" si="106"/>
        <v>MVPFT741</v>
      </c>
      <c r="BD775" s="108" t="str">
        <f t="shared" si="107"/>
        <v/>
      </c>
      <c r="BE775" s="108" t="str">
        <f t="shared" si="108"/>
        <v>Finger Lime | Finger (25cm pot)</v>
      </c>
      <c r="BF775" s="115" t="str">
        <f t="shared" si="109"/>
        <v/>
      </c>
      <c r="BG775" s="113">
        <f t="shared" si="110"/>
        <v>79.95</v>
      </c>
      <c r="BH775" s="206">
        <f t="shared" si="111"/>
        <v>0</v>
      </c>
      <c r="BI775" s="113" t="str">
        <f t="shared" si="112"/>
        <v/>
      </c>
    </row>
    <row r="776" spans="2:61" ht="18.75" customHeight="1" x14ac:dyDescent="0.4">
      <c r="B776" s="1329" t="s">
        <v>1824</v>
      </c>
      <c r="C776" s="1330"/>
      <c r="D776" s="1329" t="s">
        <v>1824</v>
      </c>
      <c r="E776" s="1330"/>
      <c r="F776" s="1331" t="str">
        <f>'Fruit Trees, Citrus &amp; Berries'!BO620</f>
        <v/>
      </c>
      <c r="G776" s="1332"/>
      <c r="H776" s="1333" t="str">
        <f>'Fruit Trees, Citrus &amp; Berries'!BL620&amp;" | "&amp;'Fruit Trees, Citrus &amp; Berries'!BM620</f>
        <v>Finger Lime | Finger (20cm pot)</v>
      </c>
      <c r="I776" s="1334"/>
      <c r="J776" s="1334"/>
      <c r="K776" s="1334"/>
      <c r="L776" s="1334"/>
      <c r="M776" s="1334"/>
      <c r="N776" s="1334"/>
      <c r="O776" s="1334"/>
      <c r="P776" s="1334"/>
      <c r="Q776" s="1334"/>
      <c r="R776" s="1334"/>
      <c r="S776" s="1334"/>
      <c r="T776" s="1334"/>
      <c r="U776" s="1334"/>
      <c r="V776" s="1334"/>
      <c r="W776" s="1334"/>
      <c r="X776" s="1334"/>
      <c r="Y776" s="1334"/>
      <c r="Z776" s="1334"/>
      <c r="AA776" s="1334"/>
      <c r="AB776" s="1334"/>
      <c r="AC776" s="1334"/>
      <c r="AD776" s="1334"/>
      <c r="AE776" s="1334"/>
      <c r="AF776" s="1334"/>
      <c r="AG776" s="1334"/>
      <c r="AH776" s="1334"/>
      <c r="AI776" s="1334"/>
      <c r="AJ776" s="1334"/>
      <c r="AK776" s="1334"/>
      <c r="AL776" s="1335"/>
      <c r="AM776" s="1336">
        <f>'Fruit Trees, Citrus &amp; Berries'!BP620</f>
        <v>67.95</v>
      </c>
      <c r="AN776" s="1337"/>
      <c r="AO776" s="1338"/>
      <c r="AP776" s="1339">
        <f>'Fruit Trees, Citrus &amp; Berries'!BR620</f>
        <v>0</v>
      </c>
      <c r="AQ776" s="1340"/>
      <c r="AR776" s="1341"/>
      <c r="AS776" s="1336" t="str">
        <f t="shared" si="116"/>
        <v/>
      </c>
      <c r="AT776" s="1337"/>
      <c r="AU776" s="1337"/>
      <c r="AV776" s="1338"/>
      <c r="AW776" s="1342" t="str">
        <f>'Fruit Trees, Citrus &amp; Berries'!BK620</f>
        <v>MVPFT742</v>
      </c>
      <c r="AX776" s="1343"/>
      <c r="AY776" s="1344"/>
      <c r="BB776" s="108" t="str">
        <f t="shared" si="104"/>
        <v>*********</v>
      </c>
      <c r="BC776" s="108" t="str">
        <f t="shared" si="106"/>
        <v>MVPFT742</v>
      </c>
      <c r="BD776" s="108" t="str">
        <f t="shared" si="107"/>
        <v/>
      </c>
      <c r="BE776" s="108" t="str">
        <f t="shared" si="108"/>
        <v>Finger Lime | Finger (20cm pot)</v>
      </c>
      <c r="BF776" s="115" t="str">
        <f t="shared" si="109"/>
        <v/>
      </c>
      <c r="BG776" s="113">
        <f t="shared" si="110"/>
        <v>67.95</v>
      </c>
      <c r="BH776" s="206">
        <f t="shared" si="111"/>
        <v>0</v>
      </c>
      <c r="BI776" s="113" t="str">
        <f t="shared" si="112"/>
        <v/>
      </c>
    </row>
    <row r="777" spans="2:61" ht="18.75" customHeight="1" x14ac:dyDescent="0.4">
      <c r="B777" s="1329" t="s">
        <v>1824</v>
      </c>
      <c r="C777" s="1330"/>
      <c r="D777" s="1329" t="s">
        <v>1824</v>
      </c>
      <c r="E777" s="1330"/>
      <c r="F777" s="1331" t="str">
        <f>'Fruit Trees, Citrus &amp; Berries'!BO621</f>
        <v/>
      </c>
      <c r="G777" s="1332"/>
      <c r="H777" s="1333" t="str">
        <f>'Fruit Trees, Citrus &amp; Berries'!BL621&amp;" | "&amp;'Fruit Trees, Citrus &amp; Berries'!BM621</f>
        <v>Finger Lime | Rainforest Pearl (20cm pot)</v>
      </c>
      <c r="I777" s="1334"/>
      <c r="J777" s="1334"/>
      <c r="K777" s="1334"/>
      <c r="L777" s="1334"/>
      <c r="M777" s="1334"/>
      <c r="N777" s="1334"/>
      <c r="O777" s="1334"/>
      <c r="P777" s="1334"/>
      <c r="Q777" s="1334"/>
      <c r="R777" s="1334"/>
      <c r="S777" s="1334"/>
      <c r="T777" s="1334"/>
      <c r="U777" s="1334"/>
      <c r="V777" s="1334"/>
      <c r="W777" s="1334"/>
      <c r="X777" s="1334"/>
      <c r="Y777" s="1334"/>
      <c r="Z777" s="1334"/>
      <c r="AA777" s="1334"/>
      <c r="AB777" s="1334"/>
      <c r="AC777" s="1334"/>
      <c r="AD777" s="1334"/>
      <c r="AE777" s="1334"/>
      <c r="AF777" s="1334"/>
      <c r="AG777" s="1334"/>
      <c r="AH777" s="1334"/>
      <c r="AI777" s="1334"/>
      <c r="AJ777" s="1334"/>
      <c r="AK777" s="1334"/>
      <c r="AL777" s="1335"/>
      <c r="AM777" s="1336">
        <f>'Fruit Trees, Citrus &amp; Berries'!BP621</f>
        <v>67.95</v>
      </c>
      <c r="AN777" s="1337"/>
      <c r="AO777" s="1338"/>
      <c r="AP777" s="1339">
        <f>'Fruit Trees, Citrus &amp; Berries'!BR621</f>
        <v>0</v>
      </c>
      <c r="AQ777" s="1340"/>
      <c r="AR777" s="1341"/>
      <c r="AS777" s="1336" t="str">
        <f t="shared" si="116"/>
        <v/>
      </c>
      <c r="AT777" s="1337"/>
      <c r="AU777" s="1337"/>
      <c r="AV777" s="1338"/>
      <c r="AW777" s="1342" t="str">
        <f>'Fruit Trees, Citrus &amp; Berries'!BK621</f>
        <v>MVPFT743</v>
      </c>
      <c r="AX777" s="1343"/>
      <c r="AY777" s="1344"/>
      <c r="BB777" s="108" t="str">
        <f t="shared" si="104"/>
        <v>*********</v>
      </c>
      <c r="BC777" s="108" t="str">
        <f t="shared" si="106"/>
        <v>MVPFT743</v>
      </c>
      <c r="BD777" s="108" t="str">
        <f t="shared" si="107"/>
        <v/>
      </c>
      <c r="BE777" s="108" t="str">
        <f t="shared" si="108"/>
        <v>Finger Lime | Rainforest Pearl (20cm pot)</v>
      </c>
      <c r="BF777" s="115" t="str">
        <f t="shared" si="109"/>
        <v/>
      </c>
      <c r="BG777" s="113">
        <f t="shared" si="110"/>
        <v>67.95</v>
      </c>
      <c r="BH777" s="206">
        <f t="shared" si="111"/>
        <v>0</v>
      </c>
      <c r="BI777" s="113" t="str">
        <f t="shared" si="112"/>
        <v/>
      </c>
    </row>
    <row r="778" spans="2:61" ht="18.75" customHeight="1" x14ac:dyDescent="0.4">
      <c r="B778" s="1329" t="s">
        <v>1824</v>
      </c>
      <c r="C778" s="1330"/>
      <c r="D778" s="1329" t="s">
        <v>1824</v>
      </c>
      <c r="E778" s="1330"/>
      <c r="F778" s="1331" t="str">
        <f>'Fruit Trees, Citrus &amp; Berries'!BO622</f>
        <v/>
      </c>
      <c r="G778" s="1332"/>
      <c r="H778" s="1333" t="str">
        <f>'Fruit Trees, Citrus &amp; Berries'!BL622&amp;" | "&amp;'Fruit Trees, Citrus &amp; Berries'!BM622</f>
        <v>Finger Lime | Sunrise (20cm pot)</v>
      </c>
      <c r="I778" s="1334"/>
      <c r="J778" s="1334"/>
      <c r="K778" s="1334"/>
      <c r="L778" s="1334"/>
      <c r="M778" s="1334"/>
      <c r="N778" s="1334"/>
      <c r="O778" s="1334"/>
      <c r="P778" s="1334"/>
      <c r="Q778" s="1334"/>
      <c r="R778" s="1334"/>
      <c r="S778" s="1334"/>
      <c r="T778" s="1334"/>
      <c r="U778" s="1334"/>
      <c r="V778" s="1334"/>
      <c r="W778" s="1334"/>
      <c r="X778" s="1334"/>
      <c r="Y778" s="1334"/>
      <c r="Z778" s="1334"/>
      <c r="AA778" s="1334"/>
      <c r="AB778" s="1334"/>
      <c r="AC778" s="1334"/>
      <c r="AD778" s="1334"/>
      <c r="AE778" s="1334"/>
      <c r="AF778" s="1334"/>
      <c r="AG778" s="1334"/>
      <c r="AH778" s="1334"/>
      <c r="AI778" s="1334"/>
      <c r="AJ778" s="1334"/>
      <c r="AK778" s="1334"/>
      <c r="AL778" s="1335"/>
      <c r="AM778" s="1336">
        <f>'Fruit Trees, Citrus &amp; Berries'!BP622</f>
        <v>67.95</v>
      </c>
      <c r="AN778" s="1337"/>
      <c r="AO778" s="1338"/>
      <c r="AP778" s="1339">
        <f>'Fruit Trees, Citrus &amp; Berries'!BR622</f>
        <v>0</v>
      </c>
      <c r="AQ778" s="1340"/>
      <c r="AR778" s="1341"/>
      <c r="AS778" s="1336" t="str">
        <f t="shared" si="116"/>
        <v/>
      </c>
      <c r="AT778" s="1337"/>
      <c r="AU778" s="1337"/>
      <c r="AV778" s="1338"/>
      <c r="AW778" s="1342" t="str">
        <f>'Fruit Trees, Citrus &amp; Berries'!BK622</f>
        <v>MVPFT745</v>
      </c>
      <c r="AX778" s="1343"/>
      <c r="AY778" s="1344"/>
      <c r="BB778" s="108" t="str">
        <f t="shared" si="104"/>
        <v>*********</v>
      </c>
      <c r="BC778" s="108" t="str">
        <f t="shared" si="106"/>
        <v>MVPFT745</v>
      </c>
      <c r="BD778" s="108" t="str">
        <f t="shared" si="107"/>
        <v/>
      </c>
      <c r="BE778" s="108" t="str">
        <f t="shared" si="108"/>
        <v>Finger Lime | Sunrise (20cm pot)</v>
      </c>
      <c r="BF778" s="115" t="str">
        <f t="shared" si="109"/>
        <v/>
      </c>
      <c r="BG778" s="113">
        <f t="shared" si="110"/>
        <v>67.95</v>
      </c>
      <c r="BH778" s="206">
        <f t="shared" si="111"/>
        <v>0</v>
      </c>
      <c r="BI778" s="113" t="str">
        <f t="shared" si="112"/>
        <v/>
      </c>
    </row>
    <row r="779" spans="2:61" ht="18.75" customHeight="1" x14ac:dyDescent="0.4">
      <c r="B779" s="1329" t="s">
        <v>1824</v>
      </c>
      <c r="C779" s="1330"/>
      <c r="D779" s="1329" t="s">
        <v>1824</v>
      </c>
      <c r="E779" s="1330"/>
      <c r="F779" s="1331">
        <f>'Fruit Trees, Citrus &amp; Berries'!BO623</f>
        <v>0</v>
      </c>
      <c r="G779" s="1332"/>
      <c r="H779" s="1333" t="str">
        <f>'Fruit Trees, Citrus &amp; Berries'!BL623&amp;" | "&amp;'Fruit Trees, Citrus &amp; Berries'!BM623</f>
        <v xml:space="preserve"> | </v>
      </c>
      <c r="I779" s="1334"/>
      <c r="J779" s="1334"/>
      <c r="K779" s="1334"/>
      <c r="L779" s="1334"/>
      <c r="M779" s="1334"/>
      <c r="N779" s="1334"/>
      <c r="O779" s="1334"/>
      <c r="P779" s="1334"/>
      <c r="Q779" s="1334"/>
      <c r="R779" s="1334"/>
      <c r="S779" s="1334"/>
      <c r="T779" s="1334"/>
      <c r="U779" s="1334"/>
      <c r="V779" s="1334"/>
      <c r="W779" s="1334"/>
      <c r="X779" s="1334"/>
      <c r="Y779" s="1334"/>
      <c r="Z779" s="1334"/>
      <c r="AA779" s="1334"/>
      <c r="AB779" s="1334"/>
      <c r="AC779" s="1334"/>
      <c r="AD779" s="1334"/>
      <c r="AE779" s="1334"/>
      <c r="AF779" s="1334"/>
      <c r="AG779" s="1334"/>
      <c r="AH779" s="1334"/>
      <c r="AI779" s="1334"/>
      <c r="AJ779" s="1334"/>
      <c r="AK779" s="1334"/>
      <c r="AL779" s="1335"/>
      <c r="AM779" s="1336">
        <f>'Fruit Trees, Citrus &amp; Berries'!BP623</f>
        <v>0</v>
      </c>
      <c r="AN779" s="1337"/>
      <c r="AO779" s="1338"/>
      <c r="AP779" s="1339">
        <f>'Fruit Trees, Citrus &amp; Berries'!BR623</f>
        <v>0</v>
      </c>
      <c r="AQ779" s="1340"/>
      <c r="AR779" s="1341"/>
      <c r="AS779" s="1336" t="str">
        <f t="shared" si="116"/>
        <v/>
      </c>
      <c r="AT779" s="1337"/>
      <c r="AU779" s="1337"/>
      <c r="AV779" s="1338"/>
      <c r="AW779" s="1342">
        <f>'Fruit Trees, Citrus &amp; Berries'!BK623</f>
        <v>0</v>
      </c>
      <c r="AX779" s="1343"/>
      <c r="AY779" s="1344"/>
      <c r="BB779" s="108" t="str">
        <f t="shared" si="104"/>
        <v>*********</v>
      </c>
      <c r="BC779" s="108">
        <f t="shared" si="106"/>
        <v>0</v>
      </c>
      <c r="BD779" s="108">
        <f t="shared" si="107"/>
        <v>0</v>
      </c>
      <c r="BE779" s="108" t="str">
        <f t="shared" si="108"/>
        <v xml:space="preserve"> | </v>
      </c>
      <c r="BF779" s="115" t="str">
        <f t="shared" si="109"/>
        <v/>
      </c>
      <c r="BG779" s="113">
        <f t="shared" si="110"/>
        <v>0</v>
      </c>
      <c r="BH779" s="206">
        <f t="shared" si="111"/>
        <v>0</v>
      </c>
      <c r="BI779" s="113" t="str">
        <f t="shared" si="112"/>
        <v/>
      </c>
    </row>
    <row r="780" spans="2:61" ht="18.75" customHeight="1" x14ac:dyDescent="0.4">
      <c r="B780" s="1329" t="s">
        <v>1824</v>
      </c>
      <c r="C780" s="1330"/>
      <c r="D780" s="1329" t="s">
        <v>1824</v>
      </c>
      <c r="E780" s="1330"/>
      <c r="F780" s="1331" t="str">
        <f>'Fruit Trees, Citrus &amp; Berries'!BO624</f>
        <v/>
      </c>
      <c r="G780" s="1332"/>
      <c r="H780" s="1333" t="str">
        <f>'Fruit Trees, Citrus &amp; Berries'!BL624&amp;" | "&amp;'Fruit Trees, Citrus &amp; Berries'!BM624</f>
        <v xml:space="preserve"> | </v>
      </c>
      <c r="I780" s="1334"/>
      <c r="J780" s="1334"/>
      <c r="K780" s="1334"/>
      <c r="L780" s="1334"/>
      <c r="M780" s="1334"/>
      <c r="N780" s="1334"/>
      <c r="O780" s="1334"/>
      <c r="P780" s="1334"/>
      <c r="Q780" s="1334"/>
      <c r="R780" s="1334"/>
      <c r="S780" s="1334"/>
      <c r="T780" s="1334"/>
      <c r="U780" s="1334"/>
      <c r="V780" s="1334"/>
      <c r="W780" s="1334"/>
      <c r="X780" s="1334"/>
      <c r="Y780" s="1334"/>
      <c r="Z780" s="1334"/>
      <c r="AA780" s="1334"/>
      <c r="AB780" s="1334"/>
      <c r="AC780" s="1334"/>
      <c r="AD780" s="1334"/>
      <c r="AE780" s="1334"/>
      <c r="AF780" s="1334"/>
      <c r="AG780" s="1334"/>
      <c r="AH780" s="1334"/>
      <c r="AI780" s="1334"/>
      <c r="AJ780" s="1334"/>
      <c r="AK780" s="1334"/>
      <c r="AL780" s="1335"/>
      <c r="AM780" s="1336" t="str">
        <f>'Fruit Trees, Citrus &amp; Berries'!BP624</f>
        <v/>
      </c>
      <c r="AN780" s="1337"/>
      <c r="AO780" s="1338"/>
      <c r="AP780" s="1339" t="str">
        <f>'Fruit Trees, Citrus &amp; Berries'!BR624</f>
        <v/>
      </c>
      <c r="AQ780" s="1340"/>
      <c r="AR780" s="1341"/>
      <c r="AS780" s="1336" t="str">
        <f t="shared" si="116"/>
        <v/>
      </c>
      <c r="AT780" s="1337"/>
      <c r="AU780" s="1337"/>
      <c r="AV780" s="1338"/>
      <c r="AW780" s="1342">
        <f>'Fruit Trees, Citrus &amp; Berries'!BK624</f>
        <v>0</v>
      </c>
      <c r="AX780" s="1343"/>
      <c r="AY780" s="1344"/>
      <c r="BB780" s="108" t="str">
        <f t="shared" si="104"/>
        <v>*********</v>
      </c>
      <c r="BC780" s="108">
        <f t="shared" si="106"/>
        <v>0</v>
      </c>
      <c r="BD780" s="108" t="str">
        <f t="shared" si="107"/>
        <v/>
      </c>
      <c r="BE780" s="108" t="str">
        <f t="shared" si="108"/>
        <v xml:space="preserve"> | </v>
      </c>
      <c r="BF780" s="115" t="str">
        <f t="shared" si="109"/>
        <v/>
      </c>
      <c r="BG780" s="113" t="str">
        <f t="shared" si="110"/>
        <v/>
      </c>
      <c r="BH780" s="206" t="str">
        <f t="shared" si="111"/>
        <v/>
      </c>
      <c r="BI780" s="113" t="str">
        <f t="shared" si="112"/>
        <v/>
      </c>
    </row>
    <row r="781" spans="2:61" ht="47.25" customHeight="1" x14ac:dyDescent="0.5">
      <c r="B781" s="61" t="s">
        <v>1830</v>
      </c>
      <c r="C781" s="61"/>
      <c r="D781" s="61"/>
      <c r="E781" s="61"/>
      <c r="F781" s="225" t="str">
        <f>IF('Ornamental Trees - Bare Root'!BG10&gt;0,"ORNAMENTAL TREES - BARE ROOT","")</f>
        <v/>
      </c>
      <c r="G781" s="61"/>
      <c r="H781" s="61"/>
      <c r="I781" s="61"/>
      <c r="J781" s="61"/>
      <c r="K781" s="61"/>
      <c r="L781" s="61"/>
      <c r="M781" s="61"/>
      <c r="N781" s="61"/>
      <c r="O781" s="61"/>
      <c r="P781" s="61"/>
      <c r="Q781" s="61"/>
      <c r="R781" s="61"/>
      <c r="S781" s="61"/>
      <c r="T781" s="61"/>
      <c r="U781" s="61"/>
      <c r="V781" s="61"/>
      <c r="W781" s="61"/>
      <c r="X781" s="61"/>
      <c r="Y781" s="61"/>
      <c r="Z781" s="61"/>
      <c r="AA781" s="61"/>
      <c r="AB781" s="61"/>
      <c r="AD781" s="122"/>
      <c r="AE781" s="122"/>
      <c r="AF781" s="122"/>
      <c r="AG781" s="122"/>
      <c r="AH781" s="122"/>
      <c r="AI781" s="122"/>
      <c r="AJ781" s="122"/>
      <c r="AK781" s="122"/>
      <c r="AL781" s="122"/>
      <c r="AM781" s="122"/>
      <c r="AN781" s="122"/>
      <c r="AO781" s="122"/>
      <c r="AP781" s="122"/>
      <c r="AQ781" s="122"/>
      <c r="AR781" s="122"/>
      <c r="AS781" s="122"/>
      <c r="AT781" s="122"/>
      <c r="AU781" s="122"/>
      <c r="AV781" s="122"/>
      <c r="AW781" s="122"/>
      <c r="AX781" s="122"/>
      <c r="AY781" s="226" t="str">
        <f>IF(F781="","",("Order total: "&amp;TEXT(SUMIFS(AS29:AS1305,F29:F1305,"&gt;0",AW29:AW1305,"*OBR*"),"$#,##0.00;")&amp;"  Qty: "&amp;AW13&amp;"  Pruning: "&amp;'Ornamental Trees - Bare Root'!AV3))</f>
        <v/>
      </c>
      <c r="BB781" s="108" t="str">
        <f t="shared" si="104"/>
        <v>*********</v>
      </c>
      <c r="BC781" s="108">
        <f t="shared" si="106"/>
        <v>0</v>
      </c>
      <c r="BD781" s="108" t="str">
        <f t="shared" si="107"/>
        <v/>
      </c>
      <c r="BE781" s="108">
        <f t="shared" si="108"/>
        <v>0</v>
      </c>
      <c r="BF781" s="115" t="str">
        <f t="shared" si="109"/>
        <v/>
      </c>
      <c r="BG781" s="113">
        <f t="shared" si="110"/>
        <v>0</v>
      </c>
      <c r="BH781" s="206">
        <f t="shared" si="111"/>
        <v>0</v>
      </c>
      <c r="BI781" s="113">
        <f t="shared" si="112"/>
        <v>0</v>
      </c>
    </row>
    <row r="782" spans="2:61" ht="18.75" customHeight="1" x14ac:dyDescent="0.25">
      <c r="B782" s="204" t="s">
        <v>1821</v>
      </c>
      <c r="C782" s="204"/>
      <c r="D782" s="204" t="s">
        <v>1822</v>
      </c>
      <c r="E782" s="204"/>
      <c r="F782" s="204" t="str">
        <f>IF(F781&lt;&gt;"","Qty","")</f>
        <v/>
      </c>
      <c r="G782" s="204"/>
      <c r="H782" s="204" t="s">
        <v>606</v>
      </c>
      <c r="I782" s="204"/>
      <c r="J782" s="204"/>
      <c r="K782" s="204"/>
      <c r="L782" s="204"/>
      <c r="M782" s="204"/>
      <c r="N782" s="204"/>
      <c r="O782" s="204"/>
      <c r="P782" s="204"/>
      <c r="Q782" s="204"/>
      <c r="R782" s="204"/>
      <c r="S782" s="204"/>
      <c r="T782" s="204"/>
      <c r="U782" s="204"/>
      <c r="V782" s="204"/>
      <c r="W782" s="204"/>
      <c r="X782" s="204"/>
      <c r="Y782" s="204"/>
      <c r="Z782" s="204"/>
      <c r="AA782" s="204"/>
      <c r="AB782" s="204"/>
      <c r="AC782" s="204"/>
      <c r="AD782" s="204"/>
      <c r="AE782" s="204"/>
      <c r="AF782" s="204"/>
      <c r="AG782" s="204"/>
      <c r="AH782" s="204"/>
      <c r="AI782" s="134"/>
      <c r="AJ782" s="134"/>
      <c r="AK782" s="134"/>
      <c r="AL782" s="134"/>
      <c r="AM782" s="1347" t="s">
        <v>1</v>
      </c>
      <c r="AN782" s="1347"/>
      <c r="AO782" s="1347"/>
      <c r="AP782" s="1347" t="s">
        <v>617</v>
      </c>
      <c r="AQ782" s="1347"/>
      <c r="AR782" s="1347"/>
      <c r="AS782" s="1347" t="s">
        <v>611</v>
      </c>
      <c r="AT782" s="1347"/>
      <c r="AU782" s="1347"/>
      <c r="AV782" s="1347"/>
      <c r="AW782" s="1347" t="s">
        <v>719</v>
      </c>
      <c r="AX782" s="1347"/>
      <c r="AY782" s="1347"/>
      <c r="BB782" s="108" t="str">
        <f t="shared" si="104"/>
        <v>*********</v>
      </c>
      <c r="BC782" s="108" t="str">
        <f t="shared" si="106"/>
        <v>Code</v>
      </c>
      <c r="BD782" s="108" t="str">
        <f t="shared" si="107"/>
        <v/>
      </c>
      <c r="BE782" s="108" t="str">
        <f t="shared" si="108"/>
        <v>Type &amp; Variety</v>
      </c>
      <c r="BF782" s="115" t="str">
        <f t="shared" si="109"/>
        <v/>
      </c>
      <c r="BG782" s="113" t="str">
        <f t="shared" si="110"/>
        <v>Price</v>
      </c>
      <c r="BH782" s="206" t="str">
        <f t="shared" si="111"/>
        <v>Disc.</v>
      </c>
      <c r="BI782" s="113" t="str">
        <f t="shared" si="112"/>
        <v>Total</v>
      </c>
    </row>
    <row r="783" spans="2:61" ht="18.75" customHeight="1" x14ac:dyDescent="0.4">
      <c r="B783" s="1345" t="s">
        <v>1824</v>
      </c>
      <c r="C783" s="1346"/>
      <c r="D783" s="1345" t="s">
        <v>1824</v>
      </c>
      <c r="E783" s="1346"/>
      <c r="F783" s="1331" t="str">
        <f>'Ornamental Trees - Bare Root'!BG21</f>
        <v/>
      </c>
      <c r="G783" s="1332"/>
      <c r="H783" s="1333" t="str">
        <f>IF('Ornamental Trees - Bare Root'!BE21="",'Ornamental Trees - Bare Root'!BC21&amp;" | "&amp;'Ornamental Trees - Bare Root'!BD21,'Ornamental Trees - Bare Root'!BC21&amp;" | "&amp;'Ornamental Trees - Bare Root'!BD21&amp;" - "&amp;'Ornamental Trees - Bare Root'!BE21)</f>
        <v>Acer Buergerianum | Trident Maple - Advanced</v>
      </c>
      <c r="I783" s="1334"/>
      <c r="J783" s="1334"/>
      <c r="K783" s="1334"/>
      <c r="L783" s="1334"/>
      <c r="M783" s="1334"/>
      <c r="N783" s="1334"/>
      <c r="O783" s="1334"/>
      <c r="P783" s="1334"/>
      <c r="Q783" s="1334"/>
      <c r="R783" s="1334"/>
      <c r="S783" s="1334"/>
      <c r="T783" s="1334"/>
      <c r="U783" s="1334"/>
      <c r="V783" s="1334"/>
      <c r="W783" s="1334"/>
      <c r="X783" s="1334"/>
      <c r="Y783" s="1334"/>
      <c r="Z783" s="1334"/>
      <c r="AA783" s="1334"/>
      <c r="AB783" s="1334"/>
      <c r="AC783" s="1334"/>
      <c r="AD783" s="1334"/>
      <c r="AE783" s="1334"/>
      <c r="AF783" s="1334"/>
      <c r="AG783" s="1334"/>
      <c r="AH783" s="1334"/>
      <c r="AI783" s="1334"/>
      <c r="AJ783" s="1334"/>
      <c r="AK783" s="1334"/>
      <c r="AL783" s="1335"/>
      <c r="AM783" s="1336" t="str">
        <f>'Ornamental Trees - Bare Root'!BH21</f>
        <v/>
      </c>
      <c r="AN783" s="1337"/>
      <c r="AO783" s="1338"/>
      <c r="AP783" s="1339">
        <f>'Ornamental Trees - Bare Root'!BJ21</f>
        <v>0</v>
      </c>
      <c r="AQ783" s="1340"/>
      <c r="AR783" s="1341"/>
      <c r="AS783" s="1336" t="str">
        <f t="shared" ref="AS783" si="117">IF(OR(F783="",F783=0),"",(F783*AM783)-(F783*AM783*AP783))</f>
        <v/>
      </c>
      <c r="AT783" s="1337"/>
      <c r="AU783" s="1337"/>
      <c r="AV783" s="1338"/>
      <c r="AW783" s="1342" t="str">
        <f>'Ornamental Trees - Bare Root'!BA21</f>
        <v>FNOBR001</v>
      </c>
      <c r="AX783" s="1343"/>
      <c r="AY783" s="1344"/>
      <c r="BB783" s="108" t="str">
        <f t="shared" si="104"/>
        <v>*********</v>
      </c>
      <c r="BC783" s="108" t="str">
        <f t="shared" si="106"/>
        <v>FNOBR001</v>
      </c>
      <c r="BD783" s="108" t="str">
        <f t="shared" si="107"/>
        <v/>
      </c>
      <c r="BE783" s="108" t="str">
        <f t="shared" si="108"/>
        <v>Acer Buergerianum | Trident Maple - Advanced</v>
      </c>
      <c r="BF783" s="115" t="str">
        <f t="shared" si="109"/>
        <v/>
      </c>
      <c r="BG783" s="113" t="str">
        <f t="shared" si="110"/>
        <v/>
      </c>
      <c r="BH783" s="206">
        <f t="shared" si="111"/>
        <v>0</v>
      </c>
      <c r="BI783" s="113" t="str">
        <f t="shared" si="112"/>
        <v/>
      </c>
    </row>
    <row r="784" spans="2:61" ht="18.75" customHeight="1" x14ac:dyDescent="0.4">
      <c r="B784" s="1345" t="s">
        <v>1824</v>
      </c>
      <c r="C784" s="1346"/>
      <c r="D784" s="1345" t="s">
        <v>1824</v>
      </c>
      <c r="E784" s="1346"/>
      <c r="F784" s="1331" t="str">
        <f>'Ornamental Trees - Bare Root'!BG22</f>
        <v/>
      </c>
      <c r="G784" s="1332"/>
      <c r="H784" s="1333" t="str">
        <f>IF('Ornamental Trees - Bare Root'!BE22="",'Ornamental Trees - Bare Root'!BC22&amp;" | "&amp;'Ornamental Trees - Bare Root'!BD22,'Ornamental Trees - Bare Root'!BC22&amp;" | "&amp;'Ornamental Trees - Bare Root'!BD22&amp;" - "&amp;'Ornamental Trees - Bare Root'!BE22)</f>
        <v>Acer Japonicum Vitifolium | Vine-Leafed Maple - Advanced</v>
      </c>
      <c r="I784" s="1334"/>
      <c r="J784" s="1334"/>
      <c r="K784" s="1334"/>
      <c r="L784" s="1334"/>
      <c r="M784" s="1334"/>
      <c r="N784" s="1334"/>
      <c r="O784" s="1334"/>
      <c r="P784" s="1334"/>
      <c r="Q784" s="1334"/>
      <c r="R784" s="1334"/>
      <c r="S784" s="1334"/>
      <c r="T784" s="1334"/>
      <c r="U784" s="1334"/>
      <c r="V784" s="1334"/>
      <c r="W784" s="1334"/>
      <c r="X784" s="1334"/>
      <c r="Y784" s="1334"/>
      <c r="Z784" s="1334"/>
      <c r="AA784" s="1334"/>
      <c r="AB784" s="1334"/>
      <c r="AC784" s="1334"/>
      <c r="AD784" s="1334"/>
      <c r="AE784" s="1334"/>
      <c r="AF784" s="1334"/>
      <c r="AG784" s="1334"/>
      <c r="AH784" s="1334"/>
      <c r="AI784" s="1334"/>
      <c r="AJ784" s="1334"/>
      <c r="AK784" s="1334"/>
      <c r="AL784" s="1335"/>
      <c r="AM784" s="1336">
        <f>'Ornamental Trees - Bare Root'!BH22</f>
        <v>72.95</v>
      </c>
      <c r="AN784" s="1337"/>
      <c r="AO784" s="1338"/>
      <c r="AP784" s="1339">
        <f>'Ornamental Trees - Bare Root'!BJ22</f>
        <v>0</v>
      </c>
      <c r="AQ784" s="1340"/>
      <c r="AR784" s="1341"/>
      <c r="AS784" s="1336" t="str">
        <f t="shared" ref="AS784:AS847" si="118">IF(OR(F784="",F784=0),"",(F784*AM784)-(F784*AM784*AP784))</f>
        <v/>
      </c>
      <c r="AT784" s="1337"/>
      <c r="AU784" s="1337"/>
      <c r="AV784" s="1338"/>
      <c r="AW784" s="1342" t="str">
        <f>'Ornamental Trees - Bare Root'!BA22</f>
        <v>FNOBR002</v>
      </c>
      <c r="AX784" s="1343"/>
      <c r="AY784" s="1344"/>
      <c r="BB784" s="108" t="str">
        <f t="shared" si="104"/>
        <v>*********</v>
      </c>
      <c r="BC784" s="108" t="str">
        <f t="shared" si="106"/>
        <v>FNOBR002</v>
      </c>
      <c r="BD784" s="108" t="str">
        <f t="shared" si="107"/>
        <v/>
      </c>
      <c r="BE784" s="108" t="str">
        <f t="shared" si="108"/>
        <v>Acer Japonicum Vitifolium | Vine-Leafed Maple - Advanced</v>
      </c>
      <c r="BF784" s="115" t="str">
        <f t="shared" si="109"/>
        <v/>
      </c>
      <c r="BG784" s="113">
        <f t="shared" si="110"/>
        <v>72.95</v>
      </c>
      <c r="BH784" s="206">
        <f t="shared" si="111"/>
        <v>0</v>
      </c>
      <c r="BI784" s="113" t="str">
        <f t="shared" si="112"/>
        <v/>
      </c>
    </row>
    <row r="785" spans="2:61" ht="18.75" customHeight="1" x14ac:dyDescent="0.4">
      <c r="B785" s="1345" t="s">
        <v>1824</v>
      </c>
      <c r="C785" s="1346"/>
      <c r="D785" s="1345" t="s">
        <v>1824</v>
      </c>
      <c r="E785" s="1346"/>
      <c r="F785" s="1331" t="str">
        <f>'Ornamental Trees - Bare Root'!BG23</f>
        <v/>
      </c>
      <c r="G785" s="1332"/>
      <c r="H785" s="1333" t="str">
        <f>IF('Ornamental Trees - Bare Root'!BE23="",'Ornamental Trees - Bare Root'!BC23&amp;" | "&amp;'Ornamental Trees - Bare Root'!BD23,'Ornamental Trees - Bare Root'!BC23&amp;" | "&amp;'Ornamental Trees - Bare Root'!BD23&amp;" - "&amp;'Ornamental Trees - Bare Root'!BE23)</f>
        <v>Acer Japonicum Vitifolium | Vine-Leafed Maple - Advanced</v>
      </c>
      <c r="I785" s="1334"/>
      <c r="J785" s="1334"/>
      <c r="K785" s="1334"/>
      <c r="L785" s="1334"/>
      <c r="M785" s="1334"/>
      <c r="N785" s="1334"/>
      <c r="O785" s="1334"/>
      <c r="P785" s="1334"/>
      <c r="Q785" s="1334"/>
      <c r="R785" s="1334"/>
      <c r="S785" s="1334"/>
      <c r="T785" s="1334"/>
      <c r="U785" s="1334"/>
      <c r="V785" s="1334"/>
      <c r="W785" s="1334"/>
      <c r="X785" s="1334"/>
      <c r="Y785" s="1334"/>
      <c r="Z785" s="1334"/>
      <c r="AA785" s="1334"/>
      <c r="AB785" s="1334"/>
      <c r="AC785" s="1334"/>
      <c r="AD785" s="1334"/>
      <c r="AE785" s="1334"/>
      <c r="AF785" s="1334"/>
      <c r="AG785" s="1334"/>
      <c r="AH785" s="1334"/>
      <c r="AI785" s="1334"/>
      <c r="AJ785" s="1334"/>
      <c r="AK785" s="1334"/>
      <c r="AL785" s="1335"/>
      <c r="AM785" s="1336" t="str">
        <f>'Ornamental Trees - Bare Root'!BH23</f>
        <v/>
      </c>
      <c r="AN785" s="1337"/>
      <c r="AO785" s="1338"/>
      <c r="AP785" s="1339">
        <f>'Ornamental Trees - Bare Root'!BJ23</f>
        <v>0</v>
      </c>
      <c r="AQ785" s="1340"/>
      <c r="AR785" s="1341"/>
      <c r="AS785" s="1336" t="str">
        <f t="shared" si="118"/>
        <v/>
      </c>
      <c r="AT785" s="1337"/>
      <c r="AU785" s="1337"/>
      <c r="AV785" s="1338"/>
      <c r="AW785" s="1342" t="str">
        <f>'Ornamental Trees - Bare Root'!BA23</f>
        <v>JFOBR002</v>
      </c>
      <c r="AX785" s="1343"/>
      <c r="AY785" s="1344"/>
      <c r="BB785" s="108" t="str">
        <f t="shared" si="104"/>
        <v>*********</v>
      </c>
      <c r="BC785" s="108" t="str">
        <f t="shared" si="106"/>
        <v>JFOBR002</v>
      </c>
      <c r="BD785" s="108" t="str">
        <f t="shared" si="107"/>
        <v/>
      </c>
      <c r="BE785" s="108" t="str">
        <f t="shared" si="108"/>
        <v>Acer Japonicum Vitifolium | Vine-Leafed Maple - Advanced</v>
      </c>
      <c r="BF785" s="115" t="str">
        <f t="shared" si="109"/>
        <v/>
      </c>
      <c r="BG785" s="113" t="str">
        <f t="shared" si="110"/>
        <v/>
      </c>
      <c r="BH785" s="206">
        <f t="shared" si="111"/>
        <v>0</v>
      </c>
      <c r="BI785" s="113" t="str">
        <f t="shared" si="112"/>
        <v/>
      </c>
    </row>
    <row r="786" spans="2:61" ht="18.75" customHeight="1" x14ac:dyDescent="0.4">
      <c r="B786" s="1345" t="s">
        <v>1824</v>
      </c>
      <c r="C786" s="1346"/>
      <c r="D786" s="1345" t="s">
        <v>1824</v>
      </c>
      <c r="E786" s="1346"/>
      <c r="F786" s="1331" t="str">
        <f>'Ornamental Trees - Bare Root'!BG24</f>
        <v/>
      </c>
      <c r="G786" s="1332"/>
      <c r="H786" s="1333" t="str">
        <f>IF('Ornamental Trees - Bare Root'!BE24="",'Ornamental Trees - Bare Root'!BC24&amp;" | "&amp;'Ornamental Trees - Bare Root'!BD24,'Ornamental Trees - Bare Root'!BC24&amp;" | "&amp;'Ornamental Trees - Bare Root'!BD24&amp;" - "&amp;'Ornamental Trees - Bare Root'!BE24)</f>
        <v>Acer Negundo | Box Elder Maple  - Advanced</v>
      </c>
      <c r="I786" s="1334"/>
      <c r="J786" s="1334"/>
      <c r="K786" s="1334"/>
      <c r="L786" s="1334"/>
      <c r="M786" s="1334"/>
      <c r="N786" s="1334"/>
      <c r="O786" s="1334"/>
      <c r="P786" s="1334"/>
      <c r="Q786" s="1334"/>
      <c r="R786" s="1334"/>
      <c r="S786" s="1334"/>
      <c r="T786" s="1334"/>
      <c r="U786" s="1334"/>
      <c r="V786" s="1334"/>
      <c r="W786" s="1334"/>
      <c r="X786" s="1334"/>
      <c r="Y786" s="1334"/>
      <c r="Z786" s="1334"/>
      <c r="AA786" s="1334"/>
      <c r="AB786" s="1334"/>
      <c r="AC786" s="1334"/>
      <c r="AD786" s="1334"/>
      <c r="AE786" s="1334"/>
      <c r="AF786" s="1334"/>
      <c r="AG786" s="1334"/>
      <c r="AH786" s="1334"/>
      <c r="AI786" s="1334"/>
      <c r="AJ786" s="1334"/>
      <c r="AK786" s="1334"/>
      <c r="AL786" s="1335"/>
      <c r="AM786" s="1336" t="str">
        <f>'Ornamental Trees - Bare Root'!BH24</f>
        <v/>
      </c>
      <c r="AN786" s="1337"/>
      <c r="AO786" s="1338"/>
      <c r="AP786" s="1339">
        <f>'Ornamental Trees - Bare Root'!BJ24</f>
        <v>0</v>
      </c>
      <c r="AQ786" s="1340"/>
      <c r="AR786" s="1341"/>
      <c r="AS786" s="1336" t="str">
        <f t="shared" si="118"/>
        <v/>
      </c>
      <c r="AT786" s="1337"/>
      <c r="AU786" s="1337"/>
      <c r="AV786" s="1338"/>
      <c r="AW786" s="1342" t="str">
        <f>'Ornamental Trees - Bare Root'!BA24</f>
        <v>FNOBR003</v>
      </c>
      <c r="AX786" s="1343"/>
      <c r="AY786" s="1344"/>
      <c r="BB786" s="108" t="str">
        <f t="shared" si="104"/>
        <v>*********</v>
      </c>
      <c r="BC786" s="108" t="str">
        <f t="shared" si="106"/>
        <v>FNOBR003</v>
      </c>
      <c r="BD786" s="108" t="str">
        <f t="shared" si="107"/>
        <v/>
      </c>
      <c r="BE786" s="108" t="str">
        <f t="shared" si="108"/>
        <v>Acer Negundo | Box Elder Maple  - Advanced</v>
      </c>
      <c r="BF786" s="115" t="str">
        <f t="shared" si="109"/>
        <v/>
      </c>
      <c r="BG786" s="113" t="str">
        <f t="shared" si="110"/>
        <v/>
      </c>
      <c r="BH786" s="206">
        <f t="shared" si="111"/>
        <v>0</v>
      </c>
      <c r="BI786" s="113" t="str">
        <f t="shared" si="112"/>
        <v/>
      </c>
    </row>
    <row r="787" spans="2:61" ht="18.75" customHeight="1" x14ac:dyDescent="0.4">
      <c r="B787" s="1345" t="s">
        <v>1824</v>
      </c>
      <c r="C787" s="1346"/>
      <c r="D787" s="1345" t="s">
        <v>1824</v>
      </c>
      <c r="E787" s="1346"/>
      <c r="F787" s="1331" t="str">
        <f>'Ornamental Trees - Bare Root'!BG25</f>
        <v/>
      </c>
      <c r="G787" s="1332"/>
      <c r="H787" s="1333" t="str">
        <f>IF('Ornamental Trees - Bare Root'!BE25="",'Ornamental Trees - Bare Root'!BC25&amp;" | "&amp;'Ornamental Trees - Bare Root'!BD25,'Ornamental Trees - Bare Root'!BC25&amp;" | "&amp;'Ornamental Trees - Bare Root'!BD25&amp;" - "&amp;'Ornamental Trees - Bare Root'!BE25)</f>
        <v>Acer Negundo 'Flamingo' | Box Elder Flamingo Maple  - Advanced</v>
      </c>
      <c r="I787" s="1334"/>
      <c r="J787" s="1334"/>
      <c r="K787" s="1334"/>
      <c r="L787" s="1334"/>
      <c r="M787" s="1334"/>
      <c r="N787" s="1334"/>
      <c r="O787" s="1334"/>
      <c r="P787" s="1334"/>
      <c r="Q787" s="1334"/>
      <c r="R787" s="1334"/>
      <c r="S787" s="1334"/>
      <c r="T787" s="1334"/>
      <c r="U787" s="1334"/>
      <c r="V787" s="1334"/>
      <c r="W787" s="1334"/>
      <c r="X787" s="1334"/>
      <c r="Y787" s="1334"/>
      <c r="Z787" s="1334"/>
      <c r="AA787" s="1334"/>
      <c r="AB787" s="1334"/>
      <c r="AC787" s="1334"/>
      <c r="AD787" s="1334"/>
      <c r="AE787" s="1334"/>
      <c r="AF787" s="1334"/>
      <c r="AG787" s="1334"/>
      <c r="AH787" s="1334"/>
      <c r="AI787" s="1334"/>
      <c r="AJ787" s="1334"/>
      <c r="AK787" s="1334"/>
      <c r="AL787" s="1335"/>
      <c r="AM787" s="1336" t="str">
        <f>'Ornamental Trees - Bare Root'!BH25</f>
        <v/>
      </c>
      <c r="AN787" s="1337"/>
      <c r="AO787" s="1338"/>
      <c r="AP787" s="1339">
        <f>'Ornamental Trees - Bare Root'!BJ25</f>
        <v>0</v>
      </c>
      <c r="AQ787" s="1340"/>
      <c r="AR787" s="1341"/>
      <c r="AS787" s="1336" t="str">
        <f t="shared" si="118"/>
        <v/>
      </c>
      <c r="AT787" s="1337"/>
      <c r="AU787" s="1337"/>
      <c r="AV787" s="1338"/>
      <c r="AW787" s="1342" t="str">
        <f>'Ornamental Trees - Bare Root'!BA25</f>
        <v>FNOBR004</v>
      </c>
      <c r="AX787" s="1343"/>
      <c r="AY787" s="1344"/>
      <c r="BB787" s="108" t="str">
        <f t="shared" si="104"/>
        <v>*********</v>
      </c>
      <c r="BC787" s="108" t="str">
        <f t="shared" si="106"/>
        <v>FNOBR004</v>
      </c>
      <c r="BD787" s="108" t="str">
        <f t="shared" si="107"/>
        <v/>
      </c>
      <c r="BE787" s="108" t="str">
        <f t="shared" si="108"/>
        <v>Acer Negundo 'Flamingo' | Box Elder Flamingo Maple  - Advanced</v>
      </c>
      <c r="BF787" s="115" t="str">
        <f t="shared" si="109"/>
        <v/>
      </c>
      <c r="BG787" s="113" t="str">
        <f t="shared" si="110"/>
        <v/>
      </c>
      <c r="BH787" s="206">
        <f t="shared" si="111"/>
        <v>0</v>
      </c>
      <c r="BI787" s="113" t="str">
        <f t="shared" si="112"/>
        <v/>
      </c>
    </row>
    <row r="788" spans="2:61" ht="18.75" customHeight="1" x14ac:dyDescent="0.4">
      <c r="B788" s="1345" t="s">
        <v>1824</v>
      </c>
      <c r="C788" s="1346"/>
      <c r="D788" s="1345" t="s">
        <v>1824</v>
      </c>
      <c r="E788" s="1346"/>
      <c r="F788" s="1331" t="str">
        <f>'Ornamental Trees - Bare Root'!BG26</f>
        <v/>
      </c>
      <c r="G788" s="1332"/>
      <c r="H788" s="1333" t="str">
        <f>IF('Ornamental Trees - Bare Root'!BE26="",'Ornamental Trees - Bare Root'!BC26&amp;" | "&amp;'Ornamental Trees - Bare Root'!BD26,'Ornamental Trees - Bare Root'!BC26&amp;" | "&amp;'Ornamental Trees - Bare Root'!BD26&amp;" - "&amp;'Ornamental Trees - Bare Root'!BE26)</f>
        <v>Acer Negundo 'Kelly's Gold' | Box Elder Kelly's Gold Maple  - Advanced</v>
      </c>
      <c r="I788" s="1334"/>
      <c r="J788" s="1334"/>
      <c r="K788" s="1334"/>
      <c r="L788" s="1334"/>
      <c r="M788" s="1334"/>
      <c r="N788" s="1334"/>
      <c r="O788" s="1334"/>
      <c r="P788" s="1334"/>
      <c r="Q788" s="1334"/>
      <c r="R788" s="1334"/>
      <c r="S788" s="1334"/>
      <c r="T788" s="1334"/>
      <c r="U788" s="1334"/>
      <c r="V788" s="1334"/>
      <c r="W788" s="1334"/>
      <c r="X788" s="1334"/>
      <c r="Y788" s="1334"/>
      <c r="Z788" s="1334"/>
      <c r="AA788" s="1334"/>
      <c r="AB788" s="1334"/>
      <c r="AC788" s="1334"/>
      <c r="AD788" s="1334"/>
      <c r="AE788" s="1334"/>
      <c r="AF788" s="1334"/>
      <c r="AG788" s="1334"/>
      <c r="AH788" s="1334"/>
      <c r="AI788" s="1334"/>
      <c r="AJ788" s="1334"/>
      <c r="AK788" s="1334"/>
      <c r="AL788" s="1335"/>
      <c r="AM788" s="1336" t="str">
        <f>'Ornamental Trees - Bare Root'!BH26</f>
        <v/>
      </c>
      <c r="AN788" s="1337"/>
      <c r="AO788" s="1338"/>
      <c r="AP788" s="1339">
        <f>'Ornamental Trees - Bare Root'!BJ26</f>
        <v>0</v>
      </c>
      <c r="AQ788" s="1340"/>
      <c r="AR788" s="1341"/>
      <c r="AS788" s="1336" t="str">
        <f t="shared" si="118"/>
        <v/>
      </c>
      <c r="AT788" s="1337"/>
      <c r="AU788" s="1337"/>
      <c r="AV788" s="1338"/>
      <c r="AW788" s="1342" t="str">
        <f>'Ornamental Trees - Bare Root'!BA26</f>
        <v>FNOBR005</v>
      </c>
      <c r="AX788" s="1343"/>
      <c r="AY788" s="1344"/>
      <c r="BB788" s="108" t="str">
        <f t="shared" si="104"/>
        <v>*********</v>
      </c>
      <c r="BC788" s="108" t="str">
        <f t="shared" si="106"/>
        <v>FNOBR005</v>
      </c>
      <c r="BD788" s="108" t="str">
        <f t="shared" si="107"/>
        <v/>
      </c>
      <c r="BE788" s="108" t="str">
        <f t="shared" si="108"/>
        <v>Acer Negundo 'Kelly's Gold' | Box Elder Kelly's Gold Maple  - Advanced</v>
      </c>
      <c r="BF788" s="115" t="str">
        <f t="shared" si="109"/>
        <v/>
      </c>
      <c r="BG788" s="113" t="str">
        <f t="shared" si="110"/>
        <v/>
      </c>
      <c r="BH788" s="206">
        <f t="shared" si="111"/>
        <v>0</v>
      </c>
      <c r="BI788" s="113" t="str">
        <f t="shared" si="112"/>
        <v/>
      </c>
    </row>
    <row r="789" spans="2:61" ht="18.75" customHeight="1" x14ac:dyDescent="0.4">
      <c r="B789" s="1345" t="s">
        <v>1824</v>
      </c>
      <c r="C789" s="1346"/>
      <c r="D789" s="1345" t="s">
        <v>1824</v>
      </c>
      <c r="E789" s="1346"/>
      <c r="F789" s="1331" t="str">
        <f>'Ornamental Trees - Bare Root'!BG27</f>
        <v/>
      </c>
      <c r="G789" s="1332"/>
      <c r="H789" s="1333" t="str">
        <f>IF('Ornamental Trees - Bare Root'!BE27="",'Ornamental Trees - Bare Root'!BC27&amp;" | "&amp;'Ornamental Trees - Bare Root'!BD27,'Ornamental Trees - Bare Root'!BC27&amp;" | "&amp;'Ornamental Trees - Bare Root'!BD27&amp;" - "&amp;'Ornamental Trees - Bare Root'!BE27)</f>
        <v>Acer Negundo 'Pink Flamingo' | Box Elder Pink Flamingo Maple  - Advanced</v>
      </c>
      <c r="I789" s="1334"/>
      <c r="J789" s="1334"/>
      <c r="K789" s="1334"/>
      <c r="L789" s="1334"/>
      <c r="M789" s="1334"/>
      <c r="N789" s="1334"/>
      <c r="O789" s="1334"/>
      <c r="P789" s="1334"/>
      <c r="Q789" s="1334"/>
      <c r="R789" s="1334"/>
      <c r="S789" s="1334"/>
      <c r="T789" s="1334"/>
      <c r="U789" s="1334"/>
      <c r="V789" s="1334"/>
      <c r="W789" s="1334"/>
      <c r="X789" s="1334"/>
      <c r="Y789" s="1334"/>
      <c r="Z789" s="1334"/>
      <c r="AA789" s="1334"/>
      <c r="AB789" s="1334"/>
      <c r="AC789" s="1334"/>
      <c r="AD789" s="1334"/>
      <c r="AE789" s="1334"/>
      <c r="AF789" s="1334"/>
      <c r="AG789" s="1334"/>
      <c r="AH789" s="1334"/>
      <c r="AI789" s="1334"/>
      <c r="AJ789" s="1334"/>
      <c r="AK789" s="1334"/>
      <c r="AL789" s="1335"/>
      <c r="AM789" s="1336">
        <f>'Ornamental Trees - Bare Root'!BH27</f>
        <v>59.95</v>
      </c>
      <c r="AN789" s="1337"/>
      <c r="AO789" s="1338"/>
      <c r="AP789" s="1339">
        <f>'Ornamental Trees - Bare Root'!BJ27</f>
        <v>0</v>
      </c>
      <c r="AQ789" s="1340"/>
      <c r="AR789" s="1341"/>
      <c r="AS789" s="1336" t="str">
        <f t="shared" si="118"/>
        <v/>
      </c>
      <c r="AT789" s="1337"/>
      <c r="AU789" s="1337"/>
      <c r="AV789" s="1338"/>
      <c r="AW789" s="1342" t="str">
        <f>'Ornamental Trees - Bare Root'!BA27</f>
        <v>JFOBR009</v>
      </c>
      <c r="AX789" s="1343"/>
      <c r="AY789" s="1344"/>
      <c r="BB789" s="108" t="str">
        <f t="shared" si="104"/>
        <v>*********</v>
      </c>
      <c r="BC789" s="108" t="str">
        <f t="shared" si="106"/>
        <v>JFOBR009</v>
      </c>
      <c r="BD789" s="108" t="str">
        <f t="shared" si="107"/>
        <v/>
      </c>
      <c r="BE789" s="108" t="str">
        <f t="shared" si="108"/>
        <v>Acer Negundo 'Pink Flamingo' | Box Elder Pink Flamingo Maple  - Advanced</v>
      </c>
      <c r="BF789" s="115" t="str">
        <f t="shared" si="109"/>
        <v/>
      </c>
      <c r="BG789" s="113">
        <f t="shared" si="110"/>
        <v>59.95</v>
      </c>
      <c r="BH789" s="206">
        <f t="shared" si="111"/>
        <v>0</v>
      </c>
      <c r="BI789" s="113" t="str">
        <f t="shared" si="112"/>
        <v/>
      </c>
    </row>
    <row r="790" spans="2:61" ht="18.75" customHeight="1" x14ac:dyDescent="0.4">
      <c r="B790" s="1345" t="s">
        <v>1824</v>
      </c>
      <c r="C790" s="1346"/>
      <c r="D790" s="1345" t="s">
        <v>1824</v>
      </c>
      <c r="E790" s="1346"/>
      <c r="F790" s="1331" t="str">
        <f>'Ornamental Trees - Bare Root'!BG28</f>
        <v/>
      </c>
      <c r="G790" s="1332"/>
      <c r="H790" s="1333" t="str">
        <f>IF('Ornamental Trees - Bare Root'!BE28="",'Ornamental Trees - Bare Root'!BC28&amp;" | "&amp;'Ornamental Trees - Bare Root'!BD28,'Ornamental Trees - Bare Root'!BC28&amp;" | "&amp;'Ornamental Trees - Bare Root'!BD28&amp;" - "&amp;'Ornamental Trees - Bare Root'!BE28)</f>
        <v>Acer Negundo 'Sensation' | Box Elder Sensation Maple - Advanced</v>
      </c>
      <c r="I790" s="1334"/>
      <c r="J790" s="1334"/>
      <c r="K790" s="1334"/>
      <c r="L790" s="1334"/>
      <c r="M790" s="1334"/>
      <c r="N790" s="1334"/>
      <c r="O790" s="1334"/>
      <c r="P790" s="1334"/>
      <c r="Q790" s="1334"/>
      <c r="R790" s="1334"/>
      <c r="S790" s="1334"/>
      <c r="T790" s="1334"/>
      <c r="U790" s="1334"/>
      <c r="V790" s="1334"/>
      <c r="W790" s="1334"/>
      <c r="X790" s="1334"/>
      <c r="Y790" s="1334"/>
      <c r="Z790" s="1334"/>
      <c r="AA790" s="1334"/>
      <c r="AB790" s="1334"/>
      <c r="AC790" s="1334"/>
      <c r="AD790" s="1334"/>
      <c r="AE790" s="1334"/>
      <c r="AF790" s="1334"/>
      <c r="AG790" s="1334"/>
      <c r="AH790" s="1334"/>
      <c r="AI790" s="1334"/>
      <c r="AJ790" s="1334"/>
      <c r="AK790" s="1334"/>
      <c r="AL790" s="1335"/>
      <c r="AM790" s="1336" t="str">
        <f>'Ornamental Trees - Bare Root'!BH28</f>
        <v/>
      </c>
      <c r="AN790" s="1337"/>
      <c r="AO790" s="1338"/>
      <c r="AP790" s="1339">
        <f>'Ornamental Trees - Bare Root'!BJ28</f>
        <v>0</v>
      </c>
      <c r="AQ790" s="1340"/>
      <c r="AR790" s="1341"/>
      <c r="AS790" s="1336" t="str">
        <f t="shared" si="118"/>
        <v/>
      </c>
      <c r="AT790" s="1337"/>
      <c r="AU790" s="1337"/>
      <c r="AV790" s="1338"/>
      <c r="AW790" s="1342" t="str">
        <f>'Ornamental Trees - Bare Root'!BA28</f>
        <v>FNOBR007</v>
      </c>
      <c r="AX790" s="1343"/>
      <c r="AY790" s="1344"/>
      <c r="BB790" s="108" t="str">
        <f t="shared" si="104"/>
        <v>*********</v>
      </c>
      <c r="BC790" s="108" t="str">
        <f t="shared" si="106"/>
        <v>FNOBR007</v>
      </c>
      <c r="BD790" s="108" t="str">
        <f t="shared" si="107"/>
        <v/>
      </c>
      <c r="BE790" s="108" t="str">
        <f t="shared" si="108"/>
        <v>Acer Negundo 'Sensation' | Box Elder Sensation Maple - Advanced</v>
      </c>
      <c r="BF790" s="115" t="str">
        <f t="shared" si="109"/>
        <v/>
      </c>
      <c r="BG790" s="113" t="str">
        <f t="shared" si="110"/>
        <v/>
      </c>
      <c r="BH790" s="206">
        <f t="shared" si="111"/>
        <v>0</v>
      </c>
      <c r="BI790" s="113" t="str">
        <f t="shared" si="112"/>
        <v/>
      </c>
    </row>
    <row r="791" spans="2:61" ht="18.75" customHeight="1" x14ac:dyDescent="0.4">
      <c r="B791" s="1345" t="s">
        <v>1824</v>
      </c>
      <c r="C791" s="1346"/>
      <c r="D791" s="1345" t="s">
        <v>1824</v>
      </c>
      <c r="E791" s="1346"/>
      <c r="F791" s="1331" t="str">
        <f>'Ornamental Trees - Bare Root'!BG29</f>
        <v/>
      </c>
      <c r="G791" s="1332"/>
      <c r="H791" s="1333" t="str">
        <f>IF('Ornamental Trees - Bare Root'!BE29="",'Ornamental Trees - Bare Root'!BC29&amp;" | "&amp;'Ornamental Trees - Bare Root'!BD29,'Ornamental Trees - Bare Root'!BC29&amp;" | "&amp;'Ornamental Trees - Bare Root'!BD29&amp;" - "&amp;'Ornamental Trees - Bare Root'!BE29)</f>
        <v>Acer Negundo 'Sensation' | Box Elder Sensation Maple - Advanced</v>
      </c>
      <c r="I791" s="1334"/>
      <c r="J791" s="1334"/>
      <c r="K791" s="1334"/>
      <c r="L791" s="1334"/>
      <c r="M791" s="1334"/>
      <c r="N791" s="1334"/>
      <c r="O791" s="1334"/>
      <c r="P791" s="1334"/>
      <c r="Q791" s="1334"/>
      <c r="R791" s="1334"/>
      <c r="S791" s="1334"/>
      <c r="T791" s="1334"/>
      <c r="U791" s="1334"/>
      <c r="V791" s="1334"/>
      <c r="W791" s="1334"/>
      <c r="X791" s="1334"/>
      <c r="Y791" s="1334"/>
      <c r="Z791" s="1334"/>
      <c r="AA791" s="1334"/>
      <c r="AB791" s="1334"/>
      <c r="AC791" s="1334"/>
      <c r="AD791" s="1334"/>
      <c r="AE791" s="1334"/>
      <c r="AF791" s="1334"/>
      <c r="AG791" s="1334"/>
      <c r="AH791" s="1334"/>
      <c r="AI791" s="1334"/>
      <c r="AJ791" s="1334"/>
      <c r="AK791" s="1334"/>
      <c r="AL791" s="1335"/>
      <c r="AM791" s="1336">
        <f>'Ornamental Trees - Bare Root'!BH29</f>
        <v>59.95</v>
      </c>
      <c r="AN791" s="1337"/>
      <c r="AO791" s="1338"/>
      <c r="AP791" s="1339">
        <f>'Ornamental Trees - Bare Root'!BJ29</f>
        <v>0</v>
      </c>
      <c r="AQ791" s="1340"/>
      <c r="AR791" s="1341"/>
      <c r="AS791" s="1336" t="str">
        <f t="shared" si="118"/>
        <v/>
      </c>
      <c r="AT791" s="1337"/>
      <c r="AU791" s="1337"/>
      <c r="AV791" s="1338"/>
      <c r="AW791" s="1342" t="str">
        <f>'Ornamental Trees - Bare Root'!BA29</f>
        <v>HBOBR007</v>
      </c>
      <c r="AX791" s="1343"/>
      <c r="AY791" s="1344"/>
      <c r="BB791" s="108" t="str">
        <f t="shared" si="104"/>
        <v>*********</v>
      </c>
      <c r="BC791" s="108" t="str">
        <f t="shared" si="106"/>
        <v>HBOBR007</v>
      </c>
      <c r="BD791" s="108" t="str">
        <f t="shared" si="107"/>
        <v/>
      </c>
      <c r="BE791" s="108" t="str">
        <f t="shared" si="108"/>
        <v>Acer Negundo 'Sensation' | Box Elder Sensation Maple - Advanced</v>
      </c>
      <c r="BF791" s="115" t="str">
        <f t="shared" si="109"/>
        <v/>
      </c>
      <c r="BG791" s="113">
        <f t="shared" si="110"/>
        <v>59.95</v>
      </c>
      <c r="BH791" s="206">
        <f t="shared" si="111"/>
        <v>0</v>
      </c>
      <c r="BI791" s="113" t="str">
        <f t="shared" si="112"/>
        <v/>
      </c>
    </row>
    <row r="792" spans="2:61" ht="18.75" customHeight="1" x14ac:dyDescent="0.4">
      <c r="B792" s="1345" t="s">
        <v>1824</v>
      </c>
      <c r="C792" s="1346"/>
      <c r="D792" s="1345" t="s">
        <v>1824</v>
      </c>
      <c r="E792" s="1346"/>
      <c r="F792" s="1331" t="str">
        <f>'Ornamental Trees - Bare Root'!BG30</f>
        <v/>
      </c>
      <c r="G792" s="1332"/>
      <c r="H792" s="1333" t="str">
        <f>IF('Ornamental Trees - Bare Root'!BE30="",'Ornamental Trees - Bare Root'!BC30&amp;" | "&amp;'Ornamental Trees - Bare Root'!BD30,'Ornamental Trees - Bare Root'!BC30&amp;" | "&amp;'Ornamental Trees - Bare Root'!BD30&amp;" - "&amp;'Ornamental Trees - Bare Root'!BE30)</f>
        <v>Acer Negundo Violaceum | Ash-leaved Maple - Advanced</v>
      </c>
      <c r="I792" s="1334"/>
      <c r="J792" s="1334"/>
      <c r="K792" s="1334"/>
      <c r="L792" s="1334"/>
      <c r="M792" s="1334"/>
      <c r="N792" s="1334"/>
      <c r="O792" s="1334"/>
      <c r="P792" s="1334"/>
      <c r="Q792" s="1334"/>
      <c r="R792" s="1334"/>
      <c r="S792" s="1334"/>
      <c r="T792" s="1334"/>
      <c r="U792" s="1334"/>
      <c r="V792" s="1334"/>
      <c r="W792" s="1334"/>
      <c r="X792" s="1334"/>
      <c r="Y792" s="1334"/>
      <c r="Z792" s="1334"/>
      <c r="AA792" s="1334"/>
      <c r="AB792" s="1334"/>
      <c r="AC792" s="1334"/>
      <c r="AD792" s="1334"/>
      <c r="AE792" s="1334"/>
      <c r="AF792" s="1334"/>
      <c r="AG792" s="1334"/>
      <c r="AH792" s="1334"/>
      <c r="AI792" s="1334"/>
      <c r="AJ792" s="1334"/>
      <c r="AK792" s="1334"/>
      <c r="AL792" s="1335"/>
      <c r="AM792" s="1336" t="str">
        <f>'Ornamental Trees - Bare Root'!BH30</f>
        <v/>
      </c>
      <c r="AN792" s="1337"/>
      <c r="AO792" s="1338"/>
      <c r="AP792" s="1339">
        <f>'Ornamental Trees - Bare Root'!BJ30</f>
        <v>0</v>
      </c>
      <c r="AQ792" s="1340"/>
      <c r="AR792" s="1341"/>
      <c r="AS792" s="1336" t="str">
        <f t="shared" si="118"/>
        <v/>
      </c>
      <c r="AT792" s="1337"/>
      <c r="AU792" s="1337"/>
      <c r="AV792" s="1338"/>
      <c r="AW792" s="1342" t="str">
        <f>'Ornamental Trees - Bare Root'!BA30</f>
        <v>JFOBR008</v>
      </c>
      <c r="AX792" s="1343"/>
      <c r="AY792" s="1344"/>
      <c r="BB792" s="108" t="str">
        <f t="shared" si="104"/>
        <v>*********</v>
      </c>
      <c r="BC792" s="108" t="str">
        <f t="shared" si="106"/>
        <v>JFOBR008</v>
      </c>
      <c r="BD792" s="108" t="str">
        <f t="shared" si="107"/>
        <v/>
      </c>
      <c r="BE792" s="108" t="str">
        <f t="shared" si="108"/>
        <v>Acer Negundo Violaceum | Ash-leaved Maple - Advanced</v>
      </c>
      <c r="BF792" s="115" t="str">
        <f t="shared" si="109"/>
        <v/>
      </c>
      <c r="BG792" s="113" t="str">
        <f t="shared" si="110"/>
        <v/>
      </c>
      <c r="BH792" s="206">
        <f t="shared" si="111"/>
        <v>0</v>
      </c>
      <c r="BI792" s="113" t="str">
        <f t="shared" si="112"/>
        <v/>
      </c>
    </row>
    <row r="793" spans="2:61" ht="18.75" customHeight="1" x14ac:dyDescent="0.4">
      <c r="B793" s="1345" t="s">
        <v>1824</v>
      </c>
      <c r="C793" s="1346"/>
      <c r="D793" s="1345" t="s">
        <v>1824</v>
      </c>
      <c r="E793" s="1346"/>
      <c r="F793" s="1331" t="str">
        <f>'Ornamental Trees - Bare Root'!BG31</f>
        <v/>
      </c>
      <c r="G793" s="1332"/>
      <c r="H793" s="1333" t="str">
        <f>IF('Ornamental Trees - Bare Root'!BE31="",'Ornamental Trees - Bare Root'!BC31&amp;" | "&amp;'Ornamental Trees - Bare Root'!BD31,'Ornamental Trees - Bare Root'!BC31&amp;" | "&amp;'Ornamental Trees - Bare Root'!BD31&amp;" - "&amp;'Ornamental Trees - Bare Root'!BE31)</f>
        <v>Acer Platanoides | Norway Maple - Advanced</v>
      </c>
      <c r="I793" s="1334"/>
      <c r="J793" s="1334"/>
      <c r="K793" s="1334"/>
      <c r="L793" s="1334"/>
      <c r="M793" s="1334"/>
      <c r="N793" s="1334"/>
      <c r="O793" s="1334"/>
      <c r="P793" s="1334"/>
      <c r="Q793" s="1334"/>
      <c r="R793" s="1334"/>
      <c r="S793" s="1334"/>
      <c r="T793" s="1334"/>
      <c r="U793" s="1334"/>
      <c r="V793" s="1334"/>
      <c r="W793" s="1334"/>
      <c r="X793" s="1334"/>
      <c r="Y793" s="1334"/>
      <c r="Z793" s="1334"/>
      <c r="AA793" s="1334"/>
      <c r="AB793" s="1334"/>
      <c r="AC793" s="1334"/>
      <c r="AD793" s="1334"/>
      <c r="AE793" s="1334"/>
      <c r="AF793" s="1334"/>
      <c r="AG793" s="1334"/>
      <c r="AH793" s="1334"/>
      <c r="AI793" s="1334"/>
      <c r="AJ793" s="1334"/>
      <c r="AK793" s="1334"/>
      <c r="AL793" s="1335"/>
      <c r="AM793" s="1336">
        <f>'Ornamental Trees - Bare Root'!BH31</f>
        <v>59.95</v>
      </c>
      <c r="AN793" s="1337"/>
      <c r="AO793" s="1338"/>
      <c r="AP793" s="1339">
        <f>'Ornamental Trees - Bare Root'!BJ31</f>
        <v>0</v>
      </c>
      <c r="AQ793" s="1340"/>
      <c r="AR793" s="1341"/>
      <c r="AS793" s="1336" t="str">
        <f t="shared" si="118"/>
        <v/>
      </c>
      <c r="AT793" s="1337"/>
      <c r="AU793" s="1337"/>
      <c r="AV793" s="1338"/>
      <c r="AW793" s="1342" t="str">
        <f>'Ornamental Trees - Bare Root'!BA31</f>
        <v>JFOBR021</v>
      </c>
      <c r="AX793" s="1343"/>
      <c r="AY793" s="1344"/>
      <c r="BB793" s="108" t="str">
        <f t="shared" si="104"/>
        <v>*********</v>
      </c>
      <c r="BC793" s="108" t="str">
        <f t="shared" si="106"/>
        <v>JFOBR021</v>
      </c>
      <c r="BD793" s="108" t="str">
        <f t="shared" si="107"/>
        <v/>
      </c>
      <c r="BE793" s="108" t="str">
        <f t="shared" si="108"/>
        <v>Acer Platanoides | Norway Maple - Advanced</v>
      </c>
      <c r="BF793" s="115" t="str">
        <f t="shared" si="109"/>
        <v/>
      </c>
      <c r="BG793" s="113">
        <f t="shared" si="110"/>
        <v>59.95</v>
      </c>
      <c r="BH793" s="206">
        <f t="shared" si="111"/>
        <v>0</v>
      </c>
      <c r="BI793" s="113" t="str">
        <f t="shared" si="112"/>
        <v/>
      </c>
    </row>
    <row r="794" spans="2:61" ht="18.75" customHeight="1" x14ac:dyDescent="0.4">
      <c r="B794" s="1345" t="s">
        <v>1824</v>
      </c>
      <c r="C794" s="1346"/>
      <c r="D794" s="1345" t="s">
        <v>1824</v>
      </c>
      <c r="E794" s="1346"/>
      <c r="F794" s="1331" t="str">
        <f>'Ornamental Trees - Bare Root'!BG32</f>
        <v/>
      </c>
      <c r="G794" s="1332"/>
      <c r="H794" s="1333" t="str">
        <f>IF('Ornamental Trees - Bare Root'!BE32="",'Ornamental Trees - Bare Root'!BC32&amp;" | "&amp;'Ornamental Trees - Bare Root'!BD32,'Ornamental Trees - Bare Root'!BC32&amp;" | "&amp;'Ornamental Trees - Bare Root'!BD32&amp;" - "&amp;'Ornamental Trees - Bare Root'!BE32)</f>
        <v>Acer Platanoides ‘Columnare’ | Columnar Norway Maple - Advanced</v>
      </c>
      <c r="I794" s="1334"/>
      <c r="J794" s="1334"/>
      <c r="K794" s="1334"/>
      <c r="L794" s="1334"/>
      <c r="M794" s="1334"/>
      <c r="N794" s="1334"/>
      <c r="O794" s="1334"/>
      <c r="P794" s="1334"/>
      <c r="Q794" s="1334"/>
      <c r="R794" s="1334"/>
      <c r="S794" s="1334"/>
      <c r="T794" s="1334"/>
      <c r="U794" s="1334"/>
      <c r="V794" s="1334"/>
      <c r="W794" s="1334"/>
      <c r="X794" s="1334"/>
      <c r="Y794" s="1334"/>
      <c r="Z794" s="1334"/>
      <c r="AA794" s="1334"/>
      <c r="AB794" s="1334"/>
      <c r="AC794" s="1334"/>
      <c r="AD794" s="1334"/>
      <c r="AE794" s="1334"/>
      <c r="AF794" s="1334"/>
      <c r="AG794" s="1334"/>
      <c r="AH794" s="1334"/>
      <c r="AI794" s="1334"/>
      <c r="AJ794" s="1334"/>
      <c r="AK794" s="1334"/>
      <c r="AL794" s="1335"/>
      <c r="AM794" s="1336">
        <f>'Ornamental Trees - Bare Root'!BH32</f>
        <v>79.95</v>
      </c>
      <c r="AN794" s="1337"/>
      <c r="AO794" s="1338"/>
      <c r="AP794" s="1339">
        <f>'Ornamental Trees - Bare Root'!BJ32</f>
        <v>0</v>
      </c>
      <c r="AQ794" s="1340"/>
      <c r="AR794" s="1341"/>
      <c r="AS794" s="1336" t="str">
        <f t="shared" si="118"/>
        <v/>
      </c>
      <c r="AT794" s="1337"/>
      <c r="AU794" s="1337"/>
      <c r="AV794" s="1338"/>
      <c r="AW794" s="1342" t="str">
        <f>'Ornamental Trees - Bare Root'!BA32</f>
        <v>FNOBR009</v>
      </c>
      <c r="AX794" s="1343"/>
      <c r="AY794" s="1344"/>
      <c r="BB794" s="108" t="str">
        <f t="shared" si="104"/>
        <v>*********</v>
      </c>
      <c r="BC794" s="108" t="str">
        <f t="shared" si="106"/>
        <v>FNOBR009</v>
      </c>
      <c r="BD794" s="108" t="str">
        <f t="shared" si="107"/>
        <v/>
      </c>
      <c r="BE794" s="108" t="str">
        <f t="shared" si="108"/>
        <v>Acer Platanoides ‘Columnare’ | Columnar Norway Maple - Advanced</v>
      </c>
      <c r="BF794" s="115" t="str">
        <f t="shared" si="109"/>
        <v/>
      </c>
      <c r="BG794" s="113">
        <f t="shared" si="110"/>
        <v>79.95</v>
      </c>
      <c r="BH794" s="206">
        <f t="shared" si="111"/>
        <v>0</v>
      </c>
      <c r="BI794" s="113" t="str">
        <f t="shared" si="112"/>
        <v/>
      </c>
    </row>
    <row r="795" spans="2:61" ht="18.75" customHeight="1" x14ac:dyDescent="0.4">
      <c r="B795" s="1345" t="s">
        <v>1824</v>
      </c>
      <c r="C795" s="1346"/>
      <c r="D795" s="1345" t="s">
        <v>1824</v>
      </c>
      <c r="E795" s="1346"/>
      <c r="F795" s="1331" t="str">
        <f>'Ornamental Trees - Bare Root'!BG33</f>
        <v/>
      </c>
      <c r="G795" s="1332"/>
      <c r="H795" s="1333" t="str">
        <f>IF('Ornamental Trees - Bare Root'!BE33="",'Ornamental Trees - Bare Root'!BC33&amp;" | "&amp;'Ornamental Trees - Bare Root'!BD33,'Ornamental Trees - Bare Root'!BC33&amp;" | "&amp;'Ornamental Trees - Bare Root'!BD33&amp;" - "&amp;'Ornamental Trees - Bare Root'!BE33)</f>
        <v>Acer Platanoides 'Crimson King' | Crimson King Maple - Advanced</v>
      </c>
      <c r="I795" s="1334"/>
      <c r="J795" s="1334"/>
      <c r="K795" s="1334"/>
      <c r="L795" s="1334"/>
      <c r="M795" s="1334"/>
      <c r="N795" s="1334"/>
      <c r="O795" s="1334"/>
      <c r="P795" s="1334"/>
      <c r="Q795" s="1334"/>
      <c r="R795" s="1334"/>
      <c r="S795" s="1334"/>
      <c r="T795" s="1334"/>
      <c r="U795" s="1334"/>
      <c r="V795" s="1334"/>
      <c r="W795" s="1334"/>
      <c r="X795" s="1334"/>
      <c r="Y795" s="1334"/>
      <c r="Z795" s="1334"/>
      <c r="AA795" s="1334"/>
      <c r="AB795" s="1334"/>
      <c r="AC795" s="1334"/>
      <c r="AD795" s="1334"/>
      <c r="AE795" s="1334"/>
      <c r="AF795" s="1334"/>
      <c r="AG795" s="1334"/>
      <c r="AH795" s="1334"/>
      <c r="AI795" s="1334"/>
      <c r="AJ795" s="1334"/>
      <c r="AK795" s="1334"/>
      <c r="AL795" s="1335"/>
      <c r="AM795" s="1336" t="str">
        <f>'Ornamental Trees - Bare Root'!BH33</f>
        <v/>
      </c>
      <c r="AN795" s="1337"/>
      <c r="AO795" s="1338"/>
      <c r="AP795" s="1339">
        <f>'Ornamental Trees - Bare Root'!BJ33</f>
        <v>0</v>
      </c>
      <c r="AQ795" s="1340"/>
      <c r="AR795" s="1341"/>
      <c r="AS795" s="1336" t="str">
        <f t="shared" si="118"/>
        <v/>
      </c>
      <c r="AT795" s="1337"/>
      <c r="AU795" s="1337"/>
      <c r="AV795" s="1338"/>
      <c r="AW795" s="1342" t="str">
        <f>'Ornamental Trees - Bare Root'!BA33</f>
        <v>JFOBR020</v>
      </c>
      <c r="AX795" s="1343"/>
      <c r="AY795" s="1344"/>
      <c r="BB795" s="108" t="str">
        <f t="shared" si="104"/>
        <v>*********</v>
      </c>
      <c r="BC795" s="108" t="str">
        <f t="shared" si="106"/>
        <v>JFOBR020</v>
      </c>
      <c r="BD795" s="108" t="str">
        <f t="shared" si="107"/>
        <v/>
      </c>
      <c r="BE795" s="108" t="str">
        <f t="shared" si="108"/>
        <v>Acer Platanoides 'Crimson King' | Crimson King Maple - Advanced</v>
      </c>
      <c r="BF795" s="115" t="str">
        <f t="shared" si="109"/>
        <v/>
      </c>
      <c r="BG795" s="113" t="str">
        <f t="shared" si="110"/>
        <v/>
      </c>
      <c r="BH795" s="206">
        <f t="shared" si="111"/>
        <v>0</v>
      </c>
      <c r="BI795" s="113" t="str">
        <f t="shared" si="112"/>
        <v/>
      </c>
    </row>
    <row r="796" spans="2:61" ht="18.75" customHeight="1" x14ac:dyDescent="0.4">
      <c r="B796" s="1345" t="s">
        <v>1824</v>
      </c>
      <c r="C796" s="1346"/>
      <c r="D796" s="1345" t="s">
        <v>1824</v>
      </c>
      <c r="E796" s="1346"/>
      <c r="F796" s="1331" t="str">
        <f>'Ornamental Trees - Bare Root'!BG34</f>
        <v/>
      </c>
      <c r="G796" s="1332"/>
      <c r="H796" s="1333" t="str">
        <f>IF('Ornamental Trees - Bare Root'!BE34="",'Ornamental Trees - Bare Root'!BC34&amp;" | "&amp;'Ornamental Trees - Bare Root'!BD34,'Ornamental Trees - Bare Root'!BC34&amp;" | "&amp;'Ornamental Trees - Bare Root'!BD34&amp;" - "&amp;'Ornamental Trees - Bare Root'!BE34)</f>
        <v>Acer Platanoides 'Crimson Sentry' | Crimson Sentry Maple - Advanced</v>
      </c>
      <c r="I796" s="1334"/>
      <c r="J796" s="1334"/>
      <c r="K796" s="1334"/>
      <c r="L796" s="1334"/>
      <c r="M796" s="1334"/>
      <c r="N796" s="1334"/>
      <c r="O796" s="1334"/>
      <c r="P796" s="1334"/>
      <c r="Q796" s="1334"/>
      <c r="R796" s="1334"/>
      <c r="S796" s="1334"/>
      <c r="T796" s="1334"/>
      <c r="U796" s="1334"/>
      <c r="V796" s="1334"/>
      <c r="W796" s="1334"/>
      <c r="X796" s="1334"/>
      <c r="Y796" s="1334"/>
      <c r="Z796" s="1334"/>
      <c r="AA796" s="1334"/>
      <c r="AB796" s="1334"/>
      <c r="AC796" s="1334"/>
      <c r="AD796" s="1334"/>
      <c r="AE796" s="1334"/>
      <c r="AF796" s="1334"/>
      <c r="AG796" s="1334"/>
      <c r="AH796" s="1334"/>
      <c r="AI796" s="1334"/>
      <c r="AJ796" s="1334"/>
      <c r="AK796" s="1334"/>
      <c r="AL796" s="1335"/>
      <c r="AM796" s="1336">
        <f>'Ornamental Trees - Bare Root'!BH34</f>
        <v>79.95</v>
      </c>
      <c r="AN796" s="1337"/>
      <c r="AO796" s="1338"/>
      <c r="AP796" s="1339">
        <f>'Ornamental Trees - Bare Root'!BJ34</f>
        <v>0</v>
      </c>
      <c r="AQ796" s="1340"/>
      <c r="AR796" s="1341"/>
      <c r="AS796" s="1336" t="str">
        <f t="shared" si="118"/>
        <v/>
      </c>
      <c r="AT796" s="1337"/>
      <c r="AU796" s="1337"/>
      <c r="AV796" s="1338"/>
      <c r="AW796" s="1342" t="str">
        <f>'Ornamental Trees - Bare Root'!BA34</f>
        <v>JFOBR010</v>
      </c>
      <c r="AX796" s="1343"/>
      <c r="AY796" s="1344"/>
      <c r="BB796" s="108" t="str">
        <f t="shared" si="104"/>
        <v>*********</v>
      </c>
      <c r="BC796" s="108" t="str">
        <f t="shared" si="106"/>
        <v>JFOBR010</v>
      </c>
      <c r="BD796" s="108" t="str">
        <f t="shared" si="107"/>
        <v/>
      </c>
      <c r="BE796" s="108" t="str">
        <f t="shared" si="108"/>
        <v>Acer Platanoides 'Crimson Sentry' | Crimson Sentry Maple - Advanced</v>
      </c>
      <c r="BF796" s="115" t="str">
        <f t="shared" si="109"/>
        <v/>
      </c>
      <c r="BG796" s="113">
        <f t="shared" si="110"/>
        <v>79.95</v>
      </c>
      <c r="BH796" s="206">
        <f t="shared" si="111"/>
        <v>0</v>
      </c>
      <c r="BI796" s="113" t="str">
        <f t="shared" si="112"/>
        <v/>
      </c>
    </row>
    <row r="797" spans="2:61" ht="18.75" customHeight="1" x14ac:dyDescent="0.4">
      <c r="B797" s="1345" t="s">
        <v>1824</v>
      </c>
      <c r="C797" s="1346"/>
      <c r="D797" s="1345" t="s">
        <v>1824</v>
      </c>
      <c r="E797" s="1346"/>
      <c r="F797" s="1331" t="str">
        <f>'Ornamental Trees - Bare Root'!BG35</f>
        <v/>
      </c>
      <c r="G797" s="1332"/>
      <c r="H797" s="1333" t="str">
        <f>IF('Ornamental Trees - Bare Root'!BE35="",'Ornamental Trees - Bare Root'!BC35&amp;" | "&amp;'Ornamental Trees - Bare Root'!BD35,'Ornamental Trees - Bare Root'!BC35&amp;" | "&amp;'Ornamental Trees - Bare Root'!BD35&amp;" - "&amp;'Ornamental Trees - Bare Root'!BE35)</f>
        <v>Acer Platanoides 'Crimson Sentry' | Crimson Sentry Maple - Advanced</v>
      </c>
      <c r="I797" s="1334"/>
      <c r="J797" s="1334"/>
      <c r="K797" s="1334"/>
      <c r="L797" s="1334"/>
      <c r="M797" s="1334"/>
      <c r="N797" s="1334"/>
      <c r="O797" s="1334"/>
      <c r="P797" s="1334"/>
      <c r="Q797" s="1334"/>
      <c r="R797" s="1334"/>
      <c r="S797" s="1334"/>
      <c r="T797" s="1334"/>
      <c r="U797" s="1334"/>
      <c r="V797" s="1334"/>
      <c r="W797" s="1334"/>
      <c r="X797" s="1334"/>
      <c r="Y797" s="1334"/>
      <c r="Z797" s="1334"/>
      <c r="AA797" s="1334"/>
      <c r="AB797" s="1334"/>
      <c r="AC797" s="1334"/>
      <c r="AD797" s="1334"/>
      <c r="AE797" s="1334"/>
      <c r="AF797" s="1334"/>
      <c r="AG797" s="1334"/>
      <c r="AH797" s="1334"/>
      <c r="AI797" s="1334"/>
      <c r="AJ797" s="1334"/>
      <c r="AK797" s="1334"/>
      <c r="AL797" s="1335"/>
      <c r="AM797" s="1336">
        <f>'Ornamental Trees - Bare Root'!BH35</f>
        <v>79.95</v>
      </c>
      <c r="AN797" s="1337"/>
      <c r="AO797" s="1338"/>
      <c r="AP797" s="1339">
        <f>'Ornamental Trees - Bare Root'!BJ35</f>
        <v>0</v>
      </c>
      <c r="AQ797" s="1340"/>
      <c r="AR797" s="1341"/>
      <c r="AS797" s="1336" t="str">
        <f t="shared" si="118"/>
        <v/>
      </c>
      <c r="AT797" s="1337"/>
      <c r="AU797" s="1337"/>
      <c r="AV797" s="1338"/>
      <c r="AW797" s="1342" t="str">
        <f>'Ornamental Trees - Bare Root'!BA35</f>
        <v>FNOBR010</v>
      </c>
      <c r="AX797" s="1343"/>
      <c r="AY797" s="1344"/>
      <c r="BB797" s="108" t="str">
        <f t="shared" si="104"/>
        <v>*********</v>
      </c>
      <c r="BC797" s="108" t="str">
        <f t="shared" si="106"/>
        <v>FNOBR010</v>
      </c>
      <c r="BD797" s="108" t="str">
        <f t="shared" si="107"/>
        <v/>
      </c>
      <c r="BE797" s="108" t="str">
        <f t="shared" si="108"/>
        <v>Acer Platanoides 'Crimson Sentry' | Crimson Sentry Maple - Advanced</v>
      </c>
      <c r="BF797" s="115" t="str">
        <f t="shared" si="109"/>
        <v/>
      </c>
      <c r="BG797" s="113">
        <f t="shared" si="110"/>
        <v>79.95</v>
      </c>
      <c r="BH797" s="206">
        <f t="shared" si="111"/>
        <v>0</v>
      </c>
      <c r="BI797" s="113" t="str">
        <f t="shared" si="112"/>
        <v/>
      </c>
    </row>
    <row r="798" spans="2:61" ht="18.75" customHeight="1" x14ac:dyDescent="0.4">
      <c r="B798" s="1345" t="s">
        <v>1824</v>
      </c>
      <c r="C798" s="1346"/>
      <c r="D798" s="1345" t="s">
        <v>1824</v>
      </c>
      <c r="E798" s="1346"/>
      <c r="F798" s="1331" t="str">
        <f>'Ornamental Trees - Bare Root'!BG36</f>
        <v/>
      </c>
      <c r="G798" s="1332"/>
      <c r="H798" s="1333" t="str">
        <f>IF('Ornamental Trees - Bare Root'!BE36="",'Ornamental Trees - Bare Root'!BC36&amp;" | "&amp;'Ornamental Trees - Bare Root'!BD36,'Ornamental Trees - Bare Root'!BC36&amp;" | "&amp;'Ornamental Trees - Bare Root'!BD36&amp;" - "&amp;'Ornamental Trees - Bare Root'!BE36)</f>
        <v>Acer Platanoides 'Drummondii' | Variegated Norway Maple - Advanced</v>
      </c>
      <c r="I798" s="1334"/>
      <c r="J798" s="1334"/>
      <c r="K798" s="1334"/>
      <c r="L798" s="1334"/>
      <c r="M798" s="1334"/>
      <c r="N798" s="1334"/>
      <c r="O798" s="1334"/>
      <c r="P798" s="1334"/>
      <c r="Q798" s="1334"/>
      <c r="R798" s="1334"/>
      <c r="S798" s="1334"/>
      <c r="T798" s="1334"/>
      <c r="U798" s="1334"/>
      <c r="V798" s="1334"/>
      <c r="W798" s="1334"/>
      <c r="X798" s="1334"/>
      <c r="Y798" s="1334"/>
      <c r="Z798" s="1334"/>
      <c r="AA798" s="1334"/>
      <c r="AB798" s="1334"/>
      <c r="AC798" s="1334"/>
      <c r="AD798" s="1334"/>
      <c r="AE798" s="1334"/>
      <c r="AF798" s="1334"/>
      <c r="AG798" s="1334"/>
      <c r="AH798" s="1334"/>
      <c r="AI798" s="1334"/>
      <c r="AJ798" s="1334"/>
      <c r="AK798" s="1334"/>
      <c r="AL798" s="1335"/>
      <c r="AM798" s="1336" t="str">
        <f>'Ornamental Trees - Bare Root'!BH36</f>
        <v/>
      </c>
      <c r="AN798" s="1337"/>
      <c r="AO798" s="1338"/>
      <c r="AP798" s="1339">
        <f>'Ornamental Trees - Bare Root'!BJ36</f>
        <v>0</v>
      </c>
      <c r="AQ798" s="1340"/>
      <c r="AR798" s="1341"/>
      <c r="AS798" s="1336" t="str">
        <f t="shared" si="118"/>
        <v/>
      </c>
      <c r="AT798" s="1337"/>
      <c r="AU798" s="1337"/>
      <c r="AV798" s="1338"/>
      <c r="AW798" s="1342" t="str">
        <f>'Ornamental Trees - Bare Root'!BA36</f>
        <v>JFOBR011</v>
      </c>
      <c r="AX798" s="1343"/>
      <c r="AY798" s="1344"/>
      <c r="BB798" s="108" t="str">
        <f t="shared" si="104"/>
        <v>*********</v>
      </c>
      <c r="BC798" s="108" t="str">
        <f t="shared" si="106"/>
        <v>JFOBR011</v>
      </c>
      <c r="BD798" s="108" t="str">
        <f t="shared" si="107"/>
        <v/>
      </c>
      <c r="BE798" s="108" t="str">
        <f t="shared" si="108"/>
        <v>Acer Platanoides 'Drummondii' | Variegated Norway Maple - Advanced</v>
      </c>
      <c r="BF798" s="115" t="str">
        <f t="shared" si="109"/>
        <v/>
      </c>
      <c r="BG798" s="113" t="str">
        <f t="shared" si="110"/>
        <v/>
      </c>
      <c r="BH798" s="206">
        <f t="shared" si="111"/>
        <v>0</v>
      </c>
      <c r="BI798" s="113" t="str">
        <f t="shared" si="112"/>
        <v/>
      </c>
    </row>
    <row r="799" spans="2:61" ht="18.75" customHeight="1" x14ac:dyDescent="0.4">
      <c r="B799" s="1345" t="s">
        <v>1824</v>
      </c>
      <c r="C799" s="1346"/>
      <c r="D799" s="1345" t="s">
        <v>1824</v>
      </c>
      <c r="E799" s="1346"/>
      <c r="F799" s="1331" t="str">
        <f>'Ornamental Trees - Bare Root'!BG37</f>
        <v/>
      </c>
      <c r="G799" s="1332"/>
      <c r="H799" s="1333" t="str">
        <f>IF('Ornamental Trees - Bare Root'!BE37="",'Ornamental Trees - Bare Root'!BC37&amp;" | "&amp;'Ornamental Trees - Bare Root'!BD37,'Ornamental Trees - Bare Root'!BC37&amp;" | "&amp;'Ornamental Trees - Bare Root'!BD37&amp;" - "&amp;'Ornamental Trees - Bare Root'!BE37)</f>
        <v>Acer Platanoides ‘Fairview’* | Fairview Norway Maple - Advanced</v>
      </c>
      <c r="I799" s="1334"/>
      <c r="J799" s="1334"/>
      <c r="K799" s="1334"/>
      <c r="L799" s="1334"/>
      <c r="M799" s="1334"/>
      <c r="N799" s="1334"/>
      <c r="O799" s="1334"/>
      <c r="P799" s="1334"/>
      <c r="Q799" s="1334"/>
      <c r="R799" s="1334"/>
      <c r="S799" s="1334"/>
      <c r="T799" s="1334"/>
      <c r="U799" s="1334"/>
      <c r="V799" s="1334"/>
      <c r="W799" s="1334"/>
      <c r="X799" s="1334"/>
      <c r="Y799" s="1334"/>
      <c r="Z799" s="1334"/>
      <c r="AA799" s="1334"/>
      <c r="AB799" s="1334"/>
      <c r="AC799" s="1334"/>
      <c r="AD799" s="1334"/>
      <c r="AE799" s="1334"/>
      <c r="AF799" s="1334"/>
      <c r="AG799" s="1334"/>
      <c r="AH799" s="1334"/>
      <c r="AI799" s="1334"/>
      <c r="AJ799" s="1334"/>
      <c r="AK799" s="1334"/>
      <c r="AL799" s="1335"/>
      <c r="AM799" s="1336" t="str">
        <f>'Ornamental Trees - Bare Root'!BH37</f>
        <v/>
      </c>
      <c r="AN799" s="1337"/>
      <c r="AO799" s="1338"/>
      <c r="AP799" s="1339">
        <f>'Ornamental Trees - Bare Root'!BJ37</f>
        <v>0</v>
      </c>
      <c r="AQ799" s="1340"/>
      <c r="AR799" s="1341"/>
      <c r="AS799" s="1336" t="str">
        <f t="shared" si="118"/>
        <v/>
      </c>
      <c r="AT799" s="1337"/>
      <c r="AU799" s="1337"/>
      <c r="AV799" s="1338"/>
      <c r="AW799" s="1342" t="str">
        <f>'Ornamental Trees - Bare Root'!BA37</f>
        <v>FNOBR012</v>
      </c>
      <c r="AX799" s="1343"/>
      <c r="AY799" s="1344"/>
      <c r="BB799" s="108" t="str">
        <f t="shared" ref="BB799:BB862" si="119">$AR$4</f>
        <v>*********</v>
      </c>
      <c r="BC799" s="108" t="str">
        <f t="shared" si="106"/>
        <v>FNOBR012</v>
      </c>
      <c r="BD799" s="108" t="str">
        <f t="shared" si="107"/>
        <v/>
      </c>
      <c r="BE799" s="108" t="str">
        <f t="shared" si="108"/>
        <v>Acer Platanoides ‘Fairview’* | Fairview Norway Maple - Advanced</v>
      </c>
      <c r="BF799" s="115" t="str">
        <f t="shared" si="109"/>
        <v/>
      </c>
      <c r="BG799" s="113" t="str">
        <f t="shared" si="110"/>
        <v/>
      </c>
      <c r="BH799" s="206">
        <f t="shared" si="111"/>
        <v>0</v>
      </c>
      <c r="BI799" s="113" t="str">
        <f t="shared" si="112"/>
        <v/>
      </c>
    </row>
    <row r="800" spans="2:61" ht="18.75" customHeight="1" x14ac:dyDescent="0.4">
      <c r="B800" s="1345" t="s">
        <v>1824</v>
      </c>
      <c r="C800" s="1346"/>
      <c r="D800" s="1345" t="s">
        <v>1824</v>
      </c>
      <c r="E800" s="1346"/>
      <c r="F800" s="1331" t="str">
        <f>'Ornamental Trees - Bare Root'!BG38</f>
        <v/>
      </c>
      <c r="G800" s="1332"/>
      <c r="H800" s="1333" t="str">
        <f>IF('Ornamental Trees - Bare Root'!BE38="",'Ornamental Trees - Bare Root'!BC38&amp;" | "&amp;'Ornamental Trees - Bare Root'!BD38,'Ornamental Trees - Bare Root'!BC38&amp;" | "&amp;'Ornamental Trees - Bare Root'!BD38&amp;" - "&amp;'Ornamental Trees - Bare Root'!BE38)</f>
        <v>Acer Rubrum 'Bowhall' | Bowhall Maple - Advanced</v>
      </c>
      <c r="I800" s="1334"/>
      <c r="J800" s="1334"/>
      <c r="K800" s="1334"/>
      <c r="L800" s="1334"/>
      <c r="M800" s="1334"/>
      <c r="N800" s="1334"/>
      <c r="O800" s="1334"/>
      <c r="P800" s="1334"/>
      <c r="Q800" s="1334"/>
      <c r="R800" s="1334"/>
      <c r="S800" s="1334"/>
      <c r="T800" s="1334"/>
      <c r="U800" s="1334"/>
      <c r="V800" s="1334"/>
      <c r="W800" s="1334"/>
      <c r="X800" s="1334"/>
      <c r="Y800" s="1334"/>
      <c r="Z800" s="1334"/>
      <c r="AA800" s="1334"/>
      <c r="AB800" s="1334"/>
      <c r="AC800" s="1334"/>
      <c r="AD800" s="1334"/>
      <c r="AE800" s="1334"/>
      <c r="AF800" s="1334"/>
      <c r="AG800" s="1334"/>
      <c r="AH800" s="1334"/>
      <c r="AI800" s="1334"/>
      <c r="AJ800" s="1334"/>
      <c r="AK800" s="1334"/>
      <c r="AL800" s="1335"/>
      <c r="AM800" s="1336" t="str">
        <f>'Ornamental Trees - Bare Root'!BH38</f>
        <v/>
      </c>
      <c r="AN800" s="1337"/>
      <c r="AO800" s="1338"/>
      <c r="AP800" s="1339">
        <f>'Ornamental Trees - Bare Root'!BJ38</f>
        <v>0</v>
      </c>
      <c r="AQ800" s="1340"/>
      <c r="AR800" s="1341"/>
      <c r="AS800" s="1336" t="str">
        <f t="shared" si="118"/>
        <v/>
      </c>
      <c r="AT800" s="1337"/>
      <c r="AU800" s="1337"/>
      <c r="AV800" s="1338"/>
      <c r="AW800" s="1342" t="str">
        <f>'Ornamental Trees - Bare Root'!BA38</f>
        <v>FNOBR015</v>
      </c>
      <c r="AX800" s="1343"/>
      <c r="AY800" s="1344"/>
      <c r="BB800" s="108" t="str">
        <f t="shared" si="119"/>
        <v>*********</v>
      </c>
      <c r="BC800" s="108" t="str">
        <f t="shared" ref="BC800:BC863" si="120">AW800</f>
        <v>FNOBR015</v>
      </c>
      <c r="BD800" s="108" t="str">
        <f t="shared" ref="BD800:BD863" si="121">F800</f>
        <v/>
      </c>
      <c r="BE800" s="108" t="str">
        <f t="shared" ref="BE800:BE863" si="122">H800</f>
        <v>Acer Rubrum 'Bowhall' | Bowhall Maple - Advanced</v>
      </c>
      <c r="BF800" s="115" t="str">
        <f t="shared" ref="BF800:BF863" si="123">IF(OR(BD800="",BD800=0),"",$G$6)</f>
        <v/>
      </c>
      <c r="BG800" s="113" t="str">
        <f t="shared" ref="BG800:BG863" si="124">AM800</f>
        <v/>
      </c>
      <c r="BH800" s="206">
        <f t="shared" ref="BH800:BH863" si="125">AP800</f>
        <v>0</v>
      </c>
      <c r="BI800" s="113" t="str">
        <f t="shared" ref="BI800:BI863" si="126">AS800</f>
        <v/>
      </c>
    </row>
    <row r="801" spans="2:61" ht="18.75" customHeight="1" x14ac:dyDescent="0.4">
      <c r="B801" s="1345" t="s">
        <v>1824</v>
      </c>
      <c r="C801" s="1346"/>
      <c r="D801" s="1345" t="s">
        <v>1824</v>
      </c>
      <c r="E801" s="1346"/>
      <c r="F801" s="1331" t="str">
        <f>'Ornamental Trees - Bare Root'!BG39</f>
        <v/>
      </c>
      <c r="G801" s="1332"/>
      <c r="H801" s="1333" t="str">
        <f>IF('Ornamental Trees - Bare Root'!BE39="",'Ornamental Trees - Bare Root'!BC39&amp;" | "&amp;'Ornamental Trees - Bare Root'!BD39,'Ornamental Trees - Bare Root'!BC39&amp;" | "&amp;'Ornamental Trees - Bare Root'!BD39&amp;" - "&amp;'Ornamental Trees - Bare Root'!BE39)</f>
        <v>Acer truncatum x platanoides ‘JFS-KW202’  | Crimson Sunset Maple - Advanced</v>
      </c>
      <c r="I801" s="1334"/>
      <c r="J801" s="1334"/>
      <c r="K801" s="1334"/>
      <c r="L801" s="1334"/>
      <c r="M801" s="1334"/>
      <c r="N801" s="1334"/>
      <c r="O801" s="1334"/>
      <c r="P801" s="1334"/>
      <c r="Q801" s="1334"/>
      <c r="R801" s="1334"/>
      <c r="S801" s="1334"/>
      <c r="T801" s="1334"/>
      <c r="U801" s="1334"/>
      <c r="V801" s="1334"/>
      <c r="W801" s="1334"/>
      <c r="X801" s="1334"/>
      <c r="Y801" s="1334"/>
      <c r="Z801" s="1334"/>
      <c r="AA801" s="1334"/>
      <c r="AB801" s="1334"/>
      <c r="AC801" s="1334"/>
      <c r="AD801" s="1334"/>
      <c r="AE801" s="1334"/>
      <c r="AF801" s="1334"/>
      <c r="AG801" s="1334"/>
      <c r="AH801" s="1334"/>
      <c r="AI801" s="1334"/>
      <c r="AJ801" s="1334"/>
      <c r="AK801" s="1334"/>
      <c r="AL801" s="1335"/>
      <c r="AM801" s="1336">
        <f>'Ornamental Trees - Bare Root'!BH39</f>
        <v>87.95</v>
      </c>
      <c r="AN801" s="1337"/>
      <c r="AO801" s="1338"/>
      <c r="AP801" s="1339">
        <f>'Ornamental Trees - Bare Root'!BJ39</f>
        <v>0</v>
      </c>
      <c r="AQ801" s="1340"/>
      <c r="AR801" s="1341"/>
      <c r="AS801" s="1336" t="str">
        <f t="shared" si="118"/>
        <v/>
      </c>
      <c r="AT801" s="1337"/>
      <c r="AU801" s="1337"/>
      <c r="AV801" s="1338"/>
      <c r="AW801" s="1342" t="str">
        <f>'Ornamental Trees - Bare Root'!BA39</f>
        <v>FNOBR520</v>
      </c>
      <c r="AX801" s="1343"/>
      <c r="AY801" s="1344"/>
      <c r="BB801" s="108" t="str">
        <f t="shared" si="119"/>
        <v>*********</v>
      </c>
      <c r="BC801" s="108" t="str">
        <f t="shared" si="120"/>
        <v>FNOBR520</v>
      </c>
      <c r="BD801" s="108" t="str">
        <f t="shared" si="121"/>
        <v/>
      </c>
      <c r="BE801" s="108" t="str">
        <f t="shared" si="122"/>
        <v>Acer truncatum x platanoides ‘JFS-KW202’  | Crimson Sunset Maple - Advanced</v>
      </c>
      <c r="BF801" s="115" t="str">
        <f t="shared" si="123"/>
        <v/>
      </c>
      <c r="BG801" s="113">
        <f t="shared" si="124"/>
        <v>87.95</v>
      </c>
      <c r="BH801" s="206">
        <f t="shared" si="125"/>
        <v>0</v>
      </c>
      <c r="BI801" s="113" t="str">
        <f t="shared" si="126"/>
        <v/>
      </c>
    </row>
    <row r="802" spans="2:61" ht="18.75" customHeight="1" x14ac:dyDescent="0.4">
      <c r="B802" s="1345" t="s">
        <v>1824</v>
      </c>
      <c r="C802" s="1346"/>
      <c r="D802" s="1345" t="s">
        <v>1824</v>
      </c>
      <c r="E802" s="1346"/>
      <c r="F802" s="1331" t="str">
        <f>'Ornamental Trees - Bare Root'!BG40</f>
        <v/>
      </c>
      <c r="G802" s="1332"/>
      <c r="H802" s="1333" t="str">
        <f>IF('Ornamental Trees - Bare Root'!BE40="",'Ornamental Trees - Bare Root'!BC40&amp;" | "&amp;'Ornamental Trees - Bare Root'!BD40,'Ornamental Trees - Bare Root'!BC40&amp;" | "&amp;'Ornamental Trees - Bare Root'!BD40&amp;" - "&amp;'Ornamental Trees - Bare Root'!BE40)</f>
        <v>Acer truncatum x platanoides ‘JFS-KW249’ | Ruby Sunset Maple - Advanced</v>
      </c>
      <c r="I802" s="1334"/>
      <c r="J802" s="1334"/>
      <c r="K802" s="1334"/>
      <c r="L802" s="1334"/>
      <c r="M802" s="1334"/>
      <c r="N802" s="1334"/>
      <c r="O802" s="1334"/>
      <c r="P802" s="1334"/>
      <c r="Q802" s="1334"/>
      <c r="R802" s="1334"/>
      <c r="S802" s="1334"/>
      <c r="T802" s="1334"/>
      <c r="U802" s="1334"/>
      <c r="V802" s="1334"/>
      <c r="W802" s="1334"/>
      <c r="X802" s="1334"/>
      <c r="Y802" s="1334"/>
      <c r="Z802" s="1334"/>
      <c r="AA802" s="1334"/>
      <c r="AB802" s="1334"/>
      <c r="AC802" s="1334"/>
      <c r="AD802" s="1334"/>
      <c r="AE802" s="1334"/>
      <c r="AF802" s="1334"/>
      <c r="AG802" s="1334"/>
      <c r="AH802" s="1334"/>
      <c r="AI802" s="1334"/>
      <c r="AJ802" s="1334"/>
      <c r="AK802" s="1334"/>
      <c r="AL802" s="1335"/>
      <c r="AM802" s="1336">
        <f>'Ornamental Trees - Bare Root'!BH40</f>
        <v>87.95</v>
      </c>
      <c r="AN802" s="1337"/>
      <c r="AO802" s="1338"/>
      <c r="AP802" s="1339">
        <f>'Ornamental Trees - Bare Root'!BJ40</f>
        <v>0</v>
      </c>
      <c r="AQ802" s="1340"/>
      <c r="AR802" s="1341"/>
      <c r="AS802" s="1336" t="str">
        <f t="shared" si="118"/>
        <v/>
      </c>
      <c r="AT802" s="1337"/>
      <c r="AU802" s="1337"/>
      <c r="AV802" s="1338"/>
      <c r="AW802" s="1342" t="str">
        <f>'Ornamental Trees - Bare Root'!BA40</f>
        <v>FNOBR521</v>
      </c>
      <c r="AX802" s="1343"/>
      <c r="AY802" s="1344"/>
      <c r="BB802" s="108" t="str">
        <f t="shared" si="119"/>
        <v>*********</v>
      </c>
      <c r="BC802" s="108" t="str">
        <f t="shared" si="120"/>
        <v>FNOBR521</v>
      </c>
      <c r="BD802" s="108" t="str">
        <f t="shared" si="121"/>
        <v/>
      </c>
      <c r="BE802" s="108" t="str">
        <f t="shared" si="122"/>
        <v>Acer truncatum x platanoides ‘JFS-KW249’ | Ruby Sunset Maple - Advanced</v>
      </c>
      <c r="BF802" s="115" t="str">
        <f t="shared" si="123"/>
        <v/>
      </c>
      <c r="BG802" s="113">
        <f t="shared" si="124"/>
        <v>87.95</v>
      </c>
      <c r="BH802" s="206">
        <f t="shared" si="125"/>
        <v>0</v>
      </c>
      <c r="BI802" s="113" t="str">
        <f t="shared" si="126"/>
        <v/>
      </c>
    </row>
    <row r="803" spans="2:61" ht="18.75" customHeight="1" x14ac:dyDescent="0.4">
      <c r="B803" s="1345" t="s">
        <v>1824</v>
      </c>
      <c r="C803" s="1346"/>
      <c r="D803" s="1345" t="s">
        <v>1824</v>
      </c>
      <c r="E803" s="1346"/>
      <c r="F803" s="1331" t="str">
        <f>'Ornamental Trees - Bare Root'!BG41</f>
        <v/>
      </c>
      <c r="G803" s="1332"/>
      <c r="H803" s="1333" t="str">
        <f>IF('Ornamental Trees - Bare Root'!BE41="",'Ornamental Trees - Bare Root'!BC41&amp;" | "&amp;'Ornamental Trees - Bare Root'!BD41,'Ornamental Trees - Bare Root'!BC41&amp;" | "&amp;'Ornamental Trees - Bare Root'!BD41&amp;" - "&amp;'Ornamental Trees - Bare Root'!BE41)</f>
        <v>Acer truncatum x platanoides ‘JFS-KW187’  | Urban Sunset Maple - Advanced</v>
      </c>
      <c r="I803" s="1334"/>
      <c r="J803" s="1334"/>
      <c r="K803" s="1334"/>
      <c r="L803" s="1334"/>
      <c r="M803" s="1334"/>
      <c r="N803" s="1334"/>
      <c r="O803" s="1334"/>
      <c r="P803" s="1334"/>
      <c r="Q803" s="1334"/>
      <c r="R803" s="1334"/>
      <c r="S803" s="1334"/>
      <c r="T803" s="1334"/>
      <c r="U803" s="1334"/>
      <c r="V803" s="1334"/>
      <c r="W803" s="1334"/>
      <c r="X803" s="1334"/>
      <c r="Y803" s="1334"/>
      <c r="Z803" s="1334"/>
      <c r="AA803" s="1334"/>
      <c r="AB803" s="1334"/>
      <c r="AC803" s="1334"/>
      <c r="AD803" s="1334"/>
      <c r="AE803" s="1334"/>
      <c r="AF803" s="1334"/>
      <c r="AG803" s="1334"/>
      <c r="AH803" s="1334"/>
      <c r="AI803" s="1334"/>
      <c r="AJ803" s="1334"/>
      <c r="AK803" s="1334"/>
      <c r="AL803" s="1335"/>
      <c r="AM803" s="1336">
        <f>'Ornamental Trees - Bare Root'!BH41</f>
        <v>87.95</v>
      </c>
      <c r="AN803" s="1337"/>
      <c r="AO803" s="1338"/>
      <c r="AP803" s="1339">
        <f>'Ornamental Trees - Bare Root'!BJ41</f>
        <v>0</v>
      </c>
      <c r="AQ803" s="1340"/>
      <c r="AR803" s="1341"/>
      <c r="AS803" s="1336" t="str">
        <f t="shared" si="118"/>
        <v/>
      </c>
      <c r="AT803" s="1337"/>
      <c r="AU803" s="1337"/>
      <c r="AV803" s="1338"/>
      <c r="AW803" s="1342" t="str">
        <f>'Ornamental Trees - Bare Root'!BA41</f>
        <v>FNOBR522</v>
      </c>
      <c r="AX803" s="1343"/>
      <c r="AY803" s="1344"/>
      <c r="BB803" s="108" t="str">
        <f t="shared" si="119"/>
        <v>*********</v>
      </c>
      <c r="BC803" s="108" t="str">
        <f t="shared" si="120"/>
        <v>FNOBR522</v>
      </c>
      <c r="BD803" s="108" t="str">
        <f t="shared" si="121"/>
        <v/>
      </c>
      <c r="BE803" s="108" t="str">
        <f t="shared" si="122"/>
        <v>Acer truncatum x platanoides ‘JFS-KW187’  | Urban Sunset Maple - Advanced</v>
      </c>
      <c r="BF803" s="115" t="str">
        <f t="shared" si="123"/>
        <v/>
      </c>
      <c r="BG803" s="113">
        <f t="shared" si="124"/>
        <v>87.95</v>
      </c>
      <c r="BH803" s="206">
        <f t="shared" si="125"/>
        <v>0</v>
      </c>
      <c r="BI803" s="113" t="str">
        <f t="shared" si="126"/>
        <v/>
      </c>
    </row>
    <row r="804" spans="2:61" ht="18.75" customHeight="1" x14ac:dyDescent="0.4">
      <c r="B804" s="1345" t="s">
        <v>1824</v>
      </c>
      <c r="C804" s="1346"/>
      <c r="D804" s="1345" t="s">
        <v>1824</v>
      </c>
      <c r="E804" s="1346"/>
      <c r="F804" s="1331" t="str">
        <f>'Ornamental Trees - Bare Root'!BG42</f>
        <v/>
      </c>
      <c r="G804" s="1332"/>
      <c r="H804" s="1333" t="str">
        <f>IF('Ornamental Trees - Bare Root'!BE42="",'Ornamental Trees - Bare Root'!BC42&amp;" | "&amp;'Ornamental Trees - Bare Root'!BD42,'Ornamental Trees - Bare Root'!BC42&amp;" | "&amp;'Ornamental Trees - Bare Root'!BD42&amp;" - "&amp;'Ornamental Trees - Bare Root'!BE42)</f>
        <v>Acer truncatum x platanoides ‘Taggerty Sunset’  | Taggerty Sunset Maple - Advanced</v>
      </c>
      <c r="I804" s="1334"/>
      <c r="J804" s="1334"/>
      <c r="K804" s="1334"/>
      <c r="L804" s="1334"/>
      <c r="M804" s="1334"/>
      <c r="N804" s="1334"/>
      <c r="O804" s="1334"/>
      <c r="P804" s="1334"/>
      <c r="Q804" s="1334"/>
      <c r="R804" s="1334"/>
      <c r="S804" s="1334"/>
      <c r="T804" s="1334"/>
      <c r="U804" s="1334"/>
      <c r="V804" s="1334"/>
      <c r="W804" s="1334"/>
      <c r="X804" s="1334"/>
      <c r="Y804" s="1334"/>
      <c r="Z804" s="1334"/>
      <c r="AA804" s="1334"/>
      <c r="AB804" s="1334"/>
      <c r="AC804" s="1334"/>
      <c r="AD804" s="1334"/>
      <c r="AE804" s="1334"/>
      <c r="AF804" s="1334"/>
      <c r="AG804" s="1334"/>
      <c r="AH804" s="1334"/>
      <c r="AI804" s="1334"/>
      <c r="AJ804" s="1334"/>
      <c r="AK804" s="1334"/>
      <c r="AL804" s="1335"/>
      <c r="AM804" s="1336">
        <f>'Ornamental Trees - Bare Root'!BH42</f>
        <v>79.95</v>
      </c>
      <c r="AN804" s="1337"/>
      <c r="AO804" s="1338"/>
      <c r="AP804" s="1339">
        <f>'Ornamental Trees - Bare Root'!BJ42</f>
        <v>0</v>
      </c>
      <c r="AQ804" s="1340"/>
      <c r="AR804" s="1341"/>
      <c r="AS804" s="1336" t="str">
        <f t="shared" si="118"/>
        <v/>
      </c>
      <c r="AT804" s="1337"/>
      <c r="AU804" s="1337"/>
      <c r="AV804" s="1338"/>
      <c r="AW804" s="1342" t="str">
        <f>'Ornamental Trees - Bare Root'!BA42</f>
        <v>FNOBR523</v>
      </c>
      <c r="AX804" s="1343"/>
      <c r="AY804" s="1344"/>
      <c r="BB804" s="108" t="str">
        <f t="shared" si="119"/>
        <v>*********</v>
      </c>
      <c r="BC804" s="108" t="str">
        <f t="shared" si="120"/>
        <v>FNOBR523</v>
      </c>
      <c r="BD804" s="108" t="str">
        <f t="shared" si="121"/>
        <v/>
      </c>
      <c r="BE804" s="108" t="str">
        <f t="shared" si="122"/>
        <v>Acer truncatum x platanoides ‘Taggerty Sunset’  | Taggerty Sunset Maple - Advanced</v>
      </c>
      <c r="BF804" s="115" t="str">
        <f t="shared" si="123"/>
        <v/>
      </c>
      <c r="BG804" s="113">
        <f t="shared" si="124"/>
        <v>79.95</v>
      </c>
      <c r="BH804" s="206">
        <f t="shared" si="125"/>
        <v>0</v>
      </c>
      <c r="BI804" s="113" t="str">
        <f t="shared" si="126"/>
        <v/>
      </c>
    </row>
    <row r="805" spans="2:61" ht="18.75" customHeight="1" x14ac:dyDescent="0.4">
      <c r="B805" s="1345" t="s">
        <v>1824</v>
      </c>
      <c r="C805" s="1346"/>
      <c r="D805" s="1345" t="s">
        <v>1824</v>
      </c>
      <c r="E805" s="1346"/>
      <c r="F805" s="1331" t="str">
        <f>'Ornamental Trees - Bare Root'!BG43</f>
        <v/>
      </c>
      <c r="G805" s="1332"/>
      <c r="H805" s="1333" t="str">
        <f>IF('Ornamental Trees - Bare Root'!BE43="",'Ornamental Trees - Bare Root'!BC43&amp;" | "&amp;'Ornamental Trees - Bare Root'!BD43,'Ornamental Trees - Bare Root'!BC43&amp;" | "&amp;'Ornamental Trees - Bare Root'!BD43&amp;" - "&amp;'Ornamental Trees - Bare Root'!BE43)</f>
        <v>Acer truncatum x platanoides 'Warrenred' | Pacific Sunset Maple - Advanced</v>
      </c>
      <c r="I805" s="1334"/>
      <c r="J805" s="1334"/>
      <c r="K805" s="1334"/>
      <c r="L805" s="1334"/>
      <c r="M805" s="1334"/>
      <c r="N805" s="1334"/>
      <c r="O805" s="1334"/>
      <c r="P805" s="1334"/>
      <c r="Q805" s="1334"/>
      <c r="R805" s="1334"/>
      <c r="S805" s="1334"/>
      <c r="T805" s="1334"/>
      <c r="U805" s="1334"/>
      <c r="V805" s="1334"/>
      <c r="W805" s="1334"/>
      <c r="X805" s="1334"/>
      <c r="Y805" s="1334"/>
      <c r="Z805" s="1334"/>
      <c r="AA805" s="1334"/>
      <c r="AB805" s="1334"/>
      <c r="AC805" s="1334"/>
      <c r="AD805" s="1334"/>
      <c r="AE805" s="1334"/>
      <c r="AF805" s="1334"/>
      <c r="AG805" s="1334"/>
      <c r="AH805" s="1334"/>
      <c r="AI805" s="1334"/>
      <c r="AJ805" s="1334"/>
      <c r="AK805" s="1334"/>
      <c r="AL805" s="1335"/>
      <c r="AM805" s="1336">
        <f>'Ornamental Trees - Bare Root'!BH43</f>
        <v>79.95</v>
      </c>
      <c r="AN805" s="1337"/>
      <c r="AO805" s="1338"/>
      <c r="AP805" s="1339">
        <f>'Ornamental Trees - Bare Root'!BJ43</f>
        <v>0</v>
      </c>
      <c r="AQ805" s="1340"/>
      <c r="AR805" s="1341"/>
      <c r="AS805" s="1336" t="str">
        <f t="shared" si="118"/>
        <v/>
      </c>
      <c r="AT805" s="1337"/>
      <c r="AU805" s="1337"/>
      <c r="AV805" s="1338"/>
      <c r="AW805" s="1342" t="str">
        <f>'Ornamental Trees - Bare Root'!BA43</f>
        <v>FNOBR013</v>
      </c>
      <c r="AX805" s="1343"/>
      <c r="AY805" s="1344"/>
      <c r="BB805" s="108" t="str">
        <f t="shared" si="119"/>
        <v>*********</v>
      </c>
      <c r="BC805" s="108" t="str">
        <f t="shared" si="120"/>
        <v>FNOBR013</v>
      </c>
      <c r="BD805" s="108" t="str">
        <f t="shared" si="121"/>
        <v/>
      </c>
      <c r="BE805" s="108" t="str">
        <f t="shared" si="122"/>
        <v>Acer truncatum x platanoides 'Warrenred' | Pacific Sunset Maple - Advanced</v>
      </c>
      <c r="BF805" s="115" t="str">
        <f t="shared" si="123"/>
        <v/>
      </c>
      <c r="BG805" s="113">
        <f t="shared" si="124"/>
        <v>79.95</v>
      </c>
      <c r="BH805" s="206">
        <f t="shared" si="125"/>
        <v>0</v>
      </c>
      <c r="BI805" s="113" t="str">
        <f t="shared" si="126"/>
        <v/>
      </c>
    </row>
    <row r="806" spans="2:61" ht="18.75" customHeight="1" x14ac:dyDescent="0.4">
      <c r="B806" s="1345" t="s">
        <v>1824</v>
      </c>
      <c r="C806" s="1346"/>
      <c r="D806" s="1345" t="s">
        <v>1824</v>
      </c>
      <c r="E806" s="1346"/>
      <c r="F806" s="1331" t="str">
        <f>'Ornamental Trees - Bare Root'!BG44</f>
        <v/>
      </c>
      <c r="G806" s="1332"/>
      <c r="H806" s="1333" t="str">
        <f>IF('Ornamental Trees - Bare Root'!BE44="",'Ornamental Trees - Bare Root'!BC44&amp;" | "&amp;'Ornamental Trees - Bare Root'!BD44,'Ornamental Trees - Bare Root'!BC44&amp;" | "&amp;'Ornamental Trees - Bare Root'!BD44&amp;" - "&amp;'Ornamental Trees - Bare Root'!BE44)</f>
        <v>Acer Saccharum | Sugar Maple - Advanced</v>
      </c>
      <c r="I806" s="1334"/>
      <c r="J806" s="1334"/>
      <c r="K806" s="1334"/>
      <c r="L806" s="1334"/>
      <c r="M806" s="1334"/>
      <c r="N806" s="1334"/>
      <c r="O806" s="1334"/>
      <c r="P806" s="1334"/>
      <c r="Q806" s="1334"/>
      <c r="R806" s="1334"/>
      <c r="S806" s="1334"/>
      <c r="T806" s="1334"/>
      <c r="U806" s="1334"/>
      <c r="V806" s="1334"/>
      <c r="W806" s="1334"/>
      <c r="X806" s="1334"/>
      <c r="Y806" s="1334"/>
      <c r="Z806" s="1334"/>
      <c r="AA806" s="1334"/>
      <c r="AB806" s="1334"/>
      <c r="AC806" s="1334"/>
      <c r="AD806" s="1334"/>
      <c r="AE806" s="1334"/>
      <c r="AF806" s="1334"/>
      <c r="AG806" s="1334"/>
      <c r="AH806" s="1334"/>
      <c r="AI806" s="1334"/>
      <c r="AJ806" s="1334"/>
      <c r="AK806" s="1334"/>
      <c r="AL806" s="1335"/>
      <c r="AM806" s="1336">
        <f>'Ornamental Trees - Bare Root'!BH44</f>
        <v>49.95</v>
      </c>
      <c r="AN806" s="1337"/>
      <c r="AO806" s="1338"/>
      <c r="AP806" s="1339">
        <f>'Ornamental Trees - Bare Root'!BJ44</f>
        <v>0</v>
      </c>
      <c r="AQ806" s="1340"/>
      <c r="AR806" s="1341"/>
      <c r="AS806" s="1336" t="str">
        <f t="shared" si="118"/>
        <v/>
      </c>
      <c r="AT806" s="1337"/>
      <c r="AU806" s="1337"/>
      <c r="AV806" s="1338"/>
      <c r="AW806" s="1342" t="str">
        <f>'Ornamental Trees - Bare Root'!BA44</f>
        <v>JFOBR015</v>
      </c>
      <c r="AX806" s="1343"/>
      <c r="AY806" s="1344"/>
      <c r="BB806" s="108" t="str">
        <f t="shared" si="119"/>
        <v>*********</v>
      </c>
      <c r="BC806" s="108" t="str">
        <f t="shared" si="120"/>
        <v>JFOBR015</v>
      </c>
      <c r="BD806" s="108" t="str">
        <f t="shared" si="121"/>
        <v/>
      </c>
      <c r="BE806" s="108" t="str">
        <f t="shared" si="122"/>
        <v>Acer Saccharum | Sugar Maple - Advanced</v>
      </c>
      <c r="BF806" s="115" t="str">
        <f t="shared" si="123"/>
        <v/>
      </c>
      <c r="BG806" s="113">
        <f t="shared" si="124"/>
        <v>49.95</v>
      </c>
      <c r="BH806" s="206">
        <f t="shared" si="125"/>
        <v>0</v>
      </c>
      <c r="BI806" s="113" t="str">
        <f t="shared" si="126"/>
        <v/>
      </c>
    </row>
    <row r="807" spans="2:61" ht="18.75" customHeight="1" x14ac:dyDescent="0.4">
      <c r="B807" s="1345" t="s">
        <v>1824</v>
      </c>
      <c r="C807" s="1346"/>
      <c r="D807" s="1345" t="s">
        <v>1824</v>
      </c>
      <c r="E807" s="1346"/>
      <c r="F807" s="1331" t="str">
        <f>'Ornamental Trees - Bare Root'!BG45</f>
        <v/>
      </c>
      <c r="G807" s="1332"/>
      <c r="H807" s="1333" t="str">
        <f>IF('Ornamental Trees - Bare Root'!BE45="",'Ornamental Trees - Bare Root'!BC45&amp;" | "&amp;'Ornamental Trees - Bare Root'!BD45,'Ornamental Trees - Bare Root'!BC45&amp;" | "&amp;'Ornamental Trees - Bare Root'!BD45&amp;" - "&amp;'Ornamental Trees - Bare Root'!BE45)</f>
        <v>Acer x Freemanii Celebration | Celebration Maple - Advanced</v>
      </c>
      <c r="I807" s="1334"/>
      <c r="J807" s="1334"/>
      <c r="K807" s="1334"/>
      <c r="L807" s="1334"/>
      <c r="M807" s="1334"/>
      <c r="N807" s="1334"/>
      <c r="O807" s="1334"/>
      <c r="P807" s="1334"/>
      <c r="Q807" s="1334"/>
      <c r="R807" s="1334"/>
      <c r="S807" s="1334"/>
      <c r="T807" s="1334"/>
      <c r="U807" s="1334"/>
      <c r="V807" s="1334"/>
      <c r="W807" s="1334"/>
      <c r="X807" s="1334"/>
      <c r="Y807" s="1334"/>
      <c r="Z807" s="1334"/>
      <c r="AA807" s="1334"/>
      <c r="AB807" s="1334"/>
      <c r="AC807" s="1334"/>
      <c r="AD807" s="1334"/>
      <c r="AE807" s="1334"/>
      <c r="AF807" s="1334"/>
      <c r="AG807" s="1334"/>
      <c r="AH807" s="1334"/>
      <c r="AI807" s="1334"/>
      <c r="AJ807" s="1334"/>
      <c r="AK807" s="1334"/>
      <c r="AL807" s="1335"/>
      <c r="AM807" s="1336" t="str">
        <f>'Ornamental Trees - Bare Root'!BH45</f>
        <v/>
      </c>
      <c r="AN807" s="1337"/>
      <c r="AO807" s="1338"/>
      <c r="AP807" s="1339">
        <f>'Ornamental Trees - Bare Root'!BJ45</f>
        <v>0</v>
      </c>
      <c r="AQ807" s="1340"/>
      <c r="AR807" s="1341"/>
      <c r="AS807" s="1336" t="str">
        <f t="shared" si="118"/>
        <v/>
      </c>
      <c r="AT807" s="1337"/>
      <c r="AU807" s="1337"/>
      <c r="AV807" s="1338"/>
      <c r="AW807" s="1342" t="str">
        <f>'Ornamental Trees - Bare Root'!BA45</f>
        <v>FNOBR016</v>
      </c>
      <c r="AX807" s="1343"/>
      <c r="AY807" s="1344"/>
      <c r="BB807" s="108" t="str">
        <f t="shared" si="119"/>
        <v>*********</v>
      </c>
      <c r="BC807" s="108" t="str">
        <f t="shared" si="120"/>
        <v>FNOBR016</v>
      </c>
      <c r="BD807" s="108" t="str">
        <f t="shared" si="121"/>
        <v/>
      </c>
      <c r="BE807" s="108" t="str">
        <f t="shared" si="122"/>
        <v>Acer x Freemanii Celebration | Celebration Maple - Advanced</v>
      </c>
      <c r="BF807" s="115" t="str">
        <f t="shared" si="123"/>
        <v/>
      </c>
      <c r="BG807" s="113" t="str">
        <f t="shared" si="124"/>
        <v/>
      </c>
      <c r="BH807" s="206">
        <f t="shared" si="125"/>
        <v>0</v>
      </c>
      <c r="BI807" s="113" t="str">
        <f t="shared" si="126"/>
        <v/>
      </c>
    </row>
    <row r="808" spans="2:61" ht="18.75" customHeight="1" x14ac:dyDescent="0.4">
      <c r="B808" s="1345" t="s">
        <v>1824</v>
      </c>
      <c r="C808" s="1346"/>
      <c r="D808" s="1345" t="s">
        <v>1824</v>
      </c>
      <c r="E808" s="1346"/>
      <c r="F808" s="1331" t="str">
        <f>'Ornamental Trees - Bare Root'!BG46</f>
        <v/>
      </c>
      <c r="G808" s="1332"/>
      <c r="H808" s="1333" t="str">
        <f>IF('Ornamental Trees - Bare Root'!BE46="",'Ornamental Trees - Bare Root'!BC46&amp;" | "&amp;'Ornamental Trees - Bare Root'!BD46,'Ornamental Trees - Bare Root'!BC46&amp;" | "&amp;'Ornamental Trees - Bare Root'!BD46&amp;" - "&amp;'Ornamental Trees - Bare Root'!BE46)</f>
        <v xml:space="preserve"> | </v>
      </c>
      <c r="I808" s="1334"/>
      <c r="J808" s="1334"/>
      <c r="K808" s="1334"/>
      <c r="L808" s="1334"/>
      <c r="M808" s="1334"/>
      <c r="N808" s="1334"/>
      <c r="O808" s="1334"/>
      <c r="P808" s="1334"/>
      <c r="Q808" s="1334"/>
      <c r="R808" s="1334"/>
      <c r="S808" s="1334"/>
      <c r="T808" s="1334"/>
      <c r="U808" s="1334"/>
      <c r="V808" s="1334"/>
      <c r="W808" s="1334"/>
      <c r="X808" s="1334"/>
      <c r="Y808" s="1334"/>
      <c r="Z808" s="1334"/>
      <c r="AA808" s="1334"/>
      <c r="AB808" s="1334"/>
      <c r="AC808" s="1334"/>
      <c r="AD808" s="1334"/>
      <c r="AE808" s="1334"/>
      <c r="AF808" s="1334"/>
      <c r="AG808" s="1334"/>
      <c r="AH808" s="1334"/>
      <c r="AI808" s="1334"/>
      <c r="AJ808" s="1334"/>
      <c r="AK808" s="1334"/>
      <c r="AL808" s="1335"/>
      <c r="AM808" s="1336" t="str">
        <f>'Ornamental Trees - Bare Root'!BH46</f>
        <v/>
      </c>
      <c r="AN808" s="1337"/>
      <c r="AO808" s="1338"/>
      <c r="AP808" s="1339" t="str">
        <f>'Ornamental Trees - Bare Root'!BJ46</f>
        <v/>
      </c>
      <c r="AQ808" s="1340"/>
      <c r="AR808" s="1341"/>
      <c r="AS808" s="1336" t="str">
        <f t="shared" si="118"/>
        <v/>
      </c>
      <c r="AT808" s="1337"/>
      <c r="AU808" s="1337"/>
      <c r="AV808" s="1338"/>
      <c r="AW808" s="1342" t="str">
        <f>'Ornamental Trees - Bare Root'!BA46</f>
        <v/>
      </c>
      <c r="AX808" s="1343"/>
      <c r="AY808" s="1344"/>
      <c r="BB808" s="108" t="str">
        <f t="shared" si="119"/>
        <v>*********</v>
      </c>
      <c r="BC808" s="108" t="str">
        <f t="shared" si="120"/>
        <v/>
      </c>
      <c r="BD808" s="108" t="str">
        <f t="shared" si="121"/>
        <v/>
      </c>
      <c r="BE808" s="108" t="str">
        <f t="shared" si="122"/>
        <v xml:space="preserve"> | </v>
      </c>
      <c r="BF808" s="115" t="str">
        <f t="shared" si="123"/>
        <v/>
      </c>
      <c r="BG808" s="113" t="str">
        <f t="shared" si="124"/>
        <v/>
      </c>
      <c r="BH808" s="206" t="str">
        <f t="shared" si="125"/>
        <v/>
      </c>
      <c r="BI808" s="113" t="str">
        <f t="shared" si="126"/>
        <v/>
      </c>
    </row>
    <row r="809" spans="2:61" ht="18.75" customHeight="1" x14ac:dyDescent="0.4">
      <c r="B809" s="1345" t="s">
        <v>1824</v>
      </c>
      <c r="C809" s="1346"/>
      <c r="D809" s="1345" t="s">
        <v>1824</v>
      </c>
      <c r="E809" s="1346"/>
      <c r="F809" s="1331" t="str">
        <f>'Ornamental Trees - Bare Root'!BG47</f>
        <v/>
      </c>
      <c r="G809" s="1332"/>
      <c r="H809" s="1333" t="str">
        <f>IF('Ornamental Trees - Bare Root'!BE47="",'Ornamental Trees - Bare Root'!BC47&amp;" | "&amp;'Ornamental Trees - Bare Root'!BD47,'Ornamental Trees - Bare Root'!BC47&amp;" | "&amp;'Ornamental Trees - Bare Root'!BD47&amp;" - "&amp;'Ornamental Trees - Bare Root'!BE47)</f>
        <v>Acer Rubrum 'Fairview Flame' | Fairview Flame Maple - Regular</v>
      </c>
      <c r="I809" s="1334"/>
      <c r="J809" s="1334"/>
      <c r="K809" s="1334"/>
      <c r="L809" s="1334"/>
      <c r="M809" s="1334"/>
      <c r="N809" s="1334"/>
      <c r="O809" s="1334"/>
      <c r="P809" s="1334"/>
      <c r="Q809" s="1334"/>
      <c r="R809" s="1334"/>
      <c r="S809" s="1334"/>
      <c r="T809" s="1334"/>
      <c r="U809" s="1334"/>
      <c r="V809" s="1334"/>
      <c r="W809" s="1334"/>
      <c r="X809" s="1334"/>
      <c r="Y809" s="1334"/>
      <c r="Z809" s="1334"/>
      <c r="AA809" s="1334"/>
      <c r="AB809" s="1334"/>
      <c r="AC809" s="1334"/>
      <c r="AD809" s="1334"/>
      <c r="AE809" s="1334"/>
      <c r="AF809" s="1334"/>
      <c r="AG809" s="1334"/>
      <c r="AH809" s="1334"/>
      <c r="AI809" s="1334"/>
      <c r="AJ809" s="1334"/>
      <c r="AK809" s="1334"/>
      <c r="AL809" s="1335"/>
      <c r="AM809" s="1336">
        <f>'Ornamental Trees - Bare Root'!BH47</f>
        <v>79.95</v>
      </c>
      <c r="AN809" s="1337"/>
      <c r="AO809" s="1338"/>
      <c r="AP809" s="1339">
        <f>'Ornamental Trees - Bare Root'!BJ47</f>
        <v>0</v>
      </c>
      <c r="AQ809" s="1340"/>
      <c r="AR809" s="1341"/>
      <c r="AS809" s="1336" t="str">
        <f t="shared" si="118"/>
        <v/>
      </c>
      <c r="AT809" s="1337"/>
      <c r="AU809" s="1337"/>
      <c r="AV809" s="1338"/>
      <c r="AW809" s="1342" t="str">
        <f>'Ornamental Trees - Bare Root'!BA47</f>
        <v>FNOBR025</v>
      </c>
      <c r="AX809" s="1343"/>
      <c r="AY809" s="1344"/>
      <c r="BB809" s="108" t="str">
        <f t="shared" si="119"/>
        <v>*********</v>
      </c>
      <c r="BC809" s="108" t="str">
        <f t="shared" si="120"/>
        <v>FNOBR025</v>
      </c>
      <c r="BD809" s="108" t="str">
        <f t="shared" si="121"/>
        <v/>
      </c>
      <c r="BE809" s="108" t="str">
        <f t="shared" si="122"/>
        <v>Acer Rubrum 'Fairview Flame' | Fairview Flame Maple - Regular</v>
      </c>
      <c r="BF809" s="115" t="str">
        <f t="shared" si="123"/>
        <v/>
      </c>
      <c r="BG809" s="113">
        <f t="shared" si="124"/>
        <v>79.95</v>
      </c>
      <c r="BH809" s="206">
        <f t="shared" si="125"/>
        <v>0</v>
      </c>
      <c r="BI809" s="113" t="str">
        <f t="shared" si="126"/>
        <v/>
      </c>
    </row>
    <row r="810" spans="2:61" ht="18.75" customHeight="1" x14ac:dyDescent="0.4">
      <c r="B810" s="1345" t="s">
        <v>1824</v>
      </c>
      <c r="C810" s="1346"/>
      <c r="D810" s="1345" t="s">
        <v>1824</v>
      </c>
      <c r="E810" s="1346"/>
      <c r="F810" s="1331" t="str">
        <f>'Ornamental Trees - Bare Root'!BG48</f>
        <v/>
      </c>
      <c r="G810" s="1332"/>
      <c r="H810" s="1333" t="str">
        <f>IF('Ornamental Trees - Bare Root'!BE48="",'Ornamental Trees - Bare Root'!BC48&amp;" | "&amp;'Ornamental Trees - Bare Root'!BD48,'Ornamental Trees - Bare Root'!BC48&amp;" | "&amp;'Ornamental Trees - Bare Root'!BD48&amp;" - "&amp;'Ornamental Trees - Bare Root'!BE48)</f>
        <v>Acer Rubrum 'Frank Jr' Redpointe | Redpointe Maple - Advanced</v>
      </c>
      <c r="I810" s="1334"/>
      <c r="J810" s="1334"/>
      <c r="K810" s="1334"/>
      <c r="L810" s="1334"/>
      <c r="M810" s="1334"/>
      <c r="N810" s="1334"/>
      <c r="O810" s="1334"/>
      <c r="P810" s="1334"/>
      <c r="Q810" s="1334"/>
      <c r="R810" s="1334"/>
      <c r="S810" s="1334"/>
      <c r="T810" s="1334"/>
      <c r="U810" s="1334"/>
      <c r="V810" s="1334"/>
      <c r="W810" s="1334"/>
      <c r="X810" s="1334"/>
      <c r="Y810" s="1334"/>
      <c r="Z810" s="1334"/>
      <c r="AA810" s="1334"/>
      <c r="AB810" s="1334"/>
      <c r="AC810" s="1334"/>
      <c r="AD810" s="1334"/>
      <c r="AE810" s="1334"/>
      <c r="AF810" s="1334"/>
      <c r="AG810" s="1334"/>
      <c r="AH810" s="1334"/>
      <c r="AI810" s="1334"/>
      <c r="AJ810" s="1334"/>
      <c r="AK810" s="1334"/>
      <c r="AL810" s="1335"/>
      <c r="AM810" s="1336">
        <f>'Ornamental Trees - Bare Root'!BH48</f>
        <v>87.95</v>
      </c>
      <c r="AN810" s="1337"/>
      <c r="AO810" s="1338"/>
      <c r="AP810" s="1339">
        <f>'Ornamental Trees - Bare Root'!BJ48</f>
        <v>0</v>
      </c>
      <c r="AQ810" s="1340"/>
      <c r="AR810" s="1341"/>
      <c r="AS810" s="1336" t="str">
        <f t="shared" si="118"/>
        <v/>
      </c>
      <c r="AT810" s="1337"/>
      <c r="AU810" s="1337"/>
      <c r="AV810" s="1338"/>
      <c r="AW810" s="1342" t="str">
        <f>'Ornamental Trees - Bare Root'!BA48</f>
        <v>FNOBR026</v>
      </c>
      <c r="AX810" s="1343"/>
      <c r="AY810" s="1344"/>
      <c r="BB810" s="108" t="str">
        <f t="shared" si="119"/>
        <v>*********</v>
      </c>
      <c r="BC810" s="108" t="str">
        <f t="shared" si="120"/>
        <v>FNOBR026</v>
      </c>
      <c r="BD810" s="108" t="str">
        <f t="shared" si="121"/>
        <v/>
      </c>
      <c r="BE810" s="108" t="str">
        <f t="shared" si="122"/>
        <v>Acer Rubrum 'Frank Jr' Redpointe | Redpointe Maple - Advanced</v>
      </c>
      <c r="BF810" s="115" t="str">
        <f t="shared" si="123"/>
        <v/>
      </c>
      <c r="BG810" s="113">
        <f t="shared" si="124"/>
        <v>87.95</v>
      </c>
      <c r="BH810" s="206">
        <f t="shared" si="125"/>
        <v>0</v>
      </c>
      <c r="BI810" s="113" t="str">
        <f t="shared" si="126"/>
        <v/>
      </c>
    </row>
    <row r="811" spans="2:61" ht="18.75" customHeight="1" x14ac:dyDescent="0.4">
      <c r="B811" s="1345" t="s">
        <v>1824</v>
      </c>
      <c r="C811" s="1346"/>
      <c r="D811" s="1345" t="s">
        <v>1824</v>
      </c>
      <c r="E811" s="1346"/>
      <c r="F811" s="1331" t="str">
        <f>'Ornamental Trees - Bare Root'!BG49</f>
        <v/>
      </c>
      <c r="G811" s="1332"/>
      <c r="H811" s="1333" t="str">
        <f>IF('Ornamental Trees - Bare Root'!BE49="",'Ornamental Trees - Bare Root'!BC49&amp;" | "&amp;'Ornamental Trees - Bare Root'!BD49,'Ornamental Trees - Bare Root'!BC49&amp;" | "&amp;'Ornamental Trees - Bare Root'!BD49&amp;" - "&amp;'Ornamental Trees - Bare Root'!BE49)</f>
        <v>Acer Rubrum 'PNI 0268' October Glory | October Glory Maple - Advanced</v>
      </c>
      <c r="I811" s="1334"/>
      <c r="J811" s="1334"/>
      <c r="K811" s="1334"/>
      <c r="L811" s="1334"/>
      <c r="M811" s="1334"/>
      <c r="N811" s="1334"/>
      <c r="O811" s="1334"/>
      <c r="P811" s="1334"/>
      <c r="Q811" s="1334"/>
      <c r="R811" s="1334"/>
      <c r="S811" s="1334"/>
      <c r="T811" s="1334"/>
      <c r="U811" s="1334"/>
      <c r="V811" s="1334"/>
      <c r="W811" s="1334"/>
      <c r="X811" s="1334"/>
      <c r="Y811" s="1334"/>
      <c r="Z811" s="1334"/>
      <c r="AA811" s="1334"/>
      <c r="AB811" s="1334"/>
      <c r="AC811" s="1334"/>
      <c r="AD811" s="1334"/>
      <c r="AE811" s="1334"/>
      <c r="AF811" s="1334"/>
      <c r="AG811" s="1334"/>
      <c r="AH811" s="1334"/>
      <c r="AI811" s="1334"/>
      <c r="AJ811" s="1334"/>
      <c r="AK811" s="1334"/>
      <c r="AL811" s="1335"/>
      <c r="AM811" s="1336">
        <f>'Ornamental Trees - Bare Root'!BH49</f>
        <v>87.95</v>
      </c>
      <c r="AN811" s="1337"/>
      <c r="AO811" s="1338"/>
      <c r="AP811" s="1339">
        <f>'Ornamental Trees - Bare Root'!BJ49</f>
        <v>0</v>
      </c>
      <c r="AQ811" s="1340"/>
      <c r="AR811" s="1341"/>
      <c r="AS811" s="1336" t="str">
        <f t="shared" si="118"/>
        <v/>
      </c>
      <c r="AT811" s="1337"/>
      <c r="AU811" s="1337"/>
      <c r="AV811" s="1338"/>
      <c r="AW811" s="1342" t="str">
        <f>'Ornamental Trees - Bare Root'!BA49</f>
        <v>FNOBR027</v>
      </c>
      <c r="AX811" s="1343"/>
      <c r="AY811" s="1344"/>
      <c r="BB811" s="108" t="str">
        <f t="shared" si="119"/>
        <v>*********</v>
      </c>
      <c r="BC811" s="108" t="str">
        <f t="shared" si="120"/>
        <v>FNOBR027</v>
      </c>
      <c r="BD811" s="108" t="str">
        <f t="shared" si="121"/>
        <v/>
      </c>
      <c r="BE811" s="108" t="str">
        <f t="shared" si="122"/>
        <v>Acer Rubrum 'PNI 0268' October Glory | October Glory Maple - Advanced</v>
      </c>
      <c r="BF811" s="115" t="str">
        <f t="shared" si="123"/>
        <v/>
      </c>
      <c r="BG811" s="113">
        <f t="shared" si="124"/>
        <v>87.95</v>
      </c>
      <c r="BH811" s="206">
        <f t="shared" si="125"/>
        <v>0</v>
      </c>
      <c r="BI811" s="113" t="str">
        <f t="shared" si="126"/>
        <v/>
      </c>
    </row>
    <row r="812" spans="2:61" ht="18.75" customHeight="1" x14ac:dyDescent="0.4">
      <c r="B812" s="1345" t="s">
        <v>1824</v>
      </c>
      <c r="C812" s="1346"/>
      <c r="D812" s="1345" t="s">
        <v>1824</v>
      </c>
      <c r="E812" s="1346"/>
      <c r="F812" s="1331" t="str">
        <f>'Ornamental Trees - Bare Root'!BG50</f>
        <v/>
      </c>
      <c r="G812" s="1332"/>
      <c r="H812" s="1333" t="str">
        <f>IF('Ornamental Trees - Bare Root'!BE50="",'Ornamental Trees - Bare Root'!BC50&amp;" | "&amp;'Ornamental Trees - Bare Root'!BD50,'Ornamental Trees - Bare Root'!BC50&amp;" | "&amp;'Ornamental Trees - Bare Root'!BD50&amp;" - "&amp;'Ornamental Trees - Bare Root'!BE50)</f>
        <v>Acer x Freemanii Jeffersred | Autumn Blaze Maple - Advanced</v>
      </c>
      <c r="I812" s="1334"/>
      <c r="J812" s="1334"/>
      <c r="K812" s="1334"/>
      <c r="L812" s="1334"/>
      <c r="M812" s="1334"/>
      <c r="N812" s="1334"/>
      <c r="O812" s="1334"/>
      <c r="P812" s="1334"/>
      <c r="Q812" s="1334"/>
      <c r="R812" s="1334"/>
      <c r="S812" s="1334"/>
      <c r="T812" s="1334"/>
      <c r="U812" s="1334"/>
      <c r="V812" s="1334"/>
      <c r="W812" s="1334"/>
      <c r="X812" s="1334"/>
      <c r="Y812" s="1334"/>
      <c r="Z812" s="1334"/>
      <c r="AA812" s="1334"/>
      <c r="AB812" s="1334"/>
      <c r="AC812" s="1334"/>
      <c r="AD812" s="1334"/>
      <c r="AE812" s="1334"/>
      <c r="AF812" s="1334"/>
      <c r="AG812" s="1334"/>
      <c r="AH812" s="1334"/>
      <c r="AI812" s="1334"/>
      <c r="AJ812" s="1334"/>
      <c r="AK812" s="1334"/>
      <c r="AL812" s="1335"/>
      <c r="AM812" s="1336">
        <f>'Ornamental Trees - Bare Root'!BH50</f>
        <v>87.95</v>
      </c>
      <c r="AN812" s="1337"/>
      <c r="AO812" s="1338"/>
      <c r="AP812" s="1339">
        <f>'Ornamental Trees - Bare Root'!BJ50</f>
        <v>0</v>
      </c>
      <c r="AQ812" s="1340"/>
      <c r="AR812" s="1341"/>
      <c r="AS812" s="1336" t="str">
        <f t="shared" si="118"/>
        <v/>
      </c>
      <c r="AT812" s="1337"/>
      <c r="AU812" s="1337"/>
      <c r="AV812" s="1338"/>
      <c r="AW812" s="1342" t="str">
        <f>'Ornamental Trees - Bare Root'!BA50</f>
        <v>FNOBR029</v>
      </c>
      <c r="AX812" s="1343"/>
      <c r="AY812" s="1344"/>
      <c r="BB812" s="108" t="str">
        <f t="shared" si="119"/>
        <v>*********</v>
      </c>
      <c r="BC812" s="108" t="str">
        <f t="shared" si="120"/>
        <v>FNOBR029</v>
      </c>
      <c r="BD812" s="108" t="str">
        <f t="shared" si="121"/>
        <v/>
      </c>
      <c r="BE812" s="108" t="str">
        <f t="shared" si="122"/>
        <v>Acer x Freemanii Jeffersred | Autumn Blaze Maple - Advanced</v>
      </c>
      <c r="BF812" s="115" t="str">
        <f t="shared" si="123"/>
        <v/>
      </c>
      <c r="BG812" s="113">
        <f t="shared" si="124"/>
        <v>87.95</v>
      </c>
      <c r="BH812" s="206">
        <f t="shared" si="125"/>
        <v>0</v>
      </c>
      <c r="BI812" s="113" t="str">
        <f t="shared" si="126"/>
        <v/>
      </c>
    </row>
    <row r="813" spans="2:61" ht="18.75" customHeight="1" x14ac:dyDescent="0.4">
      <c r="B813" s="1345" t="s">
        <v>1824</v>
      </c>
      <c r="C813" s="1346"/>
      <c r="D813" s="1345" t="s">
        <v>1824</v>
      </c>
      <c r="E813" s="1346"/>
      <c r="F813" s="1331" t="str">
        <f>'Ornamental Trees - Bare Root'!BG51</f>
        <v/>
      </c>
      <c r="G813" s="1332"/>
      <c r="H813" s="1333" t="str">
        <f>IF('Ornamental Trees - Bare Root'!BE51="",'Ornamental Trees - Bare Root'!BC51&amp;" | "&amp;'Ornamental Trees - Bare Root'!BD51,'Ornamental Trees - Bare Root'!BC51&amp;" | "&amp;'Ornamental Trees - Bare Root'!BD51&amp;" - "&amp;'Ornamental Trees - Bare Root'!BE51)</f>
        <v xml:space="preserve"> | </v>
      </c>
      <c r="I813" s="1334"/>
      <c r="J813" s="1334"/>
      <c r="K813" s="1334"/>
      <c r="L813" s="1334"/>
      <c r="M813" s="1334"/>
      <c r="N813" s="1334"/>
      <c r="O813" s="1334"/>
      <c r="P813" s="1334"/>
      <c r="Q813" s="1334"/>
      <c r="R813" s="1334"/>
      <c r="S813" s="1334"/>
      <c r="T813" s="1334"/>
      <c r="U813" s="1334"/>
      <c r="V813" s="1334"/>
      <c r="W813" s="1334"/>
      <c r="X813" s="1334"/>
      <c r="Y813" s="1334"/>
      <c r="Z813" s="1334"/>
      <c r="AA813" s="1334"/>
      <c r="AB813" s="1334"/>
      <c r="AC813" s="1334"/>
      <c r="AD813" s="1334"/>
      <c r="AE813" s="1334"/>
      <c r="AF813" s="1334"/>
      <c r="AG813" s="1334"/>
      <c r="AH813" s="1334"/>
      <c r="AI813" s="1334"/>
      <c r="AJ813" s="1334"/>
      <c r="AK813" s="1334"/>
      <c r="AL813" s="1335"/>
      <c r="AM813" s="1336" t="str">
        <f>'Ornamental Trees - Bare Root'!BH51</f>
        <v/>
      </c>
      <c r="AN813" s="1337"/>
      <c r="AO813" s="1338"/>
      <c r="AP813" s="1339" t="str">
        <f>'Ornamental Trees - Bare Root'!BJ51</f>
        <v/>
      </c>
      <c r="AQ813" s="1340"/>
      <c r="AR813" s="1341"/>
      <c r="AS813" s="1336" t="str">
        <f t="shared" si="118"/>
        <v/>
      </c>
      <c r="AT813" s="1337"/>
      <c r="AU813" s="1337"/>
      <c r="AV813" s="1338"/>
      <c r="AW813" s="1342" t="str">
        <f>'Ornamental Trees - Bare Root'!BA51</f>
        <v/>
      </c>
      <c r="AX813" s="1343"/>
      <c r="AY813" s="1344"/>
      <c r="BB813" s="108" t="str">
        <f t="shared" si="119"/>
        <v>*********</v>
      </c>
      <c r="BC813" s="108" t="str">
        <f t="shared" si="120"/>
        <v/>
      </c>
      <c r="BD813" s="108" t="str">
        <f t="shared" si="121"/>
        <v/>
      </c>
      <c r="BE813" s="108" t="str">
        <f t="shared" si="122"/>
        <v xml:space="preserve"> | </v>
      </c>
      <c r="BF813" s="115" t="str">
        <f t="shared" si="123"/>
        <v/>
      </c>
      <c r="BG813" s="113" t="str">
        <f t="shared" si="124"/>
        <v/>
      </c>
      <c r="BH813" s="206" t="str">
        <f t="shared" si="125"/>
        <v/>
      </c>
      <c r="BI813" s="113" t="str">
        <f t="shared" si="126"/>
        <v/>
      </c>
    </row>
    <row r="814" spans="2:61" ht="18.75" customHeight="1" x14ac:dyDescent="0.4">
      <c r="B814" s="1345" t="s">
        <v>1824</v>
      </c>
      <c r="C814" s="1346"/>
      <c r="D814" s="1345" t="s">
        <v>1824</v>
      </c>
      <c r="E814" s="1346"/>
      <c r="F814" s="1331" t="str">
        <f>'Ornamental Trees - Bare Root'!BG52</f>
        <v/>
      </c>
      <c r="G814" s="1332"/>
      <c r="H814" s="1333" t="str">
        <f>IF('Ornamental Trees - Bare Root'!BE52="",'Ornamental Trees - Bare Root'!BC52&amp;" | "&amp;'Ornamental Trees - Bare Root'!BD52,'Ornamental Trees - Bare Root'!BC52&amp;" | "&amp;'Ornamental Trees - Bare Root'!BD52&amp;" - "&amp;'Ornamental Trees - Bare Root'!BE52)</f>
        <v>Acer Platanoides Globosum | Designer Maple - 1.5-1.8m Standard</v>
      </c>
      <c r="I814" s="1334"/>
      <c r="J814" s="1334"/>
      <c r="K814" s="1334"/>
      <c r="L814" s="1334"/>
      <c r="M814" s="1334"/>
      <c r="N814" s="1334"/>
      <c r="O814" s="1334"/>
      <c r="P814" s="1334"/>
      <c r="Q814" s="1334"/>
      <c r="R814" s="1334"/>
      <c r="S814" s="1334"/>
      <c r="T814" s="1334"/>
      <c r="U814" s="1334"/>
      <c r="V814" s="1334"/>
      <c r="W814" s="1334"/>
      <c r="X814" s="1334"/>
      <c r="Y814" s="1334"/>
      <c r="Z814" s="1334"/>
      <c r="AA814" s="1334"/>
      <c r="AB814" s="1334"/>
      <c r="AC814" s="1334"/>
      <c r="AD814" s="1334"/>
      <c r="AE814" s="1334"/>
      <c r="AF814" s="1334"/>
      <c r="AG814" s="1334"/>
      <c r="AH814" s="1334"/>
      <c r="AI814" s="1334"/>
      <c r="AJ814" s="1334"/>
      <c r="AK814" s="1334"/>
      <c r="AL814" s="1335"/>
      <c r="AM814" s="1336">
        <f>'Ornamental Trees - Bare Root'!BH52</f>
        <v>129.94999999999999</v>
      </c>
      <c r="AN814" s="1337"/>
      <c r="AO814" s="1338"/>
      <c r="AP814" s="1339">
        <f>'Ornamental Trees - Bare Root'!BJ52</f>
        <v>0</v>
      </c>
      <c r="AQ814" s="1340"/>
      <c r="AR814" s="1341"/>
      <c r="AS814" s="1336" t="str">
        <f t="shared" si="118"/>
        <v/>
      </c>
      <c r="AT814" s="1337"/>
      <c r="AU814" s="1337"/>
      <c r="AV814" s="1338"/>
      <c r="AW814" s="1342" t="str">
        <f>'Ornamental Trees - Bare Root'!BA52</f>
        <v>JFOBR030</v>
      </c>
      <c r="AX814" s="1343"/>
      <c r="AY814" s="1344"/>
      <c r="BB814" s="108" t="str">
        <f t="shared" si="119"/>
        <v>*********</v>
      </c>
      <c r="BC814" s="108" t="str">
        <f t="shared" si="120"/>
        <v>JFOBR030</v>
      </c>
      <c r="BD814" s="108" t="str">
        <f t="shared" si="121"/>
        <v/>
      </c>
      <c r="BE814" s="108" t="str">
        <f t="shared" si="122"/>
        <v>Acer Platanoides Globosum | Designer Maple - 1.5-1.8m Standard</v>
      </c>
      <c r="BF814" s="115" t="str">
        <f t="shared" si="123"/>
        <v/>
      </c>
      <c r="BG814" s="113">
        <f t="shared" si="124"/>
        <v>129.94999999999999</v>
      </c>
      <c r="BH814" s="206">
        <f t="shared" si="125"/>
        <v>0</v>
      </c>
      <c r="BI814" s="113" t="str">
        <f t="shared" si="126"/>
        <v/>
      </c>
    </row>
    <row r="815" spans="2:61" ht="18.75" customHeight="1" x14ac:dyDescent="0.4">
      <c r="B815" s="1345" t="s">
        <v>1824</v>
      </c>
      <c r="C815" s="1346"/>
      <c r="D815" s="1345" t="s">
        <v>1824</v>
      </c>
      <c r="E815" s="1346"/>
      <c r="F815" s="1331" t="str">
        <f>'Ornamental Trees - Bare Root'!BG53</f>
        <v/>
      </c>
      <c r="G815" s="1332"/>
      <c r="H815" s="1333" t="str">
        <f>IF('Ornamental Trees - Bare Root'!BE53="",'Ornamental Trees - Bare Root'!BC53&amp;" | "&amp;'Ornamental Trees - Bare Root'!BD53,'Ornamental Trees - Bare Root'!BC53&amp;" | "&amp;'Ornamental Trees - Bare Root'!BD53&amp;" - "&amp;'Ornamental Trees - Bare Root'!BE53)</f>
        <v xml:space="preserve"> | </v>
      </c>
      <c r="I815" s="1334"/>
      <c r="J815" s="1334"/>
      <c r="K815" s="1334"/>
      <c r="L815" s="1334"/>
      <c r="M815" s="1334"/>
      <c r="N815" s="1334"/>
      <c r="O815" s="1334"/>
      <c r="P815" s="1334"/>
      <c r="Q815" s="1334"/>
      <c r="R815" s="1334"/>
      <c r="S815" s="1334"/>
      <c r="T815" s="1334"/>
      <c r="U815" s="1334"/>
      <c r="V815" s="1334"/>
      <c r="W815" s="1334"/>
      <c r="X815" s="1334"/>
      <c r="Y815" s="1334"/>
      <c r="Z815" s="1334"/>
      <c r="AA815" s="1334"/>
      <c r="AB815" s="1334"/>
      <c r="AC815" s="1334"/>
      <c r="AD815" s="1334"/>
      <c r="AE815" s="1334"/>
      <c r="AF815" s="1334"/>
      <c r="AG815" s="1334"/>
      <c r="AH815" s="1334"/>
      <c r="AI815" s="1334"/>
      <c r="AJ815" s="1334"/>
      <c r="AK815" s="1334"/>
      <c r="AL815" s="1335"/>
      <c r="AM815" s="1336" t="str">
        <f>'Ornamental Trees - Bare Root'!BH53</f>
        <v/>
      </c>
      <c r="AN815" s="1337"/>
      <c r="AO815" s="1338"/>
      <c r="AP815" s="1339" t="str">
        <f>'Ornamental Trees - Bare Root'!BJ53</f>
        <v/>
      </c>
      <c r="AQ815" s="1340"/>
      <c r="AR815" s="1341"/>
      <c r="AS815" s="1336" t="str">
        <f t="shared" si="118"/>
        <v/>
      </c>
      <c r="AT815" s="1337"/>
      <c r="AU815" s="1337"/>
      <c r="AV815" s="1338"/>
      <c r="AW815" s="1342" t="str">
        <f>'Ornamental Trees - Bare Root'!BA53</f>
        <v/>
      </c>
      <c r="AX815" s="1343"/>
      <c r="AY815" s="1344"/>
      <c r="BB815" s="108" t="str">
        <f t="shared" si="119"/>
        <v>*********</v>
      </c>
      <c r="BC815" s="108" t="str">
        <f t="shared" si="120"/>
        <v/>
      </c>
      <c r="BD815" s="108" t="str">
        <f t="shared" si="121"/>
        <v/>
      </c>
      <c r="BE815" s="108" t="str">
        <f t="shared" si="122"/>
        <v xml:space="preserve"> | </v>
      </c>
      <c r="BF815" s="115" t="str">
        <f t="shared" si="123"/>
        <v/>
      </c>
      <c r="BG815" s="113" t="str">
        <f t="shared" si="124"/>
        <v/>
      </c>
      <c r="BH815" s="206" t="str">
        <f t="shared" si="125"/>
        <v/>
      </c>
      <c r="BI815" s="113" t="str">
        <f t="shared" si="126"/>
        <v/>
      </c>
    </row>
    <row r="816" spans="2:61" ht="18.75" customHeight="1" x14ac:dyDescent="0.4">
      <c r="B816" s="1345" t="s">
        <v>1824</v>
      </c>
      <c r="C816" s="1346"/>
      <c r="D816" s="1345" t="s">
        <v>1824</v>
      </c>
      <c r="E816" s="1346"/>
      <c r="F816" s="1331" t="str">
        <f>'Ornamental Trees - Bare Root'!BG54</f>
        <v/>
      </c>
      <c r="G816" s="1332"/>
      <c r="H816" s="1333" t="str">
        <f>IF('Ornamental Trees - Bare Root'!BE54="",'Ornamental Trees - Bare Root'!BC54&amp;" | "&amp;'Ornamental Trees - Bare Root'!BD54,'Ornamental Trees - Bare Root'!BC54&amp;" | "&amp;'Ornamental Trees - Bare Root'!BD54&amp;" - "&amp;'Ornamental Trees - Bare Root'!BE54)</f>
        <v>Acer Palmatum | Japanese Maple - Advanced</v>
      </c>
      <c r="I816" s="1334"/>
      <c r="J816" s="1334"/>
      <c r="K816" s="1334"/>
      <c r="L816" s="1334"/>
      <c r="M816" s="1334"/>
      <c r="N816" s="1334"/>
      <c r="O816" s="1334"/>
      <c r="P816" s="1334"/>
      <c r="Q816" s="1334"/>
      <c r="R816" s="1334"/>
      <c r="S816" s="1334"/>
      <c r="T816" s="1334"/>
      <c r="U816" s="1334"/>
      <c r="V816" s="1334"/>
      <c r="W816" s="1334"/>
      <c r="X816" s="1334"/>
      <c r="Y816" s="1334"/>
      <c r="Z816" s="1334"/>
      <c r="AA816" s="1334"/>
      <c r="AB816" s="1334"/>
      <c r="AC816" s="1334"/>
      <c r="AD816" s="1334"/>
      <c r="AE816" s="1334"/>
      <c r="AF816" s="1334"/>
      <c r="AG816" s="1334"/>
      <c r="AH816" s="1334"/>
      <c r="AI816" s="1334"/>
      <c r="AJ816" s="1334"/>
      <c r="AK816" s="1334"/>
      <c r="AL816" s="1335"/>
      <c r="AM816" s="1336">
        <f>'Ornamental Trees - Bare Root'!BH54</f>
        <v>49.95</v>
      </c>
      <c r="AN816" s="1337"/>
      <c r="AO816" s="1338"/>
      <c r="AP816" s="1339">
        <f>'Ornamental Trees - Bare Root'!BJ54</f>
        <v>0</v>
      </c>
      <c r="AQ816" s="1340"/>
      <c r="AR816" s="1341"/>
      <c r="AS816" s="1336" t="str">
        <f t="shared" si="118"/>
        <v/>
      </c>
      <c r="AT816" s="1337"/>
      <c r="AU816" s="1337"/>
      <c r="AV816" s="1338"/>
      <c r="AW816" s="1342" t="str">
        <f>'Ornamental Trees - Bare Root'!BA54</f>
        <v>FNOBR031</v>
      </c>
      <c r="AX816" s="1343"/>
      <c r="AY816" s="1344"/>
      <c r="BB816" s="108" t="str">
        <f t="shared" si="119"/>
        <v>*********</v>
      </c>
      <c r="BC816" s="108" t="str">
        <f t="shared" si="120"/>
        <v>FNOBR031</v>
      </c>
      <c r="BD816" s="108" t="str">
        <f t="shared" si="121"/>
        <v/>
      </c>
      <c r="BE816" s="108" t="str">
        <f t="shared" si="122"/>
        <v>Acer Palmatum | Japanese Maple - Advanced</v>
      </c>
      <c r="BF816" s="115" t="str">
        <f t="shared" si="123"/>
        <v/>
      </c>
      <c r="BG816" s="113">
        <f t="shared" si="124"/>
        <v>49.95</v>
      </c>
      <c r="BH816" s="206">
        <f t="shared" si="125"/>
        <v>0</v>
      </c>
      <c r="BI816" s="113" t="str">
        <f t="shared" si="126"/>
        <v/>
      </c>
    </row>
    <row r="817" spans="2:61" ht="18.75" customHeight="1" x14ac:dyDescent="0.4">
      <c r="B817" s="1345" t="s">
        <v>1824</v>
      </c>
      <c r="C817" s="1346"/>
      <c r="D817" s="1345" t="s">
        <v>1824</v>
      </c>
      <c r="E817" s="1346"/>
      <c r="F817" s="1331" t="str">
        <f>'Ornamental Trees - Bare Root'!BG55</f>
        <v/>
      </c>
      <c r="G817" s="1332"/>
      <c r="H817" s="1333" t="str">
        <f>IF('Ornamental Trees - Bare Root'!BE55="",'Ornamental Trees - Bare Root'!BC55&amp;" | "&amp;'Ornamental Trees - Bare Root'!BD55,'Ornamental Trees - Bare Root'!BC55&amp;" | "&amp;'Ornamental Trees - Bare Root'!BD55&amp;" - "&amp;'Ornamental Trees - Bare Root'!BE55)</f>
        <v>Acer Palmatum | Japanese Maple - Advanced</v>
      </c>
      <c r="I817" s="1334"/>
      <c r="J817" s="1334"/>
      <c r="K817" s="1334"/>
      <c r="L817" s="1334"/>
      <c r="M817" s="1334"/>
      <c r="N817" s="1334"/>
      <c r="O817" s="1334"/>
      <c r="P817" s="1334"/>
      <c r="Q817" s="1334"/>
      <c r="R817" s="1334"/>
      <c r="S817" s="1334"/>
      <c r="T817" s="1334"/>
      <c r="U817" s="1334"/>
      <c r="V817" s="1334"/>
      <c r="W817" s="1334"/>
      <c r="X817" s="1334"/>
      <c r="Y817" s="1334"/>
      <c r="Z817" s="1334"/>
      <c r="AA817" s="1334"/>
      <c r="AB817" s="1334"/>
      <c r="AC817" s="1334"/>
      <c r="AD817" s="1334"/>
      <c r="AE817" s="1334"/>
      <c r="AF817" s="1334"/>
      <c r="AG817" s="1334"/>
      <c r="AH817" s="1334"/>
      <c r="AI817" s="1334"/>
      <c r="AJ817" s="1334"/>
      <c r="AK817" s="1334"/>
      <c r="AL817" s="1335"/>
      <c r="AM817" s="1336" t="str">
        <f>'Ornamental Trees - Bare Root'!BH55</f>
        <v/>
      </c>
      <c r="AN817" s="1337"/>
      <c r="AO817" s="1338"/>
      <c r="AP817" s="1339">
        <f>'Ornamental Trees - Bare Root'!BJ55</f>
        <v>0</v>
      </c>
      <c r="AQ817" s="1340"/>
      <c r="AR817" s="1341"/>
      <c r="AS817" s="1336" t="str">
        <f t="shared" si="118"/>
        <v/>
      </c>
      <c r="AT817" s="1337"/>
      <c r="AU817" s="1337"/>
      <c r="AV817" s="1338"/>
      <c r="AW817" s="1342" t="str">
        <f>'Ornamental Trees - Bare Root'!BA55</f>
        <v>HBOBR031</v>
      </c>
      <c r="AX817" s="1343"/>
      <c r="AY817" s="1344"/>
      <c r="BB817" s="108" t="str">
        <f t="shared" si="119"/>
        <v>*********</v>
      </c>
      <c r="BC817" s="108" t="str">
        <f t="shared" si="120"/>
        <v>HBOBR031</v>
      </c>
      <c r="BD817" s="108" t="str">
        <f t="shared" si="121"/>
        <v/>
      </c>
      <c r="BE817" s="108" t="str">
        <f t="shared" si="122"/>
        <v>Acer Palmatum | Japanese Maple - Advanced</v>
      </c>
      <c r="BF817" s="115" t="str">
        <f t="shared" si="123"/>
        <v/>
      </c>
      <c r="BG817" s="113" t="str">
        <f t="shared" si="124"/>
        <v/>
      </c>
      <c r="BH817" s="206">
        <f t="shared" si="125"/>
        <v>0</v>
      </c>
      <c r="BI817" s="113" t="str">
        <f t="shared" si="126"/>
        <v/>
      </c>
    </row>
    <row r="818" spans="2:61" ht="18.75" customHeight="1" x14ac:dyDescent="0.4">
      <c r="B818" s="1345" t="s">
        <v>1824</v>
      </c>
      <c r="C818" s="1346"/>
      <c r="D818" s="1345" t="s">
        <v>1824</v>
      </c>
      <c r="E818" s="1346"/>
      <c r="F818" s="1331" t="str">
        <f>'Ornamental Trees - Bare Root'!BG56</f>
        <v/>
      </c>
      <c r="G818" s="1332"/>
      <c r="H818" s="1333" t="str">
        <f>IF('Ornamental Trees - Bare Root'!BE56="",'Ornamental Trees - Bare Root'!BC56&amp;" | "&amp;'Ornamental Trees - Bare Root'!BD56,'Ornamental Trees - Bare Root'!BC56&amp;" | "&amp;'Ornamental Trees - Bare Root'!BD56&amp;" - "&amp;'Ornamental Trees - Bare Root'!BE56)</f>
        <v>Acer Palmatum | Japanese Maple - Advanced</v>
      </c>
      <c r="I818" s="1334"/>
      <c r="J818" s="1334"/>
      <c r="K818" s="1334"/>
      <c r="L818" s="1334"/>
      <c r="M818" s="1334"/>
      <c r="N818" s="1334"/>
      <c r="O818" s="1334"/>
      <c r="P818" s="1334"/>
      <c r="Q818" s="1334"/>
      <c r="R818" s="1334"/>
      <c r="S818" s="1334"/>
      <c r="T818" s="1334"/>
      <c r="U818" s="1334"/>
      <c r="V818" s="1334"/>
      <c r="W818" s="1334"/>
      <c r="X818" s="1334"/>
      <c r="Y818" s="1334"/>
      <c r="Z818" s="1334"/>
      <c r="AA818" s="1334"/>
      <c r="AB818" s="1334"/>
      <c r="AC818" s="1334"/>
      <c r="AD818" s="1334"/>
      <c r="AE818" s="1334"/>
      <c r="AF818" s="1334"/>
      <c r="AG818" s="1334"/>
      <c r="AH818" s="1334"/>
      <c r="AI818" s="1334"/>
      <c r="AJ818" s="1334"/>
      <c r="AK818" s="1334"/>
      <c r="AL818" s="1335"/>
      <c r="AM818" s="1336">
        <f>'Ornamental Trees - Bare Root'!BH56</f>
        <v>49.95</v>
      </c>
      <c r="AN818" s="1337"/>
      <c r="AO818" s="1338"/>
      <c r="AP818" s="1339">
        <f>'Ornamental Trees - Bare Root'!BJ56</f>
        <v>0</v>
      </c>
      <c r="AQ818" s="1340"/>
      <c r="AR818" s="1341"/>
      <c r="AS818" s="1336" t="str">
        <f t="shared" si="118"/>
        <v/>
      </c>
      <c r="AT818" s="1337"/>
      <c r="AU818" s="1337"/>
      <c r="AV818" s="1338"/>
      <c r="AW818" s="1342" t="str">
        <f>'Ornamental Trees - Bare Root'!BA56</f>
        <v>JFOBR031</v>
      </c>
      <c r="AX818" s="1343"/>
      <c r="AY818" s="1344"/>
      <c r="BB818" s="108" t="str">
        <f t="shared" si="119"/>
        <v>*********</v>
      </c>
      <c r="BC818" s="108" t="str">
        <f t="shared" si="120"/>
        <v>JFOBR031</v>
      </c>
      <c r="BD818" s="108" t="str">
        <f t="shared" si="121"/>
        <v/>
      </c>
      <c r="BE818" s="108" t="str">
        <f t="shared" si="122"/>
        <v>Acer Palmatum | Japanese Maple - Advanced</v>
      </c>
      <c r="BF818" s="115" t="str">
        <f t="shared" si="123"/>
        <v/>
      </c>
      <c r="BG818" s="113">
        <f t="shared" si="124"/>
        <v>49.95</v>
      </c>
      <c r="BH818" s="206">
        <f t="shared" si="125"/>
        <v>0</v>
      </c>
      <c r="BI818" s="113" t="str">
        <f t="shared" si="126"/>
        <v/>
      </c>
    </row>
    <row r="819" spans="2:61" ht="18.75" customHeight="1" x14ac:dyDescent="0.4">
      <c r="B819" s="1345" t="s">
        <v>1824</v>
      </c>
      <c r="C819" s="1346"/>
      <c r="D819" s="1345" t="s">
        <v>1824</v>
      </c>
      <c r="E819" s="1346"/>
      <c r="F819" s="1331" t="str">
        <f>'Ornamental Trees - Bare Root'!BG57</f>
        <v/>
      </c>
      <c r="G819" s="1332"/>
      <c r="H819" s="1333" t="str">
        <f>IF('Ornamental Trees - Bare Root'!BE57="",'Ornamental Trees - Bare Root'!BC57&amp;" | "&amp;'Ornamental Trees - Bare Root'!BD57,'Ornamental Trees - Bare Root'!BC57&amp;" | "&amp;'Ornamental Trees - Bare Root'!BD57&amp;" - "&amp;'Ornamental Trees - Bare Root'!BE57)</f>
        <v>Acer Palmatum | Japanese Maple - Extra Large*</v>
      </c>
      <c r="I819" s="1334"/>
      <c r="J819" s="1334"/>
      <c r="K819" s="1334"/>
      <c r="L819" s="1334"/>
      <c r="M819" s="1334"/>
      <c r="N819" s="1334"/>
      <c r="O819" s="1334"/>
      <c r="P819" s="1334"/>
      <c r="Q819" s="1334"/>
      <c r="R819" s="1334"/>
      <c r="S819" s="1334"/>
      <c r="T819" s="1334"/>
      <c r="U819" s="1334"/>
      <c r="V819" s="1334"/>
      <c r="W819" s="1334"/>
      <c r="X819" s="1334"/>
      <c r="Y819" s="1334"/>
      <c r="Z819" s="1334"/>
      <c r="AA819" s="1334"/>
      <c r="AB819" s="1334"/>
      <c r="AC819" s="1334"/>
      <c r="AD819" s="1334"/>
      <c r="AE819" s="1334"/>
      <c r="AF819" s="1334"/>
      <c r="AG819" s="1334"/>
      <c r="AH819" s="1334"/>
      <c r="AI819" s="1334"/>
      <c r="AJ819" s="1334"/>
      <c r="AK819" s="1334"/>
      <c r="AL819" s="1335"/>
      <c r="AM819" s="1336">
        <f>'Ornamental Trees - Bare Root'!BH57</f>
        <v>139.94999999999999</v>
      </c>
      <c r="AN819" s="1337"/>
      <c r="AO819" s="1338"/>
      <c r="AP819" s="1339">
        <f>'Ornamental Trees - Bare Root'!BJ57</f>
        <v>0</v>
      </c>
      <c r="AQ819" s="1340"/>
      <c r="AR819" s="1341"/>
      <c r="AS819" s="1336" t="str">
        <f t="shared" si="118"/>
        <v/>
      </c>
      <c r="AT819" s="1337"/>
      <c r="AU819" s="1337"/>
      <c r="AV819" s="1338"/>
      <c r="AW819" s="1342" t="str">
        <f>'Ornamental Trees - Bare Root'!BA57</f>
        <v>JFOBR032</v>
      </c>
      <c r="AX819" s="1343"/>
      <c r="AY819" s="1344"/>
      <c r="BB819" s="108" t="str">
        <f t="shared" si="119"/>
        <v>*********</v>
      </c>
      <c r="BC819" s="108" t="str">
        <f t="shared" si="120"/>
        <v>JFOBR032</v>
      </c>
      <c r="BD819" s="108" t="str">
        <f t="shared" si="121"/>
        <v/>
      </c>
      <c r="BE819" s="108" t="str">
        <f t="shared" si="122"/>
        <v>Acer Palmatum | Japanese Maple - Extra Large*</v>
      </c>
      <c r="BF819" s="115" t="str">
        <f t="shared" si="123"/>
        <v/>
      </c>
      <c r="BG819" s="113">
        <f t="shared" si="124"/>
        <v>139.94999999999999</v>
      </c>
      <c r="BH819" s="206">
        <f t="shared" si="125"/>
        <v>0</v>
      </c>
      <c r="BI819" s="113" t="str">
        <f t="shared" si="126"/>
        <v/>
      </c>
    </row>
    <row r="820" spans="2:61" ht="18.75" customHeight="1" x14ac:dyDescent="0.4">
      <c r="B820" s="1345" t="s">
        <v>1824</v>
      </c>
      <c r="C820" s="1346"/>
      <c r="D820" s="1345" t="s">
        <v>1824</v>
      </c>
      <c r="E820" s="1346"/>
      <c r="F820" s="1331" t="str">
        <f>'Ornamental Trees - Bare Root'!BG58</f>
        <v/>
      </c>
      <c r="G820" s="1332"/>
      <c r="H820" s="1333" t="str">
        <f>IF('Ornamental Trees - Bare Root'!BE58="",'Ornamental Trees - Bare Root'!BC58&amp;" | "&amp;'Ornamental Trees - Bare Root'!BD58,'Ornamental Trees - Bare Root'!BC58&amp;" | "&amp;'Ornamental Trees - Bare Root'!BD58&amp;" - "&amp;'Ornamental Trees - Bare Root'!BE58)</f>
        <v>Acer Palmatum 'Atropurpureum' | Atropurpureum Japanese Maple - Advanced</v>
      </c>
      <c r="I820" s="1334"/>
      <c r="J820" s="1334"/>
      <c r="K820" s="1334"/>
      <c r="L820" s="1334"/>
      <c r="M820" s="1334"/>
      <c r="N820" s="1334"/>
      <c r="O820" s="1334"/>
      <c r="P820" s="1334"/>
      <c r="Q820" s="1334"/>
      <c r="R820" s="1334"/>
      <c r="S820" s="1334"/>
      <c r="T820" s="1334"/>
      <c r="U820" s="1334"/>
      <c r="V820" s="1334"/>
      <c r="W820" s="1334"/>
      <c r="X820" s="1334"/>
      <c r="Y820" s="1334"/>
      <c r="Z820" s="1334"/>
      <c r="AA820" s="1334"/>
      <c r="AB820" s="1334"/>
      <c r="AC820" s="1334"/>
      <c r="AD820" s="1334"/>
      <c r="AE820" s="1334"/>
      <c r="AF820" s="1334"/>
      <c r="AG820" s="1334"/>
      <c r="AH820" s="1334"/>
      <c r="AI820" s="1334"/>
      <c r="AJ820" s="1334"/>
      <c r="AK820" s="1334"/>
      <c r="AL820" s="1335"/>
      <c r="AM820" s="1336">
        <f>'Ornamental Trees - Bare Root'!BH58</f>
        <v>72.95</v>
      </c>
      <c r="AN820" s="1337"/>
      <c r="AO820" s="1338"/>
      <c r="AP820" s="1339">
        <f>'Ornamental Trees - Bare Root'!BJ58</f>
        <v>0</v>
      </c>
      <c r="AQ820" s="1340"/>
      <c r="AR820" s="1341"/>
      <c r="AS820" s="1336" t="str">
        <f t="shared" si="118"/>
        <v/>
      </c>
      <c r="AT820" s="1337"/>
      <c r="AU820" s="1337"/>
      <c r="AV820" s="1338"/>
      <c r="AW820" s="1342" t="str">
        <f>'Ornamental Trees - Bare Root'!BA58</f>
        <v>FNOBR033</v>
      </c>
      <c r="AX820" s="1343"/>
      <c r="AY820" s="1344"/>
      <c r="BB820" s="108" t="str">
        <f t="shared" si="119"/>
        <v>*********</v>
      </c>
      <c r="BC820" s="108" t="str">
        <f t="shared" si="120"/>
        <v>FNOBR033</v>
      </c>
      <c r="BD820" s="108" t="str">
        <f t="shared" si="121"/>
        <v/>
      </c>
      <c r="BE820" s="108" t="str">
        <f t="shared" si="122"/>
        <v>Acer Palmatum 'Atropurpureum' | Atropurpureum Japanese Maple - Advanced</v>
      </c>
      <c r="BF820" s="115" t="str">
        <f t="shared" si="123"/>
        <v/>
      </c>
      <c r="BG820" s="113">
        <f t="shared" si="124"/>
        <v>72.95</v>
      </c>
      <c r="BH820" s="206">
        <f t="shared" si="125"/>
        <v>0</v>
      </c>
      <c r="BI820" s="113" t="str">
        <f t="shared" si="126"/>
        <v/>
      </c>
    </row>
    <row r="821" spans="2:61" ht="18.75" customHeight="1" x14ac:dyDescent="0.4">
      <c r="B821" s="1345" t="s">
        <v>1824</v>
      </c>
      <c r="C821" s="1346"/>
      <c r="D821" s="1345" t="s">
        <v>1824</v>
      </c>
      <c r="E821" s="1346"/>
      <c r="F821" s="1331" t="str">
        <f>'Ornamental Trees - Bare Root'!BG59</f>
        <v/>
      </c>
      <c r="G821" s="1332"/>
      <c r="H821" s="1333" t="str">
        <f>IF('Ornamental Trees - Bare Root'!BE59="",'Ornamental Trees - Bare Root'!BC59&amp;" | "&amp;'Ornamental Trees - Bare Root'!BD59,'Ornamental Trees - Bare Root'!BC59&amp;" | "&amp;'Ornamental Trees - Bare Root'!BD59&amp;" - "&amp;'Ornamental Trees - Bare Root'!BE59)</f>
        <v>Acer Palmatum 'Atropurpureum' | Atropurpureum Japanese Maple - Advanced</v>
      </c>
      <c r="I821" s="1334"/>
      <c r="J821" s="1334"/>
      <c r="K821" s="1334"/>
      <c r="L821" s="1334"/>
      <c r="M821" s="1334"/>
      <c r="N821" s="1334"/>
      <c r="O821" s="1334"/>
      <c r="P821" s="1334"/>
      <c r="Q821" s="1334"/>
      <c r="R821" s="1334"/>
      <c r="S821" s="1334"/>
      <c r="T821" s="1334"/>
      <c r="U821" s="1334"/>
      <c r="V821" s="1334"/>
      <c r="W821" s="1334"/>
      <c r="X821" s="1334"/>
      <c r="Y821" s="1334"/>
      <c r="Z821" s="1334"/>
      <c r="AA821" s="1334"/>
      <c r="AB821" s="1334"/>
      <c r="AC821" s="1334"/>
      <c r="AD821" s="1334"/>
      <c r="AE821" s="1334"/>
      <c r="AF821" s="1334"/>
      <c r="AG821" s="1334"/>
      <c r="AH821" s="1334"/>
      <c r="AI821" s="1334"/>
      <c r="AJ821" s="1334"/>
      <c r="AK821" s="1334"/>
      <c r="AL821" s="1335"/>
      <c r="AM821" s="1336">
        <f>'Ornamental Trees - Bare Root'!BH59</f>
        <v>64.95</v>
      </c>
      <c r="AN821" s="1337"/>
      <c r="AO821" s="1338"/>
      <c r="AP821" s="1339">
        <f>'Ornamental Trees - Bare Root'!BJ59</f>
        <v>0</v>
      </c>
      <c r="AQ821" s="1340"/>
      <c r="AR821" s="1341"/>
      <c r="AS821" s="1336" t="str">
        <f t="shared" si="118"/>
        <v/>
      </c>
      <c r="AT821" s="1337"/>
      <c r="AU821" s="1337"/>
      <c r="AV821" s="1338"/>
      <c r="AW821" s="1342" t="str">
        <f>'Ornamental Trees - Bare Root'!BA59</f>
        <v>JFOBR033</v>
      </c>
      <c r="AX821" s="1343"/>
      <c r="AY821" s="1344"/>
      <c r="BB821" s="108" t="str">
        <f t="shared" si="119"/>
        <v>*********</v>
      </c>
      <c r="BC821" s="108" t="str">
        <f t="shared" si="120"/>
        <v>JFOBR033</v>
      </c>
      <c r="BD821" s="108" t="str">
        <f t="shared" si="121"/>
        <v/>
      </c>
      <c r="BE821" s="108" t="str">
        <f t="shared" si="122"/>
        <v>Acer Palmatum 'Atropurpureum' | Atropurpureum Japanese Maple - Advanced</v>
      </c>
      <c r="BF821" s="115" t="str">
        <f t="shared" si="123"/>
        <v/>
      </c>
      <c r="BG821" s="113">
        <f t="shared" si="124"/>
        <v>64.95</v>
      </c>
      <c r="BH821" s="206">
        <f t="shared" si="125"/>
        <v>0</v>
      </c>
      <c r="BI821" s="113" t="str">
        <f t="shared" si="126"/>
        <v/>
      </c>
    </row>
    <row r="822" spans="2:61" ht="18.75" customHeight="1" x14ac:dyDescent="0.4">
      <c r="B822" s="1345" t="s">
        <v>1824</v>
      </c>
      <c r="C822" s="1346"/>
      <c r="D822" s="1345" t="s">
        <v>1824</v>
      </c>
      <c r="E822" s="1346"/>
      <c r="F822" s="1331" t="str">
        <f>'Ornamental Trees - Bare Root'!BG60</f>
        <v/>
      </c>
      <c r="G822" s="1332"/>
      <c r="H822" s="1333" t="str">
        <f>IF('Ornamental Trees - Bare Root'!BE60="",'Ornamental Trees - Bare Root'!BC60&amp;" | "&amp;'Ornamental Trees - Bare Root'!BD60,'Ornamental Trees - Bare Root'!BC60&amp;" | "&amp;'Ornamental Trees - Bare Root'!BD60&amp;" - "&amp;'Ornamental Trees - Bare Root'!BE60)</f>
        <v>Acer Palmatum 'Bloodgood' | Bloodgood Japanese Maple - Advanced</v>
      </c>
      <c r="I822" s="1334"/>
      <c r="J822" s="1334"/>
      <c r="K822" s="1334"/>
      <c r="L822" s="1334"/>
      <c r="M822" s="1334"/>
      <c r="N822" s="1334"/>
      <c r="O822" s="1334"/>
      <c r="P822" s="1334"/>
      <c r="Q822" s="1334"/>
      <c r="R822" s="1334"/>
      <c r="S822" s="1334"/>
      <c r="T822" s="1334"/>
      <c r="U822" s="1334"/>
      <c r="V822" s="1334"/>
      <c r="W822" s="1334"/>
      <c r="X822" s="1334"/>
      <c r="Y822" s="1334"/>
      <c r="Z822" s="1334"/>
      <c r="AA822" s="1334"/>
      <c r="AB822" s="1334"/>
      <c r="AC822" s="1334"/>
      <c r="AD822" s="1334"/>
      <c r="AE822" s="1334"/>
      <c r="AF822" s="1334"/>
      <c r="AG822" s="1334"/>
      <c r="AH822" s="1334"/>
      <c r="AI822" s="1334"/>
      <c r="AJ822" s="1334"/>
      <c r="AK822" s="1334"/>
      <c r="AL822" s="1335"/>
      <c r="AM822" s="1336">
        <f>'Ornamental Trees - Bare Root'!BH60</f>
        <v>72.95</v>
      </c>
      <c r="AN822" s="1337"/>
      <c r="AO822" s="1338"/>
      <c r="AP822" s="1339">
        <f>'Ornamental Trees - Bare Root'!BJ60</f>
        <v>0</v>
      </c>
      <c r="AQ822" s="1340"/>
      <c r="AR822" s="1341"/>
      <c r="AS822" s="1336" t="str">
        <f t="shared" si="118"/>
        <v/>
      </c>
      <c r="AT822" s="1337"/>
      <c r="AU822" s="1337"/>
      <c r="AV822" s="1338"/>
      <c r="AW822" s="1342" t="str">
        <f>'Ornamental Trees - Bare Root'!BA60</f>
        <v>JFOBR034</v>
      </c>
      <c r="AX822" s="1343"/>
      <c r="AY822" s="1344"/>
      <c r="BB822" s="108" t="str">
        <f t="shared" si="119"/>
        <v>*********</v>
      </c>
      <c r="BC822" s="108" t="str">
        <f t="shared" si="120"/>
        <v>JFOBR034</v>
      </c>
      <c r="BD822" s="108" t="str">
        <f t="shared" si="121"/>
        <v/>
      </c>
      <c r="BE822" s="108" t="str">
        <f t="shared" si="122"/>
        <v>Acer Palmatum 'Bloodgood' | Bloodgood Japanese Maple - Advanced</v>
      </c>
      <c r="BF822" s="115" t="str">
        <f t="shared" si="123"/>
        <v/>
      </c>
      <c r="BG822" s="113">
        <f t="shared" si="124"/>
        <v>72.95</v>
      </c>
      <c r="BH822" s="206">
        <f t="shared" si="125"/>
        <v>0</v>
      </c>
      <c r="BI822" s="113" t="str">
        <f t="shared" si="126"/>
        <v/>
      </c>
    </row>
    <row r="823" spans="2:61" ht="18.75" customHeight="1" x14ac:dyDescent="0.4">
      <c r="B823" s="1345" t="s">
        <v>1824</v>
      </c>
      <c r="C823" s="1346"/>
      <c r="D823" s="1345" t="s">
        <v>1824</v>
      </c>
      <c r="E823" s="1346"/>
      <c r="F823" s="1331" t="str">
        <f>'Ornamental Trees - Bare Root'!BG61</f>
        <v/>
      </c>
      <c r="G823" s="1332"/>
      <c r="H823" s="1333" t="str">
        <f>IF('Ornamental Trees - Bare Root'!BE61="",'Ornamental Trees - Bare Root'!BC61&amp;" | "&amp;'Ornamental Trees - Bare Root'!BD61,'Ornamental Trees - Bare Root'!BC61&amp;" | "&amp;'Ornamental Trees - Bare Root'!BD61&amp;" - "&amp;'Ornamental Trees - Bare Root'!BE61)</f>
        <v>Acer Palmatum 'Bonfire' | Bonfire Japanese Maple - Advanced</v>
      </c>
      <c r="I823" s="1334"/>
      <c r="J823" s="1334"/>
      <c r="K823" s="1334"/>
      <c r="L823" s="1334"/>
      <c r="M823" s="1334"/>
      <c r="N823" s="1334"/>
      <c r="O823" s="1334"/>
      <c r="P823" s="1334"/>
      <c r="Q823" s="1334"/>
      <c r="R823" s="1334"/>
      <c r="S823" s="1334"/>
      <c r="T823" s="1334"/>
      <c r="U823" s="1334"/>
      <c r="V823" s="1334"/>
      <c r="W823" s="1334"/>
      <c r="X823" s="1334"/>
      <c r="Y823" s="1334"/>
      <c r="Z823" s="1334"/>
      <c r="AA823" s="1334"/>
      <c r="AB823" s="1334"/>
      <c r="AC823" s="1334"/>
      <c r="AD823" s="1334"/>
      <c r="AE823" s="1334"/>
      <c r="AF823" s="1334"/>
      <c r="AG823" s="1334"/>
      <c r="AH823" s="1334"/>
      <c r="AI823" s="1334"/>
      <c r="AJ823" s="1334"/>
      <c r="AK823" s="1334"/>
      <c r="AL823" s="1335"/>
      <c r="AM823" s="1336" t="str">
        <f>'Ornamental Trees - Bare Root'!BH61</f>
        <v/>
      </c>
      <c r="AN823" s="1337"/>
      <c r="AO823" s="1338"/>
      <c r="AP823" s="1339">
        <f>'Ornamental Trees - Bare Root'!BJ61</f>
        <v>0</v>
      </c>
      <c r="AQ823" s="1340"/>
      <c r="AR823" s="1341"/>
      <c r="AS823" s="1336" t="str">
        <f t="shared" si="118"/>
        <v/>
      </c>
      <c r="AT823" s="1337"/>
      <c r="AU823" s="1337"/>
      <c r="AV823" s="1338"/>
      <c r="AW823" s="1342" t="str">
        <f>'Ornamental Trees - Bare Root'!BA61</f>
        <v>FNOBR036</v>
      </c>
      <c r="AX823" s="1343"/>
      <c r="AY823" s="1344"/>
      <c r="BB823" s="108" t="str">
        <f t="shared" si="119"/>
        <v>*********</v>
      </c>
      <c r="BC823" s="108" t="str">
        <f t="shared" si="120"/>
        <v>FNOBR036</v>
      </c>
      <c r="BD823" s="108" t="str">
        <f t="shared" si="121"/>
        <v/>
      </c>
      <c r="BE823" s="108" t="str">
        <f t="shared" si="122"/>
        <v>Acer Palmatum 'Bonfire' | Bonfire Japanese Maple - Advanced</v>
      </c>
      <c r="BF823" s="115" t="str">
        <f t="shared" si="123"/>
        <v/>
      </c>
      <c r="BG823" s="113" t="str">
        <f t="shared" si="124"/>
        <v/>
      </c>
      <c r="BH823" s="206">
        <f t="shared" si="125"/>
        <v>0</v>
      </c>
      <c r="BI823" s="113" t="str">
        <f t="shared" si="126"/>
        <v/>
      </c>
    </row>
    <row r="824" spans="2:61" ht="18.75" customHeight="1" x14ac:dyDescent="0.4">
      <c r="B824" s="1345" t="s">
        <v>1824</v>
      </c>
      <c r="C824" s="1346"/>
      <c r="D824" s="1345" t="s">
        <v>1824</v>
      </c>
      <c r="E824" s="1346"/>
      <c r="F824" s="1331" t="str">
        <f>'Ornamental Trees - Bare Root'!BG62</f>
        <v/>
      </c>
      <c r="G824" s="1332"/>
      <c r="H824" s="1333" t="str">
        <f>IF('Ornamental Trees - Bare Root'!BE62="",'Ornamental Trees - Bare Root'!BC62&amp;" | "&amp;'Ornamental Trees - Bare Root'!BD62,'Ornamental Trees - Bare Root'!BC62&amp;" | "&amp;'Ornamental Trees - Bare Root'!BD62&amp;" - "&amp;'Ornamental Trees - Bare Root'!BE62)</f>
        <v>Acer Palmatum 'Butterfly' | Butterfly Japanese Maple - Advanced</v>
      </c>
      <c r="I824" s="1334"/>
      <c r="J824" s="1334"/>
      <c r="K824" s="1334"/>
      <c r="L824" s="1334"/>
      <c r="M824" s="1334"/>
      <c r="N824" s="1334"/>
      <c r="O824" s="1334"/>
      <c r="P824" s="1334"/>
      <c r="Q824" s="1334"/>
      <c r="R824" s="1334"/>
      <c r="S824" s="1334"/>
      <c r="T824" s="1334"/>
      <c r="U824" s="1334"/>
      <c r="V824" s="1334"/>
      <c r="W824" s="1334"/>
      <c r="X824" s="1334"/>
      <c r="Y824" s="1334"/>
      <c r="Z824" s="1334"/>
      <c r="AA824" s="1334"/>
      <c r="AB824" s="1334"/>
      <c r="AC824" s="1334"/>
      <c r="AD824" s="1334"/>
      <c r="AE824" s="1334"/>
      <c r="AF824" s="1334"/>
      <c r="AG824" s="1334"/>
      <c r="AH824" s="1334"/>
      <c r="AI824" s="1334"/>
      <c r="AJ824" s="1334"/>
      <c r="AK824" s="1334"/>
      <c r="AL824" s="1335"/>
      <c r="AM824" s="1336" t="str">
        <f>'Ornamental Trees - Bare Root'!BH62</f>
        <v/>
      </c>
      <c r="AN824" s="1337"/>
      <c r="AO824" s="1338"/>
      <c r="AP824" s="1339">
        <f>'Ornamental Trees - Bare Root'!BJ62</f>
        <v>0</v>
      </c>
      <c r="AQ824" s="1340"/>
      <c r="AR824" s="1341"/>
      <c r="AS824" s="1336" t="str">
        <f t="shared" si="118"/>
        <v/>
      </c>
      <c r="AT824" s="1337"/>
      <c r="AU824" s="1337"/>
      <c r="AV824" s="1338"/>
      <c r="AW824" s="1342" t="str">
        <f>'Ornamental Trees - Bare Root'!BA62</f>
        <v>FNOBR037</v>
      </c>
      <c r="AX824" s="1343"/>
      <c r="AY824" s="1344"/>
      <c r="BB824" s="108" t="str">
        <f t="shared" si="119"/>
        <v>*********</v>
      </c>
      <c r="BC824" s="108" t="str">
        <f t="shared" si="120"/>
        <v>FNOBR037</v>
      </c>
      <c r="BD824" s="108" t="str">
        <f t="shared" si="121"/>
        <v/>
      </c>
      <c r="BE824" s="108" t="str">
        <f t="shared" si="122"/>
        <v>Acer Palmatum 'Butterfly' | Butterfly Japanese Maple - Advanced</v>
      </c>
      <c r="BF824" s="115" t="str">
        <f t="shared" si="123"/>
        <v/>
      </c>
      <c r="BG824" s="113" t="str">
        <f t="shared" si="124"/>
        <v/>
      </c>
      <c r="BH824" s="206">
        <f t="shared" si="125"/>
        <v>0</v>
      </c>
      <c r="BI824" s="113" t="str">
        <f t="shared" si="126"/>
        <v/>
      </c>
    </row>
    <row r="825" spans="2:61" ht="18.75" customHeight="1" x14ac:dyDescent="0.4">
      <c r="B825" s="1345" t="s">
        <v>1824</v>
      </c>
      <c r="C825" s="1346"/>
      <c r="D825" s="1345" t="s">
        <v>1824</v>
      </c>
      <c r="E825" s="1346"/>
      <c r="F825" s="1331" t="str">
        <f>'Ornamental Trees - Bare Root'!BG63</f>
        <v/>
      </c>
      <c r="G825" s="1332"/>
      <c r="H825" s="1333" t="str">
        <f>IF('Ornamental Trees - Bare Root'!BE63="",'Ornamental Trees - Bare Root'!BC63&amp;" | "&amp;'Ornamental Trees - Bare Root'!BD63,'Ornamental Trees - Bare Root'!BC63&amp;" | "&amp;'Ornamental Trees - Bare Root'!BD63&amp;" - "&amp;'Ornamental Trees - Bare Root'!BE63)</f>
        <v>Acer Palmatum 'Dissectum Crimsonwave' | Crimson Wave Japanese Maple - Advanced</v>
      </c>
      <c r="I825" s="1334"/>
      <c r="J825" s="1334"/>
      <c r="K825" s="1334"/>
      <c r="L825" s="1334"/>
      <c r="M825" s="1334"/>
      <c r="N825" s="1334"/>
      <c r="O825" s="1334"/>
      <c r="P825" s="1334"/>
      <c r="Q825" s="1334"/>
      <c r="R825" s="1334"/>
      <c r="S825" s="1334"/>
      <c r="T825" s="1334"/>
      <c r="U825" s="1334"/>
      <c r="V825" s="1334"/>
      <c r="W825" s="1334"/>
      <c r="X825" s="1334"/>
      <c r="Y825" s="1334"/>
      <c r="Z825" s="1334"/>
      <c r="AA825" s="1334"/>
      <c r="AB825" s="1334"/>
      <c r="AC825" s="1334"/>
      <c r="AD825" s="1334"/>
      <c r="AE825" s="1334"/>
      <c r="AF825" s="1334"/>
      <c r="AG825" s="1334"/>
      <c r="AH825" s="1334"/>
      <c r="AI825" s="1334"/>
      <c r="AJ825" s="1334"/>
      <c r="AK825" s="1334"/>
      <c r="AL825" s="1335"/>
      <c r="AM825" s="1336">
        <f>'Ornamental Trees - Bare Root'!BH63</f>
        <v>72.95</v>
      </c>
      <c r="AN825" s="1337"/>
      <c r="AO825" s="1338"/>
      <c r="AP825" s="1339">
        <f>'Ornamental Trees - Bare Root'!BJ63</f>
        <v>0</v>
      </c>
      <c r="AQ825" s="1340"/>
      <c r="AR825" s="1341"/>
      <c r="AS825" s="1336" t="str">
        <f t="shared" si="118"/>
        <v/>
      </c>
      <c r="AT825" s="1337"/>
      <c r="AU825" s="1337"/>
      <c r="AV825" s="1338"/>
      <c r="AW825" s="1342" t="str">
        <f>'Ornamental Trees - Bare Root'!BA63</f>
        <v>FNOBR038</v>
      </c>
      <c r="AX825" s="1343"/>
      <c r="AY825" s="1344"/>
      <c r="BB825" s="108" t="str">
        <f t="shared" si="119"/>
        <v>*********</v>
      </c>
      <c r="BC825" s="108" t="str">
        <f t="shared" si="120"/>
        <v>FNOBR038</v>
      </c>
      <c r="BD825" s="108" t="str">
        <f t="shared" si="121"/>
        <v/>
      </c>
      <c r="BE825" s="108" t="str">
        <f t="shared" si="122"/>
        <v>Acer Palmatum 'Dissectum Crimsonwave' | Crimson Wave Japanese Maple - Advanced</v>
      </c>
      <c r="BF825" s="115" t="str">
        <f t="shared" si="123"/>
        <v/>
      </c>
      <c r="BG825" s="113">
        <f t="shared" si="124"/>
        <v>72.95</v>
      </c>
      <c r="BH825" s="206">
        <f t="shared" si="125"/>
        <v>0</v>
      </c>
      <c r="BI825" s="113" t="str">
        <f t="shared" si="126"/>
        <v/>
      </c>
    </row>
    <row r="826" spans="2:61" ht="18.75" customHeight="1" x14ac:dyDescent="0.4">
      <c r="B826" s="1345" t="s">
        <v>1824</v>
      </c>
      <c r="C826" s="1346"/>
      <c r="D826" s="1345" t="s">
        <v>1824</v>
      </c>
      <c r="E826" s="1346"/>
      <c r="F826" s="1331" t="str">
        <f>'Ornamental Trees - Bare Root'!BG64</f>
        <v/>
      </c>
      <c r="G826" s="1332"/>
      <c r="H826" s="1333" t="str">
        <f>IF('Ornamental Trees - Bare Root'!BE64="",'Ornamental Trees - Bare Root'!BC64&amp;" | "&amp;'Ornamental Trees - Bare Root'!BD64,'Ornamental Trees - Bare Root'!BC64&amp;" | "&amp;'Ornamental Trees - Bare Root'!BD64&amp;" - "&amp;'Ornamental Trees - Bare Root'!BE64)</f>
        <v>Acer Palmatum 'Dissectum Seiryu' | Dissectum Seiryu Maple - Advanced</v>
      </c>
      <c r="I826" s="1334"/>
      <c r="J826" s="1334"/>
      <c r="K826" s="1334"/>
      <c r="L826" s="1334"/>
      <c r="M826" s="1334"/>
      <c r="N826" s="1334"/>
      <c r="O826" s="1334"/>
      <c r="P826" s="1334"/>
      <c r="Q826" s="1334"/>
      <c r="R826" s="1334"/>
      <c r="S826" s="1334"/>
      <c r="T826" s="1334"/>
      <c r="U826" s="1334"/>
      <c r="V826" s="1334"/>
      <c r="W826" s="1334"/>
      <c r="X826" s="1334"/>
      <c r="Y826" s="1334"/>
      <c r="Z826" s="1334"/>
      <c r="AA826" s="1334"/>
      <c r="AB826" s="1334"/>
      <c r="AC826" s="1334"/>
      <c r="AD826" s="1334"/>
      <c r="AE826" s="1334"/>
      <c r="AF826" s="1334"/>
      <c r="AG826" s="1334"/>
      <c r="AH826" s="1334"/>
      <c r="AI826" s="1334"/>
      <c r="AJ826" s="1334"/>
      <c r="AK826" s="1334"/>
      <c r="AL826" s="1335"/>
      <c r="AM826" s="1336">
        <f>'Ornamental Trees - Bare Root'!BH64</f>
        <v>72.95</v>
      </c>
      <c r="AN826" s="1337"/>
      <c r="AO826" s="1338"/>
      <c r="AP826" s="1339">
        <f>'Ornamental Trees - Bare Root'!BJ64</f>
        <v>0</v>
      </c>
      <c r="AQ826" s="1340"/>
      <c r="AR826" s="1341"/>
      <c r="AS826" s="1336" t="str">
        <f t="shared" si="118"/>
        <v/>
      </c>
      <c r="AT826" s="1337"/>
      <c r="AU826" s="1337"/>
      <c r="AV826" s="1338"/>
      <c r="AW826" s="1342" t="str">
        <f>'Ornamental Trees - Bare Root'!BA64</f>
        <v>JFOBR039</v>
      </c>
      <c r="AX826" s="1343"/>
      <c r="AY826" s="1344"/>
      <c r="BB826" s="108" t="str">
        <f t="shared" si="119"/>
        <v>*********</v>
      </c>
      <c r="BC826" s="108" t="str">
        <f t="shared" si="120"/>
        <v>JFOBR039</v>
      </c>
      <c r="BD826" s="108" t="str">
        <f t="shared" si="121"/>
        <v/>
      </c>
      <c r="BE826" s="108" t="str">
        <f t="shared" si="122"/>
        <v>Acer Palmatum 'Dissectum Seiryu' | Dissectum Seiryu Maple - Advanced</v>
      </c>
      <c r="BF826" s="115" t="str">
        <f t="shared" si="123"/>
        <v/>
      </c>
      <c r="BG826" s="113">
        <f t="shared" si="124"/>
        <v>72.95</v>
      </c>
      <c r="BH826" s="206">
        <f t="shared" si="125"/>
        <v>0</v>
      </c>
      <c r="BI826" s="113" t="str">
        <f t="shared" si="126"/>
        <v/>
      </c>
    </row>
    <row r="827" spans="2:61" ht="18.75" customHeight="1" x14ac:dyDescent="0.4">
      <c r="B827" s="1345" t="s">
        <v>1824</v>
      </c>
      <c r="C827" s="1346"/>
      <c r="D827" s="1345" t="s">
        <v>1824</v>
      </c>
      <c r="E827" s="1346"/>
      <c r="F827" s="1331" t="str">
        <f>'Ornamental Trees - Bare Root'!BG65</f>
        <v/>
      </c>
      <c r="G827" s="1332"/>
      <c r="H827" s="1333" t="str">
        <f>IF('Ornamental Trees - Bare Root'!BE65="",'Ornamental Trees - Bare Root'!BC65&amp;" | "&amp;'Ornamental Trees - Bare Root'!BD65,'Ornamental Trees - Bare Root'!BC65&amp;" | "&amp;'Ornamental Trees - Bare Root'!BD65&amp;" - "&amp;'Ornamental Trees - Bare Root'!BE65)</f>
        <v>Acer Palmatum 'Dissectum Seiryu' | Dissectum Seiryu Maple - Advanced</v>
      </c>
      <c r="I827" s="1334"/>
      <c r="J827" s="1334"/>
      <c r="K827" s="1334"/>
      <c r="L827" s="1334"/>
      <c r="M827" s="1334"/>
      <c r="N827" s="1334"/>
      <c r="O827" s="1334"/>
      <c r="P827" s="1334"/>
      <c r="Q827" s="1334"/>
      <c r="R827" s="1334"/>
      <c r="S827" s="1334"/>
      <c r="T827" s="1334"/>
      <c r="U827" s="1334"/>
      <c r="V827" s="1334"/>
      <c r="W827" s="1334"/>
      <c r="X827" s="1334"/>
      <c r="Y827" s="1334"/>
      <c r="Z827" s="1334"/>
      <c r="AA827" s="1334"/>
      <c r="AB827" s="1334"/>
      <c r="AC827" s="1334"/>
      <c r="AD827" s="1334"/>
      <c r="AE827" s="1334"/>
      <c r="AF827" s="1334"/>
      <c r="AG827" s="1334"/>
      <c r="AH827" s="1334"/>
      <c r="AI827" s="1334"/>
      <c r="AJ827" s="1334"/>
      <c r="AK827" s="1334"/>
      <c r="AL827" s="1335"/>
      <c r="AM827" s="1336">
        <f>'Ornamental Trees - Bare Root'!BH65</f>
        <v>72.95</v>
      </c>
      <c r="AN827" s="1337"/>
      <c r="AO827" s="1338"/>
      <c r="AP827" s="1339">
        <f>'Ornamental Trees - Bare Root'!BJ65</f>
        <v>0</v>
      </c>
      <c r="AQ827" s="1340"/>
      <c r="AR827" s="1341"/>
      <c r="AS827" s="1336" t="str">
        <f t="shared" si="118"/>
        <v/>
      </c>
      <c r="AT827" s="1337"/>
      <c r="AU827" s="1337"/>
      <c r="AV827" s="1338"/>
      <c r="AW827" s="1342" t="str">
        <f>'Ornamental Trees - Bare Root'!BA65</f>
        <v>FNOBR039</v>
      </c>
      <c r="AX827" s="1343"/>
      <c r="AY827" s="1344"/>
      <c r="BB827" s="108" t="str">
        <f t="shared" si="119"/>
        <v>*********</v>
      </c>
      <c r="BC827" s="108" t="str">
        <f t="shared" si="120"/>
        <v>FNOBR039</v>
      </c>
      <c r="BD827" s="108" t="str">
        <f t="shared" si="121"/>
        <v/>
      </c>
      <c r="BE827" s="108" t="str">
        <f t="shared" si="122"/>
        <v>Acer Palmatum 'Dissectum Seiryu' | Dissectum Seiryu Maple - Advanced</v>
      </c>
      <c r="BF827" s="115" t="str">
        <f t="shared" si="123"/>
        <v/>
      </c>
      <c r="BG827" s="113">
        <f t="shared" si="124"/>
        <v>72.95</v>
      </c>
      <c r="BH827" s="206">
        <f t="shared" si="125"/>
        <v>0</v>
      </c>
      <c r="BI827" s="113" t="str">
        <f t="shared" si="126"/>
        <v/>
      </c>
    </row>
    <row r="828" spans="2:61" ht="18.75" customHeight="1" x14ac:dyDescent="0.4">
      <c r="B828" s="1345" t="s">
        <v>1824</v>
      </c>
      <c r="C828" s="1346"/>
      <c r="D828" s="1345" t="s">
        <v>1824</v>
      </c>
      <c r="E828" s="1346"/>
      <c r="F828" s="1331" t="str">
        <f>'Ornamental Trees - Bare Root'!BG66</f>
        <v/>
      </c>
      <c r="G828" s="1332"/>
      <c r="H828" s="1333" t="str">
        <f>IF('Ornamental Trees - Bare Root'!BE66="",'Ornamental Trees - Bare Root'!BC66&amp;" | "&amp;'Ornamental Trees - Bare Root'!BD66,'Ornamental Trees - Bare Root'!BC66&amp;" | "&amp;'Ornamental Trees - Bare Root'!BD66&amp;" - "&amp;'Ornamental Trees - Bare Root'!BE66)</f>
        <v>Acer Palmatum 'Elegans' | Elegans Maple - Advanced</v>
      </c>
      <c r="I828" s="1334"/>
      <c r="J828" s="1334"/>
      <c r="K828" s="1334"/>
      <c r="L828" s="1334"/>
      <c r="M828" s="1334"/>
      <c r="N828" s="1334"/>
      <c r="O828" s="1334"/>
      <c r="P828" s="1334"/>
      <c r="Q828" s="1334"/>
      <c r="R828" s="1334"/>
      <c r="S828" s="1334"/>
      <c r="T828" s="1334"/>
      <c r="U828" s="1334"/>
      <c r="V828" s="1334"/>
      <c r="W828" s="1334"/>
      <c r="X828" s="1334"/>
      <c r="Y828" s="1334"/>
      <c r="Z828" s="1334"/>
      <c r="AA828" s="1334"/>
      <c r="AB828" s="1334"/>
      <c r="AC828" s="1334"/>
      <c r="AD828" s="1334"/>
      <c r="AE828" s="1334"/>
      <c r="AF828" s="1334"/>
      <c r="AG828" s="1334"/>
      <c r="AH828" s="1334"/>
      <c r="AI828" s="1334"/>
      <c r="AJ828" s="1334"/>
      <c r="AK828" s="1334"/>
      <c r="AL828" s="1335"/>
      <c r="AM828" s="1336">
        <f>'Ornamental Trees - Bare Root'!BH66</f>
        <v>72.95</v>
      </c>
      <c r="AN828" s="1337"/>
      <c r="AO828" s="1338"/>
      <c r="AP828" s="1339">
        <f>'Ornamental Trees - Bare Root'!BJ66</f>
        <v>0</v>
      </c>
      <c r="AQ828" s="1340"/>
      <c r="AR828" s="1341"/>
      <c r="AS828" s="1336" t="str">
        <f t="shared" si="118"/>
        <v/>
      </c>
      <c r="AT828" s="1337"/>
      <c r="AU828" s="1337"/>
      <c r="AV828" s="1338"/>
      <c r="AW828" s="1342" t="str">
        <f>'Ornamental Trees - Bare Root'!BA66</f>
        <v>FNOBR040</v>
      </c>
      <c r="AX828" s="1343"/>
      <c r="AY828" s="1344"/>
      <c r="BB828" s="108" t="str">
        <f t="shared" si="119"/>
        <v>*********</v>
      </c>
      <c r="BC828" s="108" t="str">
        <f t="shared" si="120"/>
        <v>FNOBR040</v>
      </c>
      <c r="BD828" s="108" t="str">
        <f t="shared" si="121"/>
        <v/>
      </c>
      <c r="BE828" s="108" t="str">
        <f t="shared" si="122"/>
        <v>Acer Palmatum 'Elegans' | Elegans Maple - Advanced</v>
      </c>
      <c r="BF828" s="115" t="str">
        <f t="shared" si="123"/>
        <v/>
      </c>
      <c r="BG828" s="113">
        <f t="shared" si="124"/>
        <v>72.95</v>
      </c>
      <c r="BH828" s="206">
        <f t="shared" si="125"/>
        <v>0</v>
      </c>
      <c r="BI828" s="113" t="str">
        <f t="shared" si="126"/>
        <v/>
      </c>
    </row>
    <row r="829" spans="2:61" ht="18.75" customHeight="1" x14ac:dyDescent="0.4">
      <c r="B829" s="1345" t="s">
        <v>1824</v>
      </c>
      <c r="C829" s="1346"/>
      <c r="D829" s="1345" t="s">
        <v>1824</v>
      </c>
      <c r="E829" s="1346"/>
      <c r="F829" s="1331" t="str">
        <f>'Ornamental Trees - Bare Root'!BG67</f>
        <v/>
      </c>
      <c r="G829" s="1332"/>
      <c r="H829" s="1333" t="str">
        <f>IF('Ornamental Trees - Bare Root'!BE67="",'Ornamental Trees - Bare Root'!BC67&amp;" | "&amp;'Ornamental Trees - Bare Root'!BD67,'Ornamental Trees - Bare Root'!BC67&amp;" | "&amp;'Ornamental Trees - Bare Root'!BD67&amp;" - "&amp;'Ornamental Trees - Bare Root'!BE67)</f>
        <v>Acer Palmatum 'Osakazuki' | Osakazuki Maple - Advanced</v>
      </c>
      <c r="I829" s="1334"/>
      <c r="J829" s="1334"/>
      <c r="K829" s="1334"/>
      <c r="L829" s="1334"/>
      <c r="M829" s="1334"/>
      <c r="N829" s="1334"/>
      <c r="O829" s="1334"/>
      <c r="P829" s="1334"/>
      <c r="Q829" s="1334"/>
      <c r="R829" s="1334"/>
      <c r="S829" s="1334"/>
      <c r="T829" s="1334"/>
      <c r="U829" s="1334"/>
      <c r="V829" s="1334"/>
      <c r="W829" s="1334"/>
      <c r="X829" s="1334"/>
      <c r="Y829" s="1334"/>
      <c r="Z829" s="1334"/>
      <c r="AA829" s="1334"/>
      <c r="AB829" s="1334"/>
      <c r="AC829" s="1334"/>
      <c r="AD829" s="1334"/>
      <c r="AE829" s="1334"/>
      <c r="AF829" s="1334"/>
      <c r="AG829" s="1334"/>
      <c r="AH829" s="1334"/>
      <c r="AI829" s="1334"/>
      <c r="AJ829" s="1334"/>
      <c r="AK829" s="1334"/>
      <c r="AL829" s="1335"/>
      <c r="AM829" s="1336" t="str">
        <f>'Ornamental Trees - Bare Root'!BH67</f>
        <v/>
      </c>
      <c r="AN829" s="1337"/>
      <c r="AO829" s="1338"/>
      <c r="AP829" s="1339">
        <f>'Ornamental Trees - Bare Root'!BJ67</f>
        <v>0</v>
      </c>
      <c r="AQ829" s="1340"/>
      <c r="AR829" s="1341"/>
      <c r="AS829" s="1336" t="str">
        <f t="shared" si="118"/>
        <v/>
      </c>
      <c r="AT829" s="1337"/>
      <c r="AU829" s="1337"/>
      <c r="AV829" s="1338"/>
      <c r="AW829" s="1342" t="str">
        <f>'Ornamental Trees - Bare Root'!BA67</f>
        <v>JFOBR041</v>
      </c>
      <c r="AX829" s="1343"/>
      <c r="AY829" s="1344"/>
      <c r="BB829" s="108" t="str">
        <f t="shared" si="119"/>
        <v>*********</v>
      </c>
      <c r="BC829" s="108" t="str">
        <f t="shared" si="120"/>
        <v>JFOBR041</v>
      </c>
      <c r="BD829" s="108" t="str">
        <f t="shared" si="121"/>
        <v/>
      </c>
      <c r="BE829" s="108" t="str">
        <f t="shared" si="122"/>
        <v>Acer Palmatum 'Osakazuki' | Osakazuki Maple - Advanced</v>
      </c>
      <c r="BF829" s="115" t="str">
        <f t="shared" si="123"/>
        <v/>
      </c>
      <c r="BG829" s="113" t="str">
        <f t="shared" si="124"/>
        <v/>
      </c>
      <c r="BH829" s="206">
        <f t="shared" si="125"/>
        <v>0</v>
      </c>
      <c r="BI829" s="113" t="str">
        <f t="shared" si="126"/>
        <v/>
      </c>
    </row>
    <row r="830" spans="2:61" ht="18.75" customHeight="1" x14ac:dyDescent="0.4">
      <c r="B830" s="1345" t="s">
        <v>1824</v>
      </c>
      <c r="C830" s="1346"/>
      <c r="D830" s="1345" t="s">
        <v>1824</v>
      </c>
      <c r="E830" s="1346"/>
      <c r="F830" s="1331" t="str">
        <f>'Ornamental Trees - Bare Root'!BG68</f>
        <v/>
      </c>
      <c r="G830" s="1332"/>
      <c r="H830" s="1333" t="str">
        <f>IF('Ornamental Trees - Bare Root'!BE68="",'Ornamental Trees - Bare Root'!BC68&amp;" | "&amp;'Ornamental Trees - Bare Root'!BD68,'Ornamental Trees - Bare Root'!BC68&amp;" | "&amp;'Ornamental Trees - Bare Root'!BD68&amp;" - "&amp;'Ornamental Trees - Bare Root'!BE68)</f>
        <v>Acer Palmatum 'Osakazuki' | Osakazuki Maple - Advanced</v>
      </c>
      <c r="I830" s="1334"/>
      <c r="J830" s="1334"/>
      <c r="K830" s="1334"/>
      <c r="L830" s="1334"/>
      <c r="M830" s="1334"/>
      <c r="N830" s="1334"/>
      <c r="O830" s="1334"/>
      <c r="P830" s="1334"/>
      <c r="Q830" s="1334"/>
      <c r="R830" s="1334"/>
      <c r="S830" s="1334"/>
      <c r="T830" s="1334"/>
      <c r="U830" s="1334"/>
      <c r="V830" s="1334"/>
      <c r="W830" s="1334"/>
      <c r="X830" s="1334"/>
      <c r="Y830" s="1334"/>
      <c r="Z830" s="1334"/>
      <c r="AA830" s="1334"/>
      <c r="AB830" s="1334"/>
      <c r="AC830" s="1334"/>
      <c r="AD830" s="1334"/>
      <c r="AE830" s="1334"/>
      <c r="AF830" s="1334"/>
      <c r="AG830" s="1334"/>
      <c r="AH830" s="1334"/>
      <c r="AI830" s="1334"/>
      <c r="AJ830" s="1334"/>
      <c r="AK830" s="1334"/>
      <c r="AL830" s="1335"/>
      <c r="AM830" s="1336">
        <f>'Ornamental Trees - Bare Root'!BH68</f>
        <v>72.95</v>
      </c>
      <c r="AN830" s="1337"/>
      <c r="AO830" s="1338"/>
      <c r="AP830" s="1339">
        <f>'Ornamental Trees - Bare Root'!BJ68</f>
        <v>0</v>
      </c>
      <c r="AQ830" s="1340"/>
      <c r="AR830" s="1341"/>
      <c r="AS830" s="1336" t="str">
        <f t="shared" si="118"/>
        <v/>
      </c>
      <c r="AT830" s="1337"/>
      <c r="AU830" s="1337"/>
      <c r="AV830" s="1338"/>
      <c r="AW830" s="1342" t="str">
        <f>'Ornamental Trees - Bare Root'!BA68</f>
        <v>FNOBR041</v>
      </c>
      <c r="AX830" s="1343"/>
      <c r="AY830" s="1344"/>
      <c r="BB830" s="108" t="str">
        <f t="shared" si="119"/>
        <v>*********</v>
      </c>
      <c r="BC830" s="108" t="str">
        <f t="shared" si="120"/>
        <v>FNOBR041</v>
      </c>
      <c r="BD830" s="108" t="str">
        <f t="shared" si="121"/>
        <v/>
      </c>
      <c r="BE830" s="108" t="str">
        <f t="shared" si="122"/>
        <v>Acer Palmatum 'Osakazuki' | Osakazuki Maple - Advanced</v>
      </c>
      <c r="BF830" s="115" t="str">
        <f t="shared" si="123"/>
        <v/>
      </c>
      <c r="BG830" s="113">
        <f t="shared" si="124"/>
        <v>72.95</v>
      </c>
      <c r="BH830" s="206">
        <f t="shared" si="125"/>
        <v>0</v>
      </c>
      <c r="BI830" s="113" t="str">
        <f t="shared" si="126"/>
        <v/>
      </c>
    </row>
    <row r="831" spans="2:61" ht="18.75" customHeight="1" x14ac:dyDescent="0.4">
      <c r="B831" s="1345" t="s">
        <v>1824</v>
      </c>
      <c r="C831" s="1346"/>
      <c r="D831" s="1345" t="s">
        <v>1824</v>
      </c>
      <c r="E831" s="1346"/>
      <c r="F831" s="1331" t="str">
        <f>'Ornamental Trees - Bare Root'!BG69</f>
        <v/>
      </c>
      <c r="G831" s="1332"/>
      <c r="H831" s="1333" t="str">
        <f>IF('Ornamental Trees - Bare Root'!BE69="",'Ornamental Trees - Bare Root'!BC69&amp;" | "&amp;'Ornamental Trees - Bare Root'!BD69,'Ornamental Trees - Bare Root'!BC69&amp;" | "&amp;'Ornamental Trees - Bare Root'!BD69&amp;" - "&amp;'Ornamental Trees - Bare Root'!BE69)</f>
        <v>Acer Palmatum 'Red Pygmy' | Red Pygmy Maple - Advanced</v>
      </c>
      <c r="I831" s="1334"/>
      <c r="J831" s="1334"/>
      <c r="K831" s="1334"/>
      <c r="L831" s="1334"/>
      <c r="M831" s="1334"/>
      <c r="N831" s="1334"/>
      <c r="O831" s="1334"/>
      <c r="P831" s="1334"/>
      <c r="Q831" s="1334"/>
      <c r="R831" s="1334"/>
      <c r="S831" s="1334"/>
      <c r="T831" s="1334"/>
      <c r="U831" s="1334"/>
      <c r="V831" s="1334"/>
      <c r="W831" s="1334"/>
      <c r="X831" s="1334"/>
      <c r="Y831" s="1334"/>
      <c r="Z831" s="1334"/>
      <c r="AA831" s="1334"/>
      <c r="AB831" s="1334"/>
      <c r="AC831" s="1334"/>
      <c r="AD831" s="1334"/>
      <c r="AE831" s="1334"/>
      <c r="AF831" s="1334"/>
      <c r="AG831" s="1334"/>
      <c r="AH831" s="1334"/>
      <c r="AI831" s="1334"/>
      <c r="AJ831" s="1334"/>
      <c r="AK831" s="1334"/>
      <c r="AL831" s="1335"/>
      <c r="AM831" s="1336">
        <f>'Ornamental Trees - Bare Root'!BH69</f>
        <v>72.95</v>
      </c>
      <c r="AN831" s="1337"/>
      <c r="AO831" s="1338"/>
      <c r="AP831" s="1339">
        <f>'Ornamental Trees - Bare Root'!BJ69</f>
        <v>0</v>
      </c>
      <c r="AQ831" s="1340"/>
      <c r="AR831" s="1341"/>
      <c r="AS831" s="1336" t="str">
        <f t="shared" si="118"/>
        <v/>
      </c>
      <c r="AT831" s="1337"/>
      <c r="AU831" s="1337"/>
      <c r="AV831" s="1338"/>
      <c r="AW831" s="1342" t="str">
        <f>'Ornamental Trees - Bare Root'!BA69</f>
        <v>FNOBR042</v>
      </c>
      <c r="AX831" s="1343"/>
      <c r="AY831" s="1344"/>
      <c r="BB831" s="108" t="str">
        <f t="shared" si="119"/>
        <v>*********</v>
      </c>
      <c r="BC831" s="108" t="str">
        <f t="shared" si="120"/>
        <v>FNOBR042</v>
      </c>
      <c r="BD831" s="108" t="str">
        <f t="shared" si="121"/>
        <v/>
      </c>
      <c r="BE831" s="108" t="str">
        <f t="shared" si="122"/>
        <v>Acer Palmatum 'Red Pygmy' | Red Pygmy Maple - Advanced</v>
      </c>
      <c r="BF831" s="115" t="str">
        <f t="shared" si="123"/>
        <v/>
      </c>
      <c r="BG831" s="113">
        <f t="shared" si="124"/>
        <v>72.95</v>
      </c>
      <c r="BH831" s="206">
        <f t="shared" si="125"/>
        <v>0</v>
      </c>
      <c r="BI831" s="113" t="str">
        <f t="shared" si="126"/>
        <v/>
      </c>
    </row>
    <row r="832" spans="2:61" ht="18.75" customHeight="1" x14ac:dyDescent="0.4">
      <c r="B832" s="1345" t="s">
        <v>1824</v>
      </c>
      <c r="C832" s="1346"/>
      <c r="D832" s="1345" t="s">
        <v>1824</v>
      </c>
      <c r="E832" s="1346"/>
      <c r="F832" s="1331" t="str">
        <f>'Ornamental Trees - Bare Root'!BG70</f>
        <v/>
      </c>
      <c r="G832" s="1332"/>
      <c r="H832" s="1333" t="str">
        <f>IF('Ornamental Trees - Bare Root'!BE70="",'Ornamental Trees - Bare Root'!BC70&amp;" | "&amp;'Ornamental Trees - Bare Root'!BD70,'Ornamental Trees - Bare Root'!BC70&amp;" | "&amp;'Ornamental Trees - Bare Root'!BD70&amp;" - "&amp;'Ornamental Trees - Bare Root'!BE70)</f>
        <v>Acer Palmatum 'Sango Kaku' | Coral Bark Maple - Advanced</v>
      </c>
      <c r="I832" s="1334"/>
      <c r="J832" s="1334"/>
      <c r="K832" s="1334"/>
      <c r="L832" s="1334"/>
      <c r="M832" s="1334"/>
      <c r="N832" s="1334"/>
      <c r="O832" s="1334"/>
      <c r="P832" s="1334"/>
      <c r="Q832" s="1334"/>
      <c r="R832" s="1334"/>
      <c r="S832" s="1334"/>
      <c r="T832" s="1334"/>
      <c r="U832" s="1334"/>
      <c r="V832" s="1334"/>
      <c r="W832" s="1334"/>
      <c r="X832" s="1334"/>
      <c r="Y832" s="1334"/>
      <c r="Z832" s="1334"/>
      <c r="AA832" s="1334"/>
      <c r="AB832" s="1334"/>
      <c r="AC832" s="1334"/>
      <c r="AD832" s="1334"/>
      <c r="AE832" s="1334"/>
      <c r="AF832" s="1334"/>
      <c r="AG832" s="1334"/>
      <c r="AH832" s="1334"/>
      <c r="AI832" s="1334"/>
      <c r="AJ832" s="1334"/>
      <c r="AK832" s="1334"/>
      <c r="AL832" s="1335"/>
      <c r="AM832" s="1336">
        <f>'Ornamental Trees - Bare Root'!BH70</f>
        <v>72.95</v>
      </c>
      <c r="AN832" s="1337"/>
      <c r="AO832" s="1338"/>
      <c r="AP832" s="1339">
        <f>'Ornamental Trees - Bare Root'!BJ70</f>
        <v>0</v>
      </c>
      <c r="AQ832" s="1340"/>
      <c r="AR832" s="1341"/>
      <c r="AS832" s="1336" t="str">
        <f t="shared" si="118"/>
        <v/>
      </c>
      <c r="AT832" s="1337"/>
      <c r="AU832" s="1337"/>
      <c r="AV832" s="1338"/>
      <c r="AW832" s="1342" t="str">
        <f>'Ornamental Trees - Bare Root'!BA70</f>
        <v>FNOBR043</v>
      </c>
      <c r="AX832" s="1343"/>
      <c r="AY832" s="1344"/>
      <c r="BB832" s="108" t="str">
        <f t="shared" si="119"/>
        <v>*********</v>
      </c>
      <c r="BC832" s="108" t="str">
        <f t="shared" si="120"/>
        <v>FNOBR043</v>
      </c>
      <c r="BD832" s="108" t="str">
        <f t="shared" si="121"/>
        <v/>
      </c>
      <c r="BE832" s="108" t="str">
        <f t="shared" si="122"/>
        <v>Acer Palmatum 'Sango Kaku' | Coral Bark Maple - Advanced</v>
      </c>
      <c r="BF832" s="115" t="str">
        <f t="shared" si="123"/>
        <v/>
      </c>
      <c r="BG832" s="113">
        <f t="shared" si="124"/>
        <v>72.95</v>
      </c>
      <c r="BH832" s="206">
        <f t="shared" si="125"/>
        <v>0</v>
      </c>
      <c r="BI832" s="113" t="str">
        <f t="shared" si="126"/>
        <v/>
      </c>
    </row>
    <row r="833" spans="2:61" ht="18.75" customHeight="1" x14ac:dyDescent="0.4">
      <c r="B833" s="1345" t="s">
        <v>1824</v>
      </c>
      <c r="C833" s="1346"/>
      <c r="D833" s="1345" t="s">
        <v>1824</v>
      </c>
      <c r="E833" s="1346"/>
      <c r="F833" s="1331" t="str">
        <f>'Ornamental Trees - Bare Root'!BG71</f>
        <v/>
      </c>
      <c r="G833" s="1332"/>
      <c r="H833" s="1333" t="str">
        <f>IF('Ornamental Trees - Bare Root'!BE71="",'Ornamental Trees - Bare Root'!BC71&amp;" | "&amp;'Ornamental Trees - Bare Root'!BD71,'Ornamental Trees - Bare Root'!BC71&amp;" | "&amp;'Ornamental Trees - Bare Root'!BD71&amp;" - "&amp;'Ornamental Trees - Bare Root'!BE71)</f>
        <v>Acer Palmatum 'Sango Kaku' | Coral Bark Maple - Advanced</v>
      </c>
      <c r="I833" s="1334"/>
      <c r="J833" s="1334"/>
      <c r="K833" s="1334"/>
      <c r="L833" s="1334"/>
      <c r="M833" s="1334"/>
      <c r="N833" s="1334"/>
      <c r="O833" s="1334"/>
      <c r="P833" s="1334"/>
      <c r="Q833" s="1334"/>
      <c r="R833" s="1334"/>
      <c r="S833" s="1334"/>
      <c r="T833" s="1334"/>
      <c r="U833" s="1334"/>
      <c r="V833" s="1334"/>
      <c r="W833" s="1334"/>
      <c r="X833" s="1334"/>
      <c r="Y833" s="1334"/>
      <c r="Z833" s="1334"/>
      <c r="AA833" s="1334"/>
      <c r="AB833" s="1334"/>
      <c r="AC833" s="1334"/>
      <c r="AD833" s="1334"/>
      <c r="AE833" s="1334"/>
      <c r="AF833" s="1334"/>
      <c r="AG833" s="1334"/>
      <c r="AH833" s="1334"/>
      <c r="AI833" s="1334"/>
      <c r="AJ833" s="1334"/>
      <c r="AK833" s="1334"/>
      <c r="AL833" s="1335"/>
      <c r="AM833" s="1336">
        <f>'Ornamental Trees - Bare Root'!BH71</f>
        <v>72.95</v>
      </c>
      <c r="AN833" s="1337"/>
      <c r="AO833" s="1338"/>
      <c r="AP833" s="1339">
        <f>'Ornamental Trees - Bare Root'!BJ71</f>
        <v>0</v>
      </c>
      <c r="AQ833" s="1340"/>
      <c r="AR833" s="1341"/>
      <c r="AS833" s="1336" t="str">
        <f t="shared" si="118"/>
        <v/>
      </c>
      <c r="AT833" s="1337"/>
      <c r="AU833" s="1337"/>
      <c r="AV833" s="1338"/>
      <c r="AW833" s="1342" t="str">
        <f>'Ornamental Trees - Bare Root'!BA71</f>
        <v>JFOBR043</v>
      </c>
      <c r="AX833" s="1343"/>
      <c r="AY833" s="1344"/>
      <c r="BB833" s="108" t="str">
        <f t="shared" si="119"/>
        <v>*********</v>
      </c>
      <c r="BC833" s="108" t="str">
        <f t="shared" si="120"/>
        <v>JFOBR043</v>
      </c>
      <c r="BD833" s="108" t="str">
        <f t="shared" si="121"/>
        <v/>
      </c>
      <c r="BE833" s="108" t="str">
        <f t="shared" si="122"/>
        <v>Acer Palmatum 'Sango Kaku' | Coral Bark Maple - Advanced</v>
      </c>
      <c r="BF833" s="115" t="str">
        <f t="shared" si="123"/>
        <v/>
      </c>
      <c r="BG833" s="113">
        <f t="shared" si="124"/>
        <v>72.95</v>
      </c>
      <c r="BH833" s="206">
        <f t="shared" si="125"/>
        <v>0</v>
      </c>
      <c r="BI833" s="113" t="str">
        <f t="shared" si="126"/>
        <v/>
      </c>
    </row>
    <row r="834" spans="2:61" ht="18.75" customHeight="1" x14ac:dyDescent="0.4">
      <c r="B834" s="1345" t="s">
        <v>1824</v>
      </c>
      <c r="C834" s="1346"/>
      <c r="D834" s="1345" t="s">
        <v>1824</v>
      </c>
      <c r="E834" s="1346"/>
      <c r="F834" s="1331" t="str">
        <f>'Ornamental Trees - Bare Root'!BG72</f>
        <v/>
      </c>
      <c r="G834" s="1332"/>
      <c r="H834" s="1333" t="str">
        <f>IF('Ornamental Trees - Bare Root'!BE72="",'Ornamental Trees - Bare Root'!BC72&amp;" | "&amp;'Ornamental Trees - Bare Root'!BD72,'Ornamental Trees - Bare Root'!BC72&amp;" | "&amp;'Ornamental Trees - Bare Root'!BD72&amp;" - "&amp;'Ornamental Trees - Bare Root'!BE72)</f>
        <v>Acer Palmatum 'Shaina' Dwarf | Shaina Maple - Regular</v>
      </c>
      <c r="I834" s="1334"/>
      <c r="J834" s="1334"/>
      <c r="K834" s="1334"/>
      <c r="L834" s="1334"/>
      <c r="M834" s="1334"/>
      <c r="N834" s="1334"/>
      <c r="O834" s="1334"/>
      <c r="P834" s="1334"/>
      <c r="Q834" s="1334"/>
      <c r="R834" s="1334"/>
      <c r="S834" s="1334"/>
      <c r="T834" s="1334"/>
      <c r="U834" s="1334"/>
      <c r="V834" s="1334"/>
      <c r="W834" s="1334"/>
      <c r="X834" s="1334"/>
      <c r="Y834" s="1334"/>
      <c r="Z834" s="1334"/>
      <c r="AA834" s="1334"/>
      <c r="AB834" s="1334"/>
      <c r="AC834" s="1334"/>
      <c r="AD834" s="1334"/>
      <c r="AE834" s="1334"/>
      <c r="AF834" s="1334"/>
      <c r="AG834" s="1334"/>
      <c r="AH834" s="1334"/>
      <c r="AI834" s="1334"/>
      <c r="AJ834" s="1334"/>
      <c r="AK834" s="1334"/>
      <c r="AL834" s="1335"/>
      <c r="AM834" s="1336">
        <f>'Ornamental Trees - Bare Root'!BH72</f>
        <v>72.95</v>
      </c>
      <c r="AN834" s="1337"/>
      <c r="AO834" s="1338"/>
      <c r="AP834" s="1339">
        <f>'Ornamental Trees - Bare Root'!BJ72</f>
        <v>0</v>
      </c>
      <c r="AQ834" s="1340"/>
      <c r="AR834" s="1341"/>
      <c r="AS834" s="1336" t="str">
        <f t="shared" si="118"/>
        <v/>
      </c>
      <c r="AT834" s="1337"/>
      <c r="AU834" s="1337"/>
      <c r="AV834" s="1338"/>
      <c r="AW834" s="1342" t="str">
        <f>'Ornamental Trees - Bare Root'!BA72</f>
        <v>FNOBR044</v>
      </c>
      <c r="AX834" s="1343"/>
      <c r="AY834" s="1344"/>
      <c r="BB834" s="108" t="str">
        <f t="shared" si="119"/>
        <v>*********</v>
      </c>
      <c r="BC834" s="108" t="str">
        <f t="shared" si="120"/>
        <v>FNOBR044</v>
      </c>
      <c r="BD834" s="108" t="str">
        <f t="shared" si="121"/>
        <v/>
      </c>
      <c r="BE834" s="108" t="str">
        <f t="shared" si="122"/>
        <v>Acer Palmatum 'Shaina' Dwarf | Shaina Maple - Regular</v>
      </c>
      <c r="BF834" s="115" t="str">
        <f t="shared" si="123"/>
        <v/>
      </c>
      <c r="BG834" s="113">
        <f t="shared" si="124"/>
        <v>72.95</v>
      </c>
      <c r="BH834" s="206">
        <f t="shared" si="125"/>
        <v>0</v>
      </c>
      <c r="BI834" s="113" t="str">
        <f t="shared" si="126"/>
        <v/>
      </c>
    </row>
    <row r="835" spans="2:61" ht="18.75" customHeight="1" x14ac:dyDescent="0.4">
      <c r="B835" s="1345" t="s">
        <v>1824</v>
      </c>
      <c r="C835" s="1346"/>
      <c r="D835" s="1345" t="s">
        <v>1824</v>
      </c>
      <c r="E835" s="1346"/>
      <c r="F835" s="1331" t="str">
        <f>'Ornamental Trees - Bare Root'!BG73</f>
        <v/>
      </c>
      <c r="G835" s="1332"/>
      <c r="H835" s="1333" t="str">
        <f>IF('Ornamental Trees - Bare Root'!BE73="",'Ornamental Trees - Bare Root'!BC73&amp;" | "&amp;'Ornamental Trees - Bare Root'!BD73,'Ornamental Trees - Bare Root'!BC73&amp;" | "&amp;'Ornamental Trees - Bare Root'!BD73&amp;" - "&amp;'Ornamental Trees - Bare Root'!BE73)</f>
        <v>Acer Palmatum 'Shindeshojo'* | Shindeshojo Maple - Regular</v>
      </c>
      <c r="I835" s="1334"/>
      <c r="J835" s="1334"/>
      <c r="K835" s="1334"/>
      <c r="L835" s="1334"/>
      <c r="M835" s="1334"/>
      <c r="N835" s="1334"/>
      <c r="O835" s="1334"/>
      <c r="P835" s="1334"/>
      <c r="Q835" s="1334"/>
      <c r="R835" s="1334"/>
      <c r="S835" s="1334"/>
      <c r="T835" s="1334"/>
      <c r="U835" s="1334"/>
      <c r="V835" s="1334"/>
      <c r="W835" s="1334"/>
      <c r="X835" s="1334"/>
      <c r="Y835" s="1334"/>
      <c r="Z835" s="1334"/>
      <c r="AA835" s="1334"/>
      <c r="AB835" s="1334"/>
      <c r="AC835" s="1334"/>
      <c r="AD835" s="1334"/>
      <c r="AE835" s="1334"/>
      <c r="AF835" s="1334"/>
      <c r="AG835" s="1334"/>
      <c r="AH835" s="1334"/>
      <c r="AI835" s="1334"/>
      <c r="AJ835" s="1334"/>
      <c r="AK835" s="1334"/>
      <c r="AL835" s="1335"/>
      <c r="AM835" s="1336" t="str">
        <f>'Ornamental Trees - Bare Root'!BH73</f>
        <v/>
      </c>
      <c r="AN835" s="1337"/>
      <c r="AO835" s="1338"/>
      <c r="AP835" s="1339">
        <f>'Ornamental Trees - Bare Root'!BJ73</f>
        <v>0</v>
      </c>
      <c r="AQ835" s="1340"/>
      <c r="AR835" s="1341"/>
      <c r="AS835" s="1336" t="str">
        <f t="shared" si="118"/>
        <v/>
      </c>
      <c r="AT835" s="1337"/>
      <c r="AU835" s="1337"/>
      <c r="AV835" s="1338"/>
      <c r="AW835" s="1342" t="str">
        <f>'Ornamental Trees - Bare Root'!BA73</f>
        <v>JFOBR047</v>
      </c>
      <c r="AX835" s="1343"/>
      <c r="AY835" s="1344"/>
      <c r="BB835" s="108" t="str">
        <f t="shared" si="119"/>
        <v>*********</v>
      </c>
      <c r="BC835" s="108" t="str">
        <f t="shared" si="120"/>
        <v>JFOBR047</v>
      </c>
      <c r="BD835" s="108" t="str">
        <f t="shared" si="121"/>
        <v/>
      </c>
      <c r="BE835" s="108" t="str">
        <f t="shared" si="122"/>
        <v>Acer Palmatum 'Shindeshojo'* | Shindeshojo Maple - Regular</v>
      </c>
      <c r="BF835" s="115" t="str">
        <f t="shared" si="123"/>
        <v/>
      </c>
      <c r="BG835" s="113" t="str">
        <f t="shared" si="124"/>
        <v/>
      </c>
      <c r="BH835" s="206">
        <f t="shared" si="125"/>
        <v>0</v>
      </c>
      <c r="BI835" s="113" t="str">
        <f t="shared" si="126"/>
        <v/>
      </c>
    </row>
    <row r="836" spans="2:61" ht="18.75" customHeight="1" x14ac:dyDescent="0.4">
      <c r="B836" s="1345" t="s">
        <v>1824</v>
      </c>
      <c r="C836" s="1346"/>
      <c r="D836" s="1345" t="s">
        <v>1824</v>
      </c>
      <c r="E836" s="1346"/>
      <c r="F836" s="1331" t="str">
        <f>'Ornamental Trees - Bare Root'!BG74</f>
        <v/>
      </c>
      <c r="G836" s="1332"/>
      <c r="H836" s="1333" t="str">
        <f>IF('Ornamental Trees - Bare Root'!BE74="",'Ornamental Trees - Bare Root'!BC74&amp;" | "&amp;'Ornamental Trees - Bare Root'!BD74,'Ornamental Trees - Bare Root'!BC74&amp;" | "&amp;'Ornamental Trees - Bare Root'!BD74&amp;" - "&amp;'Ornamental Trees - Bare Root'!BE74)</f>
        <v>Acer Palmatum 'Shishigashira' Dwarf* | Shishigashira Maple - Regular</v>
      </c>
      <c r="I836" s="1334"/>
      <c r="J836" s="1334"/>
      <c r="K836" s="1334"/>
      <c r="L836" s="1334"/>
      <c r="M836" s="1334"/>
      <c r="N836" s="1334"/>
      <c r="O836" s="1334"/>
      <c r="P836" s="1334"/>
      <c r="Q836" s="1334"/>
      <c r="R836" s="1334"/>
      <c r="S836" s="1334"/>
      <c r="T836" s="1334"/>
      <c r="U836" s="1334"/>
      <c r="V836" s="1334"/>
      <c r="W836" s="1334"/>
      <c r="X836" s="1334"/>
      <c r="Y836" s="1334"/>
      <c r="Z836" s="1334"/>
      <c r="AA836" s="1334"/>
      <c r="AB836" s="1334"/>
      <c r="AC836" s="1334"/>
      <c r="AD836" s="1334"/>
      <c r="AE836" s="1334"/>
      <c r="AF836" s="1334"/>
      <c r="AG836" s="1334"/>
      <c r="AH836" s="1334"/>
      <c r="AI836" s="1334"/>
      <c r="AJ836" s="1334"/>
      <c r="AK836" s="1334"/>
      <c r="AL836" s="1335"/>
      <c r="AM836" s="1336" t="str">
        <f>'Ornamental Trees - Bare Root'!BH74</f>
        <v/>
      </c>
      <c r="AN836" s="1337"/>
      <c r="AO836" s="1338"/>
      <c r="AP836" s="1339">
        <f>'Ornamental Trees - Bare Root'!BJ74</f>
        <v>0</v>
      </c>
      <c r="AQ836" s="1340"/>
      <c r="AR836" s="1341"/>
      <c r="AS836" s="1336" t="str">
        <f t="shared" si="118"/>
        <v/>
      </c>
      <c r="AT836" s="1337"/>
      <c r="AU836" s="1337"/>
      <c r="AV836" s="1338"/>
      <c r="AW836" s="1342" t="str">
        <f>'Ornamental Trees - Bare Root'!BA74</f>
        <v>FNOBR045</v>
      </c>
      <c r="AX836" s="1343"/>
      <c r="AY836" s="1344"/>
      <c r="BB836" s="108" t="str">
        <f t="shared" si="119"/>
        <v>*********</v>
      </c>
      <c r="BC836" s="108" t="str">
        <f t="shared" si="120"/>
        <v>FNOBR045</v>
      </c>
      <c r="BD836" s="108" t="str">
        <f t="shared" si="121"/>
        <v/>
      </c>
      <c r="BE836" s="108" t="str">
        <f t="shared" si="122"/>
        <v>Acer Palmatum 'Shishigashira' Dwarf* | Shishigashira Maple - Regular</v>
      </c>
      <c r="BF836" s="115" t="str">
        <f t="shared" si="123"/>
        <v/>
      </c>
      <c r="BG836" s="113" t="str">
        <f t="shared" si="124"/>
        <v/>
      </c>
      <c r="BH836" s="206">
        <f t="shared" si="125"/>
        <v>0</v>
      </c>
      <c r="BI836" s="113" t="str">
        <f t="shared" si="126"/>
        <v/>
      </c>
    </row>
    <row r="837" spans="2:61" ht="18.75" customHeight="1" x14ac:dyDescent="0.4">
      <c r="B837" s="1345" t="s">
        <v>1824</v>
      </c>
      <c r="C837" s="1346"/>
      <c r="D837" s="1345" t="s">
        <v>1824</v>
      </c>
      <c r="E837" s="1346"/>
      <c r="F837" s="1331" t="str">
        <f>'Ornamental Trees - Bare Root'!BG75</f>
        <v/>
      </c>
      <c r="G837" s="1332"/>
      <c r="H837" s="1333" t="str">
        <f>IF('Ornamental Trees - Bare Root'!BE75="",'Ornamental Trees - Bare Root'!BC75&amp;" | "&amp;'Ornamental Trees - Bare Root'!BD75,'Ornamental Trees - Bare Root'!BC75&amp;" | "&amp;'Ornamental Trees - Bare Root'!BD75&amp;" - "&amp;'Ornamental Trees - Bare Root'!BE75)</f>
        <v>Acer Palmatum 'Villa Taranto'* | Villa Taranto Maple - Advanced</v>
      </c>
      <c r="I837" s="1334"/>
      <c r="J837" s="1334"/>
      <c r="K837" s="1334"/>
      <c r="L837" s="1334"/>
      <c r="M837" s="1334"/>
      <c r="N837" s="1334"/>
      <c r="O837" s="1334"/>
      <c r="P837" s="1334"/>
      <c r="Q837" s="1334"/>
      <c r="R837" s="1334"/>
      <c r="S837" s="1334"/>
      <c r="T837" s="1334"/>
      <c r="U837" s="1334"/>
      <c r="V837" s="1334"/>
      <c r="W837" s="1334"/>
      <c r="X837" s="1334"/>
      <c r="Y837" s="1334"/>
      <c r="Z837" s="1334"/>
      <c r="AA837" s="1334"/>
      <c r="AB837" s="1334"/>
      <c r="AC837" s="1334"/>
      <c r="AD837" s="1334"/>
      <c r="AE837" s="1334"/>
      <c r="AF837" s="1334"/>
      <c r="AG837" s="1334"/>
      <c r="AH837" s="1334"/>
      <c r="AI837" s="1334"/>
      <c r="AJ837" s="1334"/>
      <c r="AK837" s="1334"/>
      <c r="AL837" s="1335"/>
      <c r="AM837" s="1336" t="str">
        <f>'Ornamental Trees - Bare Root'!BH75</f>
        <v/>
      </c>
      <c r="AN837" s="1337"/>
      <c r="AO837" s="1338"/>
      <c r="AP837" s="1339">
        <f>'Ornamental Trees - Bare Root'!BJ75</f>
        <v>0</v>
      </c>
      <c r="AQ837" s="1340"/>
      <c r="AR837" s="1341"/>
      <c r="AS837" s="1336" t="str">
        <f t="shared" si="118"/>
        <v/>
      </c>
      <c r="AT837" s="1337"/>
      <c r="AU837" s="1337"/>
      <c r="AV837" s="1338"/>
      <c r="AW837" s="1342" t="str">
        <f>'Ornamental Trees - Bare Root'!BA75</f>
        <v>FNOBR046</v>
      </c>
      <c r="AX837" s="1343"/>
      <c r="AY837" s="1344"/>
      <c r="BB837" s="108" t="str">
        <f t="shared" si="119"/>
        <v>*********</v>
      </c>
      <c r="BC837" s="108" t="str">
        <f t="shared" si="120"/>
        <v>FNOBR046</v>
      </c>
      <c r="BD837" s="108" t="str">
        <f t="shared" si="121"/>
        <v/>
      </c>
      <c r="BE837" s="108" t="str">
        <f t="shared" si="122"/>
        <v>Acer Palmatum 'Villa Taranto'* | Villa Taranto Maple - Advanced</v>
      </c>
      <c r="BF837" s="115" t="str">
        <f t="shared" si="123"/>
        <v/>
      </c>
      <c r="BG837" s="113" t="str">
        <f t="shared" si="124"/>
        <v/>
      </c>
      <c r="BH837" s="206">
        <f t="shared" si="125"/>
        <v>0</v>
      </c>
      <c r="BI837" s="113" t="str">
        <f t="shared" si="126"/>
        <v/>
      </c>
    </row>
    <row r="838" spans="2:61" ht="18.75" customHeight="1" x14ac:dyDescent="0.4">
      <c r="B838" s="1345" t="s">
        <v>1824</v>
      </c>
      <c r="C838" s="1346"/>
      <c r="D838" s="1345" t="s">
        <v>1824</v>
      </c>
      <c r="E838" s="1346"/>
      <c r="F838" s="1331" t="str">
        <f>'Ornamental Trees - Bare Root'!BG76</f>
        <v/>
      </c>
      <c r="G838" s="1332"/>
      <c r="H838" s="1333" t="str">
        <f>IF('Ornamental Trees - Bare Root'!BE76="",'Ornamental Trees - Bare Root'!BC76&amp;" | "&amp;'Ornamental Trees - Bare Root'!BD76,'Ornamental Trees - Bare Root'!BC76&amp;" | "&amp;'Ornamental Trees - Bare Root'!BD76&amp;" - "&amp;'Ornamental Trees - Bare Root'!BE76)</f>
        <v>Acer Palmatum Shindesojo | Shindeshojo Maple - Advanced</v>
      </c>
      <c r="I838" s="1334"/>
      <c r="J838" s="1334"/>
      <c r="K838" s="1334"/>
      <c r="L838" s="1334"/>
      <c r="M838" s="1334"/>
      <c r="N838" s="1334"/>
      <c r="O838" s="1334"/>
      <c r="P838" s="1334"/>
      <c r="Q838" s="1334"/>
      <c r="R838" s="1334"/>
      <c r="S838" s="1334"/>
      <c r="T838" s="1334"/>
      <c r="U838" s="1334"/>
      <c r="V838" s="1334"/>
      <c r="W838" s="1334"/>
      <c r="X838" s="1334"/>
      <c r="Y838" s="1334"/>
      <c r="Z838" s="1334"/>
      <c r="AA838" s="1334"/>
      <c r="AB838" s="1334"/>
      <c r="AC838" s="1334"/>
      <c r="AD838" s="1334"/>
      <c r="AE838" s="1334"/>
      <c r="AF838" s="1334"/>
      <c r="AG838" s="1334"/>
      <c r="AH838" s="1334"/>
      <c r="AI838" s="1334"/>
      <c r="AJ838" s="1334"/>
      <c r="AK838" s="1334"/>
      <c r="AL838" s="1335"/>
      <c r="AM838" s="1336" t="str">
        <f>'Ornamental Trees - Bare Root'!BH76</f>
        <v/>
      </c>
      <c r="AN838" s="1337"/>
      <c r="AO838" s="1338"/>
      <c r="AP838" s="1339">
        <f>'Ornamental Trees - Bare Root'!BJ76</f>
        <v>0</v>
      </c>
      <c r="AQ838" s="1340"/>
      <c r="AR838" s="1341"/>
      <c r="AS838" s="1336" t="str">
        <f t="shared" si="118"/>
        <v/>
      </c>
      <c r="AT838" s="1337"/>
      <c r="AU838" s="1337"/>
      <c r="AV838" s="1338"/>
      <c r="AW838" s="1342" t="str">
        <f>'Ornamental Trees - Bare Root'!BA76</f>
        <v>FNOBR048</v>
      </c>
      <c r="AX838" s="1343"/>
      <c r="AY838" s="1344"/>
      <c r="BB838" s="108" t="str">
        <f t="shared" si="119"/>
        <v>*********</v>
      </c>
      <c r="BC838" s="108" t="str">
        <f t="shared" si="120"/>
        <v>FNOBR048</v>
      </c>
      <c r="BD838" s="108" t="str">
        <f t="shared" si="121"/>
        <v/>
      </c>
      <c r="BE838" s="108" t="str">
        <f t="shared" si="122"/>
        <v>Acer Palmatum Shindesojo | Shindeshojo Maple - Advanced</v>
      </c>
      <c r="BF838" s="115" t="str">
        <f t="shared" si="123"/>
        <v/>
      </c>
      <c r="BG838" s="113" t="str">
        <f t="shared" si="124"/>
        <v/>
      </c>
      <c r="BH838" s="206">
        <f t="shared" si="125"/>
        <v>0</v>
      </c>
      <c r="BI838" s="113" t="str">
        <f t="shared" si="126"/>
        <v/>
      </c>
    </row>
    <row r="839" spans="2:61" ht="18.75" customHeight="1" x14ac:dyDescent="0.4">
      <c r="B839" s="1345" t="s">
        <v>1824</v>
      </c>
      <c r="C839" s="1346"/>
      <c r="D839" s="1345" t="s">
        <v>1824</v>
      </c>
      <c r="E839" s="1346"/>
      <c r="F839" s="1331" t="str">
        <f>'Ornamental Trees - Bare Root'!BG77</f>
        <v/>
      </c>
      <c r="G839" s="1332"/>
      <c r="H839" s="1333" t="str">
        <f>IF('Ornamental Trees - Bare Root'!BE77="",'Ornamental Trees - Bare Root'!BC77&amp;" | "&amp;'Ornamental Trees - Bare Root'!BD77,'Ornamental Trees - Bare Root'!BC77&amp;" | "&amp;'Ornamental Trees - Bare Root'!BD77&amp;" - "&amp;'Ornamental Trees - Bare Root'!BE77)</f>
        <v xml:space="preserve"> | </v>
      </c>
      <c r="I839" s="1334"/>
      <c r="J839" s="1334"/>
      <c r="K839" s="1334"/>
      <c r="L839" s="1334"/>
      <c r="M839" s="1334"/>
      <c r="N839" s="1334"/>
      <c r="O839" s="1334"/>
      <c r="P839" s="1334"/>
      <c r="Q839" s="1334"/>
      <c r="R839" s="1334"/>
      <c r="S839" s="1334"/>
      <c r="T839" s="1334"/>
      <c r="U839" s="1334"/>
      <c r="V839" s="1334"/>
      <c r="W839" s="1334"/>
      <c r="X839" s="1334"/>
      <c r="Y839" s="1334"/>
      <c r="Z839" s="1334"/>
      <c r="AA839" s="1334"/>
      <c r="AB839" s="1334"/>
      <c r="AC839" s="1334"/>
      <c r="AD839" s="1334"/>
      <c r="AE839" s="1334"/>
      <c r="AF839" s="1334"/>
      <c r="AG839" s="1334"/>
      <c r="AH839" s="1334"/>
      <c r="AI839" s="1334"/>
      <c r="AJ839" s="1334"/>
      <c r="AK839" s="1334"/>
      <c r="AL839" s="1335"/>
      <c r="AM839" s="1336" t="str">
        <f>'Ornamental Trees - Bare Root'!BH77</f>
        <v/>
      </c>
      <c r="AN839" s="1337"/>
      <c r="AO839" s="1338"/>
      <c r="AP839" s="1339" t="str">
        <f>'Ornamental Trees - Bare Root'!BJ77</f>
        <v/>
      </c>
      <c r="AQ839" s="1340"/>
      <c r="AR839" s="1341"/>
      <c r="AS839" s="1336" t="str">
        <f t="shared" si="118"/>
        <v/>
      </c>
      <c r="AT839" s="1337"/>
      <c r="AU839" s="1337"/>
      <c r="AV839" s="1338"/>
      <c r="AW839" s="1342" t="str">
        <f>'Ornamental Trees - Bare Root'!BA77</f>
        <v/>
      </c>
      <c r="AX839" s="1343"/>
      <c r="AY839" s="1344"/>
      <c r="BB839" s="108" t="str">
        <f t="shared" si="119"/>
        <v>*********</v>
      </c>
      <c r="BC839" s="108" t="str">
        <f t="shared" si="120"/>
        <v/>
      </c>
      <c r="BD839" s="108" t="str">
        <f t="shared" si="121"/>
        <v/>
      </c>
      <c r="BE839" s="108" t="str">
        <f t="shared" si="122"/>
        <v xml:space="preserve"> | </v>
      </c>
      <c r="BF839" s="115" t="str">
        <f t="shared" si="123"/>
        <v/>
      </c>
      <c r="BG839" s="113" t="str">
        <f t="shared" si="124"/>
        <v/>
      </c>
      <c r="BH839" s="206" t="str">
        <f t="shared" si="125"/>
        <v/>
      </c>
      <c r="BI839" s="113" t="str">
        <f t="shared" si="126"/>
        <v/>
      </c>
    </row>
    <row r="840" spans="2:61" ht="18.75" customHeight="1" x14ac:dyDescent="0.4">
      <c r="B840" s="1345" t="s">
        <v>1824</v>
      </c>
      <c r="C840" s="1346"/>
      <c r="D840" s="1345" t="s">
        <v>1824</v>
      </c>
      <c r="E840" s="1346"/>
      <c r="F840" s="1331" t="str">
        <f>'Ornamental Trees - Bare Root'!BG78</f>
        <v/>
      </c>
      <c r="G840" s="1332"/>
      <c r="H840" s="1333" t="str">
        <f>IF('Ornamental Trees - Bare Root'!BE78="",'Ornamental Trees - Bare Root'!BC78&amp;" | "&amp;'Ornamental Trees - Bare Root'!BD78,'Ornamental Trees - Bare Root'!BC78&amp;" | "&amp;'Ornamental Trees - Bare Root'!BD78&amp;" - "&amp;'Ornamental Trees - Bare Root'!BE78)</f>
        <v>Acer Palmatum 'Mikawaka-yatsubusa'* | Mikawa Yatsubusa Maple - 1.2m Standard</v>
      </c>
      <c r="I840" s="1334"/>
      <c r="J840" s="1334"/>
      <c r="K840" s="1334"/>
      <c r="L840" s="1334"/>
      <c r="M840" s="1334"/>
      <c r="N840" s="1334"/>
      <c r="O840" s="1334"/>
      <c r="P840" s="1334"/>
      <c r="Q840" s="1334"/>
      <c r="R840" s="1334"/>
      <c r="S840" s="1334"/>
      <c r="T840" s="1334"/>
      <c r="U840" s="1334"/>
      <c r="V840" s="1334"/>
      <c r="W840" s="1334"/>
      <c r="X840" s="1334"/>
      <c r="Y840" s="1334"/>
      <c r="Z840" s="1334"/>
      <c r="AA840" s="1334"/>
      <c r="AB840" s="1334"/>
      <c r="AC840" s="1334"/>
      <c r="AD840" s="1334"/>
      <c r="AE840" s="1334"/>
      <c r="AF840" s="1334"/>
      <c r="AG840" s="1334"/>
      <c r="AH840" s="1334"/>
      <c r="AI840" s="1334"/>
      <c r="AJ840" s="1334"/>
      <c r="AK840" s="1334"/>
      <c r="AL840" s="1335"/>
      <c r="AM840" s="1336" t="str">
        <f>'Ornamental Trees - Bare Root'!BH78</f>
        <v/>
      </c>
      <c r="AN840" s="1337"/>
      <c r="AO840" s="1338"/>
      <c r="AP840" s="1339">
        <f>'Ornamental Trees - Bare Root'!BJ78</f>
        <v>0</v>
      </c>
      <c r="AQ840" s="1340"/>
      <c r="AR840" s="1341"/>
      <c r="AS840" s="1336" t="str">
        <f t="shared" si="118"/>
        <v/>
      </c>
      <c r="AT840" s="1337"/>
      <c r="AU840" s="1337"/>
      <c r="AV840" s="1338"/>
      <c r="AW840" s="1342" t="str">
        <f>'Ornamental Trees - Bare Root'!BA78</f>
        <v>FNOBR052</v>
      </c>
      <c r="AX840" s="1343"/>
      <c r="AY840" s="1344"/>
      <c r="BB840" s="108" t="str">
        <f t="shared" si="119"/>
        <v>*********</v>
      </c>
      <c r="BC840" s="108" t="str">
        <f t="shared" si="120"/>
        <v>FNOBR052</v>
      </c>
      <c r="BD840" s="108" t="str">
        <f t="shared" si="121"/>
        <v/>
      </c>
      <c r="BE840" s="108" t="str">
        <f t="shared" si="122"/>
        <v>Acer Palmatum 'Mikawaka-yatsubusa'* | Mikawa Yatsubusa Maple - 1.2m Standard</v>
      </c>
      <c r="BF840" s="115" t="str">
        <f t="shared" si="123"/>
        <v/>
      </c>
      <c r="BG840" s="113" t="str">
        <f t="shared" si="124"/>
        <v/>
      </c>
      <c r="BH840" s="206">
        <f t="shared" si="125"/>
        <v>0</v>
      </c>
      <c r="BI840" s="113" t="str">
        <f t="shared" si="126"/>
        <v/>
      </c>
    </row>
    <row r="841" spans="2:61" ht="18.75" customHeight="1" x14ac:dyDescent="0.4">
      <c r="B841" s="1345" t="s">
        <v>1824</v>
      </c>
      <c r="C841" s="1346"/>
      <c r="D841" s="1345" t="s">
        <v>1824</v>
      </c>
      <c r="E841" s="1346"/>
      <c r="F841" s="1331" t="str">
        <f>'Ornamental Trees - Bare Root'!BG79</f>
        <v/>
      </c>
      <c r="G841" s="1332"/>
      <c r="H841" s="1333" t="str">
        <f>IF('Ornamental Trees - Bare Root'!BE79="",'Ornamental Trees - Bare Root'!BC79&amp;" | "&amp;'Ornamental Trees - Bare Root'!BD79,'Ornamental Trees - Bare Root'!BC79&amp;" | "&amp;'Ornamental Trees - Bare Root'!BD79&amp;" - "&amp;'Ornamental Trees - Bare Root'!BE79)</f>
        <v>Acer Palmatum 'Omurayama' | Omurayama Maple - 0.5 - 1.0m Standard</v>
      </c>
      <c r="I841" s="1334"/>
      <c r="J841" s="1334"/>
      <c r="K841" s="1334"/>
      <c r="L841" s="1334"/>
      <c r="M841" s="1334"/>
      <c r="N841" s="1334"/>
      <c r="O841" s="1334"/>
      <c r="P841" s="1334"/>
      <c r="Q841" s="1334"/>
      <c r="R841" s="1334"/>
      <c r="S841" s="1334"/>
      <c r="T841" s="1334"/>
      <c r="U841" s="1334"/>
      <c r="V841" s="1334"/>
      <c r="W841" s="1334"/>
      <c r="X841" s="1334"/>
      <c r="Y841" s="1334"/>
      <c r="Z841" s="1334"/>
      <c r="AA841" s="1334"/>
      <c r="AB841" s="1334"/>
      <c r="AC841" s="1334"/>
      <c r="AD841" s="1334"/>
      <c r="AE841" s="1334"/>
      <c r="AF841" s="1334"/>
      <c r="AG841" s="1334"/>
      <c r="AH841" s="1334"/>
      <c r="AI841" s="1334"/>
      <c r="AJ841" s="1334"/>
      <c r="AK841" s="1334"/>
      <c r="AL841" s="1335"/>
      <c r="AM841" s="1336" t="str">
        <f>'Ornamental Trees - Bare Root'!BH79</f>
        <v/>
      </c>
      <c r="AN841" s="1337"/>
      <c r="AO841" s="1338"/>
      <c r="AP841" s="1339">
        <f>'Ornamental Trees - Bare Root'!BJ79</f>
        <v>0</v>
      </c>
      <c r="AQ841" s="1340"/>
      <c r="AR841" s="1341"/>
      <c r="AS841" s="1336" t="str">
        <f t="shared" si="118"/>
        <v/>
      </c>
      <c r="AT841" s="1337"/>
      <c r="AU841" s="1337"/>
      <c r="AV841" s="1338"/>
      <c r="AW841" s="1342" t="str">
        <f>'Ornamental Trees - Bare Root'!BA79</f>
        <v>JFOBR051</v>
      </c>
      <c r="AX841" s="1343"/>
      <c r="AY841" s="1344"/>
      <c r="BB841" s="108" t="str">
        <f t="shared" si="119"/>
        <v>*********</v>
      </c>
      <c r="BC841" s="108" t="str">
        <f t="shared" si="120"/>
        <v>JFOBR051</v>
      </c>
      <c r="BD841" s="108" t="str">
        <f t="shared" si="121"/>
        <v/>
      </c>
      <c r="BE841" s="108" t="str">
        <f t="shared" si="122"/>
        <v>Acer Palmatum 'Omurayama' | Omurayama Maple - 0.5 - 1.0m Standard</v>
      </c>
      <c r="BF841" s="115" t="str">
        <f t="shared" si="123"/>
        <v/>
      </c>
      <c r="BG841" s="113" t="str">
        <f t="shared" si="124"/>
        <v/>
      </c>
      <c r="BH841" s="206">
        <f t="shared" si="125"/>
        <v>0</v>
      </c>
      <c r="BI841" s="113" t="str">
        <f t="shared" si="126"/>
        <v/>
      </c>
    </row>
    <row r="842" spans="2:61" ht="18.75" customHeight="1" x14ac:dyDescent="0.4">
      <c r="B842" s="1345" t="s">
        <v>1824</v>
      </c>
      <c r="C842" s="1346"/>
      <c r="D842" s="1345" t="s">
        <v>1824</v>
      </c>
      <c r="E842" s="1346"/>
      <c r="F842" s="1331" t="str">
        <f>'Ornamental Trees - Bare Root'!BG80</f>
        <v/>
      </c>
      <c r="G842" s="1332"/>
      <c r="H842" s="1333" t="str">
        <f>IF('Ornamental Trees - Bare Root'!BE80="",'Ornamental Trees - Bare Root'!BC80&amp;" | "&amp;'Ornamental Trees - Bare Root'!BD80,'Ornamental Trees - Bare Root'!BC80&amp;" | "&amp;'Ornamental Trees - Bare Root'!BD80&amp;" - "&amp;'Ornamental Trees - Bare Root'!BE80)</f>
        <v>Acer Palmatum 'Omurayama' | Omurayama Maple - 1.2m Standard</v>
      </c>
      <c r="I842" s="1334"/>
      <c r="J842" s="1334"/>
      <c r="K842" s="1334"/>
      <c r="L842" s="1334"/>
      <c r="M842" s="1334"/>
      <c r="N842" s="1334"/>
      <c r="O842" s="1334"/>
      <c r="P842" s="1334"/>
      <c r="Q842" s="1334"/>
      <c r="R842" s="1334"/>
      <c r="S842" s="1334"/>
      <c r="T842" s="1334"/>
      <c r="U842" s="1334"/>
      <c r="V842" s="1334"/>
      <c r="W842" s="1334"/>
      <c r="X842" s="1334"/>
      <c r="Y842" s="1334"/>
      <c r="Z842" s="1334"/>
      <c r="AA842" s="1334"/>
      <c r="AB842" s="1334"/>
      <c r="AC842" s="1334"/>
      <c r="AD842" s="1334"/>
      <c r="AE842" s="1334"/>
      <c r="AF842" s="1334"/>
      <c r="AG842" s="1334"/>
      <c r="AH842" s="1334"/>
      <c r="AI842" s="1334"/>
      <c r="AJ842" s="1334"/>
      <c r="AK842" s="1334"/>
      <c r="AL842" s="1335"/>
      <c r="AM842" s="1336" t="str">
        <f>'Ornamental Trees - Bare Root'!BH80</f>
        <v/>
      </c>
      <c r="AN842" s="1337"/>
      <c r="AO842" s="1338"/>
      <c r="AP842" s="1339">
        <f>'Ornamental Trees - Bare Root'!BJ80</f>
        <v>0</v>
      </c>
      <c r="AQ842" s="1340"/>
      <c r="AR842" s="1341"/>
      <c r="AS842" s="1336" t="str">
        <f t="shared" si="118"/>
        <v/>
      </c>
      <c r="AT842" s="1337"/>
      <c r="AU842" s="1337"/>
      <c r="AV842" s="1338"/>
      <c r="AW842" s="1342" t="str">
        <f>'Ornamental Trees - Bare Root'!BA80</f>
        <v>JFOBR053</v>
      </c>
      <c r="AX842" s="1343"/>
      <c r="AY842" s="1344"/>
      <c r="BB842" s="108" t="str">
        <f t="shared" si="119"/>
        <v>*********</v>
      </c>
      <c r="BC842" s="108" t="str">
        <f t="shared" si="120"/>
        <v>JFOBR053</v>
      </c>
      <c r="BD842" s="108" t="str">
        <f t="shared" si="121"/>
        <v/>
      </c>
      <c r="BE842" s="108" t="str">
        <f t="shared" si="122"/>
        <v>Acer Palmatum 'Omurayama' | Omurayama Maple - 1.2m Standard</v>
      </c>
      <c r="BF842" s="115" t="str">
        <f t="shared" si="123"/>
        <v/>
      </c>
      <c r="BG842" s="113" t="str">
        <f t="shared" si="124"/>
        <v/>
      </c>
      <c r="BH842" s="206">
        <f t="shared" si="125"/>
        <v>0</v>
      </c>
      <c r="BI842" s="113" t="str">
        <f t="shared" si="126"/>
        <v/>
      </c>
    </row>
    <row r="843" spans="2:61" ht="18.75" customHeight="1" x14ac:dyDescent="0.4">
      <c r="B843" s="1345" t="s">
        <v>1824</v>
      </c>
      <c r="C843" s="1346"/>
      <c r="D843" s="1345" t="s">
        <v>1824</v>
      </c>
      <c r="E843" s="1346"/>
      <c r="F843" s="1331" t="str">
        <f>'Ornamental Trees - Bare Root'!BG81</f>
        <v/>
      </c>
      <c r="G843" s="1332"/>
      <c r="H843" s="1333" t="str">
        <f>IF('Ornamental Trees - Bare Root'!BE81="",'Ornamental Trees - Bare Root'!BC81&amp;" | "&amp;'Ornamental Trees - Bare Root'!BD81,'Ornamental Trees - Bare Root'!BC81&amp;" | "&amp;'Ornamental Trees - Bare Root'!BD81&amp;" - "&amp;'Ornamental Trees - Bare Root'!BE81)</f>
        <v>Acer Palmatum 'Red Globe' | Red Globe Maple - 1.5m Standard</v>
      </c>
      <c r="I843" s="1334"/>
      <c r="J843" s="1334"/>
      <c r="K843" s="1334"/>
      <c r="L843" s="1334"/>
      <c r="M843" s="1334"/>
      <c r="N843" s="1334"/>
      <c r="O843" s="1334"/>
      <c r="P843" s="1334"/>
      <c r="Q843" s="1334"/>
      <c r="R843" s="1334"/>
      <c r="S843" s="1334"/>
      <c r="T843" s="1334"/>
      <c r="U843" s="1334"/>
      <c r="V843" s="1334"/>
      <c r="W843" s="1334"/>
      <c r="X843" s="1334"/>
      <c r="Y843" s="1334"/>
      <c r="Z843" s="1334"/>
      <c r="AA843" s="1334"/>
      <c r="AB843" s="1334"/>
      <c r="AC843" s="1334"/>
      <c r="AD843" s="1334"/>
      <c r="AE843" s="1334"/>
      <c r="AF843" s="1334"/>
      <c r="AG843" s="1334"/>
      <c r="AH843" s="1334"/>
      <c r="AI843" s="1334"/>
      <c r="AJ843" s="1334"/>
      <c r="AK843" s="1334"/>
      <c r="AL843" s="1335"/>
      <c r="AM843" s="1336">
        <f>'Ornamental Trees - Bare Root'!BH81</f>
        <v>169.95</v>
      </c>
      <c r="AN843" s="1337"/>
      <c r="AO843" s="1338"/>
      <c r="AP843" s="1339">
        <f>'Ornamental Trees - Bare Root'!BJ81</f>
        <v>0</v>
      </c>
      <c r="AQ843" s="1340"/>
      <c r="AR843" s="1341"/>
      <c r="AS843" s="1336" t="str">
        <f t="shared" si="118"/>
        <v/>
      </c>
      <c r="AT843" s="1337"/>
      <c r="AU843" s="1337"/>
      <c r="AV843" s="1338"/>
      <c r="AW843" s="1342" t="str">
        <f>'Ornamental Trees - Bare Root'!BA81</f>
        <v>JFOBR055</v>
      </c>
      <c r="AX843" s="1343"/>
      <c r="AY843" s="1344"/>
      <c r="BB843" s="108" t="str">
        <f t="shared" si="119"/>
        <v>*********</v>
      </c>
      <c r="BC843" s="108" t="str">
        <f t="shared" si="120"/>
        <v>JFOBR055</v>
      </c>
      <c r="BD843" s="108" t="str">
        <f t="shared" si="121"/>
        <v/>
      </c>
      <c r="BE843" s="108" t="str">
        <f t="shared" si="122"/>
        <v>Acer Palmatum 'Red Globe' | Red Globe Maple - 1.5m Standard</v>
      </c>
      <c r="BF843" s="115" t="str">
        <f t="shared" si="123"/>
        <v/>
      </c>
      <c r="BG843" s="113">
        <f t="shared" si="124"/>
        <v>169.95</v>
      </c>
      <c r="BH843" s="206">
        <f t="shared" si="125"/>
        <v>0</v>
      </c>
      <c r="BI843" s="113" t="str">
        <f t="shared" si="126"/>
        <v/>
      </c>
    </row>
    <row r="844" spans="2:61" ht="18.75" customHeight="1" x14ac:dyDescent="0.4">
      <c r="B844" s="1345" t="s">
        <v>1824</v>
      </c>
      <c r="C844" s="1346"/>
      <c r="D844" s="1345" t="s">
        <v>1824</v>
      </c>
      <c r="E844" s="1346"/>
      <c r="F844" s="1331" t="str">
        <f>'Ornamental Trees - Bare Root'!BG82</f>
        <v/>
      </c>
      <c r="G844" s="1332"/>
      <c r="H844" s="1333" t="str">
        <f>IF('Ornamental Trees - Bare Root'!BE82="",'Ornamental Trees - Bare Root'!BC82&amp;" | "&amp;'Ornamental Trees - Bare Root'!BD82,'Ornamental Trees - Bare Root'!BC82&amp;" | "&amp;'Ornamental Trees - Bare Root'!BD82&amp;" - "&amp;'Ornamental Trees - Bare Root'!BE82)</f>
        <v>Acer Palmatum 'Shaina'* | Shaina Maple - 1.2m Standard</v>
      </c>
      <c r="I844" s="1334"/>
      <c r="J844" s="1334"/>
      <c r="K844" s="1334"/>
      <c r="L844" s="1334"/>
      <c r="M844" s="1334"/>
      <c r="N844" s="1334"/>
      <c r="O844" s="1334"/>
      <c r="P844" s="1334"/>
      <c r="Q844" s="1334"/>
      <c r="R844" s="1334"/>
      <c r="S844" s="1334"/>
      <c r="T844" s="1334"/>
      <c r="U844" s="1334"/>
      <c r="V844" s="1334"/>
      <c r="W844" s="1334"/>
      <c r="X844" s="1334"/>
      <c r="Y844" s="1334"/>
      <c r="Z844" s="1334"/>
      <c r="AA844" s="1334"/>
      <c r="AB844" s="1334"/>
      <c r="AC844" s="1334"/>
      <c r="AD844" s="1334"/>
      <c r="AE844" s="1334"/>
      <c r="AF844" s="1334"/>
      <c r="AG844" s="1334"/>
      <c r="AH844" s="1334"/>
      <c r="AI844" s="1334"/>
      <c r="AJ844" s="1334"/>
      <c r="AK844" s="1334"/>
      <c r="AL844" s="1335"/>
      <c r="AM844" s="1336" t="str">
        <f>'Ornamental Trees - Bare Root'!BH82</f>
        <v/>
      </c>
      <c r="AN844" s="1337"/>
      <c r="AO844" s="1338"/>
      <c r="AP844" s="1339">
        <f>'Ornamental Trees - Bare Root'!BJ82</f>
        <v>0</v>
      </c>
      <c r="AQ844" s="1340"/>
      <c r="AR844" s="1341"/>
      <c r="AS844" s="1336" t="str">
        <f t="shared" si="118"/>
        <v/>
      </c>
      <c r="AT844" s="1337"/>
      <c r="AU844" s="1337"/>
      <c r="AV844" s="1338"/>
      <c r="AW844" s="1342" t="str">
        <f>'Ornamental Trees - Bare Root'!BA82</f>
        <v>FNOBR054</v>
      </c>
      <c r="AX844" s="1343"/>
      <c r="AY844" s="1344"/>
      <c r="BB844" s="108" t="str">
        <f t="shared" si="119"/>
        <v>*********</v>
      </c>
      <c r="BC844" s="108" t="str">
        <f t="shared" si="120"/>
        <v>FNOBR054</v>
      </c>
      <c r="BD844" s="108" t="str">
        <f t="shared" si="121"/>
        <v/>
      </c>
      <c r="BE844" s="108" t="str">
        <f t="shared" si="122"/>
        <v>Acer Palmatum 'Shaina'* | Shaina Maple - 1.2m Standard</v>
      </c>
      <c r="BF844" s="115" t="str">
        <f t="shared" si="123"/>
        <v/>
      </c>
      <c r="BG844" s="113" t="str">
        <f t="shared" si="124"/>
        <v/>
      </c>
      <c r="BH844" s="206">
        <f t="shared" si="125"/>
        <v>0</v>
      </c>
      <c r="BI844" s="113" t="str">
        <f t="shared" si="126"/>
        <v/>
      </c>
    </row>
    <row r="845" spans="2:61" ht="18.75" customHeight="1" x14ac:dyDescent="0.4">
      <c r="B845" s="1345" t="s">
        <v>1824</v>
      </c>
      <c r="C845" s="1346"/>
      <c r="D845" s="1345" t="s">
        <v>1824</v>
      </c>
      <c r="E845" s="1346"/>
      <c r="F845" s="1331" t="str">
        <f>'Ornamental Trees - Bare Root'!BG83</f>
        <v/>
      </c>
      <c r="G845" s="1332"/>
      <c r="H845" s="1333" t="str">
        <f>IF('Ornamental Trees - Bare Root'!BE83="",'Ornamental Trees - Bare Root'!BC83&amp;" | "&amp;'Ornamental Trees - Bare Root'!BD83,'Ornamental Trees - Bare Root'!BC83&amp;" | "&amp;'Ornamental Trees - Bare Root'!BD83&amp;" - "&amp;'Ornamental Trees - Bare Root'!BE83)</f>
        <v>Acer Palmatum 'Shishigashira'* | Shishigashira Maple - 1.2m Standard</v>
      </c>
      <c r="I845" s="1334"/>
      <c r="J845" s="1334"/>
      <c r="K845" s="1334"/>
      <c r="L845" s="1334"/>
      <c r="M845" s="1334"/>
      <c r="N845" s="1334"/>
      <c r="O845" s="1334"/>
      <c r="P845" s="1334"/>
      <c r="Q845" s="1334"/>
      <c r="R845" s="1334"/>
      <c r="S845" s="1334"/>
      <c r="T845" s="1334"/>
      <c r="U845" s="1334"/>
      <c r="V845" s="1334"/>
      <c r="W845" s="1334"/>
      <c r="X845" s="1334"/>
      <c r="Y845" s="1334"/>
      <c r="Z845" s="1334"/>
      <c r="AA845" s="1334"/>
      <c r="AB845" s="1334"/>
      <c r="AC845" s="1334"/>
      <c r="AD845" s="1334"/>
      <c r="AE845" s="1334"/>
      <c r="AF845" s="1334"/>
      <c r="AG845" s="1334"/>
      <c r="AH845" s="1334"/>
      <c r="AI845" s="1334"/>
      <c r="AJ845" s="1334"/>
      <c r="AK845" s="1334"/>
      <c r="AL845" s="1335"/>
      <c r="AM845" s="1336" t="str">
        <f>'Ornamental Trees - Bare Root'!BH83</f>
        <v/>
      </c>
      <c r="AN845" s="1337"/>
      <c r="AO845" s="1338"/>
      <c r="AP845" s="1339">
        <f>'Ornamental Trees - Bare Root'!BJ83</f>
        <v>0</v>
      </c>
      <c r="AQ845" s="1340"/>
      <c r="AR845" s="1341"/>
      <c r="AS845" s="1336" t="str">
        <f t="shared" si="118"/>
        <v/>
      </c>
      <c r="AT845" s="1337"/>
      <c r="AU845" s="1337"/>
      <c r="AV845" s="1338"/>
      <c r="AW845" s="1342" t="str">
        <f>'Ornamental Trees - Bare Root'!BA83</f>
        <v>FNOBR056</v>
      </c>
      <c r="AX845" s="1343"/>
      <c r="AY845" s="1344"/>
      <c r="BB845" s="108" t="str">
        <f t="shared" si="119"/>
        <v>*********</v>
      </c>
      <c r="BC845" s="108" t="str">
        <f t="shared" si="120"/>
        <v>FNOBR056</v>
      </c>
      <c r="BD845" s="108" t="str">
        <f t="shared" si="121"/>
        <v/>
      </c>
      <c r="BE845" s="108" t="str">
        <f t="shared" si="122"/>
        <v>Acer Palmatum 'Shishigashira'* | Shishigashira Maple - 1.2m Standard</v>
      </c>
      <c r="BF845" s="115" t="str">
        <f t="shared" si="123"/>
        <v/>
      </c>
      <c r="BG845" s="113" t="str">
        <f t="shared" si="124"/>
        <v/>
      </c>
      <c r="BH845" s="206">
        <f t="shared" si="125"/>
        <v>0</v>
      </c>
      <c r="BI845" s="113" t="str">
        <f t="shared" si="126"/>
        <v/>
      </c>
    </row>
    <row r="846" spans="2:61" ht="18.75" customHeight="1" x14ac:dyDescent="0.4">
      <c r="B846" s="1345" t="s">
        <v>1824</v>
      </c>
      <c r="C846" s="1346"/>
      <c r="D846" s="1345" t="s">
        <v>1824</v>
      </c>
      <c r="E846" s="1346"/>
      <c r="F846" s="1331" t="str">
        <f>'Ornamental Trees - Bare Root'!BG84</f>
        <v/>
      </c>
      <c r="G846" s="1332"/>
      <c r="H846" s="1333" t="str">
        <f>IF('Ornamental Trees - Bare Root'!BE84="",'Ornamental Trees - Bare Root'!BC84&amp;" | "&amp;'Ornamental Trees - Bare Root'!BD84,'Ornamental Trees - Bare Root'!BC84&amp;" | "&amp;'Ornamental Trees - Bare Root'!BD84&amp;" - "&amp;'Ornamental Trees - Bare Root'!BE84)</f>
        <v xml:space="preserve"> | </v>
      </c>
      <c r="I846" s="1334"/>
      <c r="J846" s="1334"/>
      <c r="K846" s="1334"/>
      <c r="L846" s="1334"/>
      <c r="M846" s="1334"/>
      <c r="N846" s="1334"/>
      <c r="O846" s="1334"/>
      <c r="P846" s="1334"/>
      <c r="Q846" s="1334"/>
      <c r="R846" s="1334"/>
      <c r="S846" s="1334"/>
      <c r="T846" s="1334"/>
      <c r="U846" s="1334"/>
      <c r="V846" s="1334"/>
      <c r="W846" s="1334"/>
      <c r="X846" s="1334"/>
      <c r="Y846" s="1334"/>
      <c r="Z846" s="1334"/>
      <c r="AA846" s="1334"/>
      <c r="AB846" s="1334"/>
      <c r="AC846" s="1334"/>
      <c r="AD846" s="1334"/>
      <c r="AE846" s="1334"/>
      <c r="AF846" s="1334"/>
      <c r="AG846" s="1334"/>
      <c r="AH846" s="1334"/>
      <c r="AI846" s="1334"/>
      <c r="AJ846" s="1334"/>
      <c r="AK846" s="1334"/>
      <c r="AL846" s="1335"/>
      <c r="AM846" s="1336" t="str">
        <f>'Ornamental Trees - Bare Root'!BH84</f>
        <v/>
      </c>
      <c r="AN846" s="1337"/>
      <c r="AO846" s="1338"/>
      <c r="AP846" s="1339" t="str">
        <f>'Ornamental Trees - Bare Root'!BJ84</f>
        <v/>
      </c>
      <c r="AQ846" s="1340"/>
      <c r="AR846" s="1341"/>
      <c r="AS846" s="1336" t="str">
        <f t="shared" si="118"/>
        <v/>
      </c>
      <c r="AT846" s="1337"/>
      <c r="AU846" s="1337"/>
      <c r="AV846" s="1338"/>
      <c r="AW846" s="1342" t="str">
        <f>'Ornamental Trees - Bare Root'!BA84</f>
        <v/>
      </c>
      <c r="AX846" s="1343"/>
      <c r="AY846" s="1344"/>
      <c r="BB846" s="108" t="str">
        <f t="shared" si="119"/>
        <v>*********</v>
      </c>
      <c r="BC846" s="108" t="str">
        <f t="shared" si="120"/>
        <v/>
      </c>
      <c r="BD846" s="108" t="str">
        <f t="shared" si="121"/>
        <v/>
      </c>
      <c r="BE846" s="108" t="str">
        <f t="shared" si="122"/>
        <v xml:space="preserve"> | </v>
      </c>
      <c r="BF846" s="115" t="str">
        <f t="shared" si="123"/>
        <v/>
      </c>
      <c r="BG846" s="113" t="str">
        <f t="shared" si="124"/>
        <v/>
      </c>
      <c r="BH846" s="206" t="str">
        <f t="shared" si="125"/>
        <v/>
      </c>
      <c r="BI846" s="113" t="str">
        <f t="shared" si="126"/>
        <v/>
      </c>
    </row>
    <row r="847" spans="2:61" ht="18.75" customHeight="1" x14ac:dyDescent="0.4">
      <c r="B847" s="1345" t="s">
        <v>1824</v>
      </c>
      <c r="C847" s="1346"/>
      <c r="D847" s="1345" t="s">
        <v>1824</v>
      </c>
      <c r="E847" s="1346"/>
      <c r="F847" s="1331" t="str">
        <f>'Ornamental Trees - Bare Root'!BG85</f>
        <v/>
      </c>
      <c r="G847" s="1332"/>
      <c r="H847" s="1333" t="str">
        <f>IF('Ornamental Trees - Bare Root'!BE85="",'Ornamental Trees - Bare Root'!BC85&amp;" | "&amp;'Ornamental Trees - Bare Root'!BD85,'Ornamental Trees - Bare Root'!BC85&amp;" | "&amp;'Ornamental Trees - Bare Root'!BD85&amp;" - "&amp;'Ornamental Trees - Bare Root'!BE85)</f>
        <v>Acer Palmatum 'Dissectum' |  - 0.5 - 1.0m Standard</v>
      </c>
      <c r="I847" s="1334"/>
      <c r="J847" s="1334"/>
      <c r="K847" s="1334"/>
      <c r="L847" s="1334"/>
      <c r="M847" s="1334"/>
      <c r="N847" s="1334"/>
      <c r="O847" s="1334"/>
      <c r="P847" s="1334"/>
      <c r="Q847" s="1334"/>
      <c r="R847" s="1334"/>
      <c r="S847" s="1334"/>
      <c r="T847" s="1334"/>
      <c r="U847" s="1334"/>
      <c r="V847" s="1334"/>
      <c r="W847" s="1334"/>
      <c r="X847" s="1334"/>
      <c r="Y847" s="1334"/>
      <c r="Z847" s="1334"/>
      <c r="AA847" s="1334"/>
      <c r="AB847" s="1334"/>
      <c r="AC847" s="1334"/>
      <c r="AD847" s="1334"/>
      <c r="AE847" s="1334"/>
      <c r="AF847" s="1334"/>
      <c r="AG847" s="1334"/>
      <c r="AH847" s="1334"/>
      <c r="AI847" s="1334"/>
      <c r="AJ847" s="1334"/>
      <c r="AK847" s="1334"/>
      <c r="AL847" s="1335"/>
      <c r="AM847" s="1336" t="str">
        <f>'Ornamental Trees - Bare Root'!BH85</f>
        <v/>
      </c>
      <c r="AN847" s="1337"/>
      <c r="AO847" s="1338"/>
      <c r="AP847" s="1339">
        <f>'Ornamental Trees - Bare Root'!BJ85</f>
        <v>0</v>
      </c>
      <c r="AQ847" s="1340"/>
      <c r="AR847" s="1341"/>
      <c r="AS847" s="1336" t="str">
        <f t="shared" si="118"/>
        <v/>
      </c>
      <c r="AT847" s="1337"/>
      <c r="AU847" s="1337"/>
      <c r="AV847" s="1338"/>
      <c r="AW847" s="1342" t="str">
        <f>'Ornamental Trees - Bare Root'!BA85</f>
        <v>JFOBR058</v>
      </c>
      <c r="AX847" s="1343"/>
      <c r="AY847" s="1344"/>
      <c r="BB847" s="108" t="str">
        <f t="shared" si="119"/>
        <v>*********</v>
      </c>
      <c r="BC847" s="108" t="str">
        <f t="shared" si="120"/>
        <v>JFOBR058</v>
      </c>
      <c r="BD847" s="108" t="str">
        <f t="shared" si="121"/>
        <v/>
      </c>
      <c r="BE847" s="108" t="str">
        <f t="shared" si="122"/>
        <v>Acer Palmatum 'Dissectum' |  - 0.5 - 1.0m Standard</v>
      </c>
      <c r="BF847" s="115" t="str">
        <f t="shared" si="123"/>
        <v/>
      </c>
      <c r="BG847" s="113" t="str">
        <f t="shared" si="124"/>
        <v/>
      </c>
      <c r="BH847" s="206">
        <f t="shared" si="125"/>
        <v>0</v>
      </c>
      <c r="BI847" s="113" t="str">
        <f t="shared" si="126"/>
        <v/>
      </c>
    </row>
    <row r="848" spans="2:61" ht="18.75" customHeight="1" x14ac:dyDescent="0.4">
      <c r="B848" s="1345" t="s">
        <v>1824</v>
      </c>
      <c r="C848" s="1346"/>
      <c r="D848" s="1345" t="s">
        <v>1824</v>
      </c>
      <c r="E848" s="1346"/>
      <c r="F848" s="1331" t="str">
        <f>'Ornamental Trees - Bare Root'!BG86</f>
        <v/>
      </c>
      <c r="G848" s="1332"/>
      <c r="H848" s="1333" t="str">
        <f>IF('Ornamental Trees - Bare Root'!BE86="",'Ornamental Trees - Bare Root'!BC86&amp;" | "&amp;'Ornamental Trees - Bare Root'!BD86,'Ornamental Trees - Bare Root'!BC86&amp;" | "&amp;'Ornamental Trees - Bare Root'!BD86&amp;" - "&amp;'Ornamental Trees - Bare Root'!BE86)</f>
        <v>Acer Palmatum 'Dissectum' |  - 1.2m Standard</v>
      </c>
      <c r="I848" s="1334"/>
      <c r="J848" s="1334"/>
      <c r="K848" s="1334"/>
      <c r="L848" s="1334"/>
      <c r="M848" s="1334"/>
      <c r="N848" s="1334"/>
      <c r="O848" s="1334"/>
      <c r="P848" s="1334"/>
      <c r="Q848" s="1334"/>
      <c r="R848" s="1334"/>
      <c r="S848" s="1334"/>
      <c r="T848" s="1334"/>
      <c r="U848" s="1334"/>
      <c r="V848" s="1334"/>
      <c r="W848" s="1334"/>
      <c r="X848" s="1334"/>
      <c r="Y848" s="1334"/>
      <c r="Z848" s="1334"/>
      <c r="AA848" s="1334"/>
      <c r="AB848" s="1334"/>
      <c r="AC848" s="1334"/>
      <c r="AD848" s="1334"/>
      <c r="AE848" s="1334"/>
      <c r="AF848" s="1334"/>
      <c r="AG848" s="1334"/>
      <c r="AH848" s="1334"/>
      <c r="AI848" s="1334"/>
      <c r="AJ848" s="1334"/>
      <c r="AK848" s="1334"/>
      <c r="AL848" s="1335"/>
      <c r="AM848" s="1336" t="str">
        <f>'Ornamental Trees - Bare Root'!BH86</f>
        <v/>
      </c>
      <c r="AN848" s="1337"/>
      <c r="AO848" s="1338"/>
      <c r="AP848" s="1339">
        <f>'Ornamental Trees - Bare Root'!BJ86</f>
        <v>0</v>
      </c>
      <c r="AQ848" s="1340"/>
      <c r="AR848" s="1341"/>
      <c r="AS848" s="1336" t="str">
        <f t="shared" ref="AS848:AS911" si="127">IF(OR(F848="",F848=0),"",(F848*AM848)-(F848*AM848*AP848))</f>
        <v/>
      </c>
      <c r="AT848" s="1337"/>
      <c r="AU848" s="1337"/>
      <c r="AV848" s="1338"/>
      <c r="AW848" s="1342" t="str">
        <f>'Ornamental Trees - Bare Root'!BA86</f>
        <v>JFOBR059</v>
      </c>
      <c r="AX848" s="1343"/>
      <c r="AY848" s="1344"/>
      <c r="BB848" s="108" t="str">
        <f t="shared" si="119"/>
        <v>*********</v>
      </c>
      <c r="BC848" s="108" t="str">
        <f t="shared" si="120"/>
        <v>JFOBR059</v>
      </c>
      <c r="BD848" s="108" t="str">
        <f t="shared" si="121"/>
        <v/>
      </c>
      <c r="BE848" s="108" t="str">
        <f t="shared" si="122"/>
        <v>Acer Palmatum 'Dissectum' |  - 1.2m Standard</v>
      </c>
      <c r="BF848" s="115" t="str">
        <f t="shared" si="123"/>
        <v/>
      </c>
      <c r="BG848" s="113" t="str">
        <f t="shared" si="124"/>
        <v/>
      </c>
      <c r="BH848" s="206">
        <f t="shared" si="125"/>
        <v>0</v>
      </c>
      <c r="BI848" s="113" t="str">
        <f t="shared" si="126"/>
        <v/>
      </c>
    </row>
    <row r="849" spans="2:61" ht="18.75" customHeight="1" x14ac:dyDescent="0.4">
      <c r="B849" s="1345" t="s">
        <v>1824</v>
      </c>
      <c r="C849" s="1346"/>
      <c r="D849" s="1345" t="s">
        <v>1824</v>
      </c>
      <c r="E849" s="1346"/>
      <c r="F849" s="1331" t="str">
        <f>'Ornamental Trees - Bare Root'!BG87</f>
        <v/>
      </c>
      <c r="G849" s="1332"/>
      <c r="H849" s="1333" t="str">
        <f>IF('Ornamental Trees - Bare Root'!BE87="",'Ornamental Trees - Bare Root'!BC87&amp;" | "&amp;'Ornamental Trees - Bare Root'!BD87,'Ornamental Trees - Bare Root'!BC87&amp;" | "&amp;'Ornamental Trees - Bare Root'!BD87&amp;" - "&amp;'Ornamental Trees - Bare Root'!BE87)</f>
        <v>Acer Palmatum 'Dissectum' |  - 0.5 - 1.0m Standard</v>
      </c>
      <c r="I849" s="1334"/>
      <c r="J849" s="1334"/>
      <c r="K849" s="1334"/>
      <c r="L849" s="1334"/>
      <c r="M849" s="1334"/>
      <c r="N849" s="1334"/>
      <c r="O849" s="1334"/>
      <c r="P849" s="1334"/>
      <c r="Q849" s="1334"/>
      <c r="R849" s="1334"/>
      <c r="S849" s="1334"/>
      <c r="T849" s="1334"/>
      <c r="U849" s="1334"/>
      <c r="V849" s="1334"/>
      <c r="W849" s="1334"/>
      <c r="X849" s="1334"/>
      <c r="Y849" s="1334"/>
      <c r="Z849" s="1334"/>
      <c r="AA849" s="1334"/>
      <c r="AB849" s="1334"/>
      <c r="AC849" s="1334"/>
      <c r="AD849" s="1334"/>
      <c r="AE849" s="1334"/>
      <c r="AF849" s="1334"/>
      <c r="AG849" s="1334"/>
      <c r="AH849" s="1334"/>
      <c r="AI849" s="1334"/>
      <c r="AJ849" s="1334"/>
      <c r="AK849" s="1334"/>
      <c r="AL849" s="1335"/>
      <c r="AM849" s="1336" t="str">
        <f>'Ornamental Trees - Bare Root'!BH87</f>
        <v/>
      </c>
      <c r="AN849" s="1337"/>
      <c r="AO849" s="1338"/>
      <c r="AP849" s="1339">
        <f>'Ornamental Trees - Bare Root'!BJ87</f>
        <v>0</v>
      </c>
      <c r="AQ849" s="1340"/>
      <c r="AR849" s="1341"/>
      <c r="AS849" s="1336" t="str">
        <f t="shared" si="127"/>
        <v/>
      </c>
      <c r="AT849" s="1337"/>
      <c r="AU849" s="1337"/>
      <c r="AV849" s="1338"/>
      <c r="AW849" s="1342" t="str">
        <f>'Ornamental Trees - Bare Root'!BA87</f>
        <v>JFOBR058</v>
      </c>
      <c r="AX849" s="1343"/>
      <c r="AY849" s="1344"/>
      <c r="BB849" s="108" t="str">
        <f t="shared" si="119"/>
        <v>*********</v>
      </c>
      <c r="BC849" s="108" t="str">
        <f t="shared" si="120"/>
        <v>JFOBR058</v>
      </c>
      <c r="BD849" s="108" t="str">
        <f t="shared" si="121"/>
        <v/>
      </c>
      <c r="BE849" s="108" t="str">
        <f t="shared" si="122"/>
        <v>Acer Palmatum 'Dissectum' |  - 0.5 - 1.0m Standard</v>
      </c>
      <c r="BF849" s="115" t="str">
        <f t="shared" si="123"/>
        <v/>
      </c>
      <c r="BG849" s="113" t="str">
        <f t="shared" si="124"/>
        <v/>
      </c>
      <c r="BH849" s="206">
        <f t="shared" si="125"/>
        <v>0</v>
      </c>
      <c r="BI849" s="113" t="str">
        <f t="shared" si="126"/>
        <v/>
      </c>
    </row>
    <row r="850" spans="2:61" ht="18.75" customHeight="1" x14ac:dyDescent="0.4">
      <c r="B850" s="1345" t="s">
        <v>1824</v>
      </c>
      <c r="C850" s="1346"/>
      <c r="D850" s="1345" t="s">
        <v>1824</v>
      </c>
      <c r="E850" s="1346"/>
      <c r="F850" s="1331" t="str">
        <f>'Ornamental Trees - Bare Root'!BG88</f>
        <v/>
      </c>
      <c r="G850" s="1332"/>
      <c r="H850" s="1333" t="str">
        <f>IF('Ornamental Trees - Bare Root'!BE88="",'Ornamental Trees - Bare Root'!BC88&amp;" | "&amp;'Ornamental Trees - Bare Root'!BD88,'Ornamental Trees - Bare Root'!BC88&amp;" | "&amp;'Ornamental Trees - Bare Root'!BD88&amp;" - "&amp;'Ornamental Trees - Bare Root'!BE88)</f>
        <v>Acer Palmatum 'Dissectum' |  - 1.2m Standard</v>
      </c>
      <c r="I850" s="1334"/>
      <c r="J850" s="1334"/>
      <c r="K850" s="1334"/>
      <c r="L850" s="1334"/>
      <c r="M850" s="1334"/>
      <c r="N850" s="1334"/>
      <c r="O850" s="1334"/>
      <c r="P850" s="1334"/>
      <c r="Q850" s="1334"/>
      <c r="R850" s="1334"/>
      <c r="S850" s="1334"/>
      <c r="T850" s="1334"/>
      <c r="U850" s="1334"/>
      <c r="V850" s="1334"/>
      <c r="W850" s="1334"/>
      <c r="X850" s="1334"/>
      <c r="Y850" s="1334"/>
      <c r="Z850" s="1334"/>
      <c r="AA850" s="1334"/>
      <c r="AB850" s="1334"/>
      <c r="AC850" s="1334"/>
      <c r="AD850" s="1334"/>
      <c r="AE850" s="1334"/>
      <c r="AF850" s="1334"/>
      <c r="AG850" s="1334"/>
      <c r="AH850" s="1334"/>
      <c r="AI850" s="1334"/>
      <c r="AJ850" s="1334"/>
      <c r="AK850" s="1334"/>
      <c r="AL850" s="1335"/>
      <c r="AM850" s="1336" t="str">
        <f>'Ornamental Trees - Bare Root'!BH88</f>
        <v/>
      </c>
      <c r="AN850" s="1337"/>
      <c r="AO850" s="1338"/>
      <c r="AP850" s="1339">
        <f>'Ornamental Trees - Bare Root'!BJ88</f>
        <v>0</v>
      </c>
      <c r="AQ850" s="1340"/>
      <c r="AR850" s="1341"/>
      <c r="AS850" s="1336" t="str">
        <f t="shared" si="127"/>
        <v/>
      </c>
      <c r="AT850" s="1337"/>
      <c r="AU850" s="1337"/>
      <c r="AV850" s="1338"/>
      <c r="AW850" s="1342" t="str">
        <f>'Ornamental Trees - Bare Root'!BA88</f>
        <v>JFOBR059</v>
      </c>
      <c r="AX850" s="1343"/>
      <c r="AY850" s="1344"/>
      <c r="BB850" s="108" t="str">
        <f t="shared" si="119"/>
        <v>*********</v>
      </c>
      <c r="BC850" s="108" t="str">
        <f t="shared" si="120"/>
        <v>JFOBR059</v>
      </c>
      <c r="BD850" s="108" t="str">
        <f t="shared" si="121"/>
        <v/>
      </c>
      <c r="BE850" s="108" t="str">
        <f t="shared" si="122"/>
        <v>Acer Palmatum 'Dissectum' |  - 1.2m Standard</v>
      </c>
      <c r="BF850" s="115" t="str">
        <f t="shared" si="123"/>
        <v/>
      </c>
      <c r="BG850" s="113" t="str">
        <f t="shared" si="124"/>
        <v/>
      </c>
      <c r="BH850" s="206">
        <f t="shared" si="125"/>
        <v>0</v>
      </c>
      <c r="BI850" s="113" t="str">
        <f t="shared" si="126"/>
        <v/>
      </c>
    </row>
    <row r="851" spans="2:61" ht="18.75" customHeight="1" x14ac:dyDescent="0.4">
      <c r="B851" s="1345" t="s">
        <v>1824</v>
      </c>
      <c r="C851" s="1346"/>
      <c r="D851" s="1345" t="s">
        <v>1824</v>
      </c>
      <c r="E851" s="1346"/>
      <c r="F851" s="1331" t="str">
        <f>'Ornamental Trees - Bare Root'!BG89</f>
        <v/>
      </c>
      <c r="G851" s="1332"/>
      <c r="H851" s="1333" t="str">
        <f>IF('Ornamental Trees - Bare Root'!BE89="",'Ornamental Trees - Bare Root'!BC89&amp;" | "&amp;'Ornamental Trees - Bare Root'!BD89,'Ornamental Trees - Bare Root'!BC89&amp;" | "&amp;'Ornamental Trees - Bare Root'!BD89&amp;" - "&amp;'Ornamental Trees - Bare Root'!BE89)</f>
        <v>Acer Palmatum 'Dissectum Atropurpureum' |  - 1.2m Standard</v>
      </c>
      <c r="I851" s="1334"/>
      <c r="J851" s="1334"/>
      <c r="K851" s="1334"/>
      <c r="L851" s="1334"/>
      <c r="M851" s="1334"/>
      <c r="N851" s="1334"/>
      <c r="O851" s="1334"/>
      <c r="P851" s="1334"/>
      <c r="Q851" s="1334"/>
      <c r="R851" s="1334"/>
      <c r="S851" s="1334"/>
      <c r="T851" s="1334"/>
      <c r="U851" s="1334"/>
      <c r="V851" s="1334"/>
      <c r="W851" s="1334"/>
      <c r="X851" s="1334"/>
      <c r="Y851" s="1334"/>
      <c r="Z851" s="1334"/>
      <c r="AA851" s="1334"/>
      <c r="AB851" s="1334"/>
      <c r="AC851" s="1334"/>
      <c r="AD851" s="1334"/>
      <c r="AE851" s="1334"/>
      <c r="AF851" s="1334"/>
      <c r="AG851" s="1334"/>
      <c r="AH851" s="1334"/>
      <c r="AI851" s="1334"/>
      <c r="AJ851" s="1334"/>
      <c r="AK851" s="1334"/>
      <c r="AL851" s="1335"/>
      <c r="AM851" s="1336" t="str">
        <f>'Ornamental Trees - Bare Root'!BH89</f>
        <v/>
      </c>
      <c r="AN851" s="1337"/>
      <c r="AO851" s="1338"/>
      <c r="AP851" s="1339">
        <f>'Ornamental Trees - Bare Root'!BJ89</f>
        <v>0</v>
      </c>
      <c r="AQ851" s="1340"/>
      <c r="AR851" s="1341"/>
      <c r="AS851" s="1336" t="str">
        <f t="shared" si="127"/>
        <v/>
      </c>
      <c r="AT851" s="1337"/>
      <c r="AU851" s="1337"/>
      <c r="AV851" s="1338"/>
      <c r="AW851" s="1342" t="str">
        <f>'Ornamental Trees - Bare Root'!BA89</f>
        <v>FNOBR060</v>
      </c>
      <c r="AX851" s="1343"/>
      <c r="AY851" s="1344"/>
      <c r="BB851" s="108" t="str">
        <f t="shared" si="119"/>
        <v>*********</v>
      </c>
      <c r="BC851" s="108" t="str">
        <f t="shared" si="120"/>
        <v>FNOBR060</v>
      </c>
      <c r="BD851" s="108" t="str">
        <f t="shared" si="121"/>
        <v/>
      </c>
      <c r="BE851" s="108" t="str">
        <f t="shared" si="122"/>
        <v>Acer Palmatum 'Dissectum Atropurpureum' |  - 1.2m Standard</v>
      </c>
      <c r="BF851" s="115" t="str">
        <f t="shared" si="123"/>
        <v/>
      </c>
      <c r="BG851" s="113" t="str">
        <f t="shared" si="124"/>
        <v/>
      </c>
      <c r="BH851" s="206">
        <f t="shared" si="125"/>
        <v>0</v>
      </c>
      <c r="BI851" s="113" t="str">
        <f t="shared" si="126"/>
        <v/>
      </c>
    </row>
    <row r="852" spans="2:61" ht="18.75" customHeight="1" x14ac:dyDescent="0.4">
      <c r="B852" s="1345" t="s">
        <v>1824</v>
      </c>
      <c r="C852" s="1346"/>
      <c r="D852" s="1345" t="s">
        <v>1824</v>
      </c>
      <c r="E852" s="1346"/>
      <c r="F852" s="1331" t="str">
        <f>'Ornamental Trees - Bare Root'!BG90</f>
        <v/>
      </c>
      <c r="G852" s="1332"/>
      <c r="H852" s="1333" t="str">
        <f>IF('Ornamental Trees - Bare Root'!BE90="",'Ornamental Trees - Bare Root'!BC90&amp;" | "&amp;'Ornamental Trees - Bare Root'!BD90,'Ornamental Trees - Bare Root'!BC90&amp;" | "&amp;'Ornamental Trees - Bare Root'!BD90&amp;" - "&amp;'Ornamental Trees - Bare Root'!BE90)</f>
        <v>Acer Palmatum 'Dissectum Bronze'* |  - 1.2m Standard</v>
      </c>
      <c r="I852" s="1334"/>
      <c r="J852" s="1334"/>
      <c r="K852" s="1334"/>
      <c r="L852" s="1334"/>
      <c r="M852" s="1334"/>
      <c r="N852" s="1334"/>
      <c r="O852" s="1334"/>
      <c r="P852" s="1334"/>
      <c r="Q852" s="1334"/>
      <c r="R852" s="1334"/>
      <c r="S852" s="1334"/>
      <c r="T852" s="1334"/>
      <c r="U852" s="1334"/>
      <c r="V852" s="1334"/>
      <c r="W852" s="1334"/>
      <c r="X852" s="1334"/>
      <c r="Y852" s="1334"/>
      <c r="Z852" s="1334"/>
      <c r="AA852" s="1334"/>
      <c r="AB852" s="1334"/>
      <c r="AC852" s="1334"/>
      <c r="AD852" s="1334"/>
      <c r="AE852" s="1334"/>
      <c r="AF852" s="1334"/>
      <c r="AG852" s="1334"/>
      <c r="AH852" s="1334"/>
      <c r="AI852" s="1334"/>
      <c r="AJ852" s="1334"/>
      <c r="AK852" s="1334"/>
      <c r="AL852" s="1335"/>
      <c r="AM852" s="1336" t="str">
        <f>'Ornamental Trees - Bare Root'!BH90</f>
        <v/>
      </c>
      <c r="AN852" s="1337"/>
      <c r="AO852" s="1338"/>
      <c r="AP852" s="1339">
        <f>'Ornamental Trees - Bare Root'!BJ90</f>
        <v>0</v>
      </c>
      <c r="AQ852" s="1340"/>
      <c r="AR852" s="1341"/>
      <c r="AS852" s="1336" t="str">
        <f t="shared" si="127"/>
        <v/>
      </c>
      <c r="AT852" s="1337"/>
      <c r="AU852" s="1337"/>
      <c r="AV852" s="1338"/>
      <c r="AW852" s="1342" t="str">
        <f>'Ornamental Trees - Bare Root'!BA90</f>
        <v>FNOBR061</v>
      </c>
      <c r="AX852" s="1343"/>
      <c r="AY852" s="1344"/>
      <c r="BB852" s="108" t="str">
        <f t="shared" si="119"/>
        <v>*********</v>
      </c>
      <c r="BC852" s="108" t="str">
        <f t="shared" si="120"/>
        <v>FNOBR061</v>
      </c>
      <c r="BD852" s="108" t="str">
        <f t="shared" si="121"/>
        <v/>
      </c>
      <c r="BE852" s="108" t="str">
        <f t="shared" si="122"/>
        <v>Acer Palmatum 'Dissectum Bronze'* |  - 1.2m Standard</v>
      </c>
      <c r="BF852" s="115" t="str">
        <f t="shared" si="123"/>
        <v/>
      </c>
      <c r="BG852" s="113" t="str">
        <f t="shared" si="124"/>
        <v/>
      </c>
      <c r="BH852" s="206">
        <f t="shared" si="125"/>
        <v>0</v>
      </c>
      <c r="BI852" s="113" t="str">
        <f t="shared" si="126"/>
        <v/>
      </c>
    </row>
    <row r="853" spans="2:61" ht="18.75" customHeight="1" x14ac:dyDescent="0.4">
      <c r="B853" s="1345" t="s">
        <v>1824</v>
      </c>
      <c r="C853" s="1346"/>
      <c r="D853" s="1345" t="s">
        <v>1824</v>
      </c>
      <c r="E853" s="1346"/>
      <c r="F853" s="1331" t="str">
        <f>'Ornamental Trees - Bare Root'!BG91</f>
        <v/>
      </c>
      <c r="G853" s="1332"/>
      <c r="H853" s="1333" t="str">
        <f>IF('Ornamental Trees - Bare Root'!BE91="",'Ornamental Trees - Bare Root'!BC91&amp;" | "&amp;'Ornamental Trees - Bare Root'!BD91,'Ornamental Trees - Bare Root'!BC91&amp;" | "&amp;'Ornamental Trees - Bare Root'!BD91&amp;" - "&amp;'Ornamental Trees - Bare Root'!BE91)</f>
        <v>Acer Palmatum 'Dissectum Atropurpureum Ornatum' |  - 1.2m Standard</v>
      </c>
      <c r="I853" s="1334"/>
      <c r="J853" s="1334"/>
      <c r="K853" s="1334"/>
      <c r="L853" s="1334"/>
      <c r="M853" s="1334"/>
      <c r="N853" s="1334"/>
      <c r="O853" s="1334"/>
      <c r="P853" s="1334"/>
      <c r="Q853" s="1334"/>
      <c r="R853" s="1334"/>
      <c r="S853" s="1334"/>
      <c r="T853" s="1334"/>
      <c r="U853" s="1334"/>
      <c r="V853" s="1334"/>
      <c r="W853" s="1334"/>
      <c r="X853" s="1334"/>
      <c r="Y853" s="1334"/>
      <c r="Z853" s="1334"/>
      <c r="AA853" s="1334"/>
      <c r="AB853" s="1334"/>
      <c r="AC853" s="1334"/>
      <c r="AD853" s="1334"/>
      <c r="AE853" s="1334"/>
      <c r="AF853" s="1334"/>
      <c r="AG853" s="1334"/>
      <c r="AH853" s="1334"/>
      <c r="AI853" s="1334"/>
      <c r="AJ853" s="1334"/>
      <c r="AK853" s="1334"/>
      <c r="AL853" s="1335"/>
      <c r="AM853" s="1336" t="str">
        <f>'Ornamental Trees - Bare Root'!BH91</f>
        <v/>
      </c>
      <c r="AN853" s="1337"/>
      <c r="AO853" s="1338"/>
      <c r="AP853" s="1339">
        <f>'Ornamental Trees - Bare Root'!BJ91</f>
        <v>0</v>
      </c>
      <c r="AQ853" s="1340"/>
      <c r="AR853" s="1341"/>
      <c r="AS853" s="1336" t="str">
        <f t="shared" si="127"/>
        <v/>
      </c>
      <c r="AT853" s="1337"/>
      <c r="AU853" s="1337"/>
      <c r="AV853" s="1338"/>
      <c r="AW853" s="1342" t="str">
        <f>'Ornamental Trees - Bare Root'!BA91</f>
        <v>FNOBR065</v>
      </c>
      <c r="AX853" s="1343"/>
      <c r="AY853" s="1344"/>
      <c r="BB853" s="108" t="str">
        <f t="shared" si="119"/>
        <v>*********</v>
      </c>
      <c r="BC853" s="108" t="str">
        <f t="shared" si="120"/>
        <v>FNOBR065</v>
      </c>
      <c r="BD853" s="108" t="str">
        <f t="shared" si="121"/>
        <v/>
      </c>
      <c r="BE853" s="108" t="str">
        <f t="shared" si="122"/>
        <v>Acer Palmatum 'Dissectum Atropurpureum Ornatum' |  - 1.2m Standard</v>
      </c>
      <c r="BF853" s="115" t="str">
        <f t="shared" si="123"/>
        <v/>
      </c>
      <c r="BG853" s="113" t="str">
        <f t="shared" si="124"/>
        <v/>
      </c>
      <c r="BH853" s="206">
        <f t="shared" si="125"/>
        <v>0</v>
      </c>
      <c r="BI853" s="113" t="str">
        <f t="shared" si="126"/>
        <v/>
      </c>
    </row>
    <row r="854" spans="2:61" ht="18.75" customHeight="1" x14ac:dyDescent="0.4">
      <c r="B854" s="1345" t="s">
        <v>1824</v>
      </c>
      <c r="C854" s="1346"/>
      <c r="D854" s="1345" t="s">
        <v>1824</v>
      </c>
      <c r="E854" s="1346"/>
      <c r="F854" s="1331" t="str">
        <f>'Ornamental Trees - Bare Root'!BG92</f>
        <v/>
      </c>
      <c r="G854" s="1332"/>
      <c r="H854" s="1333" t="str">
        <f>IF('Ornamental Trees - Bare Root'!BE92="",'Ornamental Trees - Bare Root'!BC92&amp;" | "&amp;'Ornamental Trees - Bare Root'!BD92,'Ornamental Trees - Bare Root'!BC92&amp;" | "&amp;'Ornamental Trees - Bare Root'!BD92&amp;" - "&amp;'Ornamental Trees - Bare Root'!BE92)</f>
        <v>Acer Palmatum 'Dissectum Emerald Lace' |  - 1.2m Standard</v>
      </c>
      <c r="I854" s="1334"/>
      <c r="J854" s="1334"/>
      <c r="K854" s="1334"/>
      <c r="L854" s="1334"/>
      <c r="M854" s="1334"/>
      <c r="N854" s="1334"/>
      <c r="O854" s="1334"/>
      <c r="P854" s="1334"/>
      <c r="Q854" s="1334"/>
      <c r="R854" s="1334"/>
      <c r="S854" s="1334"/>
      <c r="T854" s="1334"/>
      <c r="U854" s="1334"/>
      <c r="V854" s="1334"/>
      <c r="W854" s="1334"/>
      <c r="X854" s="1334"/>
      <c r="Y854" s="1334"/>
      <c r="Z854" s="1334"/>
      <c r="AA854" s="1334"/>
      <c r="AB854" s="1334"/>
      <c r="AC854" s="1334"/>
      <c r="AD854" s="1334"/>
      <c r="AE854" s="1334"/>
      <c r="AF854" s="1334"/>
      <c r="AG854" s="1334"/>
      <c r="AH854" s="1334"/>
      <c r="AI854" s="1334"/>
      <c r="AJ854" s="1334"/>
      <c r="AK854" s="1334"/>
      <c r="AL854" s="1335"/>
      <c r="AM854" s="1336" t="str">
        <f>'Ornamental Trees - Bare Root'!BH92</f>
        <v/>
      </c>
      <c r="AN854" s="1337"/>
      <c r="AO854" s="1338"/>
      <c r="AP854" s="1339">
        <f>'Ornamental Trees - Bare Root'!BJ92</f>
        <v>0</v>
      </c>
      <c r="AQ854" s="1340"/>
      <c r="AR854" s="1341"/>
      <c r="AS854" s="1336" t="str">
        <f t="shared" si="127"/>
        <v/>
      </c>
      <c r="AT854" s="1337"/>
      <c r="AU854" s="1337"/>
      <c r="AV854" s="1338"/>
      <c r="AW854" s="1342" t="str">
        <f>'Ornamental Trees - Bare Root'!BA92</f>
        <v>FNOBR062</v>
      </c>
      <c r="AX854" s="1343"/>
      <c r="AY854" s="1344"/>
      <c r="BB854" s="108" t="str">
        <f t="shared" si="119"/>
        <v>*********</v>
      </c>
      <c r="BC854" s="108" t="str">
        <f t="shared" si="120"/>
        <v>FNOBR062</v>
      </c>
      <c r="BD854" s="108" t="str">
        <f t="shared" si="121"/>
        <v/>
      </c>
      <c r="BE854" s="108" t="str">
        <f t="shared" si="122"/>
        <v>Acer Palmatum 'Dissectum Emerald Lace' |  - 1.2m Standard</v>
      </c>
      <c r="BF854" s="115" t="str">
        <f t="shared" si="123"/>
        <v/>
      </c>
      <c r="BG854" s="113" t="str">
        <f t="shared" si="124"/>
        <v/>
      </c>
      <c r="BH854" s="206">
        <f t="shared" si="125"/>
        <v>0</v>
      </c>
      <c r="BI854" s="113" t="str">
        <f t="shared" si="126"/>
        <v/>
      </c>
    </row>
    <row r="855" spans="2:61" ht="18.75" customHeight="1" x14ac:dyDescent="0.4">
      <c r="B855" s="1345" t="s">
        <v>1824</v>
      </c>
      <c r="C855" s="1346"/>
      <c r="D855" s="1345" t="s">
        <v>1824</v>
      </c>
      <c r="E855" s="1346"/>
      <c r="F855" s="1331" t="str">
        <f>'Ornamental Trees - Bare Root'!BG93</f>
        <v/>
      </c>
      <c r="G855" s="1332"/>
      <c r="H855" s="1333" t="str">
        <f>IF('Ornamental Trees - Bare Root'!BE93="",'Ornamental Trees - Bare Root'!BC93&amp;" | "&amp;'Ornamental Trees - Bare Root'!BD93,'Ornamental Trees - Bare Root'!BC93&amp;" | "&amp;'Ornamental Trees - Bare Root'!BD93&amp;" - "&amp;'Ornamental Trees - Bare Root'!BE93)</f>
        <v>Acer Palmatum 'Dissectum Inaba Shidare' |  - 1.2m Standard</v>
      </c>
      <c r="I855" s="1334"/>
      <c r="J855" s="1334"/>
      <c r="K855" s="1334"/>
      <c r="L855" s="1334"/>
      <c r="M855" s="1334"/>
      <c r="N855" s="1334"/>
      <c r="O855" s="1334"/>
      <c r="P855" s="1334"/>
      <c r="Q855" s="1334"/>
      <c r="R855" s="1334"/>
      <c r="S855" s="1334"/>
      <c r="T855" s="1334"/>
      <c r="U855" s="1334"/>
      <c r="V855" s="1334"/>
      <c r="W855" s="1334"/>
      <c r="X855" s="1334"/>
      <c r="Y855" s="1334"/>
      <c r="Z855" s="1334"/>
      <c r="AA855" s="1334"/>
      <c r="AB855" s="1334"/>
      <c r="AC855" s="1334"/>
      <c r="AD855" s="1334"/>
      <c r="AE855" s="1334"/>
      <c r="AF855" s="1334"/>
      <c r="AG855" s="1334"/>
      <c r="AH855" s="1334"/>
      <c r="AI855" s="1334"/>
      <c r="AJ855" s="1334"/>
      <c r="AK855" s="1334"/>
      <c r="AL855" s="1335"/>
      <c r="AM855" s="1336" t="str">
        <f>'Ornamental Trees - Bare Root'!BH93</f>
        <v/>
      </c>
      <c r="AN855" s="1337"/>
      <c r="AO855" s="1338"/>
      <c r="AP855" s="1339">
        <f>'Ornamental Trees - Bare Root'!BJ93</f>
        <v>0</v>
      </c>
      <c r="AQ855" s="1340"/>
      <c r="AR855" s="1341"/>
      <c r="AS855" s="1336" t="str">
        <f t="shared" si="127"/>
        <v/>
      </c>
      <c r="AT855" s="1337"/>
      <c r="AU855" s="1337"/>
      <c r="AV855" s="1338"/>
      <c r="AW855" s="1342" t="str">
        <f>'Ornamental Trees - Bare Root'!BA93</f>
        <v>FNOBR063</v>
      </c>
      <c r="AX855" s="1343"/>
      <c r="AY855" s="1344"/>
      <c r="BB855" s="108" t="str">
        <f t="shared" si="119"/>
        <v>*********</v>
      </c>
      <c r="BC855" s="108" t="str">
        <f t="shared" si="120"/>
        <v>FNOBR063</v>
      </c>
      <c r="BD855" s="108" t="str">
        <f t="shared" si="121"/>
        <v/>
      </c>
      <c r="BE855" s="108" t="str">
        <f t="shared" si="122"/>
        <v>Acer Palmatum 'Dissectum Inaba Shidare' |  - 1.2m Standard</v>
      </c>
      <c r="BF855" s="115" t="str">
        <f t="shared" si="123"/>
        <v/>
      </c>
      <c r="BG855" s="113" t="str">
        <f t="shared" si="124"/>
        <v/>
      </c>
      <c r="BH855" s="206">
        <f t="shared" si="125"/>
        <v>0</v>
      </c>
      <c r="BI855" s="113" t="str">
        <f t="shared" si="126"/>
        <v/>
      </c>
    </row>
    <row r="856" spans="2:61" ht="18.75" customHeight="1" x14ac:dyDescent="0.4">
      <c r="B856" s="1345" t="s">
        <v>1824</v>
      </c>
      <c r="C856" s="1346"/>
      <c r="D856" s="1345" t="s">
        <v>1824</v>
      </c>
      <c r="E856" s="1346"/>
      <c r="F856" s="1331" t="str">
        <f>'Ornamental Trees - Bare Root'!BG94</f>
        <v/>
      </c>
      <c r="G856" s="1332"/>
      <c r="H856" s="1333" t="str">
        <f>IF('Ornamental Trees - Bare Root'!BE94="",'Ornamental Trees - Bare Root'!BC94&amp;" | "&amp;'Ornamental Trees - Bare Root'!BD94,'Ornamental Trees - Bare Root'!BC94&amp;" | "&amp;'Ornamental Trees - Bare Root'!BD94&amp;" - "&amp;'Ornamental Trees - Bare Root'!BE94)</f>
        <v>Acer Palmatum 'Dissectum Orangeola' |  - 1.2m Standard</v>
      </c>
      <c r="I856" s="1334"/>
      <c r="J856" s="1334"/>
      <c r="K856" s="1334"/>
      <c r="L856" s="1334"/>
      <c r="M856" s="1334"/>
      <c r="N856" s="1334"/>
      <c r="O856" s="1334"/>
      <c r="P856" s="1334"/>
      <c r="Q856" s="1334"/>
      <c r="R856" s="1334"/>
      <c r="S856" s="1334"/>
      <c r="T856" s="1334"/>
      <c r="U856" s="1334"/>
      <c r="V856" s="1334"/>
      <c r="W856" s="1334"/>
      <c r="X856" s="1334"/>
      <c r="Y856" s="1334"/>
      <c r="Z856" s="1334"/>
      <c r="AA856" s="1334"/>
      <c r="AB856" s="1334"/>
      <c r="AC856" s="1334"/>
      <c r="AD856" s="1334"/>
      <c r="AE856" s="1334"/>
      <c r="AF856" s="1334"/>
      <c r="AG856" s="1334"/>
      <c r="AH856" s="1334"/>
      <c r="AI856" s="1334"/>
      <c r="AJ856" s="1334"/>
      <c r="AK856" s="1334"/>
      <c r="AL856" s="1335"/>
      <c r="AM856" s="1336" t="str">
        <f>'Ornamental Trees - Bare Root'!BH94</f>
        <v/>
      </c>
      <c r="AN856" s="1337"/>
      <c r="AO856" s="1338"/>
      <c r="AP856" s="1339">
        <f>'Ornamental Trees - Bare Root'!BJ94</f>
        <v>0</v>
      </c>
      <c r="AQ856" s="1340"/>
      <c r="AR856" s="1341"/>
      <c r="AS856" s="1336" t="str">
        <f t="shared" si="127"/>
        <v/>
      </c>
      <c r="AT856" s="1337"/>
      <c r="AU856" s="1337"/>
      <c r="AV856" s="1338"/>
      <c r="AW856" s="1342" t="str">
        <f>'Ornamental Trees - Bare Root'!BA94</f>
        <v>FNOBR064</v>
      </c>
      <c r="AX856" s="1343"/>
      <c r="AY856" s="1344"/>
      <c r="BB856" s="108" t="str">
        <f t="shared" si="119"/>
        <v>*********</v>
      </c>
      <c r="BC856" s="108" t="str">
        <f t="shared" si="120"/>
        <v>FNOBR064</v>
      </c>
      <c r="BD856" s="108" t="str">
        <f t="shared" si="121"/>
        <v/>
      </c>
      <c r="BE856" s="108" t="str">
        <f t="shared" si="122"/>
        <v>Acer Palmatum 'Dissectum Orangeola' |  - 1.2m Standard</v>
      </c>
      <c r="BF856" s="115" t="str">
        <f t="shared" si="123"/>
        <v/>
      </c>
      <c r="BG856" s="113" t="str">
        <f t="shared" si="124"/>
        <v/>
      </c>
      <c r="BH856" s="206">
        <f t="shared" si="125"/>
        <v>0</v>
      </c>
      <c r="BI856" s="113" t="str">
        <f t="shared" si="126"/>
        <v/>
      </c>
    </row>
    <row r="857" spans="2:61" ht="18.75" customHeight="1" x14ac:dyDescent="0.4">
      <c r="B857" s="1345" t="s">
        <v>1824</v>
      </c>
      <c r="C857" s="1346"/>
      <c r="D857" s="1345" t="s">
        <v>1824</v>
      </c>
      <c r="E857" s="1346"/>
      <c r="F857" s="1331" t="str">
        <f>'Ornamental Trees - Bare Root'!BG95</f>
        <v/>
      </c>
      <c r="G857" s="1332"/>
      <c r="H857" s="1333" t="str">
        <f>IF('Ornamental Trees - Bare Root'!BE95="",'Ornamental Trees - Bare Root'!BC95&amp;" | "&amp;'Ornamental Trees - Bare Root'!BD95,'Ornamental Trees - Bare Root'!BC95&amp;" | "&amp;'Ornamental Trees - Bare Root'!BD95&amp;" - "&amp;'Ornamental Trees - Bare Root'!BE95)</f>
        <v>Acer Palmatum 'Dissectum Red Filigree Lace'* |  - 1.2m Standard</v>
      </c>
      <c r="I857" s="1334"/>
      <c r="J857" s="1334"/>
      <c r="K857" s="1334"/>
      <c r="L857" s="1334"/>
      <c r="M857" s="1334"/>
      <c r="N857" s="1334"/>
      <c r="O857" s="1334"/>
      <c r="P857" s="1334"/>
      <c r="Q857" s="1334"/>
      <c r="R857" s="1334"/>
      <c r="S857" s="1334"/>
      <c r="T857" s="1334"/>
      <c r="U857" s="1334"/>
      <c r="V857" s="1334"/>
      <c r="W857" s="1334"/>
      <c r="X857" s="1334"/>
      <c r="Y857" s="1334"/>
      <c r="Z857" s="1334"/>
      <c r="AA857" s="1334"/>
      <c r="AB857" s="1334"/>
      <c r="AC857" s="1334"/>
      <c r="AD857" s="1334"/>
      <c r="AE857" s="1334"/>
      <c r="AF857" s="1334"/>
      <c r="AG857" s="1334"/>
      <c r="AH857" s="1334"/>
      <c r="AI857" s="1334"/>
      <c r="AJ857" s="1334"/>
      <c r="AK857" s="1334"/>
      <c r="AL857" s="1335"/>
      <c r="AM857" s="1336" t="str">
        <f>'Ornamental Trees - Bare Root'!BH95</f>
        <v/>
      </c>
      <c r="AN857" s="1337"/>
      <c r="AO857" s="1338"/>
      <c r="AP857" s="1339">
        <f>'Ornamental Trees - Bare Root'!BJ95</f>
        <v>0</v>
      </c>
      <c r="AQ857" s="1340"/>
      <c r="AR857" s="1341"/>
      <c r="AS857" s="1336" t="str">
        <f t="shared" si="127"/>
        <v/>
      </c>
      <c r="AT857" s="1337"/>
      <c r="AU857" s="1337"/>
      <c r="AV857" s="1338"/>
      <c r="AW857" s="1342" t="str">
        <f>'Ornamental Trees - Bare Root'!BA95</f>
        <v>FNOBR066</v>
      </c>
      <c r="AX857" s="1343"/>
      <c r="AY857" s="1344"/>
      <c r="BB857" s="108" t="str">
        <f t="shared" si="119"/>
        <v>*********</v>
      </c>
      <c r="BC857" s="108" t="str">
        <f t="shared" si="120"/>
        <v>FNOBR066</v>
      </c>
      <c r="BD857" s="108" t="str">
        <f t="shared" si="121"/>
        <v/>
      </c>
      <c r="BE857" s="108" t="str">
        <f t="shared" si="122"/>
        <v>Acer Palmatum 'Dissectum Red Filigree Lace'* |  - 1.2m Standard</v>
      </c>
      <c r="BF857" s="115" t="str">
        <f t="shared" si="123"/>
        <v/>
      </c>
      <c r="BG857" s="113" t="str">
        <f t="shared" si="124"/>
        <v/>
      </c>
      <c r="BH857" s="206">
        <f t="shared" si="125"/>
        <v>0</v>
      </c>
      <c r="BI857" s="113" t="str">
        <f t="shared" si="126"/>
        <v/>
      </c>
    </row>
    <row r="858" spans="2:61" ht="18.75" customHeight="1" x14ac:dyDescent="0.4">
      <c r="B858" s="1345" t="s">
        <v>1824</v>
      </c>
      <c r="C858" s="1346"/>
      <c r="D858" s="1345" t="s">
        <v>1824</v>
      </c>
      <c r="E858" s="1346"/>
      <c r="F858" s="1331" t="str">
        <f>'Ornamental Trees - Bare Root'!BG96</f>
        <v/>
      </c>
      <c r="G858" s="1332"/>
      <c r="H858" s="1333" t="str">
        <f>IF('Ornamental Trees - Bare Root'!BE96="",'Ornamental Trees - Bare Root'!BC96&amp;" | "&amp;'Ornamental Trees - Bare Root'!BD96,'Ornamental Trees - Bare Root'!BC96&amp;" | "&amp;'Ornamental Trees - Bare Root'!BD96&amp;" - "&amp;'Ornamental Trees - Bare Root'!BE96)</f>
        <v>Acer Palmatum 'Dissectum Sekimori' |  - 1.2m Standard</v>
      </c>
      <c r="I858" s="1334"/>
      <c r="J858" s="1334"/>
      <c r="K858" s="1334"/>
      <c r="L858" s="1334"/>
      <c r="M858" s="1334"/>
      <c r="N858" s="1334"/>
      <c r="O858" s="1334"/>
      <c r="P858" s="1334"/>
      <c r="Q858" s="1334"/>
      <c r="R858" s="1334"/>
      <c r="S858" s="1334"/>
      <c r="T858" s="1334"/>
      <c r="U858" s="1334"/>
      <c r="V858" s="1334"/>
      <c r="W858" s="1334"/>
      <c r="X858" s="1334"/>
      <c r="Y858" s="1334"/>
      <c r="Z858" s="1334"/>
      <c r="AA858" s="1334"/>
      <c r="AB858" s="1334"/>
      <c r="AC858" s="1334"/>
      <c r="AD858" s="1334"/>
      <c r="AE858" s="1334"/>
      <c r="AF858" s="1334"/>
      <c r="AG858" s="1334"/>
      <c r="AH858" s="1334"/>
      <c r="AI858" s="1334"/>
      <c r="AJ858" s="1334"/>
      <c r="AK858" s="1334"/>
      <c r="AL858" s="1335"/>
      <c r="AM858" s="1336" t="str">
        <f>'Ornamental Trees - Bare Root'!BH96</f>
        <v/>
      </c>
      <c r="AN858" s="1337"/>
      <c r="AO858" s="1338"/>
      <c r="AP858" s="1339">
        <f>'Ornamental Trees - Bare Root'!BJ96</f>
        <v>0</v>
      </c>
      <c r="AQ858" s="1340"/>
      <c r="AR858" s="1341"/>
      <c r="AS858" s="1336" t="str">
        <f t="shared" si="127"/>
        <v/>
      </c>
      <c r="AT858" s="1337"/>
      <c r="AU858" s="1337"/>
      <c r="AV858" s="1338"/>
      <c r="AW858" s="1342" t="str">
        <f>'Ornamental Trees - Bare Root'!BA96</f>
        <v>FNOBR067</v>
      </c>
      <c r="AX858" s="1343"/>
      <c r="AY858" s="1344"/>
      <c r="BB858" s="108" t="str">
        <f t="shared" si="119"/>
        <v>*********</v>
      </c>
      <c r="BC858" s="108" t="str">
        <f t="shared" si="120"/>
        <v>FNOBR067</v>
      </c>
      <c r="BD858" s="108" t="str">
        <f t="shared" si="121"/>
        <v/>
      </c>
      <c r="BE858" s="108" t="str">
        <f t="shared" si="122"/>
        <v>Acer Palmatum 'Dissectum Sekimori' |  - 1.2m Standard</v>
      </c>
      <c r="BF858" s="115" t="str">
        <f t="shared" si="123"/>
        <v/>
      </c>
      <c r="BG858" s="113" t="str">
        <f t="shared" si="124"/>
        <v/>
      </c>
      <c r="BH858" s="206">
        <f t="shared" si="125"/>
        <v>0</v>
      </c>
      <c r="BI858" s="113" t="str">
        <f t="shared" si="126"/>
        <v/>
      </c>
    </row>
    <row r="859" spans="2:61" ht="18.75" customHeight="1" x14ac:dyDescent="0.4">
      <c r="B859" s="1345" t="s">
        <v>1824</v>
      </c>
      <c r="C859" s="1346"/>
      <c r="D859" s="1345" t="s">
        <v>1824</v>
      </c>
      <c r="E859" s="1346"/>
      <c r="F859" s="1331" t="str">
        <f>'Ornamental Trees - Bare Root'!BG97</f>
        <v/>
      </c>
      <c r="G859" s="1332"/>
      <c r="H859" s="1333" t="str">
        <f>IF('Ornamental Trees - Bare Root'!BE97="",'Ornamental Trees - Bare Root'!BC97&amp;" | "&amp;'Ornamental Trees - Bare Root'!BD97,'Ornamental Trees - Bare Root'!BC97&amp;" | "&amp;'Ornamental Trees - Bare Root'!BD97&amp;" - "&amp;'Ornamental Trees - Bare Root'!BE97)</f>
        <v>Acer Palmatum 'Dissectum Shojo Shidare' |  - 1.2m Standard</v>
      </c>
      <c r="I859" s="1334"/>
      <c r="J859" s="1334"/>
      <c r="K859" s="1334"/>
      <c r="L859" s="1334"/>
      <c r="M859" s="1334"/>
      <c r="N859" s="1334"/>
      <c r="O859" s="1334"/>
      <c r="P859" s="1334"/>
      <c r="Q859" s="1334"/>
      <c r="R859" s="1334"/>
      <c r="S859" s="1334"/>
      <c r="T859" s="1334"/>
      <c r="U859" s="1334"/>
      <c r="V859" s="1334"/>
      <c r="W859" s="1334"/>
      <c r="X859" s="1334"/>
      <c r="Y859" s="1334"/>
      <c r="Z859" s="1334"/>
      <c r="AA859" s="1334"/>
      <c r="AB859" s="1334"/>
      <c r="AC859" s="1334"/>
      <c r="AD859" s="1334"/>
      <c r="AE859" s="1334"/>
      <c r="AF859" s="1334"/>
      <c r="AG859" s="1334"/>
      <c r="AH859" s="1334"/>
      <c r="AI859" s="1334"/>
      <c r="AJ859" s="1334"/>
      <c r="AK859" s="1334"/>
      <c r="AL859" s="1335"/>
      <c r="AM859" s="1336" t="str">
        <f>'Ornamental Trees - Bare Root'!BH97</f>
        <v/>
      </c>
      <c r="AN859" s="1337"/>
      <c r="AO859" s="1338"/>
      <c r="AP859" s="1339">
        <f>'Ornamental Trees - Bare Root'!BJ97</f>
        <v>0</v>
      </c>
      <c r="AQ859" s="1340"/>
      <c r="AR859" s="1341"/>
      <c r="AS859" s="1336" t="str">
        <f t="shared" si="127"/>
        <v/>
      </c>
      <c r="AT859" s="1337"/>
      <c r="AU859" s="1337"/>
      <c r="AV859" s="1338"/>
      <c r="AW859" s="1342" t="str">
        <f>'Ornamental Trees - Bare Root'!BA97</f>
        <v>FNOBR068</v>
      </c>
      <c r="AX859" s="1343"/>
      <c r="AY859" s="1344"/>
      <c r="BB859" s="108" t="str">
        <f t="shared" si="119"/>
        <v>*********</v>
      </c>
      <c r="BC859" s="108" t="str">
        <f t="shared" si="120"/>
        <v>FNOBR068</v>
      </c>
      <c r="BD859" s="108" t="str">
        <f t="shared" si="121"/>
        <v/>
      </c>
      <c r="BE859" s="108" t="str">
        <f t="shared" si="122"/>
        <v>Acer Palmatum 'Dissectum Shojo Shidare' |  - 1.2m Standard</v>
      </c>
      <c r="BF859" s="115" t="str">
        <f t="shared" si="123"/>
        <v/>
      </c>
      <c r="BG859" s="113" t="str">
        <f t="shared" si="124"/>
        <v/>
      </c>
      <c r="BH859" s="206">
        <f t="shared" si="125"/>
        <v>0</v>
      </c>
      <c r="BI859" s="113" t="str">
        <f t="shared" si="126"/>
        <v/>
      </c>
    </row>
    <row r="860" spans="2:61" ht="18.75" customHeight="1" x14ac:dyDescent="0.4">
      <c r="B860" s="1345" t="s">
        <v>1824</v>
      </c>
      <c r="C860" s="1346"/>
      <c r="D860" s="1345" t="s">
        <v>1824</v>
      </c>
      <c r="E860" s="1346"/>
      <c r="F860" s="1331" t="str">
        <f>'Ornamental Trees - Bare Root'!BG98</f>
        <v/>
      </c>
      <c r="G860" s="1332"/>
      <c r="H860" s="1333" t="str">
        <f>IF('Ornamental Trees - Bare Root'!BE98="",'Ornamental Trees - Bare Root'!BC98&amp;" | "&amp;'Ornamental Trees - Bare Root'!BD98,'Ornamental Trees - Bare Root'!BC98&amp;" | "&amp;'Ornamental Trees - Bare Root'!BD98&amp;" - "&amp;'Ornamental Trees - Bare Root'!BE98)</f>
        <v>Acer Palmatum 'Dissectum Variegatum'* |  - 1.2m Standard</v>
      </c>
      <c r="I860" s="1334"/>
      <c r="J860" s="1334"/>
      <c r="K860" s="1334"/>
      <c r="L860" s="1334"/>
      <c r="M860" s="1334"/>
      <c r="N860" s="1334"/>
      <c r="O860" s="1334"/>
      <c r="P860" s="1334"/>
      <c r="Q860" s="1334"/>
      <c r="R860" s="1334"/>
      <c r="S860" s="1334"/>
      <c r="T860" s="1334"/>
      <c r="U860" s="1334"/>
      <c r="V860" s="1334"/>
      <c r="W860" s="1334"/>
      <c r="X860" s="1334"/>
      <c r="Y860" s="1334"/>
      <c r="Z860" s="1334"/>
      <c r="AA860" s="1334"/>
      <c r="AB860" s="1334"/>
      <c r="AC860" s="1334"/>
      <c r="AD860" s="1334"/>
      <c r="AE860" s="1334"/>
      <c r="AF860" s="1334"/>
      <c r="AG860" s="1334"/>
      <c r="AH860" s="1334"/>
      <c r="AI860" s="1334"/>
      <c r="AJ860" s="1334"/>
      <c r="AK860" s="1334"/>
      <c r="AL860" s="1335"/>
      <c r="AM860" s="1336" t="str">
        <f>'Ornamental Trees - Bare Root'!BH98</f>
        <v/>
      </c>
      <c r="AN860" s="1337"/>
      <c r="AO860" s="1338"/>
      <c r="AP860" s="1339">
        <f>'Ornamental Trees - Bare Root'!BJ98</f>
        <v>0</v>
      </c>
      <c r="AQ860" s="1340"/>
      <c r="AR860" s="1341"/>
      <c r="AS860" s="1336" t="str">
        <f t="shared" si="127"/>
        <v/>
      </c>
      <c r="AT860" s="1337"/>
      <c r="AU860" s="1337"/>
      <c r="AV860" s="1338"/>
      <c r="AW860" s="1342" t="str">
        <f>'Ornamental Trees - Bare Root'!BA98</f>
        <v>FNOBR069</v>
      </c>
      <c r="AX860" s="1343"/>
      <c r="AY860" s="1344"/>
      <c r="BB860" s="108" t="str">
        <f t="shared" si="119"/>
        <v>*********</v>
      </c>
      <c r="BC860" s="108" t="str">
        <f t="shared" si="120"/>
        <v>FNOBR069</v>
      </c>
      <c r="BD860" s="108" t="str">
        <f t="shared" si="121"/>
        <v/>
      </c>
      <c r="BE860" s="108" t="str">
        <f t="shared" si="122"/>
        <v>Acer Palmatum 'Dissectum Variegatum'* |  - 1.2m Standard</v>
      </c>
      <c r="BF860" s="115" t="str">
        <f t="shared" si="123"/>
        <v/>
      </c>
      <c r="BG860" s="113" t="str">
        <f t="shared" si="124"/>
        <v/>
      </c>
      <c r="BH860" s="206">
        <f t="shared" si="125"/>
        <v>0</v>
      </c>
      <c r="BI860" s="113" t="str">
        <f t="shared" si="126"/>
        <v/>
      </c>
    </row>
    <row r="861" spans="2:61" ht="18.75" customHeight="1" x14ac:dyDescent="0.4">
      <c r="B861" s="1345" t="s">
        <v>1824</v>
      </c>
      <c r="C861" s="1346"/>
      <c r="D861" s="1345" t="s">
        <v>1824</v>
      </c>
      <c r="E861" s="1346"/>
      <c r="F861" s="1331" t="str">
        <f>'Ornamental Trees - Bare Root'!BG99</f>
        <v/>
      </c>
      <c r="G861" s="1332"/>
      <c r="H861" s="1333" t="str">
        <f>IF('Ornamental Trees - Bare Root'!BE99="",'Ornamental Trees - Bare Root'!BC99&amp;" | "&amp;'Ornamental Trees - Bare Root'!BD99,'Ornamental Trees - Bare Root'!BC99&amp;" | "&amp;'Ornamental Trees - Bare Root'!BD99&amp;" - "&amp;'Ornamental Trees - Bare Root'!BE99)</f>
        <v>Acer Palmatum 'Dissectum Viridis' |  - 1.2m Standard</v>
      </c>
      <c r="I861" s="1334"/>
      <c r="J861" s="1334"/>
      <c r="K861" s="1334"/>
      <c r="L861" s="1334"/>
      <c r="M861" s="1334"/>
      <c r="N861" s="1334"/>
      <c r="O861" s="1334"/>
      <c r="P861" s="1334"/>
      <c r="Q861" s="1334"/>
      <c r="R861" s="1334"/>
      <c r="S861" s="1334"/>
      <c r="T861" s="1334"/>
      <c r="U861" s="1334"/>
      <c r="V861" s="1334"/>
      <c r="W861" s="1334"/>
      <c r="X861" s="1334"/>
      <c r="Y861" s="1334"/>
      <c r="Z861" s="1334"/>
      <c r="AA861" s="1334"/>
      <c r="AB861" s="1334"/>
      <c r="AC861" s="1334"/>
      <c r="AD861" s="1334"/>
      <c r="AE861" s="1334"/>
      <c r="AF861" s="1334"/>
      <c r="AG861" s="1334"/>
      <c r="AH861" s="1334"/>
      <c r="AI861" s="1334"/>
      <c r="AJ861" s="1334"/>
      <c r="AK861" s="1334"/>
      <c r="AL861" s="1335"/>
      <c r="AM861" s="1336" t="str">
        <f>'Ornamental Trees - Bare Root'!BH99</f>
        <v/>
      </c>
      <c r="AN861" s="1337"/>
      <c r="AO861" s="1338"/>
      <c r="AP861" s="1339">
        <f>'Ornamental Trees - Bare Root'!BJ99</f>
        <v>0</v>
      </c>
      <c r="AQ861" s="1340"/>
      <c r="AR861" s="1341"/>
      <c r="AS861" s="1336" t="str">
        <f t="shared" si="127"/>
        <v/>
      </c>
      <c r="AT861" s="1337"/>
      <c r="AU861" s="1337"/>
      <c r="AV861" s="1338"/>
      <c r="AW861" s="1342" t="str">
        <f>'Ornamental Trees - Bare Root'!BA99</f>
        <v>FNOBR070</v>
      </c>
      <c r="AX861" s="1343"/>
      <c r="AY861" s="1344"/>
      <c r="BB861" s="108" t="str">
        <f t="shared" si="119"/>
        <v>*********</v>
      </c>
      <c r="BC861" s="108" t="str">
        <f t="shared" si="120"/>
        <v>FNOBR070</v>
      </c>
      <c r="BD861" s="108" t="str">
        <f t="shared" si="121"/>
        <v/>
      </c>
      <c r="BE861" s="108" t="str">
        <f t="shared" si="122"/>
        <v>Acer Palmatum 'Dissectum Viridis' |  - 1.2m Standard</v>
      </c>
      <c r="BF861" s="115" t="str">
        <f t="shared" si="123"/>
        <v/>
      </c>
      <c r="BG861" s="113" t="str">
        <f t="shared" si="124"/>
        <v/>
      </c>
      <c r="BH861" s="206">
        <f t="shared" si="125"/>
        <v>0</v>
      </c>
      <c r="BI861" s="113" t="str">
        <f t="shared" si="126"/>
        <v/>
      </c>
    </row>
    <row r="862" spans="2:61" ht="18.75" customHeight="1" x14ac:dyDescent="0.4">
      <c r="B862" s="1345" t="s">
        <v>1824</v>
      </c>
      <c r="C862" s="1346"/>
      <c r="D862" s="1345" t="s">
        <v>1824</v>
      </c>
      <c r="E862" s="1346"/>
      <c r="F862" s="1331">
        <f>'Ornamental Trees - Bare Root'!BG100</f>
        <v>0</v>
      </c>
      <c r="G862" s="1332"/>
      <c r="H862" s="1333" t="str">
        <f>IF('Ornamental Trees - Bare Root'!BE100="",'Ornamental Trees - Bare Root'!BC100&amp;" | "&amp;'Ornamental Trees - Bare Root'!BD100,'Ornamental Trees - Bare Root'!BC100&amp;" | "&amp;'Ornamental Trees - Bare Root'!BD100&amp;" - "&amp;'Ornamental Trees - Bare Root'!BE100)</f>
        <v xml:space="preserve"> | </v>
      </c>
      <c r="I862" s="1334"/>
      <c r="J862" s="1334"/>
      <c r="K862" s="1334"/>
      <c r="L862" s="1334"/>
      <c r="M862" s="1334"/>
      <c r="N862" s="1334"/>
      <c r="O862" s="1334"/>
      <c r="P862" s="1334"/>
      <c r="Q862" s="1334"/>
      <c r="R862" s="1334"/>
      <c r="S862" s="1334"/>
      <c r="T862" s="1334"/>
      <c r="U862" s="1334"/>
      <c r="V862" s="1334"/>
      <c r="W862" s="1334"/>
      <c r="X862" s="1334"/>
      <c r="Y862" s="1334"/>
      <c r="Z862" s="1334"/>
      <c r="AA862" s="1334"/>
      <c r="AB862" s="1334"/>
      <c r="AC862" s="1334"/>
      <c r="AD862" s="1334"/>
      <c r="AE862" s="1334"/>
      <c r="AF862" s="1334"/>
      <c r="AG862" s="1334"/>
      <c r="AH862" s="1334"/>
      <c r="AI862" s="1334"/>
      <c r="AJ862" s="1334"/>
      <c r="AK862" s="1334"/>
      <c r="AL862" s="1335"/>
      <c r="AM862" s="1336">
        <f>'Ornamental Trees - Bare Root'!BH100</f>
        <v>0</v>
      </c>
      <c r="AN862" s="1337"/>
      <c r="AO862" s="1338"/>
      <c r="AP862" s="1339" t="str">
        <f>'Ornamental Trees - Bare Root'!BJ100</f>
        <v/>
      </c>
      <c r="AQ862" s="1340"/>
      <c r="AR862" s="1341"/>
      <c r="AS862" s="1336" t="str">
        <f t="shared" si="127"/>
        <v/>
      </c>
      <c r="AT862" s="1337"/>
      <c r="AU862" s="1337"/>
      <c r="AV862" s="1338"/>
      <c r="AW862" s="1342">
        <f>'Ornamental Trees - Bare Root'!BA100</f>
        <v>0</v>
      </c>
      <c r="AX862" s="1343"/>
      <c r="AY862" s="1344"/>
      <c r="BB862" s="108" t="str">
        <f t="shared" si="119"/>
        <v>*********</v>
      </c>
      <c r="BC862" s="108">
        <f t="shared" si="120"/>
        <v>0</v>
      </c>
      <c r="BD862" s="108">
        <f t="shared" si="121"/>
        <v>0</v>
      </c>
      <c r="BE862" s="108" t="str">
        <f t="shared" si="122"/>
        <v xml:space="preserve"> | </v>
      </c>
      <c r="BF862" s="115" t="str">
        <f t="shared" si="123"/>
        <v/>
      </c>
      <c r="BG862" s="113">
        <f t="shared" si="124"/>
        <v>0</v>
      </c>
      <c r="BH862" s="206" t="str">
        <f t="shared" si="125"/>
        <v/>
      </c>
      <c r="BI862" s="113" t="str">
        <f t="shared" si="126"/>
        <v/>
      </c>
    </row>
    <row r="863" spans="2:61" ht="18.75" customHeight="1" x14ac:dyDescent="0.4">
      <c r="B863" s="1345" t="s">
        <v>1824</v>
      </c>
      <c r="C863" s="1346"/>
      <c r="D863" s="1345" t="s">
        <v>1824</v>
      </c>
      <c r="E863" s="1346"/>
      <c r="F863" s="1331" t="str">
        <f>'Ornamental Trees - Bare Root'!BG101</f>
        <v/>
      </c>
      <c r="G863" s="1332"/>
      <c r="H863" s="1333" t="str">
        <f>IF('Ornamental Trees - Bare Root'!BE101="",'Ornamental Trees - Bare Root'!BC101&amp;" | "&amp;'Ornamental Trees - Bare Root'!BD101,'Ornamental Trees - Bare Root'!BC101&amp;" | "&amp;'Ornamental Trees - Bare Root'!BD101&amp;" - "&amp;'Ornamental Trees - Bare Root'!BE101)</f>
        <v xml:space="preserve"> | </v>
      </c>
      <c r="I863" s="1334"/>
      <c r="J863" s="1334"/>
      <c r="K863" s="1334"/>
      <c r="L863" s="1334"/>
      <c r="M863" s="1334"/>
      <c r="N863" s="1334"/>
      <c r="O863" s="1334"/>
      <c r="P863" s="1334"/>
      <c r="Q863" s="1334"/>
      <c r="R863" s="1334"/>
      <c r="S863" s="1334"/>
      <c r="T863" s="1334"/>
      <c r="U863" s="1334"/>
      <c r="V863" s="1334"/>
      <c r="W863" s="1334"/>
      <c r="X863" s="1334"/>
      <c r="Y863" s="1334"/>
      <c r="Z863" s="1334"/>
      <c r="AA863" s="1334"/>
      <c r="AB863" s="1334"/>
      <c r="AC863" s="1334"/>
      <c r="AD863" s="1334"/>
      <c r="AE863" s="1334"/>
      <c r="AF863" s="1334"/>
      <c r="AG863" s="1334"/>
      <c r="AH863" s="1334"/>
      <c r="AI863" s="1334"/>
      <c r="AJ863" s="1334"/>
      <c r="AK863" s="1334"/>
      <c r="AL863" s="1335"/>
      <c r="AM863" s="1336" t="str">
        <f>'Ornamental Trees - Bare Root'!BH101</f>
        <v/>
      </c>
      <c r="AN863" s="1337"/>
      <c r="AO863" s="1338"/>
      <c r="AP863" s="1339" t="str">
        <f>'Ornamental Trees - Bare Root'!BJ101</f>
        <v/>
      </c>
      <c r="AQ863" s="1340"/>
      <c r="AR863" s="1341"/>
      <c r="AS863" s="1336" t="str">
        <f t="shared" si="127"/>
        <v/>
      </c>
      <c r="AT863" s="1337"/>
      <c r="AU863" s="1337"/>
      <c r="AV863" s="1338"/>
      <c r="AW863" s="1342" t="str">
        <f>'Ornamental Trees - Bare Root'!BA101</f>
        <v/>
      </c>
      <c r="AX863" s="1343"/>
      <c r="AY863" s="1344"/>
      <c r="BB863" s="108" t="str">
        <f t="shared" ref="BB863:BB926" si="128">$AR$4</f>
        <v>*********</v>
      </c>
      <c r="BC863" s="108" t="str">
        <f t="shared" si="120"/>
        <v/>
      </c>
      <c r="BD863" s="108" t="str">
        <f t="shared" si="121"/>
        <v/>
      </c>
      <c r="BE863" s="108" t="str">
        <f t="shared" si="122"/>
        <v xml:space="preserve"> | </v>
      </c>
      <c r="BF863" s="115" t="str">
        <f t="shared" si="123"/>
        <v/>
      </c>
      <c r="BG863" s="113" t="str">
        <f t="shared" si="124"/>
        <v/>
      </c>
      <c r="BH863" s="206" t="str">
        <f t="shared" si="125"/>
        <v/>
      </c>
      <c r="BI863" s="113" t="str">
        <f t="shared" si="126"/>
        <v/>
      </c>
    </row>
    <row r="864" spans="2:61" ht="18.75" customHeight="1" x14ac:dyDescent="0.4">
      <c r="B864" s="1345" t="s">
        <v>1824</v>
      </c>
      <c r="C864" s="1346"/>
      <c r="D864" s="1345" t="s">
        <v>1824</v>
      </c>
      <c r="E864" s="1346"/>
      <c r="F864" s="1331" t="str">
        <f>'Ornamental Trees - Bare Root'!BG102</f>
        <v/>
      </c>
      <c r="G864" s="1332"/>
      <c r="H864" s="1333" t="str">
        <f>IF('Ornamental Trees - Bare Root'!BE102="",'Ornamental Trees - Bare Root'!BC102&amp;" | "&amp;'Ornamental Trees - Bare Root'!BD102,'Ornamental Trees - Bare Root'!BC102&amp;" | "&amp;'Ornamental Trees - Bare Root'!BD102&amp;" - "&amp;'Ornamental Trees - Bare Root'!BE102)</f>
        <v>Aesculus Hippocastanum | White Horse Chestnut - Advanced</v>
      </c>
      <c r="I864" s="1334"/>
      <c r="J864" s="1334"/>
      <c r="K864" s="1334"/>
      <c r="L864" s="1334"/>
      <c r="M864" s="1334"/>
      <c r="N864" s="1334"/>
      <c r="O864" s="1334"/>
      <c r="P864" s="1334"/>
      <c r="Q864" s="1334"/>
      <c r="R864" s="1334"/>
      <c r="S864" s="1334"/>
      <c r="T864" s="1334"/>
      <c r="U864" s="1334"/>
      <c r="V864" s="1334"/>
      <c r="W864" s="1334"/>
      <c r="X864" s="1334"/>
      <c r="Y864" s="1334"/>
      <c r="Z864" s="1334"/>
      <c r="AA864" s="1334"/>
      <c r="AB864" s="1334"/>
      <c r="AC864" s="1334"/>
      <c r="AD864" s="1334"/>
      <c r="AE864" s="1334"/>
      <c r="AF864" s="1334"/>
      <c r="AG864" s="1334"/>
      <c r="AH864" s="1334"/>
      <c r="AI864" s="1334"/>
      <c r="AJ864" s="1334"/>
      <c r="AK864" s="1334"/>
      <c r="AL864" s="1335"/>
      <c r="AM864" s="1336" t="str">
        <f>'Ornamental Trees - Bare Root'!BH102</f>
        <v/>
      </c>
      <c r="AN864" s="1337"/>
      <c r="AO864" s="1338"/>
      <c r="AP864" s="1339">
        <f>'Ornamental Trees - Bare Root'!BJ102</f>
        <v>0</v>
      </c>
      <c r="AQ864" s="1340"/>
      <c r="AR864" s="1341"/>
      <c r="AS864" s="1336" t="str">
        <f t="shared" si="127"/>
        <v/>
      </c>
      <c r="AT864" s="1337"/>
      <c r="AU864" s="1337"/>
      <c r="AV864" s="1338"/>
      <c r="AW864" s="1342" t="str">
        <f>'Ornamental Trees - Bare Root'!BA102</f>
        <v>JFOBR072</v>
      </c>
      <c r="AX864" s="1343"/>
      <c r="AY864" s="1344"/>
      <c r="BB864" s="108" t="str">
        <f t="shared" si="128"/>
        <v>*********</v>
      </c>
      <c r="BC864" s="108" t="str">
        <f t="shared" ref="BC864:BC927" si="129">AW864</f>
        <v>JFOBR072</v>
      </c>
      <c r="BD864" s="108" t="str">
        <f t="shared" ref="BD864:BD927" si="130">F864</f>
        <v/>
      </c>
      <c r="BE864" s="108" t="str">
        <f t="shared" ref="BE864:BE927" si="131">H864</f>
        <v>Aesculus Hippocastanum | White Horse Chestnut - Advanced</v>
      </c>
      <c r="BF864" s="115" t="str">
        <f t="shared" ref="BF864:BF927" si="132">IF(OR(BD864="",BD864=0),"",$G$6)</f>
        <v/>
      </c>
      <c r="BG864" s="113" t="str">
        <f t="shared" ref="BG864:BG927" si="133">AM864</f>
        <v/>
      </c>
      <c r="BH864" s="206">
        <f t="shared" ref="BH864:BH927" si="134">AP864</f>
        <v>0</v>
      </c>
      <c r="BI864" s="113" t="str">
        <f t="shared" ref="BI864:BI927" si="135">AS864</f>
        <v/>
      </c>
    </row>
    <row r="865" spans="2:61" ht="18.75" customHeight="1" x14ac:dyDescent="0.4">
      <c r="B865" s="1345" t="s">
        <v>1824</v>
      </c>
      <c r="C865" s="1346"/>
      <c r="D865" s="1345" t="s">
        <v>1824</v>
      </c>
      <c r="E865" s="1346"/>
      <c r="F865" s="1331">
        <f>'Ornamental Trees - Bare Root'!BG103</f>
        <v>0</v>
      </c>
      <c r="G865" s="1332"/>
      <c r="H865" s="1333" t="str">
        <f>IF('Ornamental Trees - Bare Root'!BE103="",'Ornamental Trees - Bare Root'!BC103&amp;" | "&amp;'Ornamental Trees - Bare Root'!BD103,'Ornamental Trees - Bare Root'!BC103&amp;" | "&amp;'Ornamental Trees - Bare Root'!BD103&amp;" - "&amp;'Ornamental Trees - Bare Root'!BE103)</f>
        <v xml:space="preserve"> | </v>
      </c>
      <c r="I865" s="1334"/>
      <c r="J865" s="1334"/>
      <c r="K865" s="1334"/>
      <c r="L865" s="1334"/>
      <c r="M865" s="1334"/>
      <c r="N865" s="1334"/>
      <c r="O865" s="1334"/>
      <c r="P865" s="1334"/>
      <c r="Q865" s="1334"/>
      <c r="R865" s="1334"/>
      <c r="S865" s="1334"/>
      <c r="T865" s="1334"/>
      <c r="U865" s="1334"/>
      <c r="V865" s="1334"/>
      <c r="W865" s="1334"/>
      <c r="X865" s="1334"/>
      <c r="Y865" s="1334"/>
      <c r="Z865" s="1334"/>
      <c r="AA865" s="1334"/>
      <c r="AB865" s="1334"/>
      <c r="AC865" s="1334"/>
      <c r="AD865" s="1334"/>
      <c r="AE865" s="1334"/>
      <c r="AF865" s="1334"/>
      <c r="AG865" s="1334"/>
      <c r="AH865" s="1334"/>
      <c r="AI865" s="1334"/>
      <c r="AJ865" s="1334"/>
      <c r="AK865" s="1334"/>
      <c r="AL865" s="1335"/>
      <c r="AM865" s="1336">
        <f>'Ornamental Trees - Bare Root'!BH103</f>
        <v>0</v>
      </c>
      <c r="AN865" s="1337"/>
      <c r="AO865" s="1338"/>
      <c r="AP865" s="1339" t="str">
        <f>'Ornamental Trees - Bare Root'!BJ103</f>
        <v/>
      </c>
      <c r="AQ865" s="1340"/>
      <c r="AR865" s="1341"/>
      <c r="AS865" s="1336" t="str">
        <f t="shared" si="127"/>
        <v/>
      </c>
      <c r="AT865" s="1337"/>
      <c r="AU865" s="1337"/>
      <c r="AV865" s="1338"/>
      <c r="AW865" s="1342">
        <f>'Ornamental Trees - Bare Root'!BA103</f>
        <v>0</v>
      </c>
      <c r="AX865" s="1343"/>
      <c r="AY865" s="1344"/>
      <c r="BB865" s="108" t="str">
        <f t="shared" si="128"/>
        <v>*********</v>
      </c>
      <c r="BC865" s="108">
        <f t="shared" si="129"/>
        <v>0</v>
      </c>
      <c r="BD865" s="108">
        <f t="shared" si="130"/>
        <v>0</v>
      </c>
      <c r="BE865" s="108" t="str">
        <f t="shared" si="131"/>
        <v xml:space="preserve"> | </v>
      </c>
      <c r="BF865" s="115" t="str">
        <f t="shared" si="132"/>
        <v/>
      </c>
      <c r="BG865" s="113">
        <f t="shared" si="133"/>
        <v>0</v>
      </c>
      <c r="BH865" s="206" t="str">
        <f t="shared" si="134"/>
        <v/>
      </c>
      <c r="BI865" s="113" t="str">
        <f t="shared" si="135"/>
        <v/>
      </c>
    </row>
    <row r="866" spans="2:61" ht="18.75" customHeight="1" x14ac:dyDescent="0.4">
      <c r="B866" s="1345" t="s">
        <v>1824</v>
      </c>
      <c r="C866" s="1346"/>
      <c r="D866" s="1345" t="s">
        <v>1824</v>
      </c>
      <c r="E866" s="1346"/>
      <c r="F866" s="1331" t="str">
        <f>'Ornamental Trees - Bare Root'!BG104</f>
        <v/>
      </c>
      <c r="G866" s="1332"/>
      <c r="H866" s="1333" t="str">
        <f>IF('Ornamental Trees - Bare Root'!BE104="",'Ornamental Trees - Bare Root'!BC104&amp;" | "&amp;'Ornamental Trees - Bare Root'!BD104,'Ornamental Trees - Bare Root'!BC104&amp;" | "&amp;'Ornamental Trees - Bare Root'!BD104&amp;" - "&amp;'Ornamental Trees - Bare Root'!BE104)</f>
        <v xml:space="preserve"> | </v>
      </c>
      <c r="I866" s="1334"/>
      <c r="J866" s="1334"/>
      <c r="K866" s="1334"/>
      <c r="L866" s="1334"/>
      <c r="M866" s="1334"/>
      <c r="N866" s="1334"/>
      <c r="O866" s="1334"/>
      <c r="P866" s="1334"/>
      <c r="Q866" s="1334"/>
      <c r="R866" s="1334"/>
      <c r="S866" s="1334"/>
      <c r="T866" s="1334"/>
      <c r="U866" s="1334"/>
      <c r="V866" s="1334"/>
      <c r="W866" s="1334"/>
      <c r="X866" s="1334"/>
      <c r="Y866" s="1334"/>
      <c r="Z866" s="1334"/>
      <c r="AA866" s="1334"/>
      <c r="AB866" s="1334"/>
      <c r="AC866" s="1334"/>
      <c r="AD866" s="1334"/>
      <c r="AE866" s="1334"/>
      <c r="AF866" s="1334"/>
      <c r="AG866" s="1334"/>
      <c r="AH866" s="1334"/>
      <c r="AI866" s="1334"/>
      <c r="AJ866" s="1334"/>
      <c r="AK866" s="1334"/>
      <c r="AL866" s="1335"/>
      <c r="AM866" s="1336" t="str">
        <f>'Ornamental Trees - Bare Root'!BH104</f>
        <v/>
      </c>
      <c r="AN866" s="1337"/>
      <c r="AO866" s="1338"/>
      <c r="AP866" s="1339" t="str">
        <f>'Ornamental Trees - Bare Root'!BJ104</f>
        <v/>
      </c>
      <c r="AQ866" s="1340"/>
      <c r="AR866" s="1341"/>
      <c r="AS866" s="1336" t="str">
        <f t="shared" si="127"/>
        <v/>
      </c>
      <c r="AT866" s="1337"/>
      <c r="AU866" s="1337"/>
      <c r="AV866" s="1338"/>
      <c r="AW866" s="1342" t="str">
        <f>'Ornamental Trees - Bare Root'!BA104</f>
        <v/>
      </c>
      <c r="AX866" s="1343"/>
      <c r="AY866" s="1344"/>
      <c r="BB866" s="108" t="str">
        <f t="shared" si="128"/>
        <v>*********</v>
      </c>
      <c r="BC866" s="108" t="str">
        <f t="shared" si="129"/>
        <v/>
      </c>
      <c r="BD866" s="108" t="str">
        <f t="shared" si="130"/>
        <v/>
      </c>
      <c r="BE866" s="108" t="str">
        <f t="shared" si="131"/>
        <v xml:space="preserve"> | </v>
      </c>
      <c r="BF866" s="115" t="str">
        <f t="shared" si="132"/>
        <v/>
      </c>
      <c r="BG866" s="113" t="str">
        <f t="shared" si="133"/>
        <v/>
      </c>
      <c r="BH866" s="206" t="str">
        <f t="shared" si="134"/>
        <v/>
      </c>
      <c r="BI866" s="113" t="str">
        <f t="shared" si="135"/>
        <v/>
      </c>
    </row>
    <row r="867" spans="2:61" ht="18.75" customHeight="1" x14ac:dyDescent="0.4">
      <c r="B867" s="1345" t="s">
        <v>1824</v>
      </c>
      <c r="C867" s="1346"/>
      <c r="D867" s="1345" t="s">
        <v>1824</v>
      </c>
      <c r="E867" s="1346"/>
      <c r="F867" s="1331" t="str">
        <f>'Ornamental Trees - Bare Root'!BG105</f>
        <v/>
      </c>
      <c r="G867" s="1332"/>
      <c r="H867" s="1333" t="str">
        <f>IF('Ornamental Trees - Bare Root'!BE105="",'Ornamental Trees - Bare Root'!BC105&amp;" | "&amp;'Ornamental Trees - Bare Root'!BD105,'Ornamental Trees - Bare Root'!BC105&amp;" | "&amp;'Ornamental Trees - Bare Root'!BD105&amp;" - "&amp;'Ornamental Trees - Bare Root'!BE105)</f>
        <v>Amelanchier Canadensis | Canadian Service Berry - Advanced</v>
      </c>
      <c r="I867" s="1334"/>
      <c r="J867" s="1334"/>
      <c r="K867" s="1334"/>
      <c r="L867" s="1334"/>
      <c r="M867" s="1334"/>
      <c r="N867" s="1334"/>
      <c r="O867" s="1334"/>
      <c r="P867" s="1334"/>
      <c r="Q867" s="1334"/>
      <c r="R867" s="1334"/>
      <c r="S867" s="1334"/>
      <c r="T867" s="1334"/>
      <c r="U867" s="1334"/>
      <c r="V867" s="1334"/>
      <c r="W867" s="1334"/>
      <c r="X867" s="1334"/>
      <c r="Y867" s="1334"/>
      <c r="Z867" s="1334"/>
      <c r="AA867" s="1334"/>
      <c r="AB867" s="1334"/>
      <c r="AC867" s="1334"/>
      <c r="AD867" s="1334"/>
      <c r="AE867" s="1334"/>
      <c r="AF867" s="1334"/>
      <c r="AG867" s="1334"/>
      <c r="AH867" s="1334"/>
      <c r="AI867" s="1334"/>
      <c r="AJ867" s="1334"/>
      <c r="AK867" s="1334"/>
      <c r="AL867" s="1335"/>
      <c r="AM867" s="1336" t="str">
        <f>'Ornamental Trees - Bare Root'!BH105</f>
        <v/>
      </c>
      <c r="AN867" s="1337"/>
      <c r="AO867" s="1338"/>
      <c r="AP867" s="1339">
        <f>'Ornamental Trees - Bare Root'!BJ105</f>
        <v>0</v>
      </c>
      <c r="AQ867" s="1340"/>
      <c r="AR867" s="1341"/>
      <c r="AS867" s="1336" t="str">
        <f t="shared" si="127"/>
        <v/>
      </c>
      <c r="AT867" s="1337"/>
      <c r="AU867" s="1337"/>
      <c r="AV867" s="1338"/>
      <c r="AW867" s="1342" t="str">
        <f>'Ornamental Trees - Bare Root'!BA105</f>
        <v>JFOBR074</v>
      </c>
      <c r="AX867" s="1343"/>
      <c r="AY867" s="1344"/>
      <c r="BB867" s="108" t="str">
        <f t="shared" si="128"/>
        <v>*********</v>
      </c>
      <c r="BC867" s="108" t="str">
        <f t="shared" si="129"/>
        <v>JFOBR074</v>
      </c>
      <c r="BD867" s="108" t="str">
        <f t="shared" si="130"/>
        <v/>
      </c>
      <c r="BE867" s="108" t="str">
        <f t="shared" si="131"/>
        <v>Amelanchier Canadensis | Canadian Service Berry - Advanced</v>
      </c>
      <c r="BF867" s="115" t="str">
        <f t="shared" si="132"/>
        <v/>
      </c>
      <c r="BG867" s="113" t="str">
        <f t="shared" si="133"/>
        <v/>
      </c>
      <c r="BH867" s="206">
        <f t="shared" si="134"/>
        <v>0</v>
      </c>
      <c r="BI867" s="113" t="str">
        <f t="shared" si="135"/>
        <v/>
      </c>
    </row>
    <row r="868" spans="2:61" ht="18.75" customHeight="1" x14ac:dyDescent="0.4">
      <c r="B868" s="1345" t="s">
        <v>1824</v>
      </c>
      <c r="C868" s="1346"/>
      <c r="D868" s="1345" t="s">
        <v>1824</v>
      </c>
      <c r="E868" s="1346"/>
      <c r="F868" s="1331" t="str">
        <f>'Ornamental Trees - Bare Root'!BG106</f>
        <v/>
      </c>
      <c r="G868" s="1332"/>
      <c r="H868" s="1333" t="str">
        <f>IF('Ornamental Trees - Bare Root'!BE106="",'Ornamental Trees - Bare Root'!BC106&amp;" | "&amp;'Ornamental Trees - Bare Root'!BD106,'Ornamental Trees - Bare Root'!BC106&amp;" | "&amp;'Ornamental Trees - Bare Root'!BD106&amp;" - "&amp;'Ornamental Trees - Bare Root'!BE106)</f>
        <v xml:space="preserve"> | </v>
      </c>
      <c r="I868" s="1334"/>
      <c r="J868" s="1334"/>
      <c r="K868" s="1334"/>
      <c r="L868" s="1334"/>
      <c r="M868" s="1334"/>
      <c r="N868" s="1334"/>
      <c r="O868" s="1334"/>
      <c r="P868" s="1334"/>
      <c r="Q868" s="1334"/>
      <c r="R868" s="1334"/>
      <c r="S868" s="1334"/>
      <c r="T868" s="1334"/>
      <c r="U868" s="1334"/>
      <c r="V868" s="1334"/>
      <c r="W868" s="1334"/>
      <c r="X868" s="1334"/>
      <c r="Y868" s="1334"/>
      <c r="Z868" s="1334"/>
      <c r="AA868" s="1334"/>
      <c r="AB868" s="1334"/>
      <c r="AC868" s="1334"/>
      <c r="AD868" s="1334"/>
      <c r="AE868" s="1334"/>
      <c r="AF868" s="1334"/>
      <c r="AG868" s="1334"/>
      <c r="AH868" s="1334"/>
      <c r="AI868" s="1334"/>
      <c r="AJ868" s="1334"/>
      <c r="AK868" s="1334"/>
      <c r="AL868" s="1335"/>
      <c r="AM868" s="1336" t="str">
        <f>'Ornamental Trees - Bare Root'!BH106</f>
        <v/>
      </c>
      <c r="AN868" s="1337"/>
      <c r="AO868" s="1338"/>
      <c r="AP868" s="1339" t="str">
        <f>'Ornamental Trees - Bare Root'!BJ106</f>
        <v/>
      </c>
      <c r="AQ868" s="1340"/>
      <c r="AR868" s="1341"/>
      <c r="AS868" s="1336" t="str">
        <f t="shared" si="127"/>
        <v/>
      </c>
      <c r="AT868" s="1337"/>
      <c r="AU868" s="1337"/>
      <c r="AV868" s="1338"/>
      <c r="AW868" s="1342" t="str">
        <f>'Ornamental Trees - Bare Root'!BA106</f>
        <v/>
      </c>
      <c r="AX868" s="1343"/>
      <c r="AY868" s="1344"/>
      <c r="BB868" s="108" t="str">
        <f t="shared" si="128"/>
        <v>*********</v>
      </c>
      <c r="BC868" s="108" t="str">
        <f t="shared" si="129"/>
        <v/>
      </c>
      <c r="BD868" s="108" t="str">
        <f t="shared" si="130"/>
        <v/>
      </c>
      <c r="BE868" s="108" t="str">
        <f t="shared" si="131"/>
        <v xml:space="preserve"> | </v>
      </c>
      <c r="BF868" s="115" t="str">
        <f t="shared" si="132"/>
        <v/>
      </c>
      <c r="BG868" s="113" t="str">
        <f t="shared" si="133"/>
        <v/>
      </c>
      <c r="BH868" s="206" t="str">
        <f t="shared" si="134"/>
        <v/>
      </c>
      <c r="BI868" s="113" t="str">
        <f t="shared" si="135"/>
        <v/>
      </c>
    </row>
    <row r="869" spans="2:61" ht="18.75" customHeight="1" x14ac:dyDescent="0.4">
      <c r="B869" s="1345" t="s">
        <v>1824</v>
      </c>
      <c r="C869" s="1346"/>
      <c r="D869" s="1345" t="s">
        <v>1824</v>
      </c>
      <c r="E869" s="1346"/>
      <c r="F869" s="1331" t="str">
        <f>'Ornamental Trees - Bare Root'!BG107</f>
        <v/>
      </c>
      <c r="G869" s="1332"/>
      <c r="H869" s="1333" t="str">
        <f>IF('Ornamental Trees - Bare Root'!BE107="",'Ornamental Trees - Bare Root'!BC107&amp;" | "&amp;'Ornamental Trees - Bare Root'!BD107,'Ornamental Trees - Bare Root'!BC107&amp;" | "&amp;'Ornamental Trees - Bare Root'!BD107&amp;" - "&amp;'Ornamental Trees - Bare Root'!BE107)</f>
        <v xml:space="preserve"> | </v>
      </c>
      <c r="I869" s="1334"/>
      <c r="J869" s="1334"/>
      <c r="K869" s="1334"/>
      <c r="L869" s="1334"/>
      <c r="M869" s="1334"/>
      <c r="N869" s="1334"/>
      <c r="O869" s="1334"/>
      <c r="P869" s="1334"/>
      <c r="Q869" s="1334"/>
      <c r="R869" s="1334"/>
      <c r="S869" s="1334"/>
      <c r="T869" s="1334"/>
      <c r="U869" s="1334"/>
      <c r="V869" s="1334"/>
      <c r="W869" s="1334"/>
      <c r="X869" s="1334"/>
      <c r="Y869" s="1334"/>
      <c r="Z869" s="1334"/>
      <c r="AA869" s="1334"/>
      <c r="AB869" s="1334"/>
      <c r="AC869" s="1334"/>
      <c r="AD869" s="1334"/>
      <c r="AE869" s="1334"/>
      <c r="AF869" s="1334"/>
      <c r="AG869" s="1334"/>
      <c r="AH869" s="1334"/>
      <c r="AI869" s="1334"/>
      <c r="AJ869" s="1334"/>
      <c r="AK869" s="1334"/>
      <c r="AL869" s="1335"/>
      <c r="AM869" s="1336" t="str">
        <f>'Ornamental Trees - Bare Root'!BH107</f>
        <v/>
      </c>
      <c r="AN869" s="1337"/>
      <c r="AO869" s="1338"/>
      <c r="AP869" s="1339" t="str">
        <f>'Ornamental Trees - Bare Root'!BJ107</f>
        <v/>
      </c>
      <c r="AQ869" s="1340"/>
      <c r="AR869" s="1341"/>
      <c r="AS869" s="1336" t="str">
        <f t="shared" si="127"/>
        <v/>
      </c>
      <c r="AT869" s="1337"/>
      <c r="AU869" s="1337"/>
      <c r="AV869" s="1338"/>
      <c r="AW869" s="1342" t="str">
        <f>'Ornamental Trees - Bare Root'!BA107</f>
        <v/>
      </c>
      <c r="AX869" s="1343"/>
      <c r="AY869" s="1344"/>
      <c r="BB869" s="108" t="str">
        <f t="shared" si="128"/>
        <v>*********</v>
      </c>
      <c r="BC869" s="108" t="str">
        <f t="shared" si="129"/>
        <v/>
      </c>
      <c r="BD869" s="108" t="str">
        <f t="shared" si="130"/>
        <v/>
      </c>
      <c r="BE869" s="108" t="str">
        <f t="shared" si="131"/>
        <v xml:space="preserve"> | </v>
      </c>
      <c r="BF869" s="115" t="str">
        <f t="shared" si="132"/>
        <v/>
      </c>
      <c r="BG869" s="113" t="str">
        <f t="shared" si="133"/>
        <v/>
      </c>
      <c r="BH869" s="206" t="str">
        <f t="shared" si="134"/>
        <v/>
      </c>
      <c r="BI869" s="113" t="str">
        <f t="shared" si="135"/>
        <v/>
      </c>
    </row>
    <row r="870" spans="2:61" ht="18.75" customHeight="1" x14ac:dyDescent="0.4">
      <c r="B870" s="1345" t="s">
        <v>1824</v>
      </c>
      <c r="C870" s="1346"/>
      <c r="D870" s="1345" t="s">
        <v>1824</v>
      </c>
      <c r="E870" s="1346"/>
      <c r="F870" s="1331" t="str">
        <f>'Ornamental Trees - Bare Root'!BG108</f>
        <v/>
      </c>
      <c r="G870" s="1332"/>
      <c r="H870" s="1333" t="str">
        <f>IF('Ornamental Trees - Bare Root'!BE108="",'Ornamental Trees - Bare Root'!BC108&amp;" | "&amp;'Ornamental Trees - Bare Root'!BD108,'Ornamental Trees - Bare Root'!BC108&amp;" | "&amp;'Ornamental Trees - Bare Root'!BD108&amp;" - "&amp;'Ornamental Trees - Bare Root'!BE108)</f>
        <v>Betula Pendula | Silver Birch Pendula - Small</v>
      </c>
      <c r="I870" s="1334"/>
      <c r="J870" s="1334"/>
      <c r="K870" s="1334"/>
      <c r="L870" s="1334"/>
      <c r="M870" s="1334"/>
      <c r="N870" s="1334"/>
      <c r="O870" s="1334"/>
      <c r="P870" s="1334"/>
      <c r="Q870" s="1334"/>
      <c r="R870" s="1334"/>
      <c r="S870" s="1334"/>
      <c r="T870" s="1334"/>
      <c r="U870" s="1334"/>
      <c r="V870" s="1334"/>
      <c r="W870" s="1334"/>
      <c r="X870" s="1334"/>
      <c r="Y870" s="1334"/>
      <c r="Z870" s="1334"/>
      <c r="AA870" s="1334"/>
      <c r="AB870" s="1334"/>
      <c r="AC870" s="1334"/>
      <c r="AD870" s="1334"/>
      <c r="AE870" s="1334"/>
      <c r="AF870" s="1334"/>
      <c r="AG870" s="1334"/>
      <c r="AH870" s="1334"/>
      <c r="AI870" s="1334"/>
      <c r="AJ870" s="1334"/>
      <c r="AK870" s="1334"/>
      <c r="AL870" s="1335"/>
      <c r="AM870" s="1336" t="str">
        <f>'Ornamental Trees - Bare Root'!BH108</f>
        <v/>
      </c>
      <c r="AN870" s="1337"/>
      <c r="AO870" s="1338"/>
      <c r="AP870" s="1339">
        <f>'Ornamental Trees - Bare Root'!BJ108</f>
        <v>0</v>
      </c>
      <c r="AQ870" s="1340"/>
      <c r="AR870" s="1341"/>
      <c r="AS870" s="1336" t="str">
        <f t="shared" si="127"/>
        <v/>
      </c>
      <c r="AT870" s="1337"/>
      <c r="AU870" s="1337"/>
      <c r="AV870" s="1338"/>
      <c r="AW870" s="1342" t="str">
        <f>'Ornamental Trees - Bare Root'!BA108</f>
        <v>HBOBR075</v>
      </c>
      <c r="AX870" s="1343"/>
      <c r="AY870" s="1344"/>
      <c r="BB870" s="108" t="str">
        <f t="shared" si="128"/>
        <v>*********</v>
      </c>
      <c r="BC870" s="108" t="str">
        <f t="shared" si="129"/>
        <v>HBOBR075</v>
      </c>
      <c r="BD870" s="108" t="str">
        <f t="shared" si="130"/>
        <v/>
      </c>
      <c r="BE870" s="108" t="str">
        <f t="shared" si="131"/>
        <v>Betula Pendula | Silver Birch Pendula - Small</v>
      </c>
      <c r="BF870" s="115" t="str">
        <f t="shared" si="132"/>
        <v/>
      </c>
      <c r="BG870" s="113" t="str">
        <f t="shared" si="133"/>
        <v/>
      </c>
      <c r="BH870" s="206">
        <f t="shared" si="134"/>
        <v>0</v>
      </c>
      <c r="BI870" s="113" t="str">
        <f t="shared" si="135"/>
        <v/>
      </c>
    </row>
    <row r="871" spans="2:61" ht="18.75" customHeight="1" x14ac:dyDescent="0.4">
      <c r="B871" s="1345" t="s">
        <v>1824</v>
      </c>
      <c r="C871" s="1346"/>
      <c r="D871" s="1345" t="s">
        <v>1824</v>
      </c>
      <c r="E871" s="1346"/>
      <c r="F871" s="1331" t="str">
        <f>'Ornamental Trees - Bare Root'!BG109</f>
        <v/>
      </c>
      <c r="G871" s="1332"/>
      <c r="H871" s="1333" t="str">
        <f>IF('Ornamental Trees - Bare Root'!BE109="",'Ornamental Trees - Bare Root'!BC109&amp;" | "&amp;'Ornamental Trees - Bare Root'!BD109,'Ornamental Trees - Bare Root'!BC109&amp;" | "&amp;'Ornamental Trees - Bare Root'!BD109&amp;" - "&amp;'Ornamental Trees - Bare Root'!BE109)</f>
        <v>Betula Pendula | Silver Birch Pendula - Advanced</v>
      </c>
      <c r="I871" s="1334"/>
      <c r="J871" s="1334"/>
      <c r="K871" s="1334"/>
      <c r="L871" s="1334"/>
      <c r="M871" s="1334"/>
      <c r="N871" s="1334"/>
      <c r="O871" s="1334"/>
      <c r="P871" s="1334"/>
      <c r="Q871" s="1334"/>
      <c r="R871" s="1334"/>
      <c r="S871" s="1334"/>
      <c r="T871" s="1334"/>
      <c r="U871" s="1334"/>
      <c r="V871" s="1334"/>
      <c r="W871" s="1334"/>
      <c r="X871" s="1334"/>
      <c r="Y871" s="1334"/>
      <c r="Z871" s="1334"/>
      <c r="AA871" s="1334"/>
      <c r="AB871" s="1334"/>
      <c r="AC871" s="1334"/>
      <c r="AD871" s="1334"/>
      <c r="AE871" s="1334"/>
      <c r="AF871" s="1334"/>
      <c r="AG871" s="1334"/>
      <c r="AH871" s="1334"/>
      <c r="AI871" s="1334"/>
      <c r="AJ871" s="1334"/>
      <c r="AK871" s="1334"/>
      <c r="AL871" s="1335"/>
      <c r="AM871" s="1336">
        <f>'Ornamental Trees - Bare Root'!BH109</f>
        <v>36.950000000000003</v>
      </c>
      <c r="AN871" s="1337"/>
      <c r="AO871" s="1338"/>
      <c r="AP871" s="1339" t="str">
        <f>'Ornamental Trees - Bare Root'!BJ109</f>
        <v/>
      </c>
      <c r="AQ871" s="1340"/>
      <c r="AR871" s="1341"/>
      <c r="AS871" s="1336" t="str">
        <f t="shared" si="127"/>
        <v/>
      </c>
      <c r="AT871" s="1337"/>
      <c r="AU871" s="1337"/>
      <c r="AV871" s="1338"/>
      <c r="AW871" s="1342" t="str">
        <f>'Ornamental Trees - Bare Root'!BA109</f>
        <v>HBOBR076</v>
      </c>
      <c r="AX871" s="1343"/>
      <c r="AY871" s="1344"/>
      <c r="BB871" s="108" t="str">
        <f t="shared" si="128"/>
        <v>*********</v>
      </c>
      <c r="BC871" s="108" t="str">
        <f t="shared" si="129"/>
        <v>HBOBR076</v>
      </c>
      <c r="BD871" s="108" t="str">
        <f t="shared" si="130"/>
        <v/>
      </c>
      <c r="BE871" s="108" t="str">
        <f t="shared" si="131"/>
        <v>Betula Pendula | Silver Birch Pendula - Advanced</v>
      </c>
      <c r="BF871" s="115" t="str">
        <f t="shared" si="132"/>
        <v/>
      </c>
      <c r="BG871" s="113">
        <f t="shared" si="133"/>
        <v>36.950000000000003</v>
      </c>
      <c r="BH871" s="206" t="str">
        <f t="shared" si="134"/>
        <v/>
      </c>
      <c r="BI871" s="113" t="str">
        <f t="shared" si="135"/>
        <v/>
      </c>
    </row>
    <row r="872" spans="2:61" ht="18.75" customHeight="1" x14ac:dyDescent="0.4">
      <c r="B872" s="1345" t="s">
        <v>1824</v>
      </c>
      <c r="C872" s="1346"/>
      <c r="D872" s="1345" t="s">
        <v>1824</v>
      </c>
      <c r="E872" s="1346"/>
      <c r="F872" s="1331" t="str">
        <f>'Ornamental Trees - Bare Root'!BG110</f>
        <v/>
      </c>
      <c r="G872" s="1332"/>
      <c r="H872" s="1333" t="str">
        <f>IF('Ornamental Trees - Bare Root'!BE110="",'Ornamental Trees - Bare Root'!BC110&amp;" | "&amp;'Ornamental Trees - Bare Root'!BD110,'Ornamental Trees - Bare Root'!BC110&amp;" | "&amp;'Ornamental Trees - Bare Root'!BD110&amp;" - "&amp;'Ornamental Trees - Bare Root'!BE110)</f>
        <v>Betula Pendula | Silver Birch Pendula - Extra Large</v>
      </c>
      <c r="I872" s="1334"/>
      <c r="J872" s="1334"/>
      <c r="K872" s="1334"/>
      <c r="L872" s="1334"/>
      <c r="M872" s="1334"/>
      <c r="N872" s="1334"/>
      <c r="O872" s="1334"/>
      <c r="P872" s="1334"/>
      <c r="Q872" s="1334"/>
      <c r="R872" s="1334"/>
      <c r="S872" s="1334"/>
      <c r="T872" s="1334"/>
      <c r="U872" s="1334"/>
      <c r="V872" s="1334"/>
      <c r="W872" s="1334"/>
      <c r="X872" s="1334"/>
      <c r="Y872" s="1334"/>
      <c r="Z872" s="1334"/>
      <c r="AA872" s="1334"/>
      <c r="AB872" s="1334"/>
      <c r="AC872" s="1334"/>
      <c r="AD872" s="1334"/>
      <c r="AE872" s="1334"/>
      <c r="AF872" s="1334"/>
      <c r="AG872" s="1334"/>
      <c r="AH872" s="1334"/>
      <c r="AI872" s="1334"/>
      <c r="AJ872" s="1334"/>
      <c r="AK872" s="1334"/>
      <c r="AL872" s="1335"/>
      <c r="AM872" s="1336" t="str">
        <f>'Ornamental Trees - Bare Root'!BH110</f>
        <v/>
      </c>
      <c r="AN872" s="1337"/>
      <c r="AO872" s="1338"/>
      <c r="AP872" s="1339">
        <f>'Ornamental Trees - Bare Root'!BJ110</f>
        <v>0</v>
      </c>
      <c r="AQ872" s="1340"/>
      <c r="AR872" s="1341"/>
      <c r="AS872" s="1336" t="str">
        <f t="shared" si="127"/>
        <v/>
      </c>
      <c r="AT872" s="1337"/>
      <c r="AU872" s="1337"/>
      <c r="AV872" s="1338"/>
      <c r="AW872" s="1342" t="str">
        <f>'Ornamental Trees - Bare Root'!BA110</f>
        <v>HBOBR077</v>
      </c>
      <c r="AX872" s="1343"/>
      <c r="AY872" s="1344"/>
      <c r="BB872" s="108" t="str">
        <f t="shared" si="128"/>
        <v>*********</v>
      </c>
      <c r="BC872" s="108" t="str">
        <f t="shared" si="129"/>
        <v>HBOBR077</v>
      </c>
      <c r="BD872" s="108" t="str">
        <f t="shared" si="130"/>
        <v/>
      </c>
      <c r="BE872" s="108" t="str">
        <f t="shared" si="131"/>
        <v>Betula Pendula | Silver Birch Pendula - Extra Large</v>
      </c>
      <c r="BF872" s="115" t="str">
        <f t="shared" si="132"/>
        <v/>
      </c>
      <c r="BG872" s="113" t="str">
        <f t="shared" si="133"/>
        <v/>
      </c>
      <c r="BH872" s="206">
        <f t="shared" si="134"/>
        <v>0</v>
      </c>
      <c r="BI872" s="113" t="str">
        <f t="shared" si="135"/>
        <v/>
      </c>
    </row>
    <row r="873" spans="2:61" ht="18.75" customHeight="1" x14ac:dyDescent="0.4">
      <c r="B873" s="1345" t="s">
        <v>1824</v>
      </c>
      <c r="C873" s="1346"/>
      <c r="D873" s="1345" t="s">
        <v>1824</v>
      </c>
      <c r="E873" s="1346"/>
      <c r="F873" s="1331" t="str">
        <f>'Ornamental Trees - Bare Root'!BG111</f>
        <v/>
      </c>
      <c r="G873" s="1332"/>
      <c r="H873" s="1333" t="str">
        <f>IF('Ornamental Trees - Bare Root'!BE111="",'Ornamental Trees - Bare Root'!BC111&amp;" | "&amp;'Ornamental Trees - Bare Root'!BD111,'Ornamental Trees - Bare Root'!BC111&amp;" | "&amp;'Ornamental Trees - Bare Root'!BD111&amp;" - "&amp;'Ornamental Trees - Bare Root'!BE111)</f>
        <v>Betula Pendula | Silver Birch Pendula - Advanced</v>
      </c>
      <c r="I873" s="1334"/>
      <c r="J873" s="1334"/>
      <c r="K873" s="1334"/>
      <c r="L873" s="1334"/>
      <c r="M873" s="1334"/>
      <c r="N873" s="1334"/>
      <c r="O873" s="1334"/>
      <c r="P873" s="1334"/>
      <c r="Q873" s="1334"/>
      <c r="R873" s="1334"/>
      <c r="S873" s="1334"/>
      <c r="T873" s="1334"/>
      <c r="U873" s="1334"/>
      <c r="V873" s="1334"/>
      <c r="W873" s="1334"/>
      <c r="X873" s="1334"/>
      <c r="Y873" s="1334"/>
      <c r="Z873" s="1334"/>
      <c r="AA873" s="1334"/>
      <c r="AB873" s="1334"/>
      <c r="AC873" s="1334"/>
      <c r="AD873" s="1334"/>
      <c r="AE873" s="1334"/>
      <c r="AF873" s="1334"/>
      <c r="AG873" s="1334"/>
      <c r="AH873" s="1334"/>
      <c r="AI873" s="1334"/>
      <c r="AJ873" s="1334"/>
      <c r="AK873" s="1334"/>
      <c r="AL873" s="1335"/>
      <c r="AM873" s="1336" t="str">
        <f>'Ornamental Trees - Bare Root'!BH111</f>
        <v/>
      </c>
      <c r="AN873" s="1337"/>
      <c r="AO873" s="1338"/>
      <c r="AP873" s="1339" t="str">
        <f>'Ornamental Trees - Bare Root'!BJ111</f>
        <v/>
      </c>
      <c r="AQ873" s="1340"/>
      <c r="AR873" s="1341"/>
      <c r="AS873" s="1336" t="str">
        <f t="shared" si="127"/>
        <v/>
      </c>
      <c r="AT873" s="1337"/>
      <c r="AU873" s="1337"/>
      <c r="AV873" s="1338"/>
      <c r="AW873" s="1342" t="str">
        <f>'Ornamental Trees - Bare Root'!BA111</f>
        <v>FNOBR076</v>
      </c>
      <c r="AX873" s="1343"/>
      <c r="AY873" s="1344"/>
      <c r="BB873" s="108" t="str">
        <f t="shared" si="128"/>
        <v>*********</v>
      </c>
      <c r="BC873" s="108" t="str">
        <f t="shared" si="129"/>
        <v>FNOBR076</v>
      </c>
      <c r="BD873" s="108" t="str">
        <f t="shared" si="130"/>
        <v/>
      </c>
      <c r="BE873" s="108" t="str">
        <f t="shared" si="131"/>
        <v>Betula Pendula | Silver Birch Pendula - Advanced</v>
      </c>
      <c r="BF873" s="115" t="str">
        <f t="shared" si="132"/>
        <v/>
      </c>
      <c r="BG873" s="113" t="str">
        <f t="shared" si="133"/>
        <v/>
      </c>
      <c r="BH873" s="206" t="str">
        <f t="shared" si="134"/>
        <v/>
      </c>
      <c r="BI873" s="113" t="str">
        <f t="shared" si="135"/>
        <v/>
      </c>
    </row>
    <row r="874" spans="2:61" ht="18.75" customHeight="1" x14ac:dyDescent="0.4">
      <c r="B874" s="1345" t="s">
        <v>1824</v>
      </c>
      <c r="C874" s="1346"/>
      <c r="D874" s="1345" t="s">
        <v>1824</v>
      </c>
      <c r="E874" s="1346"/>
      <c r="F874" s="1331" t="str">
        <f>'Ornamental Trees - Bare Root'!BG112</f>
        <v/>
      </c>
      <c r="G874" s="1332"/>
      <c r="H874" s="1333" t="str">
        <f>IF('Ornamental Trees - Bare Root'!BE112="",'Ornamental Trees - Bare Root'!BC112&amp;" | "&amp;'Ornamental Trees - Bare Root'!BD112,'Ornamental Trees - Bare Root'!BC112&amp;" | "&amp;'Ornamental Trees - Bare Root'!BD112&amp;" - "&amp;'Ornamental Trees - Bare Root'!BE112)</f>
        <v>Betula Pendula Alba Moss White | Moss White Silver Birch - Advanced</v>
      </c>
      <c r="I874" s="1334"/>
      <c r="J874" s="1334"/>
      <c r="K874" s="1334"/>
      <c r="L874" s="1334"/>
      <c r="M874" s="1334"/>
      <c r="N874" s="1334"/>
      <c r="O874" s="1334"/>
      <c r="P874" s="1334"/>
      <c r="Q874" s="1334"/>
      <c r="R874" s="1334"/>
      <c r="S874" s="1334"/>
      <c r="T874" s="1334"/>
      <c r="U874" s="1334"/>
      <c r="V874" s="1334"/>
      <c r="W874" s="1334"/>
      <c r="X874" s="1334"/>
      <c r="Y874" s="1334"/>
      <c r="Z874" s="1334"/>
      <c r="AA874" s="1334"/>
      <c r="AB874" s="1334"/>
      <c r="AC874" s="1334"/>
      <c r="AD874" s="1334"/>
      <c r="AE874" s="1334"/>
      <c r="AF874" s="1334"/>
      <c r="AG874" s="1334"/>
      <c r="AH874" s="1334"/>
      <c r="AI874" s="1334"/>
      <c r="AJ874" s="1334"/>
      <c r="AK874" s="1334"/>
      <c r="AL874" s="1335"/>
      <c r="AM874" s="1336" t="str">
        <f>'Ornamental Trees - Bare Root'!BH112</f>
        <v/>
      </c>
      <c r="AN874" s="1337"/>
      <c r="AO874" s="1338"/>
      <c r="AP874" s="1339">
        <f>'Ornamental Trees - Bare Root'!BJ112</f>
        <v>0</v>
      </c>
      <c r="AQ874" s="1340"/>
      <c r="AR874" s="1341"/>
      <c r="AS874" s="1336" t="str">
        <f t="shared" si="127"/>
        <v/>
      </c>
      <c r="AT874" s="1337"/>
      <c r="AU874" s="1337"/>
      <c r="AV874" s="1338"/>
      <c r="AW874" s="1342" t="str">
        <f>'Ornamental Trees - Bare Root'!BA112</f>
        <v>JFOBR079</v>
      </c>
      <c r="AX874" s="1343"/>
      <c r="AY874" s="1344"/>
      <c r="BB874" s="108" t="str">
        <f t="shared" si="128"/>
        <v>*********</v>
      </c>
      <c r="BC874" s="108" t="str">
        <f t="shared" si="129"/>
        <v>JFOBR079</v>
      </c>
      <c r="BD874" s="108" t="str">
        <f t="shared" si="130"/>
        <v/>
      </c>
      <c r="BE874" s="108" t="str">
        <f t="shared" si="131"/>
        <v>Betula Pendula Alba Moss White | Moss White Silver Birch - Advanced</v>
      </c>
      <c r="BF874" s="115" t="str">
        <f t="shared" si="132"/>
        <v/>
      </c>
      <c r="BG874" s="113" t="str">
        <f t="shared" si="133"/>
        <v/>
      </c>
      <c r="BH874" s="206">
        <f t="shared" si="134"/>
        <v>0</v>
      </c>
      <c r="BI874" s="113" t="str">
        <f t="shared" si="135"/>
        <v/>
      </c>
    </row>
    <row r="875" spans="2:61" ht="18.75" customHeight="1" x14ac:dyDescent="0.4">
      <c r="B875" s="1345" t="s">
        <v>1824</v>
      </c>
      <c r="C875" s="1346"/>
      <c r="D875" s="1345" t="s">
        <v>1824</v>
      </c>
      <c r="E875" s="1346"/>
      <c r="F875" s="1331" t="str">
        <f>'Ornamental Trees - Bare Root'!BG113</f>
        <v/>
      </c>
      <c r="G875" s="1332"/>
      <c r="H875" s="1333" t="str">
        <f>IF('Ornamental Trees - Bare Root'!BE113="",'Ornamental Trees - Bare Root'!BC113&amp;" | "&amp;'Ornamental Trees - Bare Root'!BD113,'Ornamental Trees - Bare Root'!BC113&amp;" | "&amp;'Ornamental Trees - Bare Root'!BD113&amp;" - "&amp;'Ornamental Trees - Bare Root'!BE113)</f>
        <v>Betula Pendula Dalecarlica | Cut Leaf Birch - Advanced</v>
      </c>
      <c r="I875" s="1334"/>
      <c r="J875" s="1334"/>
      <c r="K875" s="1334"/>
      <c r="L875" s="1334"/>
      <c r="M875" s="1334"/>
      <c r="N875" s="1334"/>
      <c r="O875" s="1334"/>
      <c r="P875" s="1334"/>
      <c r="Q875" s="1334"/>
      <c r="R875" s="1334"/>
      <c r="S875" s="1334"/>
      <c r="T875" s="1334"/>
      <c r="U875" s="1334"/>
      <c r="V875" s="1334"/>
      <c r="W875" s="1334"/>
      <c r="X875" s="1334"/>
      <c r="Y875" s="1334"/>
      <c r="Z875" s="1334"/>
      <c r="AA875" s="1334"/>
      <c r="AB875" s="1334"/>
      <c r="AC875" s="1334"/>
      <c r="AD875" s="1334"/>
      <c r="AE875" s="1334"/>
      <c r="AF875" s="1334"/>
      <c r="AG875" s="1334"/>
      <c r="AH875" s="1334"/>
      <c r="AI875" s="1334"/>
      <c r="AJ875" s="1334"/>
      <c r="AK875" s="1334"/>
      <c r="AL875" s="1335"/>
      <c r="AM875" s="1336">
        <f>'Ornamental Trees - Bare Root'!BH113</f>
        <v>62.95</v>
      </c>
      <c r="AN875" s="1337"/>
      <c r="AO875" s="1338"/>
      <c r="AP875" s="1339">
        <f>'Ornamental Trees - Bare Root'!BJ113</f>
        <v>0</v>
      </c>
      <c r="AQ875" s="1340"/>
      <c r="AR875" s="1341"/>
      <c r="AS875" s="1336" t="str">
        <f t="shared" si="127"/>
        <v/>
      </c>
      <c r="AT875" s="1337"/>
      <c r="AU875" s="1337"/>
      <c r="AV875" s="1338"/>
      <c r="AW875" s="1342" t="str">
        <f>'Ornamental Trees - Bare Root'!BA113</f>
        <v>FNOBR082</v>
      </c>
      <c r="AX875" s="1343"/>
      <c r="AY875" s="1344"/>
      <c r="BB875" s="108" t="str">
        <f t="shared" si="128"/>
        <v>*********</v>
      </c>
      <c r="BC875" s="108" t="str">
        <f t="shared" si="129"/>
        <v>FNOBR082</v>
      </c>
      <c r="BD875" s="108" t="str">
        <f t="shared" si="130"/>
        <v/>
      </c>
      <c r="BE875" s="108" t="str">
        <f t="shared" si="131"/>
        <v>Betula Pendula Dalecarlica | Cut Leaf Birch - Advanced</v>
      </c>
      <c r="BF875" s="115" t="str">
        <f t="shared" si="132"/>
        <v/>
      </c>
      <c r="BG875" s="113">
        <f t="shared" si="133"/>
        <v>62.95</v>
      </c>
      <c r="BH875" s="206">
        <f t="shared" si="134"/>
        <v>0</v>
      </c>
      <c r="BI875" s="113" t="str">
        <f t="shared" si="135"/>
        <v/>
      </c>
    </row>
    <row r="876" spans="2:61" ht="18.75" customHeight="1" x14ac:dyDescent="0.4">
      <c r="B876" s="1345" t="s">
        <v>1824</v>
      </c>
      <c r="C876" s="1346"/>
      <c r="D876" s="1345" t="s">
        <v>1824</v>
      </c>
      <c r="E876" s="1346"/>
      <c r="F876" s="1331" t="str">
        <f>'Ornamental Trees - Bare Root'!BG114</f>
        <v/>
      </c>
      <c r="G876" s="1332"/>
      <c r="H876" s="1333" t="str">
        <f>IF('Ornamental Trees - Bare Root'!BE114="",'Ornamental Trees - Bare Root'!BC114&amp;" | "&amp;'Ornamental Trees - Bare Root'!BD114,'Ornamental Trees - Bare Root'!BC114&amp;" | "&amp;'Ornamental Trees - Bare Root'!BD114&amp;" - "&amp;'Ornamental Trees - Bare Root'!BE114)</f>
        <v>Betula Pendula Fastigiata | Fastigiata Birch - Advanced</v>
      </c>
      <c r="I876" s="1334"/>
      <c r="J876" s="1334"/>
      <c r="K876" s="1334"/>
      <c r="L876" s="1334"/>
      <c r="M876" s="1334"/>
      <c r="N876" s="1334"/>
      <c r="O876" s="1334"/>
      <c r="P876" s="1334"/>
      <c r="Q876" s="1334"/>
      <c r="R876" s="1334"/>
      <c r="S876" s="1334"/>
      <c r="T876" s="1334"/>
      <c r="U876" s="1334"/>
      <c r="V876" s="1334"/>
      <c r="W876" s="1334"/>
      <c r="X876" s="1334"/>
      <c r="Y876" s="1334"/>
      <c r="Z876" s="1334"/>
      <c r="AA876" s="1334"/>
      <c r="AB876" s="1334"/>
      <c r="AC876" s="1334"/>
      <c r="AD876" s="1334"/>
      <c r="AE876" s="1334"/>
      <c r="AF876" s="1334"/>
      <c r="AG876" s="1334"/>
      <c r="AH876" s="1334"/>
      <c r="AI876" s="1334"/>
      <c r="AJ876" s="1334"/>
      <c r="AK876" s="1334"/>
      <c r="AL876" s="1335"/>
      <c r="AM876" s="1336">
        <f>'Ornamental Trees - Bare Root'!BH114</f>
        <v>69.95</v>
      </c>
      <c r="AN876" s="1337"/>
      <c r="AO876" s="1338"/>
      <c r="AP876" s="1339">
        <f>'Ornamental Trees - Bare Root'!BJ114</f>
        <v>0</v>
      </c>
      <c r="AQ876" s="1340"/>
      <c r="AR876" s="1341"/>
      <c r="AS876" s="1336" t="str">
        <f t="shared" si="127"/>
        <v/>
      </c>
      <c r="AT876" s="1337"/>
      <c r="AU876" s="1337"/>
      <c r="AV876" s="1338"/>
      <c r="AW876" s="1342" t="str">
        <f>'Ornamental Trees - Bare Root'!BA114</f>
        <v>JFOBR085</v>
      </c>
      <c r="AX876" s="1343"/>
      <c r="AY876" s="1344"/>
      <c r="BB876" s="108" t="str">
        <f t="shared" si="128"/>
        <v>*********</v>
      </c>
      <c r="BC876" s="108" t="str">
        <f t="shared" si="129"/>
        <v>JFOBR085</v>
      </c>
      <c r="BD876" s="108" t="str">
        <f t="shared" si="130"/>
        <v/>
      </c>
      <c r="BE876" s="108" t="str">
        <f t="shared" si="131"/>
        <v>Betula Pendula Fastigiata | Fastigiata Birch - Advanced</v>
      </c>
      <c r="BF876" s="115" t="str">
        <f t="shared" si="132"/>
        <v/>
      </c>
      <c r="BG876" s="113">
        <f t="shared" si="133"/>
        <v>69.95</v>
      </c>
      <c r="BH876" s="206">
        <f t="shared" si="134"/>
        <v>0</v>
      </c>
      <c r="BI876" s="113" t="str">
        <f t="shared" si="135"/>
        <v/>
      </c>
    </row>
    <row r="877" spans="2:61" ht="18.75" customHeight="1" x14ac:dyDescent="0.4">
      <c r="B877" s="1345" t="s">
        <v>1824</v>
      </c>
      <c r="C877" s="1346"/>
      <c r="D877" s="1345" t="s">
        <v>1824</v>
      </c>
      <c r="E877" s="1346"/>
      <c r="F877" s="1331" t="str">
        <f>'Ornamental Trees - Bare Root'!BG115</f>
        <v/>
      </c>
      <c r="G877" s="1332"/>
      <c r="H877" s="1333" t="str">
        <f>IF('Ornamental Trees - Bare Root'!BE115="",'Ornamental Trees - Bare Root'!BC115&amp;" | "&amp;'Ornamental Trees - Bare Root'!BD115,'Ornamental Trees - Bare Root'!BC115&amp;" | "&amp;'Ornamental Trees - Bare Root'!BD115&amp;" - "&amp;'Ornamental Trees - Bare Root'!BE115)</f>
        <v>Betula Pendula Wades Golden | Wades Golden Birch - Advanced</v>
      </c>
      <c r="I877" s="1334"/>
      <c r="J877" s="1334"/>
      <c r="K877" s="1334"/>
      <c r="L877" s="1334"/>
      <c r="M877" s="1334"/>
      <c r="N877" s="1334"/>
      <c r="O877" s="1334"/>
      <c r="P877" s="1334"/>
      <c r="Q877" s="1334"/>
      <c r="R877" s="1334"/>
      <c r="S877" s="1334"/>
      <c r="T877" s="1334"/>
      <c r="U877" s="1334"/>
      <c r="V877" s="1334"/>
      <c r="W877" s="1334"/>
      <c r="X877" s="1334"/>
      <c r="Y877" s="1334"/>
      <c r="Z877" s="1334"/>
      <c r="AA877" s="1334"/>
      <c r="AB877" s="1334"/>
      <c r="AC877" s="1334"/>
      <c r="AD877" s="1334"/>
      <c r="AE877" s="1334"/>
      <c r="AF877" s="1334"/>
      <c r="AG877" s="1334"/>
      <c r="AH877" s="1334"/>
      <c r="AI877" s="1334"/>
      <c r="AJ877" s="1334"/>
      <c r="AK877" s="1334"/>
      <c r="AL877" s="1335"/>
      <c r="AM877" s="1336">
        <f>'Ornamental Trees - Bare Root'!BH115</f>
        <v>69.95</v>
      </c>
      <c r="AN877" s="1337"/>
      <c r="AO877" s="1338"/>
      <c r="AP877" s="1339">
        <f>'Ornamental Trees - Bare Root'!BJ115</f>
        <v>0</v>
      </c>
      <c r="AQ877" s="1340"/>
      <c r="AR877" s="1341"/>
      <c r="AS877" s="1336" t="str">
        <f t="shared" si="127"/>
        <v/>
      </c>
      <c r="AT877" s="1337"/>
      <c r="AU877" s="1337"/>
      <c r="AV877" s="1338"/>
      <c r="AW877" s="1342" t="str">
        <f>'Ornamental Trees - Bare Root'!BA115</f>
        <v>JFOBR088</v>
      </c>
      <c r="AX877" s="1343"/>
      <c r="AY877" s="1344"/>
      <c r="BB877" s="108" t="str">
        <f t="shared" si="128"/>
        <v>*********</v>
      </c>
      <c r="BC877" s="108" t="str">
        <f t="shared" si="129"/>
        <v>JFOBR088</v>
      </c>
      <c r="BD877" s="108" t="str">
        <f t="shared" si="130"/>
        <v/>
      </c>
      <c r="BE877" s="108" t="str">
        <f t="shared" si="131"/>
        <v>Betula Pendula Wades Golden | Wades Golden Birch - Advanced</v>
      </c>
      <c r="BF877" s="115" t="str">
        <f t="shared" si="132"/>
        <v/>
      </c>
      <c r="BG877" s="113">
        <f t="shared" si="133"/>
        <v>69.95</v>
      </c>
      <c r="BH877" s="206">
        <f t="shared" si="134"/>
        <v>0</v>
      </c>
      <c r="BI877" s="113" t="str">
        <f t="shared" si="135"/>
        <v/>
      </c>
    </row>
    <row r="878" spans="2:61" ht="18.75" customHeight="1" x14ac:dyDescent="0.4">
      <c r="B878" s="1345" t="s">
        <v>1824</v>
      </c>
      <c r="C878" s="1346"/>
      <c r="D878" s="1345" t="s">
        <v>1824</v>
      </c>
      <c r="E878" s="1346"/>
      <c r="F878" s="1331" t="str">
        <f>'Ornamental Trees - Bare Root'!BG116</f>
        <v/>
      </c>
      <c r="G878" s="1332"/>
      <c r="H878" s="1333" t="str">
        <f>IF('Ornamental Trees - Bare Root'!BE116="",'Ornamental Trees - Bare Root'!BC116&amp;" | "&amp;'Ornamental Trees - Bare Root'!BD116,'Ornamental Trees - Bare Root'!BC116&amp;" | "&amp;'Ornamental Trees - Bare Root'!BD116&amp;" - "&amp;'Ornamental Trees - Bare Root'!BE116)</f>
        <v>Betula Platyphylla Fargo | Dakota Pinnacle Birch - Advanced</v>
      </c>
      <c r="I878" s="1334"/>
      <c r="J878" s="1334"/>
      <c r="K878" s="1334"/>
      <c r="L878" s="1334"/>
      <c r="M878" s="1334"/>
      <c r="N878" s="1334"/>
      <c r="O878" s="1334"/>
      <c r="P878" s="1334"/>
      <c r="Q878" s="1334"/>
      <c r="R878" s="1334"/>
      <c r="S878" s="1334"/>
      <c r="T878" s="1334"/>
      <c r="U878" s="1334"/>
      <c r="V878" s="1334"/>
      <c r="W878" s="1334"/>
      <c r="X878" s="1334"/>
      <c r="Y878" s="1334"/>
      <c r="Z878" s="1334"/>
      <c r="AA878" s="1334"/>
      <c r="AB878" s="1334"/>
      <c r="AC878" s="1334"/>
      <c r="AD878" s="1334"/>
      <c r="AE878" s="1334"/>
      <c r="AF878" s="1334"/>
      <c r="AG878" s="1334"/>
      <c r="AH878" s="1334"/>
      <c r="AI878" s="1334"/>
      <c r="AJ878" s="1334"/>
      <c r="AK878" s="1334"/>
      <c r="AL878" s="1335"/>
      <c r="AM878" s="1336" t="str">
        <f>'Ornamental Trees - Bare Root'!BH116</f>
        <v/>
      </c>
      <c r="AN878" s="1337"/>
      <c r="AO878" s="1338"/>
      <c r="AP878" s="1339">
        <f>'Ornamental Trees - Bare Root'!BJ116</f>
        <v>0</v>
      </c>
      <c r="AQ878" s="1340"/>
      <c r="AR878" s="1341"/>
      <c r="AS878" s="1336" t="str">
        <f t="shared" si="127"/>
        <v/>
      </c>
      <c r="AT878" s="1337"/>
      <c r="AU878" s="1337"/>
      <c r="AV878" s="1338"/>
      <c r="AW878" s="1342" t="str">
        <f>'Ornamental Trees - Bare Root'!BA116</f>
        <v>FNOBR091</v>
      </c>
      <c r="AX878" s="1343"/>
      <c r="AY878" s="1344"/>
      <c r="BB878" s="108" t="str">
        <f t="shared" si="128"/>
        <v>*********</v>
      </c>
      <c r="BC878" s="108" t="str">
        <f t="shared" si="129"/>
        <v>FNOBR091</v>
      </c>
      <c r="BD878" s="108" t="str">
        <f t="shared" si="130"/>
        <v/>
      </c>
      <c r="BE878" s="108" t="str">
        <f t="shared" si="131"/>
        <v>Betula Platyphylla Fargo | Dakota Pinnacle Birch - Advanced</v>
      </c>
      <c r="BF878" s="115" t="str">
        <f t="shared" si="132"/>
        <v/>
      </c>
      <c r="BG878" s="113" t="str">
        <f t="shared" si="133"/>
        <v/>
      </c>
      <c r="BH878" s="206">
        <f t="shared" si="134"/>
        <v>0</v>
      </c>
      <c r="BI878" s="113" t="str">
        <f t="shared" si="135"/>
        <v/>
      </c>
    </row>
    <row r="879" spans="2:61" ht="18.75" customHeight="1" x14ac:dyDescent="0.4">
      <c r="B879" s="1345" t="s">
        <v>1824</v>
      </c>
      <c r="C879" s="1346"/>
      <c r="D879" s="1345" t="s">
        <v>1824</v>
      </c>
      <c r="E879" s="1346"/>
      <c r="F879" s="1331" t="str">
        <f>'Ornamental Trees - Bare Root'!BG117</f>
        <v/>
      </c>
      <c r="G879" s="1332"/>
      <c r="H879" s="1333" t="str">
        <f>IF('Ornamental Trees - Bare Root'!BE117="",'Ornamental Trees - Bare Root'!BC117&amp;" | "&amp;'Ornamental Trees - Bare Root'!BD117,'Ornamental Trees - Bare Root'!BC117&amp;" | "&amp;'Ornamental Trees - Bare Root'!BD117&amp;" - "&amp;'Ornamental Trees - Bare Root'!BE117)</f>
        <v>Betula Platyphylla Japonica | Japanese White Birch - Advanced</v>
      </c>
      <c r="I879" s="1334"/>
      <c r="J879" s="1334"/>
      <c r="K879" s="1334"/>
      <c r="L879" s="1334"/>
      <c r="M879" s="1334"/>
      <c r="N879" s="1334"/>
      <c r="O879" s="1334"/>
      <c r="P879" s="1334"/>
      <c r="Q879" s="1334"/>
      <c r="R879" s="1334"/>
      <c r="S879" s="1334"/>
      <c r="T879" s="1334"/>
      <c r="U879" s="1334"/>
      <c r="V879" s="1334"/>
      <c r="W879" s="1334"/>
      <c r="X879" s="1334"/>
      <c r="Y879" s="1334"/>
      <c r="Z879" s="1334"/>
      <c r="AA879" s="1334"/>
      <c r="AB879" s="1334"/>
      <c r="AC879" s="1334"/>
      <c r="AD879" s="1334"/>
      <c r="AE879" s="1334"/>
      <c r="AF879" s="1334"/>
      <c r="AG879" s="1334"/>
      <c r="AH879" s="1334"/>
      <c r="AI879" s="1334"/>
      <c r="AJ879" s="1334"/>
      <c r="AK879" s="1334"/>
      <c r="AL879" s="1335"/>
      <c r="AM879" s="1336" t="str">
        <f>'Ornamental Trees - Bare Root'!BH117</f>
        <v/>
      </c>
      <c r="AN879" s="1337"/>
      <c r="AO879" s="1338"/>
      <c r="AP879" s="1339">
        <f>'Ornamental Trees - Bare Root'!BJ117</f>
        <v>0</v>
      </c>
      <c r="AQ879" s="1340"/>
      <c r="AR879" s="1341"/>
      <c r="AS879" s="1336" t="str">
        <f t="shared" si="127"/>
        <v/>
      </c>
      <c r="AT879" s="1337"/>
      <c r="AU879" s="1337"/>
      <c r="AV879" s="1338"/>
      <c r="AW879" s="1342" t="str">
        <f>'Ornamental Trees - Bare Root'!BA117</f>
        <v>JFOBR092</v>
      </c>
      <c r="AX879" s="1343"/>
      <c r="AY879" s="1344"/>
      <c r="BB879" s="108" t="str">
        <f t="shared" si="128"/>
        <v>*********</v>
      </c>
      <c r="BC879" s="108" t="str">
        <f t="shared" si="129"/>
        <v>JFOBR092</v>
      </c>
      <c r="BD879" s="108" t="str">
        <f t="shared" si="130"/>
        <v/>
      </c>
      <c r="BE879" s="108" t="str">
        <f t="shared" si="131"/>
        <v>Betula Platyphylla Japonica | Japanese White Birch - Advanced</v>
      </c>
      <c r="BF879" s="115" t="str">
        <f t="shared" si="132"/>
        <v/>
      </c>
      <c r="BG879" s="113" t="str">
        <f t="shared" si="133"/>
        <v/>
      </c>
      <c r="BH879" s="206">
        <f t="shared" si="134"/>
        <v>0</v>
      </c>
      <c r="BI879" s="113" t="str">
        <f t="shared" si="135"/>
        <v/>
      </c>
    </row>
    <row r="880" spans="2:61" ht="18.75" customHeight="1" x14ac:dyDescent="0.4">
      <c r="B880" s="1345" t="s">
        <v>1824</v>
      </c>
      <c r="C880" s="1346"/>
      <c r="D880" s="1345" t="s">
        <v>1824</v>
      </c>
      <c r="E880" s="1346"/>
      <c r="F880" s="1331" t="str">
        <f>'Ornamental Trees - Bare Root'!BG118</f>
        <v/>
      </c>
      <c r="G880" s="1332"/>
      <c r="H880" s="1333" t="str">
        <f>IF('Ornamental Trees - Bare Root'!BE118="",'Ornamental Trees - Bare Root'!BC118&amp;" | "&amp;'Ornamental Trees - Bare Root'!BD118,'Ornamental Trees - Bare Root'!BC118&amp;" | "&amp;'Ornamental Trees - Bare Root'!BD118&amp;" - "&amp;'Ornamental Trees - Bare Root'!BE118)</f>
        <v>Betula Utilis Var. Jacquemontii | White Barked Himalayan Birch - Advanced</v>
      </c>
      <c r="I880" s="1334"/>
      <c r="J880" s="1334"/>
      <c r="K880" s="1334"/>
      <c r="L880" s="1334"/>
      <c r="M880" s="1334"/>
      <c r="N880" s="1334"/>
      <c r="O880" s="1334"/>
      <c r="P880" s="1334"/>
      <c r="Q880" s="1334"/>
      <c r="R880" s="1334"/>
      <c r="S880" s="1334"/>
      <c r="T880" s="1334"/>
      <c r="U880" s="1334"/>
      <c r="V880" s="1334"/>
      <c r="W880" s="1334"/>
      <c r="X880" s="1334"/>
      <c r="Y880" s="1334"/>
      <c r="Z880" s="1334"/>
      <c r="AA880" s="1334"/>
      <c r="AB880" s="1334"/>
      <c r="AC880" s="1334"/>
      <c r="AD880" s="1334"/>
      <c r="AE880" s="1334"/>
      <c r="AF880" s="1334"/>
      <c r="AG880" s="1334"/>
      <c r="AH880" s="1334"/>
      <c r="AI880" s="1334"/>
      <c r="AJ880" s="1334"/>
      <c r="AK880" s="1334"/>
      <c r="AL880" s="1335"/>
      <c r="AM880" s="1336">
        <f>'Ornamental Trees - Bare Root'!BH118</f>
        <v>69.95</v>
      </c>
      <c r="AN880" s="1337"/>
      <c r="AO880" s="1338"/>
      <c r="AP880" s="1339">
        <f>'Ornamental Trees - Bare Root'!BJ118</f>
        <v>0</v>
      </c>
      <c r="AQ880" s="1340"/>
      <c r="AR880" s="1341"/>
      <c r="AS880" s="1336" t="str">
        <f t="shared" si="127"/>
        <v/>
      </c>
      <c r="AT880" s="1337"/>
      <c r="AU880" s="1337"/>
      <c r="AV880" s="1338"/>
      <c r="AW880" s="1342" t="str">
        <f>'Ornamental Trees - Bare Root'!BA118</f>
        <v>FNOBR094</v>
      </c>
      <c r="AX880" s="1343"/>
      <c r="AY880" s="1344"/>
      <c r="BB880" s="108" t="str">
        <f t="shared" si="128"/>
        <v>*********</v>
      </c>
      <c r="BC880" s="108" t="str">
        <f t="shared" si="129"/>
        <v>FNOBR094</v>
      </c>
      <c r="BD880" s="108" t="str">
        <f t="shared" si="130"/>
        <v/>
      </c>
      <c r="BE880" s="108" t="str">
        <f t="shared" si="131"/>
        <v>Betula Utilis Var. Jacquemontii | White Barked Himalayan Birch - Advanced</v>
      </c>
      <c r="BF880" s="115" t="str">
        <f t="shared" si="132"/>
        <v/>
      </c>
      <c r="BG880" s="113">
        <f t="shared" si="133"/>
        <v>69.95</v>
      </c>
      <c r="BH880" s="206">
        <f t="shared" si="134"/>
        <v>0</v>
      </c>
      <c r="BI880" s="113" t="str">
        <f t="shared" si="135"/>
        <v/>
      </c>
    </row>
    <row r="881" spans="2:61" ht="18.75" customHeight="1" x14ac:dyDescent="0.4">
      <c r="B881" s="1345" t="s">
        <v>1824</v>
      </c>
      <c r="C881" s="1346"/>
      <c r="D881" s="1345" t="s">
        <v>1824</v>
      </c>
      <c r="E881" s="1346"/>
      <c r="F881" s="1331" t="str">
        <f>'Ornamental Trees - Bare Root'!BG119</f>
        <v/>
      </c>
      <c r="G881" s="1332"/>
      <c r="H881" s="1333" t="str">
        <f>IF('Ornamental Trees - Bare Root'!BE119="",'Ornamental Trees - Bare Root'!BC119&amp;" | "&amp;'Ornamental Trees - Bare Root'!BD119,'Ornamental Trees - Bare Root'!BC119&amp;" | "&amp;'Ornamental Trees - Bare Root'!BD119&amp;" - "&amp;'Ornamental Trees - Bare Root'!BE119)</f>
        <v xml:space="preserve"> | </v>
      </c>
      <c r="I881" s="1334"/>
      <c r="J881" s="1334"/>
      <c r="K881" s="1334"/>
      <c r="L881" s="1334"/>
      <c r="M881" s="1334"/>
      <c r="N881" s="1334"/>
      <c r="O881" s="1334"/>
      <c r="P881" s="1334"/>
      <c r="Q881" s="1334"/>
      <c r="R881" s="1334"/>
      <c r="S881" s="1334"/>
      <c r="T881" s="1334"/>
      <c r="U881" s="1334"/>
      <c r="V881" s="1334"/>
      <c r="W881" s="1334"/>
      <c r="X881" s="1334"/>
      <c r="Y881" s="1334"/>
      <c r="Z881" s="1334"/>
      <c r="AA881" s="1334"/>
      <c r="AB881" s="1334"/>
      <c r="AC881" s="1334"/>
      <c r="AD881" s="1334"/>
      <c r="AE881" s="1334"/>
      <c r="AF881" s="1334"/>
      <c r="AG881" s="1334"/>
      <c r="AH881" s="1334"/>
      <c r="AI881" s="1334"/>
      <c r="AJ881" s="1334"/>
      <c r="AK881" s="1334"/>
      <c r="AL881" s="1335"/>
      <c r="AM881" s="1336" t="str">
        <f>'Ornamental Trees - Bare Root'!BH119</f>
        <v/>
      </c>
      <c r="AN881" s="1337"/>
      <c r="AO881" s="1338"/>
      <c r="AP881" s="1339" t="str">
        <f>'Ornamental Trees - Bare Root'!BJ119</f>
        <v/>
      </c>
      <c r="AQ881" s="1340"/>
      <c r="AR881" s="1341"/>
      <c r="AS881" s="1336" t="str">
        <f t="shared" si="127"/>
        <v/>
      </c>
      <c r="AT881" s="1337"/>
      <c r="AU881" s="1337"/>
      <c r="AV881" s="1338"/>
      <c r="AW881" s="1342" t="str">
        <f>'Ornamental Trees - Bare Root'!BA119</f>
        <v/>
      </c>
      <c r="AX881" s="1343"/>
      <c r="AY881" s="1344"/>
      <c r="BB881" s="108" t="str">
        <f t="shared" si="128"/>
        <v>*********</v>
      </c>
      <c r="BC881" s="108" t="str">
        <f t="shared" si="129"/>
        <v/>
      </c>
      <c r="BD881" s="108" t="str">
        <f t="shared" si="130"/>
        <v/>
      </c>
      <c r="BE881" s="108" t="str">
        <f t="shared" si="131"/>
        <v xml:space="preserve"> | </v>
      </c>
      <c r="BF881" s="115" t="str">
        <f t="shared" si="132"/>
        <v/>
      </c>
      <c r="BG881" s="113" t="str">
        <f t="shared" si="133"/>
        <v/>
      </c>
      <c r="BH881" s="206" t="str">
        <f t="shared" si="134"/>
        <v/>
      </c>
      <c r="BI881" s="113" t="str">
        <f t="shared" si="135"/>
        <v/>
      </c>
    </row>
    <row r="882" spans="2:61" ht="18.75" customHeight="1" x14ac:dyDescent="0.4">
      <c r="B882" s="1345" t="s">
        <v>1824</v>
      </c>
      <c r="C882" s="1346"/>
      <c r="D882" s="1345" t="s">
        <v>1824</v>
      </c>
      <c r="E882" s="1346"/>
      <c r="F882" s="1331" t="str">
        <f>'Ornamental Trees - Bare Root'!BG120</f>
        <v/>
      </c>
      <c r="G882" s="1332"/>
      <c r="H882" s="1333" t="str">
        <f>IF('Ornamental Trees - Bare Root'!BE120="",'Ornamental Trees - Bare Root'!BC120&amp;" | "&amp;'Ornamental Trees - Bare Root'!BD120,'Ornamental Trees - Bare Root'!BC120&amp;" | "&amp;'Ornamental Trees - Bare Root'!BD120&amp;" - "&amp;'Ornamental Trees - Bare Root'!BE120)</f>
        <v>Betula Nigra 'Summer Cascade' | Weeping River Birch - Cascading</v>
      </c>
      <c r="I882" s="1334"/>
      <c r="J882" s="1334"/>
      <c r="K882" s="1334"/>
      <c r="L882" s="1334"/>
      <c r="M882" s="1334"/>
      <c r="N882" s="1334"/>
      <c r="O882" s="1334"/>
      <c r="P882" s="1334"/>
      <c r="Q882" s="1334"/>
      <c r="R882" s="1334"/>
      <c r="S882" s="1334"/>
      <c r="T882" s="1334"/>
      <c r="U882" s="1334"/>
      <c r="V882" s="1334"/>
      <c r="W882" s="1334"/>
      <c r="X882" s="1334"/>
      <c r="Y882" s="1334"/>
      <c r="Z882" s="1334"/>
      <c r="AA882" s="1334"/>
      <c r="AB882" s="1334"/>
      <c r="AC882" s="1334"/>
      <c r="AD882" s="1334"/>
      <c r="AE882" s="1334"/>
      <c r="AF882" s="1334"/>
      <c r="AG882" s="1334"/>
      <c r="AH882" s="1334"/>
      <c r="AI882" s="1334"/>
      <c r="AJ882" s="1334"/>
      <c r="AK882" s="1334"/>
      <c r="AL882" s="1335"/>
      <c r="AM882" s="1336" t="str">
        <f>'Ornamental Trees - Bare Root'!BH120</f>
        <v/>
      </c>
      <c r="AN882" s="1337"/>
      <c r="AO882" s="1338"/>
      <c r="AP882" s="1339">
        <f>'Ornamental Trees - Bare Root'!BJ120</f>
        <v>0</v>
      </c>
      <c r="AQ882" s="1340"/>
      <c r="AR882" s="1341"/>
      <c r="AS882" s="1336" t="str">
        <f t="shared" si="127"/>
        <v/>
      </c>
      <c r="AT882" s="1337"/>
      <c r="AU882" s="1337"/>
      <c r="AV882" s="1338"/>
      <c r="AW882" s="1342" t="str">
        <f>'Ornamental Trees - Bare Root'!BA120</f>
        <v>FNOBR098</v>
      </c>
      <c r="AX882" s="1343"/>
      <c r="AY882" s="1344"/>
      <c r="BB882" s="108" t="str">
        <f t="shared" si="128"/>
        <v>*********</v>
      </c>
      <c r="BC882" s="108" t="str">
        <f t="shared" si="129"/>
        <v>FNOBR098</v>
      </c>
      <c r="BD882" s="108" t="str">
        <f t="shared" si="130"/>
        <v/>
      </c>
      <c r="BE882" s="108" t="str">
        <f t="shared" si="131"/>
        <v>Betula Nigra 'Summer Cascade' | Weeping River Birch - Cascading</v>
      </c>
      <c r="BF882" s="115" t="str">
        <f t="shared" si="132"/>
        <v/>
      </c>
      <c r="BG882" s="113" t="str">
        <f t="shared" si="133"/>
        <v/>
      </c>
      <c r="BH882" s="206">
        <f t="shared" si="134"/>
        <v>0</v>
      </c>
      <c r="BI882" s="113" t="str">
        <f t="shared" si="135"/>
        <v/>
      </c>
    </row>
    <row r="883" spans="2:61" ht="18.75" customHeight="1" x14ac:dyDescent="0.4">
      <c r="B883" s="1345" t="s">
        <v>1824</v>
      </c>
      <c r="C883" s="1346"/>
      <c r="D883" s="1345" t="s">
        <v>1824</v>
      </c>
      <c r="E883" s="1346"/>
      <c r="F883" s="1331" t="str">
        <f>'Ornamental Trees - Bare Root'!BG121</f>
        <v/>
      </c>
      <c r="G883" s="1332"/>
      <c r="H883" s="1333" t="str">
        <f>IF('Ornamental Trees - Bare Root'!BE121="",'Ornamental Trees - Bare Root'!BC121&amp;" | "&amp;'Ornamental Trees - Bare Root'!BD121,'Ornamental Trees - Bare Root'!BC121&amp;" | "&amp;'Ornamental Trees - Bare Root'!BD121&amp;" - "&amp;'Ornamental Trees - Bare Root'!BE121)</f>
        <v>Betula Pendula Youngii | Weeping Birch - 1.2m Standard</v>
      </c>
      <c r="I883" s="1334"/>
      <c r="J883" s="1334"/>
      <c r="K883" s="1334"/>
      <c r="L883" s="1334"/>
      <c r="M883" s="1334"/>
      <c r="N883" s="1334"/>
      <c r="O883" s="1334"/>
      <c r="P883" s="1334"/>
      <c r="Q883" s="1334"/>
      <c r="R883" s="1334"/>
      <c r="S883" s="1334"/>
      <c r="T883" s="1334"/>
      <c r="U883" s="1334"/>
      <c r="V883" s="1334"/>
      <c r="W883" s="1334"/>
      <c r="X883" s="1334"/>
      <c r="Y883" s="1334"/>
      <c r="Z883" s="1334"/>
      <c r="AA883" s="1334"/>
      <c r="AB883" s="1334"/>
      <c r="AC883" s="1334"/>
      <c r="AD883" s="1334"/>
      <c r="AE883" s="1334"/>
      <c r="AF883" s="1334"/>
      <c r="AG883" s="1334"/>
      <c r="AH883" s="1334"/>
      <c r="AI883" s="1334"/>
      <c r="AJ883" s="1334"/>
      <c r="AK883" s="1334"/>
      <c r="AL883" s="1335"/>
      <c r="AM883" s="1336" t="str">
        <f>'Ornamental Trees - Bare Root'!BH121</f>
        <v/>
      </c>
      <c r="AN883" s="1337"/>
      <c r="AO883" s="1338"/>
      <c r="AP883" s="1339">
        <f>'Ornamental Trees - Bare Root'!BJ121</f>
        <v>0</v>
      </c>
      <c r="AQ883" s="1340"/>
      <c r="AR883" s="1341"/>
      <c r="AS883" s="1336" t="str">
        <f t="shared" si="127"/>
        <v/>
      </c>
      <c r="AT883" s="1337"/>
      <c r="AU883" s="1337"/>
      <c r="AV883" s="1338"/>
      <c r="AW883" s="1342" t="str">
        <f>'Ornamental Trees - Bare Root'!BA121</f>
        <v>JFOBR100</v>
      </c>
      <c r="AX883" s="1343"/>
      <c r="AY883" s="1344"/>
      <c r="BB883" s="108" t="str">
        <f t="shared" si="128"/>
        <v>*********</v>
      </c>
      <c r="BC883" s="108" t="str">
        <f t="shared" si="129"/>
        <v>JFOBR100</v>
      </c>
      <c r="BD883" s="108" t="str">
        <f t="shared" si="130"/>
        <v/>
      </c>
      <c r="BE883" s="108" t="str">
        <f t="shared" si="131"/>
        <v>Betula Pendula Youngii | Weeping Birch - 1.2m Standard</v>
      </c>
      <c r="BF883" s="115" t="str">
        <f t="shared" si="132"/>
        <v/>
      </c>
      <c r="BG883" s="113" t="str">
        <f t="shared" si="133"/>
        <v/>
      </c>
      <c r="BH883" s="206">
        <f t="shared" si="134"/>
        <v>0</v>
      </c>
      <c r="BI883" s="113" t="str">
        <f t="shared" si="135"/>
        <v/>
      </c>
    </row>
    <row r="884" spans="2:61" ht="18.75" customHeight="1" x14ac:dyDescent="0.4">
      <c r="B884" s="1345" t="s">
        <v>1824</v>
      </c>
      <c r="C884" s="1346"/>
      <c r="D884" s="1345" t="s">
        <v>1824</v>
      </c>
      <c r="E884" s="1346"/>
      <c r="F884" s="1331" t="str">
        <f>'Ornamental Trees - Bare Root'!BG122</f>
        <v/>
      </c>
      <c r="G884" s="1332"/>
      <c r="H884" s="1333" t="str">
        <f>IF('Ornamental Trees - Bare Root'!BE122="",'Ornamental Trees - Bare Root'!BC122&amp;" | "&amp;'Ornamental Trees - Bare Root'!BD122,'Ornamental Trees - Bare Root'!BC122&amp;" | "&amp;'Ornamental Trees - Bare Root'!BD122&amp;" - "&amp;'Ornamental Trees - Bare Root'!BE122)</f>
        <v>Betula Pendula Youngii | Weeping Birch - 1.8m Standard</v>
      </c>
      <c r="I884" s="1334"/>
      <c r="J884" s="1334"/>
      <c r="K884" s="1334"/>
      <c r="L884" s="1334"/>
      <c r="M884" s="1334"/>
      <c r="N884" s="1334"/>
      <c r="O884" s="1334"/>
      <c r="P884" s="1334"/>
      <c r="Q884" s="1334"/>
      <c r="R884" s="1334"/>
      <c r="S884" s="1334"/>
      <c r="T884" s="1334"/>
      <c r="U884" s="1334"/>
      <c r="V884" s="1334"/>
      <c r="W884" s="1334"/>
      <c r="X884" s="1334"/>
      <c r="Y884" s="1334"/>
      <c r="Z884" s="1334"/>
      <c r="AA884" s="1334"/>
      <c r="AB884" s="1334"/>
      <c r="AC884" s="1334"/>
      <c r="AD884" s="1334"/>
      <c r="AE884" s="1334"/>
      <c r="AF884" s="1334"/>
      <c r="AG884" s="1334"/>
      <c r="AH884" s="1334"/>
      <c r="AI884" s="1334"/>
      <c r="AJ884" s="1334"/>
      <c r="AK884" s="1334"/>
      <c r="AL884" s="1335"/>
      <c r="AM884" s="1336">
        <f>'Ornamental Trees - Bare Root'!BH122</f>
        <v>114.95</v>
      </c>
      <c r="AN884" s="1337"/>
      <c r="AO884" s="1338"/>
      <c r="AP884" s="1339">
        <f>'Ornamental Trees - Bare Root'!BJ122</f>
        <v>0</v>
      </c>
      <c r="AQ884" s="1340"/>
      <c r="AR884" s="1341"/>
      <c r="AS884" s="1336" t="str">
        <f t="shared" si="127"/>
        <v/>
      </c>
      <c r="AT884" s="1337"/>
      <c r="AU884" s="1337"/>
      <c r="AV884" s="1338"/>
      <c r="AW884" s="1342" t="str">
        <f>'Ornamental Trees - Bare Root'!BA122</f>
        <v>FNOBR103</v>
      </c>
      <c r="AX884" s="1343"/>
      <c r="AY884" s="1344"/>
      <c r="BB884" s="108" t="str">
        <f t="shared" si="128"/>
        <v>*********</v>
      </c>
      <c r="BC884" s="108" t="str">
        <f t="shared" si="129"/>
        <v>FNOBR103</v>
      </c>
      <c r="BD884" s="108" t="str">
        <f t="shared" si="130"/>
        <v/>
      </c>
      <c r="BE884" s="108" t="str">
        <f t="shared" si="131"/>
        <v>Betula Pendula Youngii | Weeping Birch - 1.8m Standard</v>
      </c>
      <c r="BF884" s="115" t="str">
        <f t="shared" si="132"/>
        <v/>
      </c>
      <c r="BG884" s="113">
        <f t="shared" si="133"/>
        <v>114.95</v>
      </c>
      <c r="BH884" s="206">
        <f t="shared" si="134"/>
        <v>0</v>
      </c>
      <c r="BI884" s="113" t="str">
        <f t="shared" si="135"/>
        <v/>
      </c>
    </row>
    <row r="885" spans="2:61" ht="18.75" customHeight="1" x14ac:dyDescent="0.4">
      <c r="B885" s="1345" t="s">
        <v>1824</v>
      </c>
      <c r="C885" s="1346"/>
      <c r="D885" s="1345" t="s">
        <v>1824</v>
      </c>
      <c r="E885" s="1346"/>
      <c r="F885" s="1331" t="str">
        <f>'Ornamental Trees - Bare Root'!BG123</f>
        <v/>
      </c>
      <c r="G885" s="1332"/>
      <c r="H885" s="1333" t="str">
        <f>IF('Ornamental Trees - Bare Root'!BE123="",'Ornamental Trees - Bare Root'!BC123&amp;" | "&amp;'Ornamental Trees - Bare Root'!BD123,'Ornamental Trees - Bare Root'!BC123&amp;" | "&amp;'Ornamental Trees - Bare Root'!BD123&amp;" - "&amp;'Ornamental Trees - Bare Root'!BE123)</f>
        <v>Betula Pendula Youngii | Weeping Birch - 1.8m Standard</v>
      </c>
      <c r="I885" s="1334"/>
      <c r="J885" s="1334"/>
      <c r="K885" s="1334"/>
      <c r="L885" s="1334"/>
      <c r="M885" s="1334"/>
      <c r="N885" s="1334"/>
      <c r="O885" s="1334"/>
      <c r="P885" s="1334"/>
      <c r="Q885" s="1334"/>
      <c r="R885" s="1334"/>
      <c r="S885" s="1334"/>
      <c r="T885" s="1334"/>
      <c r="U885" s="1334"/>
      <c r="V885" s="1334"/>
      <c r="W885" s="1334"/>
      <c r="X885" s="1334"/>
      <c r="Y885" s="1334"/>
      <c r="Z885" s="1334"/>
      <c r="AA885" s="1334"/>
      <c r="AB885" s="1334"/>
      <c r="AC885" s="1334"/>
      <c r="AD885" s="1334"/>
      <c r="AE885" s="1334"/>
      <c r="AF885" s="1334"/>
      <c r="AG885" s="1334"/>
      <c r="AH885" s="1334"/>
      <c r="AI885" s="1334"/>
      <c r="AJ885" s="1334"/>
      <c r="AK885" s="1334"/>
      <c r="AL885" s="1335"/>
      <c r="AM885" s="1336">
        <f>'Ornamental Trees - Bare Root'!BH123</f>
        <v>114.95</v>
      </c>
      <c r="AN885" s="1337"/>
      <c r="AO885" s="1338"/>
      <c r="AP885" s="1339">
        <f>'Ornamental Trees - Bare Root'!BJ123</f>
        <v>0</v>
      </c>
      <c r="AQ885" s="1340"/>
      <c r="AR885" s="1341"/>
      <c r="AS885" s="1336" t="str">
        <f t="shared" si="127"/>
        <v/>
      </c>
      <c r="AT885" s="1337"/>
      <c r="AU885" s="1337"/>
      <c r="AV885" s="1338"/>
      <c r="AW885" s="1342" t="str">
        <f>'Ornamental Trees - Bare Root'!BA123</f>
        <v>JFOBR103</v>
      </c>
      <c r="AX885" s="1343"/>
      <c r="AY885" s="1344"/>
      <c r="BB885" s="108" t="str">
        <f t="shared" si="128"/>
        <v>*********</v>
      </c>
      <c r="BC885" s="108" t="str">
        <f t="shared" si="129"/>
        <v>JFOBR103</v>
      </c>
      <c r="BD885" s="108" t="str">
        <f t="shared" si="130"/>
        <v/>
      </c>
      <c r="BE885" s="108" t="str">
        <f t="shared" si="131"/>
        <v>Betula Pendula Youngii | Weeping Birch - 1.8m Standard</v>
      </c>
      <c r="BF885" s="115" t="str">
        <f t="shared" si="132"/>
        <v/>
      </c>
      <c r="BG885" s="113">
        <f t="shared" si="133"/>
        <v>114.95</v>
      </c>
      <c r="BH885" s="206">
        <f t="shared" si="134"/>
        <v>0</v>
      </c>
      <c r="BI885" s="113" t="str">
        <f t="shared" si="135"/>
        <v/>
      </c>
    </row>
    <row r="886" spans="2:61" ht="18.75" customHeight="1" x14ac:dyDescent="0.4">
      <c r="B886" s="1345" t="s">
        <v>1824</v>
      </c>
      <c r="C886" s="1346"/>
      <c r="D886" s="1345" t="s">
        <v>1824</v>
      </c>
      <c r="E886" s="1346"/>
      <c r="F886" s="1331" t="str">
        <f>'Ornamental Trees - Bare Root'!BG124</f>
        <v/>
      </c>
      <c r="G886" s="1332"/>
      <c r="H886" s="1333" t="str">
        <f>IF('Ornamental Trees - Bare Root'!BE124="",'Ornamental Trees - Bare Root'!BC124&amp;" | "&amp;'Ornamental Trees - Bare Root'!BD124,'Ornamental Trees - Bare Root'!BC124&amp;" | "&amp;'Ornamental Trees - Bare Root'!BD124&amp;" - "&amp;'Ornamental Trees - Bare Root'!BE124)</f>
        <v xml:space="preserve"> | </v>
      </c>
      <c r="I886" s="1334"/>
      <c r="J886" s="1334"/>
      <c r="K886" s="1334"/>
      <c r="L886" s="1334"/>
      <c r="M886" s="1334"/>
      <c r="N886" s="1334"/>
      <c r="O886" s="1334"/>
      <c r="P886" s="1334"/>
      <c r="Q886" s="1334"/>
      <c r="R886" s="1334"/>
      <c r="S886" s="1334"/>
      <c r="T886" s="1334"/>
      <c r="U886" s="1334"/>
      <c r="V886" s="1334"/>
      <c r="W886" s="1334"/>
      <c r="X886" s="1334"/>
      <c r="Y886" s="1334"/>
      <c r="Z886" s="1334"/>
      <c r="AA886" s="1334"/>
      <c r="AB886" s="1334"/>
      <c r="AC886" s="1334"/>
      <c r="AD886" s="1334"/>
      <c r="AE886" s="1334"/>
      <c r="AF886" s="1334"/>
      <c r="AG886" s="1334"/>
      <c r="AH886" s="1334"/>
      <c r="AI886" s="1334"/>
      <c r="AJ886" s="1334"/>
      <c r="AK886" s="1334"/>
      <c r="AL886" s="1335"/>
      <c r="AM886" s="1336" t="str">
        <f>'Ornamental Trees - Bare Root'!BH124</f>
        <v/>
      </c>
      <c r="AN886" s="1337"/>
      <c r="AO886" s="1338"/>
      <c r="AP886" s="1339" t="str">
        <f>'Ornamental Trees - Bare Root'!BJ124</f>
        <v/>
      </c>
      <c r="AQ886" s="1340"/>
      <c r="AR886" s="1341"/>
      <c r="AS886" s="1336" t="str">
        <f t="shared" si="127"/>
        <v/>
      </c>
      <c r="AT886" s="1337"/>
      <c r="AU886" s="1337"/>
      <c r="AV886" s="1338"/>
      <c r="AW886" s="1342" t="str">
        <f>'Ornamental Trees - Bare Root'!BA124</f>
        <v/>
      </c>
      <c r="AX886" s="1343"/>
      <c r="AY886" s="1344"/>
      <c r="BB886" s="108" t="str">
        <f t="shared" si="128"/>
        <v>*********</v>
      </c>
      <c r="BC886" s="108" t="str">
        <f t="shared" si="129"/>
        <v/>
      </c>
      <c r="BD886" s="108" t="str">
        <f t="shared" si="130"/>
        <v/>
      </c>
      <c r="BE886" s="108" t="str">
        <f t="shared" si="131"/>
        <v xml:space="preserve"> | </v>
      </c>
      <c r="BF886" s="115" t="str">
        <f t="shared" si="132"/>
        <v/>
      </c>
      <c r="BG886" s="113" t="str">
        <f t="shared" si="133"/>
        <v/>
      </c>
      <c r="BH886" s="206" t="str">
        <f t="shared" si="134"/>
        <v/>
      </c>
      <c r="BI886" s="113" t="str">
        <f t="shared" si="135"/>
        <v/>
      </c>
    </row>
    <row r="887" spans="2:61" ht="18.75" customHeight="1" x14ac:dyDescent="0.4">
      <c r="B887" s="1345" t="s">
        <v>1824</v>
      </c>
      <c r="C887" s="1346"/>
      <c r="D887" s="1345" t="s">
        <v>1824</v>
      </c>
      <c r="E887" s="1346"/>
      <c r="F887" s="1331" t="str">
        <f>'Ornamental Trees - Bare Root'!BG125</f>
        <v/>
      </c>
      <c r="G887" s="1332"/>
      <c r="H887" s="1333" t="str">
        <f>IF('Ornamental Trees - Bare Root'!BE125="",'Ornamental Trees - Bare Root'!BC125&amp;" | "&amp;'Ornamental Trees - Bare Root'!BD125,'Ornamental Trees - Bare Root'!BC125&amp;" | "&amp;'Ornamental Trees - Bare Root'!BD125&amp;" - "&amp;'Ornamental Trees - Bare Root'!BE125)</f>
        <v>Betula Nigra 'Summer Cascade'* | Weeping River Birch - Cascading</v>
      </c>
      <c r="I887" s="1334"/>
      <c r="J887" s="1334"/>
      <c r="K887" s="1334"/>
      <c r="L887" s="1334"/>
      <c r="M887" s="1334"/>
      <c r="N887" s="1334"/>
      <c r="O887" s="1334"/>
      <c r="P887" s="1334"/>
      <c r="Q887" s="1334"/>
      <c r="R887" s="1334"/>
      <c r="S887" s="1334"/>
      <c r="T887" s="1334"/>
      <c r="U887" s="1334"/>
      <c r="V887" s="1334"/>
      <c r="W887" s="1334"/>
      <c r="X887" s="1334"/>
      <c r="Y887" s="1334"/>
      <c r="Z887" s="1334"/>
      <c r="AA887" s="1334"/>
      <c r="AB887" s="1334"/>
      <c r="AC887" s="1334"/>
      <c r="AD887" s="1334"/>
      <c r="AE887" s="1334"/>
      <c r="AF887" s="1334"/>
      <c r="AG887" s="1334"/>
      <c r="AH887" s="1334"/>
      <c r="AI887" s="1334"/>
      <c r="AJ887" s="1334"/>
      <c r="AK887" s="1334"/>
      <c r="AL887" s="1335"/>
      <c r="AM887" s="1336" t="str">
        <f>'Ornamental Trees - Bare Root'!BH125</f>
        <v/>
      </c>
      <c r="AN887" s="1337"/>
      <c r="AO887" s="1338"/>
      <c r="AP887" s="1339">
        <f>'Ornamental Trees - Bare Root'!BJ125</f>
        <v>0</v>
      </c>
      <c r="AQ887" s="1340"/>
      <c r="AR887" s="1341"/>
      <c r="AS887" s="1336" t="str">
        <f t="shared" si="127"/>
        <v/>
      </c>
      <c r="AT887" s="1337"/>
      <c r="AU887" s="1337"/>
      <c r="AV887" s="1338"/>
      <c r="AW887" s="1342" t="str">
        <f>'Ornamental Trees - Bare Root'!BA125</f>
        <v>FNOBR098</v>
      </c>
      <c r="AX887" s="1343"/>
      <c r="AY887" s="1344"/>
      <c r="BB887" s="108" t="str">
        <f t="shared" si="128"/>
        <v>*********</v>
      </c>
      <c r="BC887" s="108" t="str">
        <f t="shared" si="129"/>
        <v>FNOBR098</v>
      </c>
      <c r="BD887" s="108" t="str">
        <f t="shared" si="130"/>
        <v/>
      </c>
      <c r="BE887" s="108" t="str">
        <f t="shared" si="131"/>
        <v>Betula Nigra 'Summer Cascade'* | Weeping River Birch - Cascading</v>
      </c>
      <c r="BF887" s="115" t="str">
        <f t="shared" si="132"/>
        <v/>
      </c>
      <c r="BG887" s="113" t="str">
        <f t="shared" si="133"/>
        <v/>
      </c>
      <c r="BH887" s="206">
        <f t="shared" si="134"/>
        <v>0</v>
      </c>
      <c r="BI887" s="113" t="str">
        <f t="shared" si="135"/>
        <v/>
      </c>
    </row>
    <row r="888" spans="2:61" ht="18.75" customHeight="1" x14ac:dyDescent="0.4">
      <c r="B888" s="1345" t="s">
        <v>1824</v>
      </c>
      <c r="C888" s="1346"/>
      <c r="D888" s="1345" t="s">
        <v>1824</v>
      </c>
      <c r="E888" s="1346"/>
      <c r="F888" s="1331" t="str">
        <f>'Ornamental Trees - Bare Root'!BG126</f>
        <v/>
      </c>
      <c r="G888" s="1332"/>
      <c r="H888" s="1333" t="str">
        <f>IF('Ornamental Trees - Bare Root'!BE126="",'Ornamental Trees - Bare Root'!BC126&amp;" | "&amp;'Ornamental Trees - Bare Root'!BD126,'Ornamental Trees - Bare Root'!BC126&amp;" | "&amp;'Ornamental Trees - Bare Root'!BD126&amp;" - "&amp;'Ornamental Trees - Bare Root'!BE126)</f>
        <v>Betula Pendula Globe | Lollipop Birch - Tall</v>
      </c>
      <c r="I888" s="1334"/>
      <c r="J888" s="1334"/>
      <c r="K888" s="1334"/>
      <c r="L888" s="1334"/>
      <c r="M888" s="1334"/>
      <c r="N888" s="1334"/>
      <c r="O888" s="1334"/>
      <c r="P888" s="1334"/>
      <c r="Q888" s="1334"/>
      <c r="R888" s="1334"/>
      <c r="S888" s="1334"/>
      <c r="T888" s="1334"/>
      <c r="U888" s="1334"/>
      <c r="V888" s="1334"/>
      <c r="W888" s="1334"/>
      <c r="X888" s="1334"/>
      <c r="Y888" s="1334"/>
      <c r="Z888" s="1334"/>
      <c r="AA888" s="1334"/>
      <c r="AB888" s="1334"/>
      <c r="AC888" s="1334"/>
      <c r="AD888" s="1334"/>
      <c r="AE888" s="1334"/>
      <c r="AF888" s="1334"/>
      <c r="AG888" s="1334"/>
      <c r="AH888" s="1334"/>
      <c r="AI888" s="1334"/>
      <c r="AJ888" s="1334"/>
      <c r="AK888" s="1334"/>
      <c r="AL888" s="1335"/>
      <c r="AM888" s="1336">
        <f>'Ornamental Trees - Bare Root'!BH126</f>
        <v>109.95</v>
      </c>
      <c r="AN888" s="1337"/>
      <c r="AO888" s="1338"/>
      <c r="AP888" s="1339">
        <f>'Ornamental Trees - Bare Root'!BJ126</f>
        <v>0</v>
      </c>
      <c r="AQ888" s="1340"/>
      <c r="AR888" s="1341"/>
      <c r="AS888" s="1336" t="str">
        <f t="shared" si="127"/>
        <v/>
      </c>
      <c r="AT888" s="1337"/>
      <c r="AU888" s="1337"/>
      <c r="AV888" s="1338"/>
      <c r="AW888" s="1342" t="str">
        <f>'Ornamental Trees - Bare Root'!BA126</f>
        <v>JFOBR105</v>
      </c>
      <c r="AX888" s="1343"/>
      <c r="AY888" s="1344"/>
      <c r="BB888" s="108" t="str">
        <f t="shared" si="128"/>
        <v>*********</v>
      </c>
      <c r="BC888" s="108" t="str">
        <f t="shared" si="129"/>
        <v>JFOBR105</v>
      </c>
      <c r="BD888" s="108" t="str">
        <f t="shared" si="130"/>
        <v/>
      </c>
      <c r="BE888" s="108" t="str">
        <f t="shared" si="131"/>
        <v>Betula Pendula Globe | Lollipop Birch - Tall</v>
      </c>
      <c r="BF888" s="115" t="str">
        <f t="shared" si="132"/>
        <v/>
      </c>
      <c r="BG888" s="113">
        <f t="shared" si="133"/>
        <v>109.95</v>
      </c>
      <c r="BH888" s="206">
        <f t="shared" si="134"/>
        <v>0</v>
      </c>
      <c r="BI888" s="113" t="str">
        <f t="shared" si="135"/>
        <v/>
      </c>
    </row>
    <row r="889" spans="2:61" ht="18.75" customHeight="1" x14ac:dyDescent="0.4">
      <c r="B889" s="1345" t="s">
        <v>1824</v>
      </c>
      <c r="C889" s="1346"/>
      <c r="D889" s="1345" t="s">
        <v>1824</v>
      </c>
      <c r="E889" s="1346"/>
      <c r="F889" s="1331" t="str">
        <f>'Ornamental Trees - Bare Root'!BG127</f>
        <v/>
      </c>
      <c r="G889" s="1332"/>
      <c r="H889" s="1333" t="str">
        <f>IF('Ornamental Trees - Bare Root'!BE127="",'Ornamental Trees - Bare Root'!BC127&amp;" | "&amp;'Ornamental Trees - Bare Root'!BD127,'Ornamental Trees - Bare Root'!BC127&amp;" | "&amp;'Ornamental Trees - Bare Root'!BD127&amp;" - "&amp;'Ornamental Trees - Bare Root'!BE127)</f>
        <v>Betula Pendula Globe | Lollipop Birch - Medium</v>
      </c>
      <c r="I889" s="1334"/>
      <c r="J889" s="1334"/>
      <c r="K889" s="1334"/>
      <c r="L889" s="1334"/>
      <c r="M889" s="1334"/>
      <c r="N889" s="1334"/>
      <c r="O889" s="1334"/>
      <c r="P889" s="1334"/>
      <c r="Q889" s="1334"/>
      <c r="R889" s="1334"/>
      <c r="S889" s="1334"/>
      <c r="T889" s="1334"/>
      <c r="U889" s="1334"/>
      <c r="V889" s="1334"/>
      <c r="W889" s="1334"/>
      <c r="X889" s="1334"/>
      <c r="Y889" s="1334"/>
      <c r="Z889" s="1334"/>
      <c r="AA889" s="1334"/>
      <c r="AB889" s="1334"/>
      <c r="AC889" s="1334"/>
      <c r="AD889" s="1334"/>
      <c r="AE889" s="1334"/>
      <c r="AF889" s="1334"/>
      <c r="AG889" s="1334"/>
      <c r="AH889" s="1334"/>
      <c r="AI889" s="1334"/>
      <c r="AJ889" s="1334"/>
      <c r="AK889" s="1334"/>
      <c r="AL889" s="1335"/>
      <c r="AM889" s="1336">
        <f>'Ornamental Trees - Bare Root'!BH127</f>
        <v>99.95</v>
      </c>
      <c r="AN889" s="1337"/>
      <c r="AO889" s="1338"/>
      <c r="AP889" s="1339">
        <f>'Ornamental Trees - Bare Root'!BJ127</f>
        <v>0</v>
      </c>
      <c r="AQ889" s="1340"/>
      <c r="AR889" s="1341"/>
      <c r="AS889" s="1336" t="str">
        <f t="shared" si="127"/>
        <v/>
      </c>
      <c r="AT889" s="1337"/>
      <c r="AU889" s="1337"/>
      <c r="AV889" s="1338"/>
      <c r="AW889" s="1342" t="str">
        <f>'Ornamental Trees - Bare Root'!BA127</f>
        <v>JFOBR106</v>
      </c>
      <c r="AX889" s="1343"/>
      <c r="AY889" s="1344"/>
      <c r="BB889" s="108" t="str">
        <f t="shared" si="128"/>
        <v>*********</v>
      </c>
      <c r="BC889" s="108" t="str">
        <f t="shared" si="129"/>
        <v>JFOBR106</v>
      </c>
      <c r="BD889" s="108" t="str">
        <f t="shared" si="130"/>
        <v/>
      </c>
      <c r="BE889" s="108" t="str">
        <f t="shared" si="131"/>
        <v>Betula Pendula Globe | Lollipop Birch - Medium</v>
      </c>
      <c r="BF889" s="115" t="str">
        <f t="shared" si="132"/>
        <v/>
      </c>
      <c r="BG889" s="113">
        <f t="shared" si="133"/>
        <v>99.95</v>
      </c>
      <c r="BH889" s="206">
        <f t="shared" si="134"/>
        <v>0</v>
      </c>
      <c r="BI889" s="113" t="str">
        <f t="shared" si="135"/>
        <v/>
      </c>
    </row>
    <row r="890" spans="2:61" ht="18.75" customHeight="1" x14ac:dyDescent="0.4">
      <c r="B890" s="1345" t="s">
        <v>1824</v>
      </c>
      <c r="C890" s="1346"/>
      <c r="D890" s="1345" t="s">
        <v>1824</v>
      </c>
      <c r="E890" s="1346"/>
      <c r="F890" s="1331" t="str">
        <f>'Ornamental Trees - Bare Root'!BG128</f>
        <v/>
      </c>
      <c r="G890" s="1332"/>
      <c r="H890" s="1333" t="str">
        <f>IF('Ornamental Trees - Bare Root'!BE128="",'Ornamental Trees - Bare Root'!BC128&amp;" | "&amp;'Ornamental Trees - Bare Root'!BD128,'Ornamental Trees - Bare Root'!BC128&amp;" | "&amp;'Ornamental Trees - Bare Root'!BD128&amp;" - "&amp;'Ornamental Trees - Bare Root'!BE128)</f>
        <v>Betula Pendula Globe | Lollipop Birch - Short</v>
      </c>
      <c r="I890" s="1334"/>
      <c r="J890" s="1334"/>
      <c r="K890" s="1334"/>
      <c r="L890" s="1334"/>
      <c r="M890" s="1334"/>
      <c r="N890" s="1334"/>
      <c r="O890" s="1334"/>
      <c r="P890" s="1334"/>
      <c r="Q890" s="1334"/>
      <c r="R890" s="1334"/>
      <c r="S890" s="1334"/>
      <c r="T890" s="1334"/>
      <c r="U890" s="1334"/>
      <c r="V890" s="1334"/>
      <c r="W890" s="1334"/>
      <c r="X890" s="1334"/>
      <c r="Y890" s="1334"/>
      <c r="Z890" s="1334"/>
      <c r="AA890" s="1334"/>
      <c r="AB890" s="1334"/>
      <c r="AC890" s="1334"/>
      <c r="AD890" s="1334"/>
      <c r="AE890" s="1334"/>
      <c r="AF890" s="1334"/>
      <c r="AG890" s="1334"/>
      <c r="AH890" s="1334"/>
      <c r="AI890" s="1334"/>
      <c r="AJ890" s="1334"/>
      <c r="AK890" s="1334"/>
      <c r="AL890" s="1335"/>
      <c r="AM890" s="1336">
        <f>'Ornamental Trees - Bare Root'!BH128</f>
        <v>92.95</v>
      </c>
      <c r="AN890" s="1337"/>
      <c r="AO890" s="1338"/>
      <c r="AP890" s="1339">
        <f>'Ornamental Trees - Bare Root'!BJ128</f>
        <v>0</v>
      </c>
      <c r="AQ890" s="1340"/>
      <c r="AR890" s="1341"/>
      <c r="AS890" s="1336" t="str">
        <f t="shared" si="127"/>
        <v/>
      </c>
      <c r="AT890" s="1337"/>
      <c r="AU890" s="1337"/>
      <c r="AV890" s="1338"/>
      <c r="AW890" s="1342" t="str">
        <f>'Ornamental Trees - Bare Root'!BA128</f>
        <v>JFOBR107</v>
      </c>
      <c r="AX890" s="1343"/>
      <c r="AY890" s="1344"/>
      <c r="BB890" s="108" t="str">
        <f t="shared" si="128"/>
        <v>*********</v>
      </c>
      <c r="BC890" s="108" t="str">
        <f t="shared" si="129"/>
        <v>JFOBR107</v>
      </c>
      <c r="BD890" s="108" t="str">
        <f t="shared" si="130"/>
        <v/>
      </c>
      <c r="BE890" s="108" t="str">
        <f t="shared" si="131"/>
        <v>Betula Pendula Globe | Lollipop Birch - Short</v>
      </c>
      <c r="BF890" s="115" t="str">
        <f t="shared" si="132"/>
        <v/>
      </c>
      <c r="BG890" s="113">
        <f t="shared" si="133"/>
        <v>92.95</v>
      </c>
      <c r="BH890" s="206">
        <f t="shared" si="134"/>
        <v>0</v>
      </c>
      <c r="BI890" s="113" t="str">
        <f t="shared" si="135"/>
        <v/>
      </c>
    </row>
    <row r="891" spans="2:61" ht="18.75" customHeight="1" x14ac:dyDescent="0.4">
      <c r="B891" s="1345" t="s">
        <v>1824</v>
      </c>
      <c r="C891" s="1346"/>
      <c r="D891" s="1345" t="s">
        <v>1824</v>
      </c>
      <c r="E891" s="1346"/>
      <c r="F891" s="1331" t="str">
        <f>'Ornamental Trees - Bare Root'!BG129</f>
        <v/>
      </c>
      <c r="G891" s="1332"/>
      <c r="H891" s="1333" t="str">
        <f>IF('Ornamental Trees - Bare Root'!BE129="",'Ornamental Trees - Bare Root'!BC129&amp;" | "&amp;'Ornamental Trees - Bare Root'!BD129,'Ornamental Trees - Bare Root'!BC129&amp;" | "&amp;'Ornamental Trees - Bare Root'!BD129&amp;" - "&amp;'Ornamental Trees - Bare Root'!BE129)</f>
        <v xml:space="preserve"> | </v>
      </c>
      <c r="I891" s="1334"/>
      <c r="J891" s="1334"/>
      <c r="K891" s="1334"/>
      <c r="L891" s="1334"/>
      <c r="M891" s="1334"/>
      <c r="N891" s="1334"/>
      <c r="O891" s="1334"/>
      <c r="P891" s="1334"/>
      <c r="Q891" s="1334"/>
      <c r="R891" s="1334"/>
      <c r="S891" s="1334"/>
      <c r="T891" s="1334"/>
      <c r="U891" s="1334"/>
      <c r="V891" s="1334"/>
      <c r="W891" s="1334"/>
      <c r="X891" s="1334"/>
      <c r="Y891" s="1334"/>
      <c r="Z891" s="1334"/>
      <c r="AA891" s="1334"/>
      <c r="AB891" s="1334"/>
      <c r="AC891" s="1334"/>
      <c r="AD891" s="1334"/>
      <c r="AE891" s="1334"/>
      <c r="AF891" s="1334"/>
      <c r="AG891" s="1334"/>
      <c r="AH891" s="1334"/>
      <c r="AI891" s="1334"/>
      <c r="AJ891" s="1334"/>
      <c r="AK891" s="1334"/>
      <c r="AL891" s="1335"/>
      <c r="AM891" s="1336" t="str">
        <f>'Ornamental Trees - Bare Root'!BH129</f>
        <v/>
      </c>
      <c r="AN891" s="1337"/>
      <c r="AO891" s="1338"/>
      <c r="AP891" s="1339" t="str">
        <f>'Ornamental Trees - Bare Root'!BJ129</f>
        <v/>
      </c>
      <c r="AQ891" s="1340"/>
      <c r="AR891" s="1341"/>
      <c r="AS891" s="1336" t="str">
        <f t="shared" si="127"/>
        <v/>
      </c>
      <c r="AT891" s="1337"/>
      <c r="AU891" s="1337"/>
      <c r="AV891" s="1338"/>
      <c r="AW891" s="1342" t="str">
        <f>'Ornamental Trees - Bare Root'!BA129</f>
        <v/>
      </c>
      <c r="AX891" s="1343"/>
      <c r="AY891" s="1344"/>
      <c r="BB891" s="108" t="str">
        <f t="shared" si="128"/>
        <v>*********</v>
      </c>
      <c r="BC891" s="108" t="str">
        <f t="shared" si="129"/>
        <v/>
      </c>
      <c r="BD891" s="108" t="str">
        <f t="shared" si="130"/>
        <v/>
      </c>
      <c r="BE891" s="108" t="str">
        <f t="shared" si="131"/>
        <v xml:space="preserve"> | </v>
      </c>
      <c r="BF891" s="115" t="str">
        <f t="shared" si="132"/>
        <v/>
      </c>
      <c r="BG891" s="113" t="str">
        <f t="shared" si="133"/>
        <v/>
      </c>
      <c r="BH891" s="206" t="str">
        <f t="shared" si="134"/>
        <v/>
      </c>
      <c r="BI891" s="113" t="str">
        <f t="shared" si="135"/>
        <v/>
      </c>
    </row>
    <row r="892" spans="2:61" ht="18.75" customHeight="1" x14ac:dyDescent="0.4">
      <c r="B892" s="1345" t="s">
        <v>1824</v>
      </c>
      <c r="C892" s="1346"/>
      <c r="D892" s="1345" t="s">
        <v>1824</v>
      </c>
      <c r="E892" s="1346"/>
      <c r="F892" s="1331" t="str">
        <f>'Ornamental Trees - Bare Root'!BG130</f>
        <v/>
      </c>
      <c r="G892" s="1332"/>
      <c r="H892" s="1333" t="str">
        <f>IF('Ornamental Trees - Bare Root'!BE130="",'Ornamental Trees - Bare Root'!BC130&amp;" | "&amp;'Ornamental Trees - Bare Root'!BD130,'Ornamental Trees - Bare Root'!BC130&amp;" | "&amp;'Ornamental Trees - Bare Root'!BD130&amp;" - "&amp;'Ornamental Trees - Bare Root'!BE130)</f>
        <v xml:space="preserve"> | </v>
      </c>
      <c r="I892" s="1334"/>
      <c r="J892" s="1334"/>
      <c r="K892" s="1334"/>
      <c r="L892" s="1334"/>
      <c r="M892" s="1334"/>
      <c r="N892" s="1334"/>
      <c r="O892" s="1334"/>
      <c r="P892" s="1334"/>
      <c r="Q892" s="1334"/>
      <c r="R892" s="1334"/>
      <c r="S892" s="1334"/>
      <c r="T892" s="1334"/>
      <c r="U892" s="1334"/>
      <c r="V892" s="1334"/>
      <c r="W892" s="1334"/>
      <c r="X892" s="1334"/>
      <c r="Y892" s="1334"/>
      <c r="Z892" s="1334"/>
      <c r="AA892" s="1334"/>
      <c r="AB892" s="1334"/>
      <c r="AC892" s="1334"/>
      <c r="AD892" s="1334"/>
      <c r="AE892" s="1334"/>
      <c r="AF892" s="1334"/>
      <c r="AG892" s="1334"/>
      <c r="AH892" s="1334"/>
      <c r="AI892" s="1334"/>
      <c r="AJ892" s="1334"/>
      <c r="AK892" s="1334"/>
      <c r="AL892" s="1335"/>
      <c r="AM892" s="1336" t="str">
        <f>'Ornamental Trees - Bare Root'!BH130</f>
        <v/>
      </c>
      <c r="AN892" s="1337"/>
      <c r="AO892" s="1338"/>
      <c r="AP892" s="1339" t="str">
        <f>'Ornamental Trees - Bare Root'!BJ130</f>
        <v/>
      </c>
      <c r="AQ892" s="1340"/>
      <c r="AR892" s="1341"/>
      <c r="AS892" s="1336" t="str">
        <f t="shared" si="127"/>
        <v/>
      </c>
      <c r="AT892" s="1337"/>
      <c r="AU892" s="1337"/>
      <c r="AV892" s="1338"/>
      <c r="AW892" s="1342" t="str">
        <f>'Ornamental Trees - Bare Root'!BA130</f>
        <v/>
      </c>
      <c r="AX892" s="1343"/>
      <c r="AY892" s="1344"/>
      <c r="BB892" s="108" t="str">
        <f t="shared" si="128"/>
        <v>*********</v>
      </c>
      <c r="BC892" s="108" t="str">
        <f t="shared" si="129"/>
        <v/>
      </c>
      <c r="BD892" s="108" t="str">
        <f t="shared" si="130"/>
        <v/>
      </c>
      <c r="BE892" s="108" t="str">
        <f t="shared" si="131"/>
        <v xml:space="preserve"> | </v>
      </c>
      <c r="BF892" s="115" t="str">
        <f t="shared" si="132"/>
        <v/>
      </c>
      <c r="BG892" s="113" t="str">
        <f t="shared" si="133"/>
        <v/>
      </c>
      <c r="BH892" s="206" t="str">
        <f t="shared" si="134"/>
        <v/>
      </c>
      <c r="BI892" s="113" t="str">
        <f t="shared" si="135"/>
        <v/>
      </c>
    </row>
    <row r="893" spans="2:61" ht="18.75" customHeight="1" x14ac:dyDescent="0.4">
      <c r="B893" s="1345" t="s">
        <v>1824</v>
      </c>
      <c r="C893" s="1346"/>
      <c r="D893" s="1345" t="s">
        <v>1824</v>
      </c>
      <c r="E893" s="1346"/>
      <c r="F893" s="1331" t="str">
        <f>'Ornamental Trees - Bare Root'!BG131</f>
        <v/>
      </c>
      <c r="G893" s="1332"/>
      <c r="H893" s="1333" t="str">
        <f>IF('Ornamental Trees - Bare Root'!BE131="",'Ornamental Trees - Bare Root'!BC131&amp;" | "&amp;'Ornamental Trees - Bare Root'!BD131,'Ornamental Trees - Bare Root'!BC131&amp;" | "&amp;'Ornamental Trees - Bare Root'!BD131&amp;" - "&amp;'Ornamental Trees - Bare Root'!BE131)</f>
        <v>Carpinus Betulus Fastigiata | Horn Beam - Advanced</v>
      </c>
      <c r="I893" s="1334"/>
      <c r="J893" s="1334"/>
      <c r="K893" s="1334"/>
      <c r="L893" s="1334"/>
      <c r="M893" s="1334"/>
      <c r="N893" s="1334"/>
      <c r="O893" s="1334"/>
      <c r="P893" s="1334"/>
      <c r="Q893" s="1334"/>
      <c r="R893" s="1334"/>
      <c r="S893" s="1334"/>
      <c r="T893" s="1334"/>
      <c r="U893" s="1334"/>
      <c r="V893" s="1334"/>
      <c r="W893" s="1334"/>
      <c r="X893" s="1334"/>
      <c r="Y893" s="1334"/>
      <c r="Z893" s="1334"/>
      <c r="AA893" s="1334"/>
      <c r="AB893" s="1334"/>
      <c r="AC893" s="1334"/>
      <c r="AD893" s="1334"/>
      <c r="AE893" s="1334"/>
      <c r="AF893" s="1334"/>
      <c r="AG893" s="1334"/>
      <c r="AH893" s="1334"/>
      <c r="AI893" s="1334"/>
      <c r="AJ893" s="1334"/>
      <c r="AK893" s="1334"/>
      <c r="AL893" s="1335"/>
      <c r="AM893" s="1336">
        <f>'Ornamental Trees - Bare Root'!BH131</f>
        <v>69.95</v>
      </c>
      <c r="AN893" s="1337"/>
      <c r="AO893" s="1338"/>
      <c r="AP893" s="1339">
        <f>'Ornamental Trees - Bare Root'!BJ131</f>
        <v>0</v>
      </c>
      <c r="AQ893" s="1340"/>
      <c r="AR893" s="1341"/>
      <c r="AS893" s="1336" t="str">
        <f t="shared" si="127"/>
        <v/>
      </c>
      <c r="AT893" s="1337"/>
      <c r="AU893" s="1337"/>
      <c r="AV893" s="1338"/>
      <c r="AW893" s="1342" t="str">
        <f>'Ornamental Trees - Bare Root'!BA131</f>
        <v>FNOBR109</v>
      </c>
      <c r="AX893" s="1343"/>
      <c r="AY893" s="1344"/>
      <c r="BB893" s="108" t="str">
        <f t="shared" si="128"/>
        <v>*********</v>
      </c>
      <c r="BC893" s="108" t="str">
        <f t="shared" si="129"/>
        <v>FNOBR109</v>
      </c>
      <c r="BD893" s="108" t="str">
        <f t="shared" si="130"/>
        <v/>
      </c>
      <c r="BE893" s="108" t="str">
        <f t="shared" si="131"/>
        <v>Carpinus Betulus Fastigiata | Horn Beam - Advanced</v>
      </c>
      <c r="BF893" s="115" t="str">
        <f t="shared" si="132"/>
        <v/>
      </c>
      <c r="BG893" s="113">
        <f t="shared" si="133"/>
        <v>69.95</v>
      </c>
      <c r="BH893" s="206">
        <f t="shared" si="134"/>
        <v>0</v>
      </c>
      <c r="BI893" s="113" t="str">
        <f t="shared" si="135"/>
        <v/>
      </c>
    </row>
    <row r="894" spans="2:61" ht="18.75" customHeight="1" x14ac:dyDescent="0.4">
      <c r="B894" s="1345" t="s">
        <v>1824</v>
      </c>
      <c r="C894" s="1346"/>
      <c r="D894" s="1345" t="s">
        <v>1824</v>
      </c>
      <c r="E894" s="1346"/>
      <c r="F894" s="1331" t="str">
        <f>'Ornamental Trees - Bare Root'!BG132</f>
        <v/>
      </c>
      <c r="G894" s="1332"/>
      <c r="H894" s="1333" t="str">
        <f>IF('Ornamental Trees - Bare Root'!BE132="",'Ornamental Trees - Bare Root'!BC132&amp;" | "&amp;'Ornamental Trees - Bare Root'!BD132,'Ornamental Trees - Bare Root'!BC132&amp;" | "&amp;'Ornamental Trees - Bare Root'!BD132&amp;" - "&amp;'Ornamental Trees - Bare Root'!BE132)</f>
        <v xml:space="preserve"> | </v>
      </c>
      <c r="I894" s="1334"/>
      <c r="J894" s="1334"/>
      <c r="K894" s="1334"/>
      <c r="L894" s="1334"/>
      <c r="M894" s="1334"/>
      <c r="N894" s="1334"/>
      <c r="O894" s="1334"/>
      <c r="P894" s="1334"/>
      <c r="Q894" s="1334"/>
      <c r="R894" s="1334"/>
      <c r="S894" s="1334"/>
      <c r="T894" s="1334"/>
      <c r="U894" s="1334"/>
      <c r="V894" s="1334"/>
      <c r="W894" s="1334"/>
      <c r="X894" s="1334"/>
      <c r="Y894" s="1334"/>
      <c r="Z894" s="1334"/>
      <c r="AA894" s="1334"/>
      <c r="AB894" s="1334"/>
      <c r="AC894" s="1334"/>
      <c r="AD894" s="1334"/>
      <c r="AE894" s="1334"/>
      <c r="AF894" s="1334"/>
      <c r="AG894" s="1334"/>
      <c r="AH894" s="1334"/>
      <c r="AI894" s="1334"/>
      <c r="AJ894" s="1334"/>
      <c r="AK894" s="1334"/>
      <c r="AL894" s="1335"/>
      <c r="AM894" s="1336" t="str">
        <f>'Ornamental Trees - Bare Root'!BH132</f>
        <v/>
      </c>
      <c r="AN894" s="1337"/>
      <c r="AO894" s="1338"/>
      <c r="AP894" s="1339" t="str">
        <f>'Ornamental Trees - Bare Root'!BJ132</f>
        <v/>
      </c>
      <c r="AQ894" s="1340"/>
      <c r="AR894" s="1341"/>
      <c r="AS894" s="1336" t="str">
        <f t="shared" si="127"/>
        <v/>
      </c>
      <c r="AT894" s="1337"/>
      <c r="AU894" s="1337"/>
      <c r="AV894" s="1338"/>
      <c r="AW894" s="1342" t="str">
        <f>'Ornamental Trees - Bare Root'!BA132</f>
        <v/>
      </c>
      <c r="AX894" s="1343"/>
      <c r="AY894" s="1344"/>
      <c r="BB894" s="108" t="str">
        <f t="shared" si="128"/>
        <v>*********</v>
      </c>
      <c r="BC894" s="108" t="str">
        <f t="shared" si="129"/>
        <v/>
      </c>
      <c r="BD894" s="108" t="str">
        <f t="shared" si="130"/>
        <v/>
      </c>
      <c r="BE894" s="108" t="str">
        <f t="shared" si="131"/>
        <v xml:space="preserve"> | </v>
      </c>
      <c r="BF894" s="115" t="str">
        <f t="shared" si="132"/>
        <v/>
      </c>
      <c r="BG894" s="113" t="str">
        <f t="shared" si="133"/>
        <v/>
      </c>
      <c r="BH894" s="206" t="str">
        <f t="shared" si="134"/>
        <v/>
      </c>
      <c r="BI894" s="113" t="str">
        <f t="shared" si="135"/>
        <v/>
      </c>
    </row>
    <row r="895" spans="2:61" ht="18.75" customHeight="1" x14ac:dyDescent="0.4">
      <c r="B895" s="1345" t="s">
        <v>1824</v>
      </c>
      <c r="C895" s="1346"/>
      <c r="D895" s="1345" t="s">
        <v>1824</v>
      </c>
      <c r="E895" s="1346"/>
      <c r="F895" s="1331" t="str">
        <f>'Ornamental Trees - Bare Root'!BG133</f>
        <v/>
      </c>
      <c r="G895" s="1332"/>
      <c r="H895" s="1333" t="str">
        <f>IF('Ornamental Trees - Bare Root'!BE133="",'Ornamental Trees - Bare Root'!BC133&amp;" | "&amp;'Ornamental Trees - Bare Root'!BD133,'Ornamental Trees - Bare Root'!BC133&amp;" | "&amp;'Ornamental Trees - Bare Root'!BD133&amp;" - "&amp;'Ornamental Trees - Bare Root'!BE133)</f>
        <v xml:space="preserve"> | </v>
      </c>
      <c r="I895" s="1334"/>
      <c r="J895" s="1334"/>
      <c r="K895" s="1334"/>
      <c r="L895" s="1334"/>
      <c r="M895" s="1334"/>
      <c r="N895" s="1334"/>
      <c r="O895" s="1334"/>
      <c r="P895" s="1334"/>
      <c r="Q895" s="1334"/>
      <c r="R895" s="1334"/>
      <c r="S895" s="1334"/>
      <c r="T895" s="1334"/>
      <c r="U895" s="1334"/>
      <c r="V895" s="1334"/>
      <c r="W895" s="1334"/>
      <c r="X895" s="1334"/>
      <c r="Y895" s="1334"/>
      <c r="Z895" s="1334"/>
      <c r="AA895" s="1334"/>
      <c r="AB895" s="1334"/>
      <c r="AC895" s="1334"/>
      <c r="AD895" s="1334"/>
      <c r="AE895" s="1334"/>
      <c r="AF895" s="1334"/>
      <c r="AG895" s="1334"/>
      <c r="AH895" s="1334"/>
      <c r="AI895" s="1334"/>
      <c r="AJ895" s="1334"/>
      <c r="AK895" s="1334"/>
      <c r="AL895" s="1335"/>
      <c r="AM895" s="1336" t="str">
        <f>'Ornamental Trees - Bare Root'!BH133</f>
        <v/>
      </c>
      <c r="AN895" s="1337"/>
      <c r="AO895" s="1338"/>
      <c r="AP895" s="1339" t="str">
        <f>'Ornamental Trees - Bare Root'!BJ133</f>
        <v/>
      </c>
      <c r="AQ895" s="1340"/>
      <c r="AR895" s="1341"/>
      <c r="AS895" s="1336" t="str">
        <f t="shared" si="127"/>
        <v/>
      </c>
      <c r="AT895" s="1337"/>
      <c r="AU895" s="1337"/>
      <c r="AV895" s="1338"/>
      <c r="AW895" s="1342" t="str">
        <f>'Ornamental Trees - Bare Root'!BA133</f>
        <v/>
      </c>
      <c r="AX895" s="1343"/>
      <c r="AY895" s="1344"/>
      <c r="BB895" s="108" t="str">
        <f t="shared" si="128"/>
        <v>*********</v>
      </c>
      <c r="BC895" s="108" t="str">
        <f t="shared" si="129"/>
        <v/>
      </c>
      <c r="BD895" s="108" t="str">
        <f t="shared" si="130"/>
        <v/>
      </c>
      <c r="BE895" s="108" t="str">
        <f t="shared" si="131"/>
        <v xml:space="preserve"> | </v>
      </c>
      <c r="BF895" s="115" t="str">
        <f t="shared" si="132"/>
        <v/>
      </c>
      <c r="BG895" s="113" t="str">
        <f t="shared" si="133"/>
        <v/>
      </c>
      <c r="BH895" s="206" t="str">
        <f t="shared" si="134"/>
        <v/>
      </c>
      <c r="BI895" s="113" t="str">
        <f t="shared" si="135"/>
        <v/>
      </c>
    </row>
    <row r="896" spans="2:61" ht="18.75" customHeight="1" x14ac:dyDescent="0.4">
      <c r="B896" s="1345" t="s">
        <v>1824</v>
      </c>
      <c r="C896" s="1346"/>
      <c r="D896" s="1345" t="s">
        <v>1824</v>
      </c>
      <c r="E896" s="1346"/>
      <c r="F896" s="1331" t="str">
        <f>'Ornamental Trees - Bare Root'!BG134</f>
        <v/>
      </c>
      <c r="G896" s="1332"/>
      <c r="H896" s="1333" t="str">
        <f>IF('Ornamental Trees - Bare Root'!BE134="",'Ornamental Trees - Bare Root'!BC134&amp;" | "&amp;'Ornamental Trees - Bare Root'!BD134,'Ornamental Trees - Bare Root'!BC134&amp;" | "&amp;'Ornamental Trees - Bare Root'!BD134&amp;" - "&amp;'Ornamental Trees - Bare Root'!BE134)</f>
        <v>Catalpa Bignonioides | Indian Bean Tree - Advanced</v>
      </c>
      <c r="I896" s="1334"/>
      <c r="J896" s="1334"/>
      <c r="K896" s="1334"/>
      <c r="L896" s="1334"/>
      <c r="M896" s="1334"/>
      <c r="N896" s="1334"/>
      <c r="O896" s="1334"/>
      <c r="P896" s="1334"/>
      <c r="Q896" s="1334"/>
      <c r="R896" s="1334"/>
      <c r="S896" s="1334"/>
      <c r="T896" s="1334"/>
      <c r="U896" s="1334"/>
      <c r="V896" s="1334"/>
      <c r="W896" s="1334"/>
      <c r="X896" s="1334"/>
      <c r="Y896" s="1334"/>
      <c r="Z896" s="1334"/>
      <c r="AA896" s="1334"/>
      <c r="AB896" s="1334"/>
      <c r="AC896" s="1334"/>
      <c r="AD896" s="1334"/>
      <c r="AE896" s="1334"/>
      <c r="AF896" s="1334"/>
      <c r="AG896" s="1334"/>
      <c r="AH896" s="1334"/>
      <c r="AI896" s="1334"/>
      <c r="AJ896" s="1334"/>
      <c r="AK896" s="1334"/>
      <c r="AL896" s="1335"/>
      <c r="AM896" s="1336" t="str">
        <f>'Ornamental Trees - Bare Root'!BH134</f>
        <v/>
      </c>
      <c r="AN896" s="1337"/>
      <c r="AO896" s="1338"/>
      <c r="AP896" s="1339">
        <f>'Ornamental Trees - Bare Root'!BJ134</f>
        <v>0</v>
      </c>
      <c r="AQ896" s="1340"/>
      <c r="AR896" s="1341"/>
      <c r="AS896" s="1336" t="str">
        <f t="shared" si="127"/>
        <v/>
      </c>
      <c r="AT896" s="1337"/>
      <c r="AU896" s="1337"/>
      <c r="AV896" s="1338"/>
      <c r="AW896" s="1342" t="str">
        <f>'Ornamental Trees - Bare Root'!BA134</f>
        <v>JFOBR112</v>
      </c>
      <c r="AX896" s="1343"/>
      <c r="AY896" s="1344"/>
      <c r="BB896" s="108" t="str">
        <f t="shared" si="128"/>
        <v>*********</v>
      </c>
      <c r="BC896" s="108" t="str">
        <f t="shared" si="129"/>
        <v>JFOBR112</v>
      </c>
      <c r="BD896" s="108" t="str">
        <f t="shared" si="130"/>
        <v/>
      </c>
      <c r="BE896" s="108" t="str">
        <f t="shared" si="131"/>
        <v>Catalpa Bignonioides | Indian Bean Tree - Advanced</v>
      </c>
      <c r="BF896" s="115" t="str">
        <f t="shared" si="132"/>
        <v/>
      </c>
      <c r="BG896" s="113" t="str">
        <f t="shared" si="133"/>
        <v/>
      </c>
      <c r="BH896" s="206">
        <f t="shared" si="134"/>
        <v>0</v>
      </c>
      <c r="BI896" s="113" t="str">
        <f t="shared" si="135"/>
        <v/>
      </c>
    </row>
    <row r="897" spans="2:61" ht="18.75" customHeight="1" x14ac:dyDescent="0.4">
      <c r="B897" s="1345" t="s">
        <v>1824</v>
      </c>
      <c r="C897" s="1346"/>
      <c r="D897" s="1345" t="s">
        <v>1824</v>
      </c>
      <c r="E897" s="1346"/>
      <c r="F897" s="1331" t="str">
        <f>'Ornamental Trees - Bare Root'!BG135</f>
        <v/>
      </c>
      <c r="G897" s="1332"/>
      <c r="H897" s="1333" t="str">
        <f>IF('Ornamental Trees - Bare Root'!BE135="",'Ornamental Trees - Bare Root'!BC135&amp;" | "&amp;'Ornamental Trees - Bare Root'!BD135,'Ornamental Trees - Bare Root'!BC135&amp;" | "&amp;'Ornamental Trees - Bare Root'!BD135&amp;" - "&amp;'Ornamental Trees - Bare Root'!BE135)</f>
        <v xml:space="preserve"> | </v>
      </c>
      <c r="I897" s="1334"/>
      <c r="J897" s="1334"/>
      <c r="K897" s="1334"/>
      <c r="L897" s="1334"/>
      <c r="M897" s="1334"/>
      <c r="N897" s="1334"/>
      <c r="O897" s="1334"/>
      <c r="P897" s="1334"/>
      <c r="Q897" s="1334"/>
      <c r="R897" s="1334"/>
      <c r="S897" s="1334"/>
      <c r="T897" s="1334"/>
      <c r="U897" s="1334"/>
      <c r="V897" s="1334"/>
      <c r="W897" s="1334"/>
      <c r="X897" s="1334"/>
      <c r="Y897" s="1334"/>
      <c r="Z897" s="1334"/>
      <c r="AA897" s="1334"/>
      <c r="AB897" s="1334"/>
      <c r="AC897" s="1334"/>
      <c r="AD897" s="1334"/>
      <c r="AE897" s="1334"/>
      <c r="AF897" s="1334"/>
      <c r="AG897" s="1334"/>
      <c r="AH897" s="1334"/>
      <c r="AI897" s="1334"/>
      <c r="AJ897" s="1334"/>
      <c r="AK897" s="1334"/>
      <c r="AL897" s="1335"/>
      <c r="AM897" s="1336" t="str">
        <f>'Ornamental Trees - Bare Root'!BH135</f>
        <v/>
      </c>
      <c r="AN897" s="1337"/>
      <c r="AO897" s="1338"/>
      <c r="AP897" s="1339" t="str">
        <f>'Ornamental Trees - Bare Root'!BJ135</f>
        <v/>
      </c>
      <c r="AQ897" s="1340"/>
      <c r="AR897" s="1341"/>
      <c r="AS897" s="1336" t="str">
        <f t="shared" si="127"/>
        <v/>
      </c>
      <c r="AT897" s="1337"/>
      <c r="AU897" s="1337"/>
      <c r="AV897" s="1338"/>
      <c r="AW897" s="1342" t="str">
        <f>'Ornamental Trees - Bare Root'!BA135</f>
        <v/>
      </c>
      <c r="AX897" s="1343"/>
      <c r="AY897" s="1344"/>
      <c r="BB897" s="108" t="str">
        <f t="shared" si="128"/>
        <v>*********</v>
      </c>
      <c r="BC897" s="108" t="str">
        <f t="shared" si="129"/>
        <v/>
      </c>
      <c r="BD897" s="108" t="str">
        <f t="shared" si="130"/>
        <v/>
      </c>
      <c r="BE897" s="108" t="str">
        <f t="shared" si="131"/>
        <v xml:space="preserve"> | </v>
      </c>
      <c r="BF897" s="115" t="str">
        <f t="shared" si="132"/>
        <v/>
      </c>
      <c r="BG897" s="113" t="str">
        <f t="shared" si="133"/>
        <v/>
      </c>
      <c r="BH897" s="206" t="str">
        <f t="shared" si="134"/>
        <v/>
      </c>
      <c r="BI897" s="113" t="str">
        <f t="shared" si="135"/>
        <v/>
      </c>
    </row>
    <row r="898" spans="2:61" ht="18.75" customHeight="1" x14ac:dyDescent="0.4">
      <c r="B898" s="1345" t="s">
        <v>1824</v>
      </c>
      <c r="C898" s="1346"/>
      <c r="D898" s="1345" t="s">
        <v>1824</v>
      </c>
      <c r="E898" s="1346"/>
      <c r="F898" s="1331" t="str">
        <f>'Ornamental Trees - Bare Root'!BG136</f>
        <v/>
      </c>
      <c r="G898" s="1332"/>
      <c r="H898" s="1333" t="str">
        <f>IF('Ornamental Trees - Bare Root'!BE136="",'Ornamental Trees - Bare Root'!BC136&amp;" | "&amp;'Ornamental Trees - Bare Root'!BD136,'Ornamental Trees - Bare Root'!BC136&amp;" | "&amp;'Ornamental Trees - Bare Root'!BD136&amp;" - "&amp;'Ornamental Trees - Bare Root'!BE136)</f>
        <v>Catalpa Bignonioides 'Nana' | Indian Bean Tree - 1.8m Standard</v>
      </c>
      <c r="I898" s="1334"/>
      <c r="J898" s="1334"/>
      <c r="K898" s="1334"/>
      <c r="L898" s="1334"/>
      <c r="M898" s="1334"/>
      <c r="N898" s="1334"/>
      <c r="O898" s="1334"/>
      <c r="P898" s="1334"/>
      <c r="Q898" s="1334"/>
      <c r="R898" s="1334"/>
      <c r="S898" s="1334"/>
      <c r="T898" s="1334"/>
      <c r="U898" s="1334"/>
      <c r="V898" s="1334"/>
      <c r="W898" s="1334"/>
      <c r="X898" s="1334"/>
      <c r="Y898" s="1334"/>
      <c r="Z898" s="1334"/>
      <c r="AA898" s="1334"/>
      <c r="AB898" s="1334"/>
      <c r="AC898" s="1334"/>
      <c r="AD898" s="1334"/>
      <c r="AE898" s="1334"/>
      <c r="AF898" s="1334"/>
      <c r="AG898" s="1334"/>
      <c r="AH898" s="1334"/>
      <c r="AI898" s="1334"/>
      <c r="AJ898" s="1334"/>
      <c r="AK898" s="1334"/>
      <c r="AL898" s="1335"/>
      <c r="AM898" s="1336" t="str">
        <f>'Ornamental Trees - Bare Root'!BH136</f>
        <v/>
      </c>
      <c r="AN898" s="1337"/>
      <c r="AO898" s="1338"/>
      <c r="AP898" s="1339">
        <f>'Ornamental Trees - Bare Root'!BJ136</f>
        <v>0</v>
      </c>
      <c r="AQ898" s="1340"/>
      <c r="AR898" s="1341"/>
      <c r="AS898" s="1336" t="str">
        <f t="shared" si="127"/>
        <v/>
      </c>
      <c r="AT898" s="1337"/>
      <c r="AU898" s="1337"/>
      <c r="AV898" s="1338"/>
      <c r="AW898" s="1342" t="str">
        <f>'Ornamental Trees - Bare Root'!BA136</f>
        <v>FNOBR113</v>
      </c>
      <c r="AX898" s="1343"/>
      <c r="AY898" s="1344"/>
      <c r="BB898" s="108" t="str">
        <f t="shared" si="128"/>
        <v>*********</v>
      </c>
      <c r="BC898" s="108" t="str">
        <f t="shared" si="129"/>
        <v>FNOBR113</v>
      </c>
      <c r="BD898" s="108" t="str">
        <f t="shared" si="130"/>
        <v/>
      </c>
      <c r="BE898" s="108" t="str">
        <f t="shared" si="131"/>
        <v>Catalpa Bignonioides 'Nana' | Indian Bean Tree - 1.8m Standard</v>
      </c>
      <c r="BF898" s="115" t="str">
        <f t="shared" si="132"/>
        <v/>
      </c>
      <c r="BG898" s="113" t="str">
        <f t="shared" si="133"/>
        <v/>
      </c>
      <c r="BH898" s="206">
        <f t="shared" si="134"/>
        <v>0</v>
      </c>
      <c r="BI898" s="113" t="str">
        <f t="shared" si="135"/>
        <v/>
      </c>
    </row>
    <row r="899" spans="2:61" ht="18.75" customHeight="1" x14ac:dyDescent="0.4">
      <c r="B899" s="1345" t="s">
        <v>1824</v>
      </c>
      <c r="C899" s="1346"/>
      <c r="D899" s="1345" t="s">
        <v>1824</v>
      </c>
      <c r="E899" s="1346"/>
      <c r="F899" s="1331" t="str">
        <f>'Ornamental Trees - Bare Root'!BG137</f>
        <v/>
      </c>
      <c r="G899" s="1332"/>
      <c r="H899" s="1333" t="str">
        <f>IF('Ornamental Trees - Bare Root'!BE137="",'Ornamental Trees - Bare Root'!BC137&amp;" | "&amp;'Ornamental Trees - Bare Root'!BD137,'Ornamental Trees - Bare Root'!BC137&amp;" | "&amp;'Ornamental Trees - Bare Root'!BD137&amp;" - "&amp;'Ornamental Trees - Bare Root'!BE137)</f>
        <v xml:space="preserve"> | </v>
      </c>
      <c r="I899" s="1334"/>
      <c r="J899" s="1334"/>
      <c r="K899" s="1334"/>
      <c r="L899" s="1334"/>
      <c r="M899" s="1334"/>
      <c r="N899" s="1334"/>
      <c r="O899" s="1334"/>
      <c r="P899" s="1334"/>
      <c r="Q899" s="1334"/>
      <c r="R899" s="1334"/>
      <c r="S899" s="1334"/>
      <c r="T899" s="1334"/>
      <c r="U899" s="1334"/>
      <c r="V899" s="1334"/>
      <c r="W899" s="1334"/>
      <c r="X899" s="1334"/>
      <c r="Y899" s="1334"/>
      <c r="Z899" s="1334"/>
      <c r="AA899" s="1334"/>
      <c r="AB899" s="1334"/>
      <c r="AC899" s="1334"/>
      <c r="AD899" s="1334"/>
      <c r="AE899" s="1334"/>
      <c r="AF899" s="1334"/>
      <c r="AG899" s="1334"/>
      <c r="AH899" s="1334"/>
      <c r="AI899" s="1334"/>
      <c r="AJ899" s="1334"/>
      <c r="AK899" s="1334"/>
      <c r="AL899" s="1335"/>
      <c r="AM899" s="1336" t="str">
        <f>'Ornamental Trees - Bare Root'!BH137</f>
        <v/>
      </c>
      <c r="AN899" s="1337"/>
      <c r="AO899" s="1338"/>
      <c r="AP899" s="1339" t="str">
        <f>'Ornamental Trees - Bare Root'!BJ137</f>
        <v/>
      </c>
      <c r="AQ899" s="1340"/>
      <c r="AR899" s="1341"/>
      <c r="AS899" s="1336" t="str">
        <f t="shared" si="127"/>
        <v/>
      </c>
      <c r="AT899" s="1337"/>
      <c r="AU899" s="1337"/>
      <c r="AV899" s="1338"/>
      <c r="AW899" s="1342" t="str">
        <f>'Ornamental Trees - Bare Root'!BA137</f>
        <v/>
      </c>
      <c r="AX899" s="1343"/>
      <c r="AY899" s="1344"/>
      <c r="BB899" s="108" t="str">
        <f t="shared" si="128"/>
        <v>*********</v>
      </c>
      <c r="BC899" s="108" t="str">
        <f t="shared" si="129"/>
        <v/>
      </c>
      <c r="BD899" s="108" t="str">
        <f t="shared" si="130"/>
        <v/>
      </c>
      <c r="BE899" s="108" t="str">
        <f t="shared" si="131"/>
        <v xml:space="preserve"> | </v>
      </c>
      <c r="BF899" s="115" t="str">
        <f t="shared" si="132"/>
        <v/>
      </c>
      <c r="BG899" s="113" t="str">
        <f t="shared" si="133"/>
        <v/>
      </c>
      <c r="BH899" s="206" t="str">
        <f t="shared" si="134"/>
        <v/>
      </c>
      <c r="BI899" s="113" t="str">
        <f t="shared" si="135"/>
        <v/>
      </c>
    </row>
    <row r="900" spans="2:61" ht="18.75" customHeight="1" x14ac:dyDescent="0.4">
      <c r="B900" s="1345" t="s">
        <v>1824</v>
      </c>
      <c r="C900" s="1346"/>
      <c r="D900" s="1345" t="s">
        <v>1824</v>
      </c>
      <c r="E900" s="1346"/>
      <c r="F900" s="1331" t="str">
        <f>'Ornamental Trees - Bare Root'!BG138</f>
        <v/>
      </c>
      <c r="G900" s="1332"/>
      <c r="H900" s="1333" t="str">
        <f>IF('Ornamental Trees - Bare Root'!BE138="",'Ornamental Trees - Bare Root'!BC138&amp;" | "&amp;'Ornamental Trees - Bare Root'!BD138,'Ornamental Trees - Bare Root'!BC138&amp;" | "&amp;'Ornamental Trees - Bare Root'!BD138&amp;" - "&amp;'Ornamental Trees - Bare Root'!BE138)</f>
        <v xml:space="preserve"> | </v>
      </c>
      <c r="I900" s="1334"/>
      <c r="J900" s="1334"/>
      <c r="K900" s="1334"/>
      <c r="L900" s="1334"/>
      <c r="M900" s="1334"/>
      <c r="N900" s="1334"/>
      <c r="O900" s="1334"/>
      <c r="P900" s="1334"/>
      <c r="Q900" s="1334"/>
      <c r="R900" s="1334"/>
      <c r="S900" s="1334"/>
      <c r="T900" s="1334"/>
      <c r="U900" s="1334"/>
      <c r="V900" s="1334"/>
      <c r="W900" s="1334"/>
      <c r="X900" s="1334"/>
      <c r="Y900" s="1334"/>
      <c r="Z900" s="1334"/>
      <c r="AA900" s="1334"/>
      <c r="AB900" s="1334"/>
      <c r="AC900" s="1334"/>
      <c r="AD900" s="1334"/>
      <c r="AE900" s="1334"/>
      <c r="AF900" s="1334"/>
      <c r="AG900" s="1334"/>
      <c r="AH900" s="1334"/>
      <c r="AI900" s="1334"/>
      <c r="AJ900" s="1334"/>
      <c r="AK900" s="1334"/>
      <c r="AL900" s="1335"/>
      <c r="AM900" s="1336" t="str">
        <f>'Ornamental Trees - Bare Root'!BH138</f>
        <v/>
      </c>
      <c r="AN900" s="1337"/>
      <c r="AO900" s="1338"/>
      <c r="AP900" s="1339" t="str">
        <f>'Ornamental Trees - Bare Root'!BJ138</f>
        <v/>
      </c>
      <c r="AQ900" s="1340"/>
      <c r="AR900" s="1341"/>
      <c r="AS900" s="1336" t="str">
        <f t="shared" si="127"/>
        <v/>
      </c>
      <c r="AT900" s="1337"/>
      <c r="AU900" s="1337"/>
      <c r="AV900" s="1338"/>
      <c r="AW900" s="1342" t="str">
        <f>'Ornamental Trees - Bare Root'!BA138</f>
        <v/>
      </c>
      <c r="AX900" s="1343"/>
      <c r="AY900" s="1344"/>
      <c r="BB900" s="108" t="str">
        <f t="shared" si="128"/>
        <v>*********</v>
      </c>
      <c r="BC900" s="108" t="str">
        <f t="shared" si="129"/>
        <v/>
      </c>
      <c r="BD900" s="108" t="str">
        <f t="shared" si="130"/>
        <v/>
      </c>
      <c r="BE900" s="108" t="str">
        <f t="shared" si="131"/>
        <v xml:space="preserve"> | </v>
      </c>
      <c r="BF900" s="115" t="str">
        <f t="shared" si="132"/>
        <v/>
      </c>
      <c r="BG900" s="113" t="str">
        <f t="shared" si="133"/>
        <v/>
      </c>
      <c r="BH900" s="206" t="str">
        <f t="shared" si="134"/>
        <v/>
      </c>
      <c r="BI900" s="113" t="str">
        <f t="shared" si="135"/>
        <v/>
      </c>
    </row>
    <row r="901" spans="2:61" ht="18.75" customHeight="1" x14ac:dyDescent="0.4">
      <c r="B901" s="1345" t="s">
        <v>1824</v>
      </c>
      <c r="C901" s="1346"/>
      <c r="D901" s="1345" t="s">
        <v>1824</v>
      </c>
      <c r="E901" s="1346"/>
      <c r="F901" s="1331" t="str">
        <f>'Ornamental Trees - Bare Root'!BG139</f>
        <v/>
      </c>
      <c r="G901" s="1332"/>
      <c r="H901" s="1333" t="str">
        <f>IF('Ornamental Trees - Bare Root'!BE139="",'Ornamental Trees - Bare Root'!BC139&amp;" | "&amp;'Ornamental Trees - Bare Root'!BD139,'Ornamental Trees - Bare Root'!BC139&amp;" | "&amp;'Ornamental Trees - Bare Root'!BD139&amp;" - "&amp;'Ornamental Trees - Bare Root'!BE139)</f>
        <v>Cedrela sinensis | Chinese Cedar - Advanced</v>
      </c>
      <c r="I901" s="1334"/>
      <c r="J901" s="1334"/>
      <c r="K901" s="1334"/>
      <c r="L901" s="1334"/>
      <c r="M901" s="1334"/>
      <c r="N901" s="1334"/>
      <c r="O901" s="1334"/>
      <c r="P901" s="1334"/>
      <c r="Q901" s="1334"/>
      <c r="R901" s="1334"/>
      <c r="S901" s="1334"/>
      <c r="T901" s="1334"/>
      <c r="U901" s="1334"/>
      <c r="V901" s="1334"/>
      <c r="W901" s="1334"/>
      <c r="X901" s="1334"/>
      <c r="Y901" s="1334"/>
      <c r="Z901" s="1334"/>
      <c r="AA901" s="1334"/>
      <c r="AB901" s="1334"/>
      <c r="AC901" s="1334"/>
      <c r="AD901" s="1334"/>
      <c r="AE901" s="1334"/>
      <c r="AF901" s="1334"/>
      <c r="AG901" s="1334"/>
      <c r="AH901" s="1334"/>
      <c r="AI901" s="1334"/>
      <c r="AJ901" s="1334"/>
      <c r="AK901" s="1334"/>
      <c r="AL901" s="1335"/>
      <c r="AM901" s="1336">
        <f>'Ornamental Trees - Bare Root'!BH139</f>
        <v>49.95</v>
      </c>
      <c r="AN901" s="1337"/>
      <c r="AO901" s="1338"/>
      <c r="AP901" s="1339">
        <f>'Ornamental Trees - Bare Root'!BJ139</f>
        <v>0</v>
      </c>
      <c r="AQ901" s="1340"/>
      <c r="AR901" s="1341"/>
      <c r="AS901" s="1336" t="str">
        <f t="shared" si="127"/>
        <v/>
      </c>
      <c r="AT901" s="1337"/>
      <c r="AU901" s="1337"/>
      <c r="AV901" s="1338"/>
      <c r="AW901" s="1342" t="str">
        <f>'Ornamental Trees - Bare Root'!BA139</f>
        <v>JFOBR116</v>
      </c>
      <c r="AX901" s="1343"/>
      <c r="AY901" s="1344"/>
      <c r="BB901" s="108" t="str">
        <f t="shared" si="128"/>
        <v>*********</v>
      </c>
      <c r="BC901" s="108" t="str">
        <f t="shared" si="129"/>
        <v>JFOBR116</v>
      </c>
      <c r="BD901" s="108" t="str">
        <f t="shared" si="130"/>
        <v/>
      </c>
      <c r="BE901" s="108" t="str">
        <f t="shared" si="131"/>
        <v>Cedrela sinensis | Chinese Cedar - Advanced</v>
      </c>
      <c r="BF901" s="115" t="str">
        <f t="shared" si="132"/>
        <v/>
      </c>
      <c r="BG901" s="113">
        <f t="shared" si="133"/>
        <v>49.95</v>
      </c>
      <c r="BH901" s="206">
        <f t="shared" si="134"/>
        <v>0</v>
      </c>
      <c r="BI901" s="113" t="str">
        <f t="shared" si="135"/>
        <v/>
      </c>
    </row>
    <row r="902" spans="2:61" ht="18.75" customHeight="1" x14ac:dyDescent="0.4">
      <c r="B902" s="1345" t="s">
        <v>1824</v>
      </c>
      <c r="C902" s="1346"/>
      <c r="D902" s="1345" t="s">
        <v>1824</v>
      </c>
      <c r="E902" s="1346"/>
      <c r="F902" s="1331">
        <f>'Ornamental Trees - Bare Root'!BG140</f>
        <v>0</v>
      </c>
      <c r="G902" s="1332"/>
      <c r="H902" s="1333" t="str">
        <f>IF('Ornamental Trees - Bare Root'!BE140="",'Ornamental Trees - Bare Root'!BC140&amp;" | "&amp;'Ornamental Trees - Bare Root'!BD140,'Ornamental Trees - Bare Root'!BC140&amp;" | "&amp;'Ornamental Trees - Bare Root'!BD140&amp;" - "&amp;'Ornamental Trees - Bare Root'!BE140)</f>
        <v xml:space="preserve"> | </v>
      </c>
      <c r="I902" s="1334"/>
      <c r="J902" s="1334"/>
      <c r="K902" s="1334"/>
      <c r="L902" s="1334"/>
      <c r="M902" s="1334"/>
      <c r="N902" s="1334"/>
      <c r="O902" s="1334"/>
      <c r="P902" s="1334"/>
      <c r="Q902" s="1334"/>
      <c r="R902" s="1334"/>
      <c r="S902" s="1334"/>
      <c r="T902" s="1334"/>
      <c r="U902" s="1334"/>
      <c r="V902" s="1334"/>
      <c r="W902" s="1334"/>
      <c r="X902" s="1334"/>
      <c r="Y902" s="1334"/>
      <c r="Z902" s="1334"/>
      <c r="AA902" s="1334"/>
      <c r="AB902" s="1334"/>
      <c r="AC902" s="1334"/>
      <c r="AD902" s="1334"/>
      <c r="AE902" s="1334"/>
      <c r="AF902" s="1334"/>
      <c r="AG902" s="1334"/>
      <c r="AH902" s="1334"/>
      <c r="AI902" s="1334"/>
      <c r="AJ902" s="1334"/>
      <c r="AK902" s="1334"/>
      <c r="AL902" s="1335"/>
      <c r="AM902" s="1336">
        <f>'Ornamental Trees - Bare Root'!BH140</f>
        <v>0</v>
      </c>
      <c r="AN902" s="1337"/>
      <c r="AO902" s="1338"/>
      <c r="AP902" s="1339">
        <f>'Ornamental Trees - Bare Root'!BJ140</f>
        <v>0</v>
      </c>
      <c r="AQ902" s="1340"/>
      <c r="AR902" s="1341"/>
      <c r="AS902" s="1336" t="str">
        <f t="shared" si="127"/>
        <v/>
      </c>
      <c r="AT902" s="1337"/>
      <c r="AU902" s="1337"/>
      <c r="AV902" s="1338"/>
      <c r="AW902" s="1342">
        <f>'Ornamental Trees - Bare Root'!BA140</f>
        <v>0</v>
      </c>
      <c r="AX902" s="1343"/>
      <c r="AY902" s="1344"/>
      <c r="BB902" s="108" t="str">
        <f t="shared" si="128"/>
        <v>*********</v>
      </c>
      <c r="BC902" s="108">
        <f t="shared" si="129"/>
        <v>0</v>
      </c>
      <c r="BD902" s="108">
        <f t="shared" si="130"/>
        <v>0</v>
      </c>
      <c r="BE902" s="108" t="str">
        <f t="shared" si="131"/>
        <v xml:space="preserve"> | </v>
      </c>
      <c r="BF902" s="115" t="str">
        <f t="shared" si="132"/>
        <v/>
      </c>
      <c r="BG902" s="113">
        <f t="shared" si="133"/>
        <v>0</v>
      </c>
      <c r="BH902" s="206">
        <f t="shared" si="134"/>
        <v>0</v>
      </c>
      <c r="BI902" s="113" t="str">
        <f t="shared" si="135"/>
        <v/>
      </c>
    </row>
    <row r="903" spans="2:61" ht="18.75" customHeight="1" x14ac:dyDescent="0.4">
      <c r="B903" s="1345" t="s">
        <v>1824</v>
      </c>
      <c r="C903" s="1346"/>
      <c r="D903" s="1345" t="s">
        <v>1824</v>
      </c>
      <c r="E903" s="1346"/>
      <c r="F903" s="1331" t="str">
        <f>'Ornamental Trees - Bare Root'!BG141</f>
        <v/>
      </c>
      <c r="G903" s="1332"/>
      <c r="H903" s="1333" t="str">
        <f>IF('Ornamental Trees - Bare Root'!BE141="",'Ornamental Trees - Bare Root'!BC141&amp;" | "&amp;'Ornamental Trees - Bare Root'!BD141,'Ornamental Trees - Bare Root'!BC141&amp;" | "&amp;'Ornamental Trees - Bare Root'!BD141&amp;" - "&amp;'Ornamental Trees - Bare Root'!BE141)</f>
        <v xml:space="preserve"> | </v>
      </c>
      <c r="I903" s="1334"/>
      <c r="J903" s="1334"/>
      <c r="K903" s="1334"/>
      <c r="L903" s="1334"/>
      <c r="M903" s="1334"/>
      <c r="N903" s="1334"/>
      <c r="O903" s="1334"/>
      <c r="P903" s="1334"/>
      <c r="Q903" s="1334"/>
      <c r="R903" s="1334"/>
      <c r="S903" s="1334"/>
      <c r="T903" s="1334"/>
      <c r="U903" s="1334"/>
      <c r="V903" s="1334"/>
      <c r="W903" s="1334"/>
      <c r="X903" s="1334"/>
      <c r="Y903" s="1334"/>
      <c r="Z903" s="1334"/>
      <c r="AA903" s="1334"/>
      <c r="AB903" s="1334"/>
      <c r="AC903" s="1334"/>
      <c r="AD903" s="1334"/>
      <c r="AE903" s="1334"/>
      <c r="AF903" s="1334"/>
      <c r="AG903" s="1334"/>
      <c r="AH903" s="1334"/>
      <c r="AI903" s="1334"/>
      <c r="AJ903" s="1334"/>
      <c r="AK903" s="1334"/>
      <c r="AL903" s="1335"/>
      <c r="AM903" s="1336" t="str">
        <f>'Ornamental Trees - Bare Root'!BH141</f>
        <v/>
      </c>
      <c r="AN903" s="1337"/>
      <c r="AO903" s="1338"/>
      <c r="AP903" s="1339" t="str">
        <f>'Ornamental Trees - Bare Root'!BJ141</f>
        <v/>
      </c>
      <c r="AQ903" s="1340"/>
      <c r="AR903" s="1341"/>
      <c r="AS903" s="1336" t="str">
        <f t="shared" si="127"/>
        <v/>
      </c>
      <c r="AT903" s="1337"/>
      <c r="AU903" s="1337"/>
      <c r="AV903" s="1338"/>
      <c r="AW903" s="1342" t="str">
        <f>'Ornamental Trees - Bare Root'!BA141</f>
        <v/>
      </c>
      <c r="AX903" s="1343"/>
      <c r="AY903" s="1344"/>
      <c r="BB903" s="108" t="str">
        <f t="shared" si="128"/>
        <v>*********</v>
      </c>
      <c r="BC903" s="108" t="str">
        <f t="shared" si="129"/>
        <v/>
      </c>
      <c r="BD903" s="108" t="str">
        <f t="shared" si="130"/>
        <v/>
      </c>
      <c r="BE903" s="108" t="str">
        <f t="shared" si="131"/>
        <v xml:space="preserve"> | </v>
      </c>
      <c r="BF903" s="115" t="str">
        <f t="shared" si="132"/>
        <v/>
      </c>
      <c r="BG903" s="113" t="str">
        <f t="shared" si="133"/>
        <v/>
      </c>
      <c r="BH903" s="206" t="str">
        <f t="shared" si="134"/>
        <v/>
      </c>
      <c r="BI903" s="113" t="str">
        <f t="shared" si="135"/>
        <v/>
      </c>
    </row>
    <row r="904" spans="2:61" ht="18.75" customHeight="1" x14ac:dyDescent="0.4">
      <c r="B904" s="1345" t="s">
        <v>1824</v>
      </c>
      <c r="C904" s="1346"/>
      <c r="D904" s="1345" t="s">
        <v>1824</v>
      </c>
      <c r="E904" s="1346"/>
      <c r="F904" s="1331" t="str">
        <f>'Ornamental Trees - Bare Root'!BG142</f>
        <v/>
      </c>
      <c r="G904" s="1332"/>
      <c r="H904" s="1333" t="str">
        <f>IF('Ornamental Trees - Bare Root'!BE142="",'Ornamental Trees - Bare Root'!BC142&amp;" | "&amp;'Ornamental Trees - Bare Root'!BD142,'Ornamental Trees - Bare Root'!BC142&amp;" | "&amp;'Ornamental Trees - Bare Root'!BD142&amp;" - "&amp;'Ornamental Trees - Bare Root'!BE142)</f>
        <v>Cercidiphyllum japonicum | Katsura Tree - Advanced</v>
      </c>
      <c r="I904" s="1334"/>
      <c r="J904" s="1334"/>
      <c r="K904" s="1334"/>
      <c r="L904" s="1334"/>
      <c r="M904" s="1334"/>
      <c r="N904" s="1334"/>
      <c r="O904" s="1334"/>
      <c r="P904" s="1334"/>
      <c r="Q904" s="1334"/>
      <c r="R904" s="1334"/>
      <c r="S904" s="1334"/>
      <c r="T904" s="1334"/>
      <c r="U904" s="1334"/>
      <c r="V904" s="1334"/>
      <c r="W904" s="1334"/>
      <c r="X904" s="1334"/>
      <c r="Y904" s="1334"/>
      <c r="Z904" s="1334"/>
      <c r="AA904" s="1334"/>
      <c r="AB904" s="1334"/>
      <c r="AC904" s="1334"/>
      <c r="AD904" s="1334"/>
      <c r="AE904" s="1334"/>
      <c r="AF904" s="1334"/>
      <c r="AG904" s="1334"/>
      <c r="AH904" s="1334"/>
      <c r="AI904" s="1334"/>
      <c r="AJ904" s="1334"/>
      <c r="AK904" s="1334"/>
      <c r="AL904" s="1335"/>
      <c r="AM904" s="1336" t="str">
        <f>'Ornamental Trees - Bare Root'!BH142</f>
        <v/>
      </c>
      <c r="AN904" s="1337"/>
      <c r="AO904" s="1338"/>
      <c r="AP904" s="1339">
        <f>'Ornamental Trees - Bare Root'!BJ142</f>
        <v>0</v>
      </c>
      <c r="AQ904" s="1340"/>
      <c r="AR904" s="1341"/>
      <c r="AS904" s="1336" t="str">
        <f t="shared" si="127"/>
        <v/>
      </c>
      <c r="AT904" s="1337"/>
      <c r="AU904" s="1337"/>
      <c r="AV904" s="1338"/>
      <c r="AW904" s="1342" t="str">
        <f>'Ornamental Trees - Bare Root'!BA142</f>
        <v>FNOBR115</v>
      </c>
      <c r="AX904" s="1343"/>
      <c r="AY904" s="1344"/>
      <c r="BB904" s="108" t="str">
        <f t="shared" si="128"/>
        <v>*********</v>
      </c>
      <c r="BC904" s="108" t="str">
        <f t="shared" si="129"/>
        <v>FNOBR115</v>
      </c>
      <c r="BD904" s="108" t="str">
        <f t="shared" si="130"/>
        <v/>
      </c>
      <c r="BE904" s="108" t="str">
        <f t="shared" si="131"/>
        <v>Cercidiphyllum japonicum | Katsura Tree - Advanced</v>
      </c>
      <c r="BF904" s="115" t="str">
        <f t="shared" si="132"/>
        <v/>
      </c>
      <c r="BG904" s="113" t="str">
        <f t="shared" si="133"/>
        <v/>
      </c>
      <c r="BH904" s="206">
        <f t="shared" si="134"/>
        <v>0</v>
      </c>
      <c r="BI904" s="113" t="str">
        <f t="shared" si="135"/>
        <v/>
      </c>
    </row>
    <row r="905" spans="2:61" ht="18.75" customHeight="1" x14ac:dyDescent="0.4">
      <c r="B905" s="1345" t="s">
        <v>1824</v>
      </c>
      <c r="C905" s="1346"/>
      <c r="D905" s="1345" t="s">
        <v>1824</v>
      </c>
      <c r="E905" s="1346"/>
      <c r="F905" s="1331" t="str">
        <f>'Ornamental Trees - Bare Root'!BG143</f>
        <v/>
      </c>
      <c r="G905" s="1332"/>
      <c r="H905" s="1333" t="str">
        <f>IF('Ornamental Trees - Bare Root'!BE143="",'Ornamental Trees - Bare Root'!BC143&amp;" | "&amp;'Ornamental Trees - Bare Root'!BD143,'Ornamental Trees - Bare Root'!BC143&amp;" | "&amp;'Ornamental Trees - Bare Root'!BD143&amp;" - "&amp;'Ornamental Trees - Bare Root'!BE143)</f>
        <v xml:space="preserve"> | </v>
      </c>
      <c r="I905" s="1334"/>
      <c r="J905" s="1334"/>
      <c r="K905" s="1334"/>
      <c r="L905" s="1334"/>
      <c r="M905" s="1334"/>
      <c r="N905" s="1334"/>
      <c r="O905" s="1334"/>
      <c r="P905" s="1334"/>
      <c r="Q905" s="1334"/>
      <c r="R905" s="1334"/>
      <c r="S905" s="1334"/>
      <c r="T905" s="1334"/>
      <c r="U905" s="1334"/>
      <c r="V905" s="1334"/>
      <c r="W905" s="1334"/>
      <c r="X905" s="1334"/>
      <c r="Y905" s="1334"/>
      <c r="Z905" s="1334"/>
      <c r="AA905" s="1334"/>
      <c r="AB905" s="1334"/>
      <c r="AC905" s="1334"/>
      <c r="AD905" s="1334"/>
      <c r="AE905" s="1334"/>
      <c r="AF905" s="1334"/>
      <c r="AG905" s="1334"/>
      <c r="AH905" s="1334"/>
      <c r="AI905" s="1334"/>
      <c r="AJ905" s="1334"/>
      <c r="AK905" s="1334"/>
      <c r="AL905" s="1335"/>
      <c r="AM905" s="1336" t="str">
        <f>'Ornamental Trees - Bare Root'!BH143</f>
        <v/>
      </c>
      <c r="AN905" s="1337"/>
      <c r="AO905" s="1338"/>
      <c r="AP905" s="1339" t="str">
        <f>'Ornamental Trees - Bare Root'!BJ143</f>
        <v/>
      </c>
      <c r="AQ905" s="1340"/>
      <c r="AR905" s="1341"/>
      <c r="AS905" s="1336" t="str">
        <f t="shared" si="127"/>
        <v/>
      </c>
      <c r="AT905" s="1337"/>
      <c r="AU905" s="1337"/>
      <c r="AV905" s="1338"/>
      <c r="AW905" s="1342" t="str">
        <f>'Ornamental Trees - Bare Root'!BA143</f>
        <v/>
      </c>
      <c r="AX905" s="1343"/>
      <c r="AY905" s="1344"/>
      <c r="BB905" s="108" t="str">
        <f t="shared" si="128"/>
        <v>*********</v>
      </c>
      <c r="BC905" s="108" t="str">
        <f t="shared" si="129"/>
        <v/>
      </c>
      <c r="BD905" s="108" t="str">
        <f t="shared" si="130"/>
        <v/>
      </c>
      <c r="BE905" s="108" t="str">
        <f t="shared" si="131"/>
        <v xml:space="preserve"> | </v>
      </c>
      <c r="BF905" s="115" t="str">
        <f t="shared" si="132"/>
        <v/>
      </c>
      <c r="BG905" s="113" t="str">
        <f t="shared" si="133"/>
        <v/>
      </c>
      <c r="BH905" s="206" t="str">
        <f t="shared" si="134"/>
        <v/>
      </c>
      <c r="BI905" s="113" t="str">
        <f t="shared" si="135"/>
        <v/>
      </c>
    </row>
    <row r="906" spans="2:61" ht="18.75" customHeight="1" x14ac:dyDescent="0.4">
      <c r="B906" s="1345" t="s">
        <v>1824</v>
      </c>
      <c r="C906" s="1346"/>
      <c r="D906" s="1345" t="s">
        <v>1824</v>
      </c>
      <c r="E906" s="1346"/>
      <c r="F906" s="1331" t="str">
        <f>'Ornamental Trees - Bare Root'!BG144</f>
        <v/>
      </c>
      <c r="G906" s="1332"/>
      <c r="H906" s="1333" t="str">
        <f>IF('Ornamental Trees - Bare Root'!BE144="",'Ornamental Trees - Bare Root'!BC144&amp;" | "&amp;'Ornamental Trees - Bare Root'!BD144,'Ornamental Trees - Bare Root'!BC144&amp;" | "&amp;'Ornamental Trees - Bare Root'!BD144&amp;" - "&amp;'Ornamental Trees - Bare Root'!BE144)</f>
        <v xml:space="preserve"> | </v>
      </c>
      <c r="I906" s="1334"/>
      <c r="J906" s="1334"/>
      <c r="K906" s="1334"/>
      <c r="L906" s="1334"/>
      <c r="M906" s="1334"/>
      <c r="N906" s="1334"/>
      <c r="O906" s="1334"/>
      <c r="P906" s="1334"/>
      <c r="Q906" s="1334"/>
      <c r="R906" s="1334"/>
      <c r="S906" s="1334"/>
      <c r="T906" s="1334"/>
      <c r="U906" s="1334"/>
      <c r="V906" s="1334"/>
      <c r="W906" s="1334"/>
      <c r="X906" s="1334"/>
      <c r="Y906" s="1334"/>
      <c r="Z906" s="1334"/>
      <c r="AA906" s="1334"/>
      <c r="AB906" s="1334"/>
      <c r="AC906" s="1334"/>
      <c r="AD906" s="1334"/>
      <c r="AE906" s="1334"/>
      <c r="AF906" s="1334"/>
      <c r="AG906" s="1334"/>
      <c r="AH906" s="1334"/>
      <c r="AI906" s="1334"/>
      <c r="AJ906" s="1334"/>
      <c r="AK906" s="1334"/>
      <c r="AL906" s="1335"/>
      <c r="AM906" s="1336" t="str">
        <f>'Ornamental Trees - Bare Root'!BH144</f>
        <v/>
      </c>
      <c r="AN906" s="1337"/>
      <c r="AO906" s="1338"/>
      <c r="AP906" s="1339" t="str">
        <f>'Ornamental Trees - Bare Root'!BJ144</f>
        <v/>
      </c>
      <c r="AQ906" s="1340"/>
      <c r="AR906" s="1341"/>
      <c r="AS906" s="1336" t="str">
        <f t="shared" si="127"/>
        <v/>
      </c>
      <c r="AT906" s="1337"/>
      <c r="AU906" s="1337"/>
      <c r="AV906" s="1338"/>
      <c r="AW906" s="1342" t="str">
        <f>'Ornamental Trees - Bare Root'!BA144</f>
        <v/>
      </c>
      <c r="AX906" s="1343"/>
      <c r="AY906" s="1344"/>
      <c r="BB906" s="108" t="str">
        <f t="shared" si="128"/>
        <v>*********</v>
      </c>
      <c r="BC906" s="108" t="str">
        <f t="shared" si="129"/>
        <v/>
      </c>
      <c r="BD906" s="108" t="str">
        <f t="shared" si="130"/>
        <v/>
      </c>
      <c r="BE906" s="108" t="str">
        <f t="shared" si="131"/>
        <v xml:space="preserve"> | </v>
      </c>
      <c r="BF906" s="115" t="str">
        <f t="shared" si="132"/>
        <v/>
      </c>
      <c r="BG906" s="113" t="str">
        <f t="shared" si="133"/>
        <v/>
      </c>
      <c r="BH906" s="206" t="str">
        <f t="shared" si="134"/>
        <v/>
      </c>
      <c r="BI906" s="113" t="str">
        <f t="shared" si="135"/>
        <v/>
      </c>
    </row>
    <row r="907" spans="2:61" ht="18.75" customHeight="1" x14ac:dyDescent="0.4">
      <c r="B907" s="1345" t="s">
        <v>1824</v>
      </c>
      <c r="C907" s="1346"/>
      <c r="D907" s="1345" t="s">
        <v>1824</v>
      </c>
      <c r="E907" s="1346"/>
      <c r="F907" s="1331" t="str">
        <f>'Ornamental Trees - Bare Root'!BG145</f>
        <v/>
      </c>
      <c r="G907" s="1332"/>
      <c r="H907" s="1333" t="str">
        <f>IF('Ornamental Trees - Bare Root'!BE145="",'Ornamental Trees - Bare Root'!BC145&amp;" | "&amp;'Ornamental Trees - Bare Root'!BD145,'Ornamental Trees - Bare Root'!BC145&amp;" | "&amp;'Ornamental Trees - Bare Root'!BD145&amp;" - "&amp;'Ornamental Trees - Bare Root'!BE145)</f>
        <v>Cercis Canadensis | Redbud - Advanced</v>
      </c>
      <c r="I907" s="1334"/>
      <c r="J907" s="1334"/>
      <c r="K907" s="1334"/>
      <c r="L907" s="1334"/>
      <c r="M907" s="1334"/>
      <c r="N907" s="1334"/>
      <c r="O907" s="1334"/>
      <c r="P907" s="1334"/>
      <c r="Q907" s="1334"/>
      <c r="R907" s="1334"/>
      <c r="S907" s="1334"/>
      <c r="T907" s="1334"/>
      <c r="U907" s="1334"/>
      <c r="V907" s="1334"/>
      <c r="W907" s="1334"/>
      <c r="X907" s="1334"/>
      <c r="Y907" s="1334"/>
      <c r="Z907" s="1334"/>
      <c r="AA907" s="1334"/>
      <c r="AB907" s="1334"/>
      <c r="AC907" s="1334"/>
      <c r="AD907" s="1334"/>
      <c r="AE907" s="1334"/>
      <c r="AF907" s="1334"/>
      <c r="AG907" s="1334"/>
      <c r="AH907" s="1334"/>
      <c r="AI907" s="1334"/>
      <c r="AJ907" s="1334"/>
      <c r="AK907" s="1334"/>
      <c r="AL907" s="1335"/>
      <c r="AM907" s="1336" t="str">
        <f>'Ornamental Trees - Bare Root'!BH145</f>
        <v/>
      </c>
      <c r="AN907" s="1337"/>
      <c r="AO907" s="1338"/>
      <c r="AP907" s="1339">
        <f>'Ornamental Trees - Bare Root'!BJ145</f>
        <v>0</v>
      </c>
      <c r="AQ907" s="1340"/>
      <c r="AR907" s="1341"/>
      <c r="AS907" s="1336" t="str">
        <f t="shared" si="127"/>
        <v/>
      </c>
      <c r="AT907" s="1337"/>
      <c r="AU907" s="1337"/>
      <c r="AV907" s="1338"/>
      <c r="AW907" s="1342" t="str">
        <f>'Ornamental Trees - Bare Root'!BA145</f>
        <v>JFOBR118</v>
      </c>
      <c r="AX907" s="1343"/>
      <c r="AY907" s="1344"/>
      <c r="BB907" s="108" t="str">
        <f t="shared" si="128"/>
        <v>*********</v>
      </c>
      <c r="BC907" s="108" t="str">
        <f t="shared" si="129"/>
        <v>JFOBR118</v>
      </c>
      <c r="BD907" s="108" t="str">
        <f t="shared" si="130"/>
        <v/>
      </c>
      <c r="BE907" s="108" t="str">
        <f t="shared" si="131"/>
        <v>Cercis Canadensis | Redbud - Advanced</v>
      </c>
      <c r="BF907" s="115" t="str">
        <f t="shared" si="132"/>
        <v/>
      </c>
      <c r="BG907" s="113" t="str">
        <f t="shared" si="133"/>
        <v/>
      </c>
      <c r="BH907" s="206">
        <f t="shared" si="134"/>
        <v>0</v>
      </c>
      <c r="BI907" s="113" t="str">
        <f t="shared" si="135"/>
        <v/>
      </c>
    </row>
    <row r="908" spans="2:61" ht="18.75" customHeight="1" x14ac:dyDescent="0.4">
      <c r="B908" s="1345" t="s">
        <v>1824</v>
      </c>
      <c r="C908" s="1346"/>
      <c r="D908" s="1345" t="s">
        <v>1824</v>
      </c>
      <c r="E908" s="1346"/>
      <c r="F908" s="1331" t="str">
        <f>'Ornamental Trees - Bare Root'!BG146</f>
        <v/>
      </c>
      <c r="G908" s="1332"/>
      <c r="H908" s="1333" t="str">
        <f>IF('Ornamental Trees - Bare Root'!BE146="",'Ornamental Trees - Bare Root'!BC146&amp;" | "&amp;'Ornamental Trees - Bare Root'!BD146,'Ornamental Trees - Bare Root'!BC146&amp;" | "&amp;'Ornamental Trees - Bare Root'!BD146&amp;" - "&amp;'Ornamental Trees - Bare Root'!BE146)</f>
        <v>Cercis Canadensis 'Aurelian' | Golden-Leafed Eastern Redbud - Advanced</v>
      </c>
      <c r="I908" s="1334"/>
      <c r="J908" s="1334"/>
      <c r="K908" s="1334"/>
      <c r="L908" s="1334"/>
      <c r="M908" s="1334"/>
      <c r="N908" s="1334"/>
      <c r="O908" s="1334"/>
      <c r="P908" s="1334"/>
      <c r="Q908" s="1334"/>
      <c r="R908" s="1334"/>
      <c r="S908" s="1334"/>
      <c r="T908" s="1334"/>
      <c r="U908" s="1334"/>
      <c r="V908" s="1334"/>
      <c r="W908" s="1334"/>
      <c r="X908" s="1334"/>
      <c r="Y908" s="1334"/>
      <c r="Z908" s="1334"/>
      <c r="AA908" s="1334"/>
      <c r="AB908" s="1334"/>
      <c r="AC908" s="1334"/>
      <c r="AD908" s="1334"/>
      <c r="AE908" s="1334"/>
      <c r="AF908" s="1334"/>
      <c r="AG908" s="1334"/>
      <c r="AH908" s="1334"/>
      <c r="AI908" s="1334"/>
      <c r="AJ908" s="1334"/>
      <c r="AK908" s="1334"/>
      <c r="AL908" s="1335"/>
      <c r="AM908" s="1336">
        <f>'Ornamental Trees - Bare Root'!BH146</f>
        <v>87.95</v>
      </c>
      <c r="AN908" s="1337"/>
      <c r="AO908" s="1338"/>
      <c r="AP908" s="1339">
        <f>'Ornamental Trees - Bare Root'!BJ146</f>
        <v>0</v>
      </c>
      <c r="AQ908" s="1340"/>
      <c r="AR908" s="1341"/>
      <c r="AS908" s="1336" t="str">
        <f t="shared" si="127"/>
        <v/>
      </c>
      <c r="AT908" s="1337"/>
      <c r="AU908" s="1337"/>
      <c r="AV908" s="1338"/>
      <c r="AW908" s="1342" t="str">
        <f>'Ornamental Trees - Bare Root'!BA146</f>
        <v>FNOBR120</v>
      </c>
      <c r="AX908" s="1343"/>
      <c r="AY908" s="1344"/>
      <c r="BB908" s="108" t="str">
        <f t="shared" si="128"/>
        <v>*********</v>
      </c>
      <c r="BC908" s="108" t="str">
        <f t="shared" si="129"/>
        <v>FNOBR120</v>
      </c>
      <c r="BD908" s="108" t="str">
        <f t="shared" si="130"/>
        <v/>
      </c>
      <c r="BE908" s="108" t="str">
        <f t="shared" si="131"/>
        <v>Cercis Canadensis 'Aurelian' | Golden-Leafed Eastern Redbud - Advanced</v>
      </c>
      <c r="BF908" s="115" t="str">
        <f t="shared" si="132"/>
        <v/>
      </c>
      <c r="BG908" s="113">
        <f t="shared" si="133"/>
        <v>87.95</v>
      </c>
      <c r="BH908" s="206">
        <f t="shared" si="134"/>
        <v>0</v>
      </c>
      <c r="BI908" s="113" t="str">
        <f t="shared" si="135"/>
        <v/>
      </c>
    </row>
    <row r="909" spans="2:61" ht="18.75" customHeight="1" x14ac:dyDescent="0.4">
      <c r="B909" s="1345" t="s">
        <v>1824</v>
      </c>
      <c r="C909" s="1346"/>
      <c r="D909" s="1345" t="s">
        <v>1824</v>
      </c>
      <c r="E909" s="1346"/>
      <c r="F909" s="1331" t="str">
        <f>'Ornamental Trees - Bare Root'!BG147</f>
        <v/>
      </c>
      <c r="G909" s="1332"/>
      <c r="H909" s="1333" t="str">
        <f>IF('Ornamental Trees - Bare Root'!BE147="",'Ornamental Trees - Bare Root'!BC147&amp;" | "&amp;'Ornamental Trees - Bare Root'!BD147,'Ornamental Trees - Bare Root'!BC147&amp;" | "&amp;'Ornamental Trees - Bare Root'!BD147&amp;" - "&amp;'Ornamental Trees - Bare Root'!BE147)</f>
        <v>Cercis Canadensis 'Chain of Hearts' | Chain Of Hearts - Advanced</v>
      </c>
      <c r="I909" s="1334"/>
      <c r="J909" s="1334"/>
      <c r="K909" s="1334"/>
      <c r="L909" s="1334"/>
      <c r="M909" s="1334"/>
      <c r="N909" s="1334"/>
      <c r="O909" s="1334"/>
      <c r="P909" s="1334"/>
      <c r="Q909" s="1334"/>
      <c r="R909" s="1334"/>
      <c r="S909" s="1334"/>
      <c r="T909" s="1334"/>
      <c r="U909" s="1334"/>
      <c r="V909" s="1334"/>
      <c r="W909" s="1334"/>
      <c r="X909" s="1334"/>
      <c r="Y909" s="1334"/>
      <c r="Z909" s="1334"/>
      <c r="AA909" s="1334"/>
      <c r="AB909" s="1334"/>
      <c r="AC909" s="1334"/>
      <c r="AD909" s="1334"/>
      <c r="AE909" s="1334"/>
      <c r="AF909" s="1334"/>
      <c r="AG909" s="1334"/>
      <c r="AH909" s="1334"/>
      <c r="AI909" s="1334"/>
      <c r="AJ909" s="1334"/>
      <c r="AK909" s="1334"/>
      <c r="AL909" s="1335"/>
      <c r="AM909" s="1336" t="str">
        <f>'Ornamental Trees - Bare Root'!BH147</f>
        <v/>
      </c>
      <c r="AN909" s="1337"/>
      <c r="AO909" s="1338"/>
      <c r="AP909" s="1339">
        <f>'Ornamental Trees - Bare Root'!BJ147</f>
        <v>0</v>
      </c>
      <c r="AQ909" s="1340"/>
      <c r="AR909" s="1341"/>
      <c r="AS909" s="1336" t="str">
        <f t="shared" si="127"/>
        <v/>
      </c>
      <c r="AT909" s="1337"/>
      <c r="AU909" s="1337"/>
      <c r="AV909" s="1338"/>
      <c r="AW909" s="1342" t="str">
        <f>'Ornamental Trees - Bare Root'!BA147</f>
        <v>FNOBR121</v>
      </c>
      <c r="AX909" s="1343"/>
      <c r="AY909" s="1344"/>
      <c r="BB909" s="108" t="str">
        <f t="shared" si="128"/>
        <v>*********</v>
      </c>
      <c r="BC909" s="108" t="str">
        <f t="shared" si="129"/>
        <v>FNOBR121</v>
      </c>
      <c r="BD909" s="108" t="str">
        <f t="shared" si="130"/>
        <v/>
      </c>
      <c r="BE909" s="108" t="str">
        <f t="shared" si="131"/>
        <v>Cercis Canadensis 'Chain of Hearts' | Chain Of Hearts - Advanced</v>
      </c>
      <c r="BF909" s="115" t="str">
        <f t="shared" si="132"/>
        <v/>
      </c>
      <c r="BG909" s="113" t="str">
        <f t="shared" si="133"/>
        <v/>
      </c>
      <c r="BH909" s="206">
        <f t="shared" si="134"/>
        <v>0</v>
      </c>
      <c r="BI909" s="113" t="str">
        <f t="shared" si="135"/>
        <v/>
      </c>
    </row>
    <row r="910" spans="2:61" ht="18.75" customHeight="1" x14ac:dyDescent="0.4">
      <c r="B910" s="1345" t="s">
        <v>1824</v>
      </c>
      <c r="C910" s="1346"/>
      <c r="D910" s="1345" t="s">
        <v>1824</v>
      </c>
      <c r="E910" s="1346"/>
      <c r="F910" s="1331" t="str">
        <f>'Ornamental Trees - Bare Root'!BG148</f>
        <v/>
      </c>
      <c r="G910" s="1332"/>
      <c r="H910" s="1333" t="str">
        <f>IF('Ornamental Trees - Bare Root'!BE148="",'Ornamental Trees - Bare Root'!BC148&amp;" | "&amp;'Ornamental Trees - Bare Root'!BD148,'Ornamental Trees - Bare Root'!BC148&amp;" | "&amp;'Ornamental Trees - Bare Root'!BD148&amp;" - "&amp;'Ornamental Trees - Bare Root'!BE148)</f>
        <v>Cercis Canadensis 'Forest Pansy' | Forest Pansy - Advanced</v>
      </c>
      <c r="I910" s="1334"/>
      <c r="J910" s="1334"/>
      <c r="K910" s="1334"/>
      <c r="L910" s="1334"/>
      <c r="M910" s="1334"/>
      <c r="N910" s="1334"/>
      <c r="O910" s="1334"/>
      <c r="P910" s="1334"/>
      <c r="Q910" s="1334"/>
      <c r="R910" s="1334"/>
      <c r="S910" s="1334"/>
      <c r="T910" s="1334"/>
      <c r="U910" s="1334"/>
      <c r="V910" s="1334"/>
      <c r="W910" s="1334"/>
      <c r="X910" s="1334"/>
      <c r="Y910" s="1334"/>
      <c r="Z910" s="1334"/>
      <c r="AA910" s="1334"/>
      <c r="AB910" s="1334"/>
      <c r="AC910" s="1334"/>
      <c r="AD910" s="1334"/>
      <c r="AE910" s="1334"/>
      <c r="AF910" s="1334"/>
      <c r="AG910" s="1334"/>
      <c r="AH910" s="1334"/>
      <c r="AI910" s="1334"/>
      <c r="AJ910" s="1334"/>
      <c r="AK910" s="1334"/>
      <c r="AL910" s="1335"/>
      <c r="AM910" s="1336">
        <f>'Ornamental Trees - Bare Root'!BH148</f>
        <v>87.95</v>
      </c>
      <c r="AN910" s="1337"/>
      <c r="AO910" s="1338"/>
      <c r="AP910" s="1339">
        <f>'Ornamental Trees - Bare Root'!BJ148</f>
        <v>0</v>
      </c>
      <c r="AQ910" s="1340"/>
      <c r="AR910" s="1341"/>
      <c r="AS910" s="1336" t="str">
        <f t="shared" si="127"/>
        <v/>
      </c>
      <c r="AT910" s="1337"/>
      <c r="AU910" s="1337"/>
      <c r="AV910" s="1338"/>
      <c r="AW910" s="1342" t="str">
        <f>'Ornamental Trees - Bare Root'!BA148</f>
        <v>FNOBR123</v>
      </c>
      <c r="AX910" s="1343"/>
      <c r="AY910" s="1344"/>
      <c r="BB910" s="108" t="str">
        <f t="shared" si="128"/>
        <v>*********</v>
      </c>
      <c r="BC910" s="108" t="str">
        <f t="shared" si="129"/>
        <v>FNOBR123</v>
      </c>
      <c r="BD910" s="108" t="str">
        <f t="shared" si="130"/>
        <v/>
      </c>
      <c r="BE910" s="108" t="str">
        <f t="shared" si="131"/>
        <v>Cercis Canadensis 'Forest Pansy' | Forest Pansy - Advanced</v>
      </c>
      <c r="BF910" s="115" t="str">
        <f t="shared" si="132"/>
        <v/>
      </c>
      <c r="BG910" s="113">
        <f t="shared" si="133"/>
        <v>87.95</v>
      </c>
      <c r="BH910" s="206">
        <f t="shared" si="134"/>
        <v>0</v>
      </c>
      <c r="BI910" s="113" t="str">
        <f t="shared" si="135"/>
        <v/>
      </c>
    </row>
    <row r="911" spans="2:61" ht="18.75" customHeight="1" x14ac:dyDescent="0.4">
      <c r="B911" s="1345" t="s">
        <v>1824</v>
      </c>
      <c r="C911" s="1346"/>
      <c r="D911" s="1345" t="s">
        <v>1824</v>
      </c>
      <c r="E911" s="1346"/>
      <c r="F911" s="1331" t="str">
        <f>'Ornamental Trees - Bare Root'!BG149</f>
        <v/>
      </c>
      <c r="G911" s="1332"/>
      <c r="H911" s="1333" t="str">
        <f>IF('Ornamental Trees - Bare Root'!BE149="",'Ornamental Trees - Bare Root'!BC149&amp;" | "&amp;'Ornamental Trees - Bare Root'!BD149,'Ornamental Trees - Bare Root'!BC149&amp;" | "&amp;'Ornamental Trees - Bare Root'!BD149&amp;" - "&amp;'Ornamental Trees - Bare Root'!BE149)</f>
        <v>Cercis Canadensis 'Forest Pansy' | Forest Pansy - Advanced</v>
      </c>
      <c r="I911" s="1334"/>
      <c r="J911" s="1334"/>
      <c r="K911" s="1334"/>
      <c r="L911" s="1334"/>
      <c r="M911" s="1334"/>
      <c r="N911" s="1334"/>
      <c r="O911" s="1334"/>
      <c r="P911" s="1334"/>
      <c r="Q911" s="1334"/>
      <c r="R911" s="1334"/>
      <c r="S911" s="1334"/>
      <c r="T911" s="1334"/>
      <c r="U911" s="1334"/>
      <c r="V911" s="1334"/>
      <c r="W911" s="1334"/>
      <c r="X911" s="1334"/>
      <c r="Y911" s="1334"/>
      <c r="Z911" s="1334"/>
      <c r="AA911" s="1334"/>
      <c r="AB911" s="1334"/>
      <c r="AC911" s="1334"/>
      <c r="AD911" s="1334"/>
      <c r="AE911" s="1334"/>
      <c r="AF911" s="1334"/>
      <c r="AG911" s="1334"/>
      <c r="AH911" s="1334"/>
      <c r="AI911" s="1334"/>
      <c r="AJ911" s="1334"/>
      <c r="AK911" s="1334"/>
      <c r="AL911" s="1335"/>
      <c r="AM911" s="1336">
        <f>'Ornamental Trees - Bare Root'!BH149</f>
        <v>87.95</v>
      </c>
      <c r="AN911" s="1337"/>
      <c r="AO911" s="1338"/>
      <c r="AP911" s="1339">
        <f>'Ornamental Trees - Bare Root'!BJ149</f>
        <v>0</v>
      </c>
      <c r="AQ911" s="1340"/>
      <c r="AR911" s="1341"/>
      <c r="AS911" s="1336" t="str">
        <f t="shared" si="127"/>
        <v/>
      </c>
      <c r="AT911" s="1337"/>
      <c r="AU911" s="1337"/>
      <c r="AV911" s="1338"/>
      <c r="AW911" s="1342" t="str">
        <f>'Ornamental Trees - Bare Root'!BA149</f>
        <v>JFOBR123</v>
      </c>
      <c r="AX911" s="1343"/>
      <c r="AY911" s="1344"/>
      <c r="BB911" s="108" t="str">
        <f t="shared" si="128"/>
        <v>*********</v>
      </c>
      <c r="BC911" s="108" t="str">
        <f t="shared" si="129"/>
        <v>JFOBR123</v>
      </c>
      <c r="BD911" s="108" t="str">
        <f t="shared" si="130"/>
        <v/>
      </c>
      <c r="BE911" s="108" t="str">
        <f t="shared" si="131"/>
        <v>Cercis Canadensis 'Forest Pansy' | Forest Pansy - Advanced</v>
      </c>
      <c r="BF911" s="115" t="str">
        <f t="shared" si="132"/>
        <v/>
      </c>
      <c r="BG911" s="113">
        <f t="shared" si="133"/>
        <v>87.95</v>
      </c>
      <c r="BH911" s="206">
        <f t="shared" si="134"/>
        <v>0</v>
      </c>
      <c r="BI911" s="113" t="str">
        <f t="shared" si="135"/>
        <v/>
      </c>
    </row>
    <row r="912" spans="2:61" ht="18.75" customHeight="1" x14ac:dyDescent="0.4">
      <c r="B912" s="1345" t="s">
        <v>1824</v>
      </c>
      <c r="C912" s="1346"/>
      <c r="D912" s="1345" t="s">
        <v>1824</v>
      </c>
      <c r="E912" s="1346"/>
      <c r="F912" s="1331" t="str">
        <f>'Ornamental Trees - Bare Root'!BG150</f>
        <v/>
      </c>
      <c r="G912" s="1332"/>
      <c r="H912" s="1333" t="str">
        <f>IF('Ornamental Trees - Bare Root'!BE150="",'Ornamental Trees - Bare Root'!BC150&amp;" | "&amp;'Ornamental Trees - Bare Root'!BD150,'Ornamental Trees - Bare Root'!BC150&amp;" | "&amp;'Ornamental Trees - Bare Root'!BD150&amp;" - "&amp;'Ornamental Trees - Bare Root'!BE150)</f>
        <v>Cercis Canadensis 'Merlot' |  - Advanced</v>
      </c>
      <c r="I912" s="1334"/>
      <c r="J912" s="1334"/>
      <c r="K912" s="1334"/>
      <c r="L912" s="1334"/>
      <c r="M912" s="1334"/>
      <c r="N912" s="1334"/>
      <c r="O912" s="1334"/>
      <c r="P912" s="1334"/>
      <c r="Q912" s="1334"/>
      <c r="R912" s="1334"/>
      <c r="S912" s="1334"/>
      <c r="T912" s="1334"/>
      <c r="U912" s="1334"/>
      <c r="V912" s="1334"/>
      <c r="W912" s="1334"/>
      <c r="X912" s="1334"/>
      <c r="Y912" s="1334"/>
      <c r="Z912" s="1334"/>
      <c r="AA912" s="1334"/>
      <c r="AB912" s="1334"/>
      <c r="AC912" s="1334"/>
      <c r="AD912" s="1334"/>
      <c r="AE912" s="1334"/>
      <c r="AF912" s="1334"/>
      <c r="AG912" s="1334"/>
      <c r="AH912" s="1334"/>
      <c r="AI912" s="1334"/>
      <c r="AJ912" s="1334"/>
      <c r="AK912" s="1334"/>
      <c r="AL912" s="1335"/>
      <c r="AM912" s="1336">
        <f>'Ornamental Trees - Bare Root'!BH150</f>
        <v>87.95</v>
      </c>
      <c r="AN912" s="1337"/>
      <c r="AO912" s="1338"/>
      <c r="AP912" s="1339">
        <f>'Ornamental Trees - Bare Root'!BJ150</f>
        <v>0</v>
      </c>
      <c r="AQ912" s="1340"/>
      <c r="AR912" s="1341"/>
      <c r="AS912" s="1336" t="str">
        <f t="shared" ref="AS912:AS975" si="136">IF(OR(F912="",F912=0),"",(F912*AM912)-(F912*AM912*AP912))</f>
        <v/>
      </c>
      <c r="AT912" s="1337"/>
      <c r="AU912" s="1337"/>
      <c r="AV912" s="1338"/>
      <c r="AW912" s="1342" t="str">
        <f>'Ornamental Trees - Bare Root'!BA150</f>
        <v>FNOBR128</v>
      </c>
      <c r="AX912" s="1343"/>
      <c r="AY912" s="1344"/>
      <c r="BB912" s="108" t="str">
        <f t="shared" si="128"/>
        <v>*********</v>
      </c>
      <c r="BC912" s="108" t="str">
        <f t="shared" si="129"/>
        <v>FNOBR128</v>
      </c>
      <c r="BD912" s="108" t="str">
        <f t="shared" si="130"/>
        <v/>
      </c>
      <c r="BE912" s="108" t="str">
        <f t="shared" si="131"/>
        <v>Cercis Canadensis 'Merlot' |  - Advanced</v>
      </c>
      <c r="BF912" s="115" t="str">
        <f t="shared" si="132"/>
        <v/>
      </c>
      <c r="BG912" s="113">
        <f t="shared" si="133"/>
        <v>87.95</v>
      </c>
      <c r="BH912" s="206">
        <f t="shared" si="134"/>
        <v>0</v>
      </c>
      <c r="BI912" s="113" t="str">
        <f t="shared" si="135"/>
        <v/>
      </c>
    </row>
    <row r="913" spans="2:61" ht="18.75" customHeight="1" x14ac:dyDescent="0.4">
      <c r="B913" s="1345" t="s">
        <v>1824</v>
      </c>
      <c r="C913" s="1346"/>
      <c r="D913" s="1345" t="s">
        <v>1824</v>
      </c>
      <c r="E913" s="1346"/>
      <c r="F913" s="1331" t="str">
        <f>'Ornamental Trees - Bare Root'!BG151</f>
        <v/>
      </c>
      <c r="G913" s="1332"/>
      <c r="H913" s="1333" t="str">
        <f>IF('Ornamental Trees - Bare Root'!BE151="",'Ornamental Trees - Bare Root'!BC151&amp;" | "&amp;'Ornamental Trees - Bare Root'!BD151,'Ornamental Trees - Bare Root'!BC151&amp;" | "&amp;'Ornamental Trees - Bare Root'!BD151&amp;" - "&amp;'Ornamental Trees - Bare Root'!BE151)</f>
        <v>Cercis Chinensis 'Avondale' | Chinese Redbud - Advanced</v>
      </c>
      <c r="I913" s="1334"/>
      <c r="J913" s="1334"/>
      <c r="K913" s="1334"/>
      <c r="L913" s="1334"/>
      <c r="M913" s="1334"/>
      <c r="N913" s="1334"/>
      <c r="O913" s="1334"/>
      <c r="P913" s="1334"/>
      <c r="Q913" s="1334"/>
      <c r="R913" s="1334"/>
      <c r="S913" s="1334"/>
      <c r="T913" s="1334"/>
      <c r="U913" s="1334"/>
      <c r="V913" s="1334"/>
      <c r="W913" s="1334"/>
      <c r="X913" s="1334"/>
      <c r="Y913" s="1334"/>
      <c r="Z913" s="1334"/>
      <c r="AA913" s="1334"/>
      <c r="AB913" s="1334"/>
      <c r="AC913" s="1334"/>
      <c r="AD913" s="1334"/>
      <c r="AE913" s="1334"/>
      <c r="AF913" s="1334"/>
      <c r="AG913" s="1334"/>
      <c r="AH913" s="1334"/>
      <c r="AI913" s="1334"/>
      <c r="AJ913" s="1334"/>
      <c r="AK913" s="1334"/>
      <c r="AL913" s="1335"/>
      <c r="AM913" s="1336">
        <f>'Ornamental Trees - Bare Root'!BH151</f>
        <v>87.95</v>
      </c>
      <c r="AN913" s="1337"/>
      <c r="AO913" s="1338"/>
      <c r="AP913" s="1339">
        <f>'Ornamental Trees - Bare Root'!BJ151</f>
        <v>0</v>
      </c>
      <c r="AQ913" s="1340"/>
      <c r="AR913" s="1341"/>
      <c r="AS913" s="1336" t="str">
        <f t="shared" si="136"/>
        <v/>
      </c>
      <c r="AT913" s="1337"/>
      <c r="AU913" s="1337"/>
      <c r="AV913" s="1338"/>
      <c r="AW913" s="1342" t="str">
        <f>'Ornamental Trees - Bare Root'!BA151</f>
        <v>FNOBR124</v>
      </c>
      <c r="AX913" s="1343"/>
      <c r="AY913" s="1344"/>
      <c r="BB913" s="108" t="str">
        <f t="shared" si="128"/>
        <v>*********</v>
      </c>
      <c r="BC913" s="108" t="str">
        <f t="shared" si="129"/>
        <v>FNOBR124</v>
      </c>
      <c r="BD913" s="108" t="str">
        <f t="shared" si="130"/>
        <v/>
      </c>
      <c r="BE913" s="108" t="str">
        <f t="shared" si="131"/>
        <v>Cercis Chinensis 'Avondale' | Chinese Redbud - Advanced</v>
      </c>
      <c r="BF913" s="115" t="str">
        <f t="shared" si="132"/>
        <v/>
      </c>
      <c r="BG913" s="113">
        <f t="shared" si="133"/>
        <v>87.95</v>
      </c>
      <c r="BH913" s="206">
        <f t="shared" si="134"/>
        <v>0</v>
      </c>
      <c r="BI913" s="113" t="str">
        <f t="shared" si="135"/>
        <v/>
      </c>
    </row>
    <row r="914" spans="2:61" ht="18.75" customHeight="1" x14ac:dyDescent="0.4">
      <c r="B914" s="1345" t="s">
        <v>1824</v>
      </c>
      <c r="C914" s="1346"/>
      <c r="D914" s="1345" t="s">
        <v>1824</v>
      </c>
      <c r="E914" s="1346"/>
      <c r="F914" s="1331" t="str">
        <f>'Ornamental Trees - Bare Root'!BG152</f>
        <v/>
      </c>
      <c r="G914" s="1332"/>
      <c r="H914" s="1333" t="str">
        <f>IF('Ornamental Trees - Bare Root'!BE152="",'Ornamental Trees - Bare Root'!BC152&amp;" | "&amp;'Ornamental Trees - Bare Root'!BD152,'Ornamental Trees - Bare Root'!BC152&amp;" | "&amp;'Ornamental Trees - Bare Root'!BD152&amp;" - "&amp;'Ornamental Trees - Bare Root'!BE152)</f>
        <v>Cercis Siliquastrum | Chinese Redbud</v>
      </c>
      <c r="I914" s="1334"/>
      <c r="J914" s="1334"/>
      <c r="K914" s="1334"/>
      <c r="L914" s="1334"/>
      <c r="M914" s="1334"/>
      <c r="N914" s="1334"/>
      <c r="O914" s="1334"/>
      <c r="P914" s="1334"/>
      <c r="Q914" s="1334"/>
      <c r="R914" s="1334"/>
      <c r="S914" s="1334"/>
      <c r="T914" s="1334"/>
      <c r="U914" s="1334"/>
      <c r="V914" s="1334"/>
      <c r="W914" s="1334"/>
      <c r="X914" s="1334"/>
      <c r="Y914" s="1334"/>
      <c r="Z914" s="1334"/>
      <c r="AA914" s="1334"/>
      <c r="AB914" s="1334"/>
      <c r="AC914" s="1334"/>
      <c r="AD914" s="1334"/>
      <c r="AE914" s="1334"/>
      <c r="AF914" s="1334"/>
      <c r="AG914" s="1334"/>
      <c r="AH914" s="1334"/>
      <c r="AI914" s="1334"/>
      <c r="AJ914" s="1334"/>
      <c r="AK914" s="1334"/>
      <c r="AL914" s="1335"/>
      <c r="AM914" s="1336" t="str">
        <f>'Ornamental Trees - Bare Root'!BH152</f>
        <v/>
      </c>
      <c r="AN914" s="1337"/>
      <c r="AO914" s="1338"/>
      <c r="AP914" s="1339">
        <f>'Ornamental Trees - Bare Root'!BJ152</f>
        <v>0</v>
      </c>
      <c r="AQ914" s="1340"/>
      <c r="AR914" s="1341"/>
      <c r="AS914" s="1336" t="str">
        <f t="shared" si="136"/>
        <v/>
      </c>
      <c r="AT914" s="1337"/>
      <c r="AU914" s="1337"/>
      <c r="AV914" s="1338"/>
      <c r="AW914" s="1342" t="str">
        <f>'Ornamental Trees - Bare Root'!BA152</f>
        <v>FNOBR125</v>
      </c>
      <c r="AX914" s="1343"/>
      <c r="AY914" s="1344"/>
      <c r="BB914" s="108" t="str">
        <f t="shared" si="128"/>
        <v>*********</v>
      </c>
      <c r="BC914" s="108" t="str">
        <f t="shared" si="129"/>
        <v>FNOBR125</v>
      </c>
      <c r="BD914" s="108" t="str">
        <f t="shared" si="130"/>
        <v/>
      </c>
      <c r="BE914" s="108" t="str">
        <f t="shared" si="131"/>
        <v>Cercis Siliquastrum | Chinese Redbud</v>
      </c>
      <c r="BF914" s="115" t="str">
        <f t="shared" si="132"/>
        <v/>
      </c>
      <c r="BG914" s="113" t="str">
        <f t="shared" si="133"/>
        <v/>
      </c>
      <c r="BH914" s="206">
        <f t="shared" si="134"/>
        <v>0</v>
      </c>
      <c r="BI914" s="113" t="str">
        <f t="shared" si="135"/>
        <v/>
      </c>
    </row>
    <row r="915" spans="2:61" ht="18.75" customHeight="1" x14ac:dyDescent="0.4">
      <c r="B915" s="1345" t="s">
        <v>1824</v>
      </c>
      <c r="C915" s="1346"/>
      <c r="D915" s="1345" t="s">
        <v>1824</v>
      </c>
      <c r="E915" s="1346"/>
      <c r="F915" s="1331" t="str">
        <f>'Ornamental Trees - Bare Root'!BG153</f>
        <v/>
      </c>
      <c r="G915" s="1332"/>
      <c r="H915" s="1333" t="str">
        <f>IF('Ornamental Trees - Bare Root'!BE153="",'Ornamental Trees - Bare Root'!BC153&amp;" | "&amp;'Ornamental Trees - Bare Root'!BD153,'Ornamental Trees - Bare Root'!BC153&amp;" | "&amp;'Ornamental Trees - Bare Root'!BD153&amp;" - "&amp;'Ornamental Trees - Bare Root'!BE153)</f>
        <v>Cercis Siliquastrum | Judas Tree - 1.2 to 1.5m</v>
      </c>
      <c r="I915" s="1334"/>
      <c r="J915" s="1334"/>
      <c r="K915" s="1334"/>
      <c r="L915" s="1334"/>
      <c r="M915" s="1334"/>
      <c r="N915" s="1334"/>
      <c r="O915" s="1334"/>
      <c r="P915" s="1334"/>
      <c r="Q915" s="1334"/>
      <c r="R915" s="1334"/>
      <c r="S915" s="1334"/>
      <c r="T915" s="1334"/>
      <c r="U915" s="1334"/>
      <c r="V915" s="1334"/>
      <c r="W915" s="1334"/>
      <c r="X915" s="1334"/>
      <c r="Y915" s="1334"/>
      <c r="Z915" s="1334"/>
      <c r="AA915" s="1334"/>
      <c r="AB915" s="1334"/>
      <c r="AC915" s="1334"/>
      <c r="AD915" s="1334"/>
      <c r="AE915" s="1334"/>
      <c r="AF915" s="1334"/>
      <c r="AG915" s="1334"/>
      <c r="AH915" s="1334"/>
      <c r="AI915" s="1334"/>
      <c r="AJ915" s="1334"/>
      <c r="AK915" s="1334"/>
      <c r="AL915" s="1335"/>
      <c r="AM915" s="1336" t="str">
        <f>'Ornamental Trees - Bare Root'!BH153</f>
        <v/>
      </c>
      <c r="AN915" s="1337"/>
      <c r="AO915" s="1338"/>
      <c r="AP915" s="1339">
        <f>'Ornamental Trees - Bare Root'!BJ153</f>
        <v>0</v>
      </c>
      <c r="AQ915" s="1340"/>
      <c r="AR915" s="1341"/>
      <c r="AS915" s="1336" t="str">
        <f t="shared" si="136"/>
        <v/>
      </c>
      <c r="AT915" s="1337"/>
      <c r="AU915" s="1337"/>
      <c r="AV915" s="1338"/>
      <c r="AW915" s="1342" t="str">
        <f>'Ornamental Trees - Bare Root'!BA153</f>
        <v>JFOBR126</v>
      </c>
      <c r="AX915" s="1343"/>
      <c r="AY915" s="1344"/>
      <c r="BB915" s="108" t="str">
        <f t="shared" si="128"/>
        <v>*********</v>
      </c>
      <c r="BC915" s="108" t="str">
        <f t="shared" si="129"/>
        <v>JFOBR126</v>
      </c>
      <c r="BD915" s="108" t="str">
        <f t="shared" si="130"/>
        <v/>
      </c>
      <c r="BE915" s="108" t="str">
        <f t="shared" si="131"/>
        <v>Cercis Siliquastrum | Judas Tree - 1.2 to 1.5m</v>
      </c>
      <c r="BF915" s="115" t="str">
        <f t="shared" si="132"/>
        <v/>
      </c>
      <c r="BG915" s="113" t="str">
        <f t="shared" si="133"/>
        <v/>
      </c>
      <c r="BH915" s="206">
        <f t="shared" si="134"/>
        <v>0</v>
      </c>
      <c r="BI915" s="113" t="str">
        <f t="shared" si="135"/>
        <v/>
      </c>
    </row>
    <row r="916" spans="2:61" ht="18.75" customHeight="1" x14ac:dyDescent="0.4">
      <c r="B916" s="1345" t="s">
        <v>1824</v>
      </c>
      <c r="C916" s="1346"/>
      <c r="D916" s="1345" t="s">
        <v>1824</v>
      </c>
      <c r="E916" s="1346"/>
      <c r="F916" s="1331" t="str">
        <f>'Ornamental Trees - Bare Root'!BG154</f>
        <v/>
      </c>
      <c r="G916" s="1332"/>
      <c r="H916" s="1333" t="str">
        <f>IF('Ornamental Trees - Bare Root'!BE154="",'Ornamental Trees - Bare Root'!BC154&amp;" | "&amp;'Ornamental Trees - Bare Root'!BD154,'Ornamental Trees - Bare Root'!BC154&amp;" | "&amp;'Ornamental Trees - Bare Root'!BD154&amp;" - "&amp;'Ornamental Trees - Bare Root'!BE154)</f>
        <v>Cercis Siliquastrum 'Showgirl' | Showgirl Judas Tree - Advanced</v>
      </c>
      <c r="I916" s="1334"/>
      <c r="J916" s="1334"/>
      <c r="K916" s="1334"/>
      <c r="L916" s="1334"/>
      <c r="M916" s="1334"/>
      <c r="N916" s="1334"/>
      <c r="O916" s="1334"/>
      <c r="P916" s="1334"/>
      <c r="Q916" s="1334"/>
      <c r="R916" s="1334"/>
      <c r="S916" s="1334"/>
      <c r="T916" s="1334"/>
      <c r="U916" s="1334"/>
      <c r="V916" s="1334"/>
      <c r="W916" s="1334"/>
      <c r="X916" s="1334"/>
      <c r="Y916" s="1334"/>
      <c r="Z916" s="1334"/>
      <c r="AA916" s="1334"/>
      <c r="AB916" s="1334"/>
      <c r="AC916" s="1334"/>
      <c r="AD916" s="1334"/>
      <c r="AE916" s="1334"/>
      <c r="AF916" s="1334"/>
      <c r="AG916" s="1334"/>
      <c r="AH916" s="1334"/>
      <c r="AI916" s="1334"/>
      <c r="AJ916" s="1334"/>
      <c r="AK916" s="1334"/>
      <c r="AL916" s="1335"/>
      <c r="AM916" s="1336" t="str">
        <f>'Ornamental Trees - Bare Root'!BH154</f>
        <v/>
      </c>
      <c r="AN916" s="1337"/>
      <c r="AO916" s="1338"/>
      <c r="AP916" s="1339">
        <f>'Ornamental Trees - Bare Root'!BJ154</f>
        <v>0</v>
      </c>
      <c r="AQ916" s="1340"/>
      <c r="AR916" s="1341"/>
      <c r="AS916" s="1336" t="str">
        <f t="shared" si="136"/>
        <v/>
      </c>
      <c r="AT916" s="1337"/>
      <c r="AU916" s="1337"/>
      <c r="AV916" s="1338"/>
      <c r="AW916" s="1342" t="str">
        <f>'Ornamental Trees - Bare Root'!BA154</f>
        <v>JFOBR127</v>
      </c>
      <c r="AX916" s="1343"/>
      <c r="AY916" s="1344"/>
      <c r="BB916" s="108" t="str">
        <f t="shared" si="128"/>
        <v>*********</v>
      </c>
      <c r="BC916" s="108" t="str">
        <f t="shared" si="129"/>
        <v>JFOBR127</v>
      </c>
      <c r="BD916" s="108" t="str">
        <f t="shared" si="130"/>
        <v/>
      </c>
      <c r="BE916" s="108" t="str">
        <f t="shared" si="131"/>
        <v>Cercis Siliquastrum 'Showgirl' | Showgirl Judas Tree - Advanced</v>
      </c>
      <c r="BF916" s="115" t="str">
        <f t="shared" si="132"/>
        <v/>
      </c>
      <c r="BG916" s="113" t="str">
        <f t="shared" si="133"/>
        <v/>
      </c>
      <c r="BH916" s="206">
        <f t="shared" si="134"/>
        <v>0</v>
      </c>
      <c r="BI916" s="113" t="str">
        <f t="shared" si="135"/>
        <v/>
      </c>
    </row>
    <row r="917" spans="2:61" ht="18.75" customHeight="1" x14ac:dyDescent="0.4">
      <c r="B917" s="1345" t="s">
        <v>1824</v>
      </c>
      <c r="C917" s="1346"/>
      <c r="D917" s="1345" t="s">
        <v>1824</v>
      </c>
      <c r="E917" s="1346"/>
      <c r="F917" s="1331" t="str">
        <f>'Ornamental Trees - Bare Root'!BG155</f>
        <v/>
      </c>
      <c r="G917" s="1332"/>
      <c r="H917" s="1333" t="str">
        <f>IF('Ornamental Trees - Bare Root'!BE155="",'Ornamental Trees - Bare Root'!BC155&amp;" | "&amp;'Ornamental Trees - Bare Root'!BD155,'Ornamental Trees - Bare Root'!BC155&amp;" | "&amp;'Ornamental Trees - Bare Root'!BD155&amp;" - "&amp;'Ornamental Trees - Bare Root'!BE155)</f>
        <v xml:space="preserve"> | </v>
      </c>
      <c r="I917" s="1334"/>
      <c r="J917" s="1334"/>
      <c r="K917" s="1334"/>
      <c r="L917" s="1334"/>
      <c r="M917" s="1334"/>
      <c r="N917" s="1334"/>
      <c r="O917" s="1334"/>
      <c r="P917" s="1334"/>
      <c r="Q917" s="1334"/>
      <c r="R917" s="1334"/>
      <c r="S917" s="1334"/>
      <c r="T917" s="1334"/>
      <c r="U917" s="1334"/>
      <c r="V917" s="1334"/>
      <c r="W917" s="1334"/>
      <c r="X917" s="1334"/>
      <c r="Y917" s="1334"/>
      <c r="Z917" s="1334"/>
      <c r="AA917" s="1334"/>
      <c r="AB917" s="1334"/>
      <c r="AC917" s="1334"/>
      <c r="AD917" s="1334"/>
      <c r="AE917" s="1334"/>
      <c r="AF917" s="1334"/>
      <c r="AG917" s="1334"/>
      <c r="AH917" s="1334"/>
      <c r="AI917" s="1334"/>
      <c r="AJ917" s="1334"/>
      <c r="AK917" s="1334"/>
      <c r="AL917" s="1335"/>
      <c r="AM917" s="1336" t="str">
        <f>'Ornamental Trees - Bare Root'!BH155</f>
        <v/>
      </c>
      <c r="AN917" s="1337"/>
      <c r="AO917" s="1338"/>
      <c r="AP917" s="1339" t="str">
        <f>'Ornamental Trees - Bare Root'!BJ155</f>
        <v/>
      </c>
      <c r="AQ917" s="1340"/>
      <c r="AR917" s="1341"/>
      <c r="AS917" s="1336" t="str">
        <f t="shared" si="136"/>
        <v/>
      </c>
      <c r="AT917" s="1337"/>
      <c r="AU917" s="1337"/>
      <c r="AV917" s="1338"/>
      <c r="AW917" s="1342" t="str">
        <f>'Ornamental Trees - Bare Root'!BA155</f>
        <v/>
      </c>
      <c r="AX917" s="1343"/>
      <c r="AY917" s="1344"/>
      <c r="BB917" s="108" t="str">
        <f t="shared" si="128"/>
        <v>*********</v>
      </c>
      <c r="BC917" s="108" t="str">
        <f t="shared" si="129"/>
        <v/>
      </c>
      <c r="BD917" s="108" t="str">
        <f t="shared" si="130"/>
        <v/>
      </c>
      <c r="BE917" s="108" t="str">
        <f t="shared" si="131"/>
        <v xml:space="preserve"> | </v>
      </c>
      <c r="BF917" s="115" t="str">
        <f t="shared" si="132"/>
        <v/>
      </c>
      <c r="BG917" s="113" t="str">
        <f t="shared" si="133"/>
        <v/>
      </c>
      <c r="BH917" s="206" t="str">
        <f t="shared" si="134"/>
        <v/>
      </c>
      <c r="BI917" s="113" t="str">
        <f t="shared" si="135"/>
        <v/>
      </c>
    </row>
    <row r="918" spans="2:61" ht="18.75" customHeight="1" x14ac:dyDescent="0.4">
      <c r="B918" s="1345" t="s">
        <v>1824</v>
      </c>
      <c r="C918" s="1346"/>
      <c r="D918" s="1345" t="s">
        <v>1824</v>
      </c>
      <c r="E918" s="1346"/>
      <c r="F918" s="1331" t="str">
        <f>'Ornamental Trees - Bare Root'!BG156</f>
        <v/>
      </c>
      <c r="G918" s="1332"/>
      <c r="H918" s="1333" t="str">
        <f>IF('Ornamental Trees - Bare Root'!BE156="",'Ornamental Trees - Bare Root'!BC156&amp;" | "&amp;'Ornamental Trees - Bare Root'!BD156,'Ornamental Trees - Bare Root'!BC156&amp;" | "&amp;'Ornamental Trees - Bare Root'!BD156&amp;" - "&amp;'Ornamental Trees - Bare Root'!BE156)</f>
        <v>Cercis canadensis Lavender Twist* | Lavender Twist Weeping Cercis - 1.2m Standard</v>
      </c>
      <c r="I918" s="1334"/>
      <c r="J918" s="1334"/>
      <c r="K918" s="1334"/>
      <c r="L918" s="1334"/>
      <c r="M918" s="1334"/>
      <c r="N918" s="1334"/>
      <c r="O918" s="1334"/>
      <c r="P918" s="1334"/>
      <c r="Q918" s="1334"/>
      <c r="R918" s="1334"/>
      <c r="S918" s="1334"/>
      <c r="T918" s="1334"/>
      <c r="U918" s="1334"/>
      <c r="V918" s="1334"/>
      <c r="W918" s="1334"/>
      <c r="X918" s="1334"/>
      <c r="Y918" s="1334"/>
      <c r="Z918" s="1334"/>
      <c r="AA918" s="1334"/>
      <c r="AB918" s="1334"/>
      <c r="AC918" s="1334"/>
      <c r="AD918" s="1334"/>
      <c r="AE918" s="1334"/>
      <c r="AF918" s="1334"/>
      <c r="AG918" s="1334"/>
      <c r="AH918" s="1334"/>
      <c r="AI918" s="1334"/>
      <c r="AJ918" s="1334"/>
      <c r="AK918" s="1334"/>
      <c r="AL918" s="1335"/>
      <c r="AM918" s="1336" t="str">
        <f>'Ornamental Trees - Bare Root'!BH156</f>
        <v/>
      </c>
      <c r="AN918" s="1337"/>
      <c r="AO918" s="1338"/>
      <c r="AP918" s="1339">
        <f>'Ornamental Trees - Bare Root'!BJ156</f>
        <v>0</v>
      </c>
      <c r="AQ918" s="1340"/>
      <c r="AR918" s="1341"/>
      <c r="AS918" s="1336" t="str">
        <f t="shared" si="136"/>
        <v/>
      </c>
      <c r="AT918" s="1337"/>
      <c r="AU918" s="1337"/>
      <c r="AV918" s="1338"/>
      <c r="AW918" s="1342" t="str">
        <f>'Ornamental Trees - Bare Root'!BA156</f>
        <v>FNOBR130</v>
      </c>
      <c r="AX918" s="1343"/>
      <c r="AY918" s="1344"/>
      <c r="BB918" s="108" t="str">
        <f t="shared" si="128"/>
        <v>*********</v>
      </c>
      <c r="BC918" s="108" t="str">
        <f t="shared" si="129"/>
        <v>FNOBR130</v>
      </c>
      <c r="BD918" s="108" t="str">
        <f t="shared" si="130"/>
        <v/>
      </c>
      <c r="BE918" s="108" t="str">
        <f t="shared" si="131"/>
        <v>Cercis canadensis Lavender Twist* | Lavender Twist Weeping Cercis - 1.2m Standard</v>
      </c>
      <c r="BF918" s="115" t="str">
        <f t="shared" si="132"/>
        <v/>
      </c>
      <c r="BG918" s="113" t="str">
        <f t="shared" si="133"/>
        <v/>
      </c>
      <c r="BH918" s="206">
        <f t="shared" si="134"/>
        <v>0</v>
      </c>
      <c r="BI918" s="113" t="str">
        <f t="shared" si="135"/>
        <v/>
      </c>
    </row>
    <row r="919" spans="2:61" ht="18.75" customHeight="1" x14ac:dyDescent="0.4">
      <c r="B919" s="1345" t="s">
        <v>1824</v>
      </c>
      <c r="C919" s="1346"/>
      <c r="D919" s="1345" t="s">
        <v>1824</v>
      </c>
      <c r="E919" s="1346"/>
      <c r="F919" s="1331" t="str">
        <f>'Ornamental Trees - Bare Root'!BG157</f>
        <v/>
      </c>
      <c r="G919" s="1332"/>
      <c r="H919" s="1333" t="str">
        <f>IF('Ornamental Trees - Bare Root'!BE157="",'Ornamental Trees - Bare Root'!BC157&amp;" | "&amp;'Ornamental Trees - Bare Root'!BD157,'Ornamental Trees - Bare Root'!BC157&amp;" | "&amp;'Ornamental Trees - Bare Root'!BD157&amp;" - "&amp;'Ornamental Trees - Bare Root'!BE157)</f>
        <v>Cercis canadensis Lavender Twist* | Lavender Twist Weeping Cercis - 1.2m Standard</v>
      </c>
      <c r="I919" s="1334"/>
      <c r="J919" s="1334"/>
      <c r="K919" s="1334"/>
      <c r="L919" s="1334"/>
      <c r="M919" s="1334"/>
      <c r="N919" s="1334"/>
      <c r="O919" s="1334"/>
      <c r="P919" s="1334"/>
      <c r="Q919" s="1334"/>
      <c r="R919" s="1334"/>
      <c r="S919" s="1334"/>
      <c r="T919" s="1334"/>
      <c r="U919" s="1334"/>
      <c r="V919" s="1334"/>
      <c r="W919" s="1334"/>
      <c r="X919" s="1334"/>
      <c r="Y919" s="1334"/>
      <c r="Z919" s="1334"/>
      <c r="AA919" s="1334"/>
      <c r="AB919" s="1334"/>
      <c r="AC919" s="1334"/>
      <c r="AD919" s="1334"/>
      <c r="AE919" s="1334"/>
      <c r="AF919" s="1334"/>
      <c r="AG919" s="1334"/>
      <c r="AH919" s="1334"/>
      <c r="AI919" s="1334"/>
      <c r="AJ919" s="1334"/>
      <c r="AK919" s="1334"/>
      <c r="AL919" s="1335"/>
      <c r="AM919" s="1336" t="str">
        <f>'Ornamental Trees - Bare Root'!BH157</f>
        <v/>
      </c>
      <c r="AN919" s="1337"/>
      <c r="AO919" s="1338"/>
      <c r="AP919" s="1339">
        <f>'Ornamental Trees - Bare Root'!BJ157</f>
        <v>0</v>
      </c>
      <c r="AQ919" s="1340"/>
      <c r="AR919" s="1341"/>
      <c r="AS919" s="1336" t="str">
        <f t="shared" si="136"/>
        <v/>
      </c>
      <c r="AT919" s="1337"/>
      <c r="AU919" s="1337"/>
      <c r="AV919" s="1338"/>
      <c r="AW919" s="1342" t="str">
        <f>'Ornamental Trees - Bare Root'!BA157</f>
        <v>FNOBR129</v>
      </c>
      <c r="AX919" s="1343"/>
      <c r="AY919" s="1344"/>
      <c r="BB919" s="108" t="str">
        <f t="shared" si="128"/>
        <v>*********</v>
      </c>
      <c r="BC919" s="108" t="str">
        <f t="shared" si="129"/>
        <v>FNOBR129</v>
      </c>
      <c r="BD919" s="108" t="str">
        <f t="shared" si="130"/>
        <v/>
      </c>
      <c r="BE919" s="108" t="str">
        <f t="shared" si="131"/>
        <v>Cercis canadensis Lavender Twist* | Lavender Twist Weeping Cercis - 1.2m Standard</v>
      </c>
      <c r="BF919" s="115" t="str">
        <f t="shared" si="132"/>
        <v/>
      </c>
      <c r="BG919" s="113" t="str">
        <f t="shared" si="133"/>
        <v/>
      </c>
      <c r="BH919" s="206">
        <f t="shared" si="134"/>
        <v>0</v>
      </c>
      <c r="BI919" s="113" t="str">
        <f t="shared" si="135"/>
        <v/>
      </c>
    </row>
    <row r="920" spans="2:61" ht="18.75" customHeight="1" x14ac:dyDescent="0.4">
      <c r="B920" s="1345" t="s">
        <v>1824</v>
      </c>
      <c r="C920" s="1346"/>
      <c r="D920" s="1345" t="s">
        <v>1824</v>
      </c>
      <c r="E920" s="1346"/>
      <c r="F920" s="1331">
        <f>'Ornamental Trees - Bare Root'!BG158</f>
        <v>0</v>
      </c>
      <c r="G920" s="1332"/>
      <c r="H920" s="1333" t="str">
        <f>IF('Ornamental Trees - Bare Root'!BE158="",'Ornamental Trees - Bare Root'!BC158&amp;" | "&amp;'Ornamental Trees - Bare Root'!BD158,'Ornamental Trees - Bare Root'!BC158&amp;" | "&amp;'Ornamental Trees - Bare Root'!BD158&amp;" - "&amp;'Ornamental Trees - Bare Root'!BE158)</f>
        <v xml:space="preserve"> | </v>
      </c>
      <c r="I920" s="1334"/>
      <c r="J920" s="1334"/>
      <c r="K920" s="1334"/>
      <c r="L920" s="1334"/>
      <c r="M920" s="1334"/>
      <c r="N920" s="1334"/>
      <c r="O920" s="1334"/>
      <c r="P920" s="1334"/>
      <c r="Q920" s="1334"/>
      <c r="R920" s="1334"/>
      <c r="S920" s="1334"/>
      <c r="T920" s="1334"/>
      <c r="U920" s="1334"/>
      <c r="V920" s="1334"/>
      <c r="W920" s="1334"/>
      <c r="X920" s="1334"/>
      <c r="Y920" s="1334"/>
      <c r="Z920" s="1334"/>
      <c r="AA920" s="1334"/>
      <c r="AB920" s="1334"/>
      <c r="AC920" s="1334"/>
      <c r="AD920" s="1334"/>
      <c r="AE920" s="1334"/>
      <c r="AF920" s="1334"/>
      <c r="AG920" s="1334"/>
      <c r="AH920" s="1334"/>
      <c r="AI920" s="1334"/>
      <c r="AJ920" s="1334"/>
      <c r="AK920" s="1334"/>
      <c r="AL920" s="1335"/>
      <c r="AM920" s="1336">
        <f>'Ornamental Trees - Bare Root'!BH158</f>
        <v>0</v>
      </c>
      <c r="AN920" s="1337"/>
      <c r="AO920" s="1338"/>
      <c r="AP920" s="1339">
        <f>'Ornamental Trees - Bare Root'!BJ158</f>
        <v>0</v>
      </c>
      <c r="AQ920" s="1340"/>
      <c r="AR920" s="1341"/>
      <c r="AS920" s="1336" t="str">
        <f t="shared" si="136"/>
        <v/>
      </c>
      <c r="AT920" s="1337"/>
      <c r="AU920" s="1337"/>
      <c r="AV920" s="1338"/>
      <c r="AW920" s="1342">
        <f>'Ornamental Trees - Bare Root'!BA158</f>
        <v>0</v>
      </c>
      <c r="AX920" s="1343"/>
      <c r="AY920" s="1344"/>
      <c r="BB920" s="108" t="str">
        <f t="shared" si="128"/>
        <v>*********</v>
      </c>
      <c r="BC920" s="108">
        <f t="shared" si="129"/>
        <v>0</v>
      </c>
      <c r="BD920" s="108">
        <f t="shared" si="130"/>
        <v>0</v>
      </c>
      <c r="BE920" s="108" t="str">
        <f t="shared" si="131"/>
        <v xml:space="preserve"> | </v>
      </c>
      <c r="BF920" s="115" t="str">
        <f t="shared" si="132"/>
        <v/>
      </c>
      <c r="BG920" s="113">
        <f t="shared" si="133"/>
        <v>0</v>
      </c>
      <c r="BH920" s="206">
        <f t="shared" si="134"/>
        <v>0</v>
      </c>
      <c r="BI920" s="113" t="str">
        <f t="shared" si="135"/>
        <v/>
      </c>
    </row>
    <row r="921" spans="2:61" ht="18.75" customHeight="1" x14ac:dyDescent="0.4">
      <c r="B921" s="1345" t="s">
        <v>1824</v>
      </c>
      <c r="C921" s="1346"/>
      <c r="D921" s="1345" t="s">
        <v>1824</v>
      </c>
      <c r="E921" s="1346"/>
      <c r="F921" s="1331" t="str">
        <f>'Ornamental Trees - Bare Root'!BG159</f>
        <v/>
      </c>
      <c r="G921" s="1332"/>
      <c r="H921" s="1333" t="str">
        <f>IF('Ornamental Trees - Bare Root'!BE159="",'Ornamental Trees - Bare Root'!BC159&amp;" | "&amp;'Ornamental Trees - Bare Root'!BD159,'Ornamental Trees - Bare Root'!BC159&amp;" | "&amp;'Ornamental Trees - Bare Root'!BD159&amp;" - "&amp;'Ornamental Trees - Bare Root'!BE159)</f>
        <v xml:space="preserve"> | </v>
      </c>
      <c r="I921" s="1334"/>
      <c r="J921" s="1334"/>
      <c r="K921" s="1334"/>
      <c r="L921" s="1334"/>
      <c r="M921" s="1334"/>
      <c r="N921" s="1334"/>
      <c r="O921" s="1334"/>
      <c r="P921" s="1334"/>
      <c r="Q921" s="1334"/>
      <c r="R921" s="1334"/>
      <c r="S921" s="1334"/>
      <c r="T921" s="1334"/>
      <c r="U921" s="1334"/>
      <c r="V921" s="1334"/>
      <c r="W921" s="1334"/>
      <c r="X921" s="1334"/>
      <c r="Y921" s="1334"/>
      <c r="Z921" s="1334"/>
      <c r="AA921" s="1334"/>
      <c r="AB921" s="1334"/>
      <c r="AC921" s="1334"/>
      <c r="AD921" s="1334"/>
      <c r="AE921" s="1334"/>
      <c r="AF921" s="1334"/>
      <c r="AG921" s="1334"/>
      <c r="AH921" s="1334"/>
      <c r="AI921" s="1334"/>
      <c r="AJ921" s="1334"/>
      <c r="AK921" s="1334"/>
      <c r="AL921" s="1335"/>
      <c r="AM921" s="1336" t="str">
        <f>'Ornamental Trees - Bare Root'!BH159</f>
        <v/>
      </c>
      <c r="AN921" s="1337"/>
      <c r="AO921" s="1338"/>
      <c r="AP921" s="1339" t="str">
        <f>'Ornamental Trees - Bare Root'!BJ159</f>
        <v/>
      </c>
      <c r="AQ921" s="1340"/>
      <c r="AR921" s="1341"/>
      <c r="AS921" s="1336" t="str">
        <f t="shared" si="136"/>
        <v/>
      </c>
      <c r="AT921" s="1337"/>
      <c r="AU921" s="1337"/>
      <c r="AV921" s="1338"/>
      <c r="AW921" s="1342" t="str">
        <f>'Ornamental Trees - Bare Root'!BA159</f>
        <v/>
      </c>
      <c r="AX921" s="1343"/>
      <c r="AY921" s="1344"/>
      <c r="BB921" s="108" t="str">
        <f t="shared" si="128"/>
        <v>*********</v>
      </c>
      <c r="BC921" s="108" t="str">
        <f t="shared" si="129"/>
        <v/>
      </c>
      <c r="BD921" s="108" t="str">
        <f t="shared" si="130"/>
        <v/>
      </c>
      <c r="BE921" s="108" t="str">
        <f t="shared" si="131"/>
        <v xml:space="preserve"> | </v>
      </c>
      <c r="BF921" s="115" t="str">
        <f t="shared" si="132"/>
        <v/>
      </c>
      <c r="BG921" s="113" t="str">
        <f t="shared" si="133"/>
        <v/>
      </c>
      <c r="BH921" s="206" t="str">
        <f t="shared" si="134"/>
        <v/>
      </c>
      <c r="BI921" s="113" t="str">
        <f t="shared" si="135"/>
        <v/>
      </c>
    </row>
    <row r="922" spans="2:61" ht="18.75" customHeight="1" x14ac:dyDescent="0.4">
      <c r="B922" s="1345" t="s">
        <v>1824</v>
      </c>
      <c r="C922" s="1346"/>
      <c r="D922" s="1345" t="s">
        <v>1824</v>
      </c>
      <c r="E922" s="1346"/>
      <c r="F922" s="1331" t="str">
        <f>'Ornamental Trees - Bare Root'!BG160</f>
        <v/>
      </c>
      <c r="G922" s="1332"/>
      <c r="H922" s="1333" t="str">
        <f>IF('Ornamental Trees - Bare Root'!BE160="",'Ornamental Trees - Bare Root'!BC160&amp;" | "&amp;'Ornamental Trees - Bare Root'!BD160,'Ornamental Trees - Bare Root'!BC160&amp;" | "&amp;'Ornamental Trees - Bare Root'!BD160&amp;" - "&amp;'Ornamental Trees - Bare Root'!BE160)</f>
        <v>Cornus kousa x florida 'Rutban' Aurora | Aurora Dogwood - Regular</v>
      </c>
      <c r="I922" s="1334"/>
      <c r="J922" s="1334"/>
      <c r="K922" s="1334"/>
      <c r="L922" s="1334"/>
      <c r="M922" s="1334"/>
      <c r="N922" s="1334"/>
      <c r="O922" s="1334"/>
      <c r="P922" s="1334"/>
      <c r="Q922" s="1334"/>
      <c r="R922" s="1334"/>
      <c r="S922" s="1334"/>
      <c r="T922" s="1334"/>
      <c r="U922" s="1334"/>
      <c r="V922" s="1334"/>
      <c r="W922" s="1334"/>
      <c r="X922" s="1334"/>
      <c r="Y922" s="1334"/>
      <c r="Z922" s="1334"/>
      <c r="AA922" s="1334"/>
      <c r="AB922" s="1334"/>
      <c r="AC922" s="1334"/>
      <c r="AD922" s="1334"/>
      <c r="AE922" s="1334"/>
      <c r="AF922" s="1334"/>
      <c r="AG922" s="1334"/>
      <c r="AH922" s="1334"/>
      <c r="AI922" s="1334"/>
      <c r="AJ922" s="1334"/>
      <c r="AK922" s="1334"/>
      <c r="AL922" s="1335"/>
      <c r="AM922" s="1336" t="str">
        <f>'Ornamental Trees - Bare Root'!BH160</f>
        <v/>
      </c>
      <c r="AN922" s="1337"/>
      <c r="AO922" s="1338"/>
      <c r="AP922" s="1339">
        <f>'Ornamental Trees - Bare Root'!BJ160</f>
        <v>0</v>
      </c>
      <c r="AQ922" s="1340"/>
      <c r="AR922" s="1341"/>
      <c r="AS922" s="1336" t="str">
        <f t="shared" si="136"/>
        <v/>
      </c>
      <c r="AT922" s="1337"/>
      <c r="AU922" s="1337"/>
      <c r="AV922" s="1338"/>
      <c r="AW922" s="1342" t="str">
        <f>'Ornamental Trees - Bare Root'!BA160</f>
        <v>FNOBR136</v>
      </c>
      <c r="AX922" s="1343"/>
      <c r="AY922" s="1344"/>
      <c r="BB922" s="108" t="str">
        <f t="shared" si="128"/>
        <v>*********</v>
      </c>
      <c r="BC922" s="108" t="str">
        <f t="shared" si="129"/>
        <v>FNOBR136</v>
      </c>
      <c r="BD922" s="108" t="str">
        <f t="shared" si="130"/>
        <v/>
      </c>
      <c r="BE922" s="108" t="str">
        <f t="shared" si="131"/>
        <v>Cornus kousa x florida 'Rutban' Aurora | Aurora Dogwood - Regular</v>
      </c>
      <c r="BF922" s="115" t="str">
        <f t="shared" si="132"/>
        <v/>
      </c>
      <c r="BG922" s="113" t="str">
        <f t="shared" si="133"/>
        <v/>
      </c>
      <c r="BH922" s="206">
        <f t="shared" si="134"/>
        <v>0</v>
      </c>
      <c r="BI922" s="113" t="str">
        <f t="shared" si="135"/>
        <v/>
      </c>
    </row>
    <row r="923" spans="2:61" ht="18.75" customHeight="1" x14ac:dyDescent="0.4">
      <c r="B923" s="1345" t="s">
        <v>1824</v>
      </c>
      <c r="C923" s="1346"/>
      <c r="D923" s="1345" t="s">
        <v>1824</v>
      </c>
      <c r="E923" s="1346"/>
      <c r="F923" s="1331" t="str">
        <f>'Ornamental Trees - Bare Root'!BG161</f>
        <v/>
      </c>
      <c r="G923" s="1332"/>
      <c r="H923" s="1333" t="str">
        <f>IF('Ornamental Trees - Bare Root'!BE161="",'Ornamental Trees - Bare Root'!BC161&amp;" | "&amp;'Ornamental Trees - Bare Root'!BD161,'Ornamental Trees - Bare Root'!BC161&amp;" | "&amp;'Ornamental Trees - Bare Root'!BD161&amp;" - "&amp;'Ornamental Trees - Bare Root'!BE161)</f>
        <v>Cornus florida 'D-376-15' Red Beauty | Red Beauty Flowering Dogwood - Regular</v>
      </c>
      <c r="I923" s="1334"/>
      <c r="J923" s="1334"/>
      <c r="K923" s="1334"/>
      <c r="L923" s="1334"/>
      <c r="M923" s="1334"/>
      <c r="N923" s="1334"/>
      <c r="O923" s="1334"/>
      <c r="P923" s="1334"/>
      <c r="Q923" s="1334"/>
      <c r="R923" s="1334"/>
      <c r="S923" s="1334"/>
      <c r="T923" s="1334"/>
      <c r="U923" s="1334"/>
      <c r="V923" s="1334"/>
      <c r="W923" s="1334"/>
      <c r="X923" s="1334"/>
      <c r="Y923" s="1334"/>
      <c r="Z923" s="1334"/>
      <c r="AA923" s="1334"/>
      <c r="AB923" s="1334"/>
      <c r="AC923" s="1334"/>
      <c r="AD923" s="1334"/>
      <c r="AE923" s="1334"/>
      <c r="AF923" s="1334"/>
      <c r="AG923" s="1334"/>
      <c r="AH923" s="1334"/>
      <c r="AI923" s="1334"/>
      <c r="AJ923" s="1334"/>
      <c r="AK923" s="1334"/>
      <c r="AL923" s="1335"/>
      <c r="AM923" s="1336" t="str">
        <f>'Ornamental Trees - Bare Root'!BH161</f>
        <v/>
      </c>
      <c r="AN923" s="1337"/>
      <c r="AO923" s="1338"/>
      <c r="AP923" s="1339">
        <f>'Ornamental Trees - Bare Root'!BJ161</f>
        <v>0</v>
      </c>
      <c r="AQ923" s="1340"/>
      <c r="AR923" s="1341"/>
      <c r="AS923" s="1336" t="str">
        <f t="shared" si="136"/>
        <v/>
      </c>
      <c r="AT923" s="1337"/>
      <c r="AU923" s="1337"/>
      <c r="AV923" s="1338"/>
      <c r="AW923" s="1342" t="str">
        <f>'Ornamental Trees - Bare Root'!BA161</f>
        <v>FNOBR137</v>
      </c>
      <c r="AX923" s="1343"/>
      <c r="AY923" s="1344"/>
      <c r="BB923" s="108" t="str">
        <f t="shared" si="128"/>
        <v>*********</v>
      </c>
      <c r="BC923" s="108" t="str">
        <f t="shared" si="129"/>
        <v>FNOBR137</v>
      </c>
      <c r="BD923" s="108" t="str">
        <f t="shared" si="130"/>
        <v/>
      </c>
      <c r="BE923" s="108" t="str">
        <f t="shared" si="131"/>
        <v>Cornus florida 'D-376-15' Red Beauty | Red Beauty Flowering Dogwood - Regular</v>
      </c>
      <c r="BF923" s="115" t="str">
        <f t="shared" si="132"/>
        <v/>
      </c>
      <c r="BG923" s="113" t="str">
        <f t="shared" si="133"/>
        <v/>
      </c>
      <c r="BH923" s="206">
        <f t="shared" si="134"/>
        <v>0</v>
      </c>
      <c r="BI923" s="113" t="str">
        <f t="shared" si="135"/>
        <v/>
      </c>
    </row>
    <row r="924" spans="2:61" ht="18.75" customHeight="1" x14ac:dyDescent="0.4">
      <c r="B924" s="1345" t="s">
        <v>1824</v>
      </c>
      <c r="C924" s="1346"/>
      <c r="D924" s="1345" t="s">
        <v>1824</v>
      </c>
      <c r="E924" s="1346"/>
      <c r="F924" s="1331" t="str">
        <f>'Ornamental Trees - Bare Root'!BG162</f>
        <v/>
      </c>
      <c r="G924" s="1332"/>
      <c r="H924" s="1333" t="str">
        <f>IF('Ornamental Trees - Bare Root'!BE162="",'Ornamental Trees - Bare Root'!BC162&amp;" | "&amp;'Ornamental Trees - Bare Root'!BD162,'Ornamental Trees - Bare Root'!BC162&amp;" | "&amp;'Ornamental Trees - Bare Root'!BD162&amp;" - "&amp;'Ornamental Trees - Bare Root'!BE162)</f>
        <v>Cornus kousa var chinensis* | Chinese Dogwood - Regular</v>
      </c>
      <c r="I924" s="1334"/>
      <c r="J924" s="1334"/>
      <c r="K924" s="1334"/>
      <c r="L924" s="1334"/>
      <c r="M924" s="1334"/>
      <c r="N924" s="1334"/>
      <c r="O924" s="1334"/>
      <c r="P924" s="1334"/>
      <c r="Q924" s="1334"/>
      <c r="R924" s="1334"/>
      <c r="S924" s="1334"/>
      <c r="T924" s="1334"/>
      <c r="U924" s="1334"/>
      <c r="V924" s="1334"/>
      <c r="W924" s="1334"/>
      <c r="X924" s="1334"/>
      <c r="Y924" s="1334"/>
      <c r="Z924" s="1334"/>
      <c r="AA924" s="1334"/>
      <c r="AB924" s="1334"/>
      <c r="AC924" s="1334"/>
      <c r="AD924" s="1334"/>
      <c r="AE924" s="1334"/>
      <c r="AF924" s="1334"/>
      <c r="AG924" s="1334"/>
      <c r="AH924" s="1334"/>
      <c r="AI924" s="1334"/>
      <c r="AJ924" s="1334"/>
      <c r="AK924" s="1334"/>
      <c r="AL924" s="1335"/>
      <c r="AM924" s="1336" t="str">
        <f>'Ornamental Trees - Bare Root'!BH162</f>
        <v/>
      </c>
      <c r="AN924" s="1337"/>
      <c r="AO924" s="1338"/>
      <c r="AP924" s="1339">
        <f>'Ornamental Trees - Bare Root'!BJ162</f>
        <v>0</v>
      </c>
      <c r="AQ924" s="1340"/>
      <c r="AR924" s="1341"/>
      <c r="AS924" s="1336" t="str">
        <f t="shared" si="136"/>
        <v/>
      </c>
      <c r="AT924" s="1337"/>
      <c r="AU924" s="1337"/>
      <c r="AV924" s="1338"/>
      <c r="AW924" s="1342" t="str">
        <f>'Ornamental Trees - Bare Root'!BA162</f>
        <v>FNOBR138</v>
      </c>
      <c r="AX924" s="1343"/>
      <c r="AY924" s="1344"/>
      <c r="BB924" s="108" t="str">
        <f t="shared" si="128"/>
        <v>*********</v>
      </c>
      <c r="BC924" s="108" t="str">
        <f t="shared" si="129"/>
        <v>FNOBR138</v>
      </c>
      <c r="BD924" s="108" t="str">
        <f t="shared" si="130"/>
        <v/>
      </c>
      <c r="BE924" s="108" t="str">
        <f t="shared" si="131"/>
        <v>Cornus kousa var chinensis* | Chinese Dogwood - Regular</v>
      </c>
      <c r="BF924" s="115" t="str">
        <f t="shared" si="132"/>
        <v/>
      </c>
      <c r="BG924" s="113" t="str">
        <f t="shared" si="133"/>
        <v/>
      </c>
      <c r="BH924" s="206">
        <f t="shared" si="134"/>
        <v>0</v>
      </c>
      <c r="BI924" s="113" t="str">
        <f t="shared" si="135"/>
        <v/>
      </c>
    </row>
    <row r="925" spans="2:61" ht="18.75" customHeight="1" x14ac:dyDescent="0.4">
      <c r="B925" s="1345" t="s">
        <v>1824</v>
      </c>
      <c r="C925" s="1346"/>
      <c r="D925" s="1345" t="s">
        <v>1824</v>
      </c>
      <c r="E925" s="1346"/>
      <c r="F925" s="1331" t="str">
        <f>'Ornamental Trees - Bare Root'!BG163</f>
        <v/>
      </c>
      <c r="G925" s="1332"/>
      <c r="H925" s="1333" t="str">
        <f>IF('Ornamental Trees - Bare Root'!BE163="",'Ornamental Trees - Bare Root'!BC163&amp;" | "&amp;'Ornamental Trees - Bare Root'!BD163,'Ornamental Trees - Bare Root'!BC163&amp;" | "&amp;'Ornamental Trees - Bare Root'!BD163&amp;" - "&amp;'Ornamental Trees - Bare Root'!BE163)</f>
        <v>Cornus sericea f. baileyi* | Red Twig Dogwood - Regular</v>
      </c>
      <c r="I925" s="1334"/>
      <c r="J925" s="1334"/>
      <c r="K925" s="1334"/>
      <c r="L925" s="1334"/>
      <c r="M925" s="1334"/>
      <c r="N925" s="1334"/>
      <c r="O925" s="1334"/>
      <c r="P925" s="1334"/>
      <c r="Q925" s="1334"/>
      <c r="R925" s="1334"/>
      <c r="S925" s="1334"/>
      <c r="T925" s="1334"/>
      <c r="U925" s="1334"/>
      <c r="V925" s="1334"/>
      <c r="W925" s="1334"/>
      <c r="X925" s="1334"/>
      <c r="Y925" s="1334"/>
      <c r="Z925" s="1334"/>
      <c r="AA925" s="1334"/>
      <c r="AB925" s="1334"/>
      <c r="AC925" s="1334"/>
      <c r="AD925" s="1334"/>
      <c r="AE925" s="1334"/>
      <c r="AF925" s="1334"/>
      <c r="AG925" s="1334"/>
      <c r="AH925" s="1334"/>
      <c r="AI925" s="1334"/>
      <c r="AJ925" s="1334"/>
      <c r="AK925" s="1334"/>
      <c r="AL925" s="1335"/>
      <c r="AM925" s="1336">
        <f>'Ornamental Trees - Bare Root'!BH163</f>
        <v>24.95</v>
      </c>
      <c r="AN925" s="1337"/>
      <c r="AO925" s="1338"/>
      <c r="AP925" s="1339">
        <f>'Ornamental Trees - Bare Root'!BJ163</f>
        <v>0</v>
      </c>
      <c r="AQ925" s="1340"/>
      <c r="AR925" s="1341"/>
      <c r="AS925" s="1336" t="str">
        <f t="shared" si="136"/>
        <v/>
      </c>
      <c r="AT925" s="1337"/>
      <c r="AU925" s="1337"/>
      <c r="AV925" s="1338"/>
      <c r="AW925" s="1342" t="str">
        <f>'Ornamental Trees - Bare Root'!BA163</f>
        <v>FNOBR139</v>
      </c>
      <c r="AX925" s="1343"/>
      <c r="AY925" s="1344"/>
      <c r="BB925" s="108" t="str">
        <f t="shared" si="128"/>
        <v>*********</v>
      </c>
      <c r="BC925" s="108" t="str">
        <f t="shared" si="129"/>
        <v>FNOBR139</v>
      </c>
      <c r="BD925" s="108" t="str">
        <f t="shared" si="130"/>
        <v/>
      </c>
      <c r="BE925" s="108" t="str">
        <f t="shared" si="131"/>
        <v>Cornus sericea f. baileyi* | Red Twig Dogwood - Regular</v>
      </c>
      <c r="BF925" s="115" t="str">
        <f t="shared" si="132"/>
        <v/>
      </c>
      <c r="BG925" s="113">
        <f t="shared" si="133"/>
        <v>24.95</v>
      </c>
      <c r="BH925" s="206">
        <f t="shared" si="134"/>
        <v>0</v>
      </c>
      <c r="BI925" s="113" t="str">
        <f t="shared" si="135"/>
        <v/>
      </c>
    </row>
    <row r="926" spans="2:61" ht="18.75" customHeight="1" x14ac:dyDescent="0.4">
      <c r="B926" s="1345" t="s">
        <v>1824</v>
      </c>
      <c r="C926" s="1346"/>
      <c r="D926" s="1345" t="s">
        <v>1824</v>
      </c>
      <c r="E926" s="1346"/>
      <c r="F926" s="1331" t="str">
        <f>'Ornamental Trees - Bare Root'!BG164</f>
        <v/>
      </c>
      <c r="G926" s="1332"/>
      <c r="H926" s="1333" t="str">
        <f>IF('Ornamental Trees - Bare Root'!BE164="",'Ornamental Trees - Bare Root'!BC164&amp;" | "&amp;'Ornamental Trees - Bare Root'!BD164,'Ornamental Trees - Bare Root'!BC164&amp;" | "&amp;'Ornamental Trees - Bare Root'!BD164&amp;" - "&amp;'Ornamental Trees - Bare Root'!BE164)</f>
        <v>Cornus sericea 'Flaviramea' | Yellow Twig Dogwood - Regular</v>
      </c>
      <c r="I926" s="1334"/>
      <c r="J926" s="1334"/>
      <c r="K926" s="1334"/>
      <c r="L926" s="1334"/>
      <c r="M926" s="1334"/>
      <c r="N926" s="1334"/>
      <c r="O926" s="1334"/>
      <c r="P926" s="1334"/>
      <c r="Q926" s="1334"/>
      <c r="R926" s="1334"/>
      <c r="S926" s="1334"/>
      <c r="T926" s="1334"/>
      <c r="U926" s="1334"/>
      <c r="V926" s="1334"/>
      <c r="W926" s="1334"/>
      <c r="X926" s="1334"/>
      <c r="Y926" s="1334"/>
      <c r="Z926" s="1334"/>
      <c r="AA926" s="1334"/>
      <c r="AB926" s="1334"/>
      <c r="AC926" s="1334"/>
      <c r="AD926" s="1334"/>
      <c r="AE926" s="1334"/>
      <c r="AF926" s="1334"/>
      <c r="AG926" s="1334"/>
      <c r="AH926" s="1334"/>
      <c r="AI926" s="1334"/>
      <c r="AJ926" s="1334"/>
      <c r="AK926" s="1334"/>
      <c r="AL926" s="1335"/>
      <c r="AM926" s="1336">
        <f>'Ornamental Trees - Bare Root'!BH164</f>
        <v>24.95</v>
      </c>
      <c r="AN926" s="1337"/>
      <c r="AO926" s="1338"/>
      <c r="AP926" s="1339">
        <f>'Ornamental Trees - Bare Root'!BJ164</f>
        <v>0</v>
      </c>
      <c r="AQ926" s="1340"/>
      <c r="AR926" s="1341"/>
      <c r="AS926" s="1336" t="str">
        <f t="shared" si="136"/>
        <v/>
      </c>
      <c r="AT926" s="1337"/>
      <c r="AU926" s="1337"/>
      <c r="AV926" s="1338"/>
      <c r="AW926" s="1342" t="str">
        <f>'Ornamental Trees - Bare Root'!BA164</f>
        <v>FNOBR140</v>
      </c>
      <c r="AX926" s="1343"/>
      <c r="AY926" s="1344"/>
      <c r="BB926" s="108" t="str">
        <f t="shared" si="128"/>
        <v>*********</v>
      </c>
      <c r="BC926" s="108" t="str">
        <f t="shared" si="129"/>
        <v>FNOBR140</v>
      </c>
      <c r="BD926" s="108" t="str">
        <f t="shared" si="130"/>
        <v/>
      </c>
      <c r="BE926" s="108" t="str">
        <f t="shared" si="131"/>
        <v>Cornus sericea 'Flaviramea' | Yellow Twig Dogwood - Regular</v>
      </c>
      <c r="BF926" s="115" t="str">
        <f t="shared" si="132"/>
        <v/>
      </c>
      <c r="BG926" s="113">
        <f t="shared" si="133"/>
        <v>24.95</v>
      </c>
      <c r="BH926" s="206">
        <f t="shared" si="134"/>
        <v>0</v>
      </c>
      <c r="BI926" s="113" t="str">
        <f t="shared" si="135"/>
        <v/>
      </c>
    </row>
    <row r="927" spans="2:61" ht="18.75" customHeight="1" x14ac:dyDescent="0.4">
      <c r="B927" s="1345" t="s">
        <v>1824</v>
      </c>
      <c r="C927" s="1346"/>
      <c r="D927" s="1345" t="s">
        <v>1824</v>
      </c>
      <c r="E927" s="1346"/>
      <c r="F927" s="1331" t="str">
        <f>'Ornamental Trees - Bare Root'!BG165</f>
        <v/>
      </c>
      <c r="G927" s="1332"/>
      <c r="H927" s="1333" t="str">
        <f>IF('Ornamental Trees - Bare Root'!BE165="",'Ornamental Trees - Bare Root'!BC165&amp;" | "&amp;'Ornamental Trees - Bare Root'!BD165,'Ornamental Trees - Bare Root'!BC165&amp;" | "&amp;'Ornamental Trees - Bare Root'!BD165&amp;" - "&amp;'Ornamental Trees - Bare Root'!BE165)</f>
        <v xml:space="preserve"> | </v>
      </c>
      <c r="I927" s="1334"/>
      <c r="J927" s="1334"/>
      <c r="K927" s="1334"/>
      <c r="L927" s="1334"/>
      <c r="M927" s="1334"/>
      <c r="N927" s="1334"/>
      <c r="O927" s="1334"/>
      <c r="P927" s="1334"/>
      <c r="Q927" s="1334"/>
      <c r="R927" s="1334"/>
      <c r="S927" s="1334"/>
      <c r="T927" s="1334"/>
      <c r="U927" s="1334"/>
      <c r="V927" s="1334"/>
      <c r="W927" s="1334"/>
      <c r="X927" s="1334"/>
      <c r="Y927" s="1334"/>
      <c r="Z927" s="1334"/>
      <c r="AA927" s="1334"/>
      <c r="AB927" s="1334"/>
      <c r="AC927" s="1334"/>
      <c r="AD927" s="1334"/>
      <c r="AE927" s="1334"/>
      <c r="AF927" s="1334"/>
      <c r="AG927" s="1334"/>
      <c r="AH927" s="1334"/>
      <c r="AI927" s="1334"/>
      <c r="AJ927" s="1334"/>
      <c r="AK927" s="1334"/>
      <c r="AL927" s="1335"/>
      <c r="AM927" s="1336" t="str">
        <f>'Ornamental Trees - Bare Root'!BH165</f>
        <v/>
      </c>
      <c r="AN927" s="1337"/>
      <c r="AO927" s="1338"/>
      <c r="AP927" s="1339" t="str">
        <f>'Ornamental Trees - Bare Root'!BJ165</f>
        <v/>
      </c>
      <c r="AQ927" s="1340"/>
      <c r="AR927" s="1341"/>
      <c r="AS927" s="1336" t="str">
        <f t="shared" si="136"/>
        <v/>
      </c>
      <c r="AT927" s="1337"/>
      <c r="AU927" s="1337"/>
      <c r="AV927" s="1338"/>
      <c r="AW927" s="1342" t="str">
        <f>'Ornamental Trees - Bare Root'!BA165</f>
        <v/>
      </c>
      <c r="AX927" s="1343"/>
      <c r="AY927" s="1344"/>
      <c r="BB927" s="108" t="str">
        <f t="shared" ref="BB927:BB990" si="137">$AR$4</f>
        <v>*********</v>
      </c>
      <c r="BC927" s="108" t="str">
        <f t="shared" si="129"/>
        <v/>
      </c>
      <c r="BD927" s="108" t="str">
        <f t="shared" si="130"/>
        <v/>
      </c>
      <c r="BE927" s="108" t="str">
        <f t="shared" si="131"/>
        <v xml:space="preserve"> | </v>
      </c>
      <c r="BF927" s="115" t="str">
        <f t="shared" si="132"/>
        <v/>
      </c>
      <c r="BG927" s="113" t="str">
        <f t="shared" si="133"/>
        <v/>
      </c>
      <c r="BH927" s="206" t="str">
        <f t="shared" si="134"/>
        <v/>
      </c>
      <c r="BI927" s="113" t="str">
        <f t="shared" si="135"/>
        <v/>
      </c>
    </row>
    <row r="928" spans="2:61" ht="18.75" customHeight="1" x14ac:dyDescent="0.4">
      <c r="B928" s="1345" t="s">
        <v>1824</v>
      </c>
      <c r="C928" s="1346"/>
      <c r="D928" s="1345" t="s">
        <v>1824</v>
      </c>
      <c r="E928" s="1346"/>
      <c r="F928" s="1331" t="str">
        <f>'Ornamental Trees - Bare Root'!BG166</f>
        <v/>
      </c>
      <c r="G928" s="1332"/>
      <c r="H928" s="1333" t="str">
        <f>IF('Ornamental Trees - Bare Root'!BE166="",'Ornamental Trees - Bare Root'!BC166&amp;" | "&amp;'Ornamental Trees - Bare Root'!BD166,'Ornamental Trees - Bare Root'!BC166&amp;" | "&amp;'Ornamental Trees - Bare Root'!BD166&amp;" - "&amp;'Ornamental Trees - Bare Root'!BE166)</f>
        <v xml:space="preserve"> | </v>
      </c>
      <c r="I928" s="1334"/>
      <c r="J928" s="1334"/>
      <c r="K928" s="1334"/>
      <c r="L928" s="1334"/>
      <c r="M928" s="1334"/>
      <c r="N928" s="1334"/>
      <c r="O928" s="1334"/>
      <c r="P928" s="1334"/>
      <c r="Q928" s="1334"/>
      <c r="R928" s="1334"/>
      <c r="S928" s="1334"/>
      <c r="T928" s="1334"/>
      <c r="U928" s="1334"/>
      <c r="V928" s="1334"/>
      <c r="W928" s="1334"/>
      <c r="X928" s="1334"/>
      <c r="Y928" s="1334"/>
      <c r="Z928" s="1334"/>
      <c r="AA928" s="1334"/>
      <c r="AB928" s="1334"/>
      <c r="AC928" s="1334"/>
      <c r="AD928" s="1334"/>
      <c r="AE928" s="1334"/>
      <c r="AF928" s="1334"/>
      <c r="AG928" s="1334"/>
      <c r="AH928" s="1334"/>
      <c r="AI928" s="1334"/>
      <c r="AJ928" s="1334"/>
      <c r="AK928" s="1334"/>
      <c r="AL928" s="1335"/>
      <c r="AM928" s="1336" t="str">
        <f>'Ornamental Trees - Bare Root'!BH166</f>
        <v/>
      </c>
      <c r="AN928" s="1337"/>
      <c r="AO928" s="1338"/>
      <c r="AP928" s="1339" t="str">
        <f>'Ornamental Trees - Bare Root'!BJ166</f>
        <v/>
      </c>
      <c r="AQ928" s="1340"/>
      <c r="AR928" s="1341"/>
      <c r="AS928" s="1336" t="str">
        <f t="shared" si="136"/>
        <v/>
      </c>
      <c r="AT928" s="1337"/>
      <c r="AU928" s="1337"/>
      <c r="AV928" s="1338"/>
      <c r="AW928" s="1342" t="str">
        <f>'Ornamental Trees - Bare Root'!BA166</f>
        <v/>
      </c>
      <c r="AX928" s="1343"/>
      <c r="AY928" s="1344"/>
      <c r="BB928" s="108" t="str">
        <f t="shared" si="137"/>
        <v>*********</v>
      </c>
      <c r="BC928" s="108" t="str">
        <f t="shared" ref="BC928:BC991" si="138">AW928</f>
        <v/>
      </c>
      <c r="BD928" s="108" t="str">
        <f t="shared" ref="BD928:BD991" si="139">F928</f>
        <v/>
      </c>
      <c r="BE928" s="108" t="str">
        <f t="shared" ref="BE928:BE991" si="140">H928</f>
        <v xml:space="preserve"> | </v>
      </c>
      <c r="BF928" s="115" t="str">
        <f t="shared" ref="BF928:BF991" si="141">IF(OR(BD928="",BD928=0),"",$G$6)</f>
        <v/>
      </c>
      <c r="BG928" s="113" t="str">
        <f t="shared" ref="BG928:BG991" si="142">AM928</f>
        <v/>
      </c>
      <c r="BH928" s="206" t="str">
        <f t="shared" ref="BH928:BH991" si="143">AP928</f>
        <v/>
      </c>
      <c r="BI928" s="113" t="str">
        <f t="shared" ref="BI928:BI991" si="144">AS928</f>
        <v/>
      </c>
    </row>
    <row r="929" spans="2:61" ht="18.75" customHeight="1" x14ac:dyDescent="0.4">
      <c r="B929" s="1345" t="s">
        <v>1824</v>
      </c>
      <c r="C929" s="1346"/>
      <c r="D929" s="1345" t="s">
        <v>1824</v>
      </c>
      <c r="E929" s="1346"/>
      <c r="F929" s="1331" t="str">
        <f>'Ornamental Trees - Bare Root'!BG167</f>
        <v/>
      </c>
      <c r="G929" s="1332"/>
      <c r="H929" s="1333" t="str">
        <f>IF('Ornamental Trees - Bare Root'!BE167="",'Ornamental Trees - Bare Root'!BC167&amp;" | "&amp;'Ornamental Trees - Bare Root'!BD167,'Ornamental Trees - Bare Root'!BC167&amp;" | "&amp;'Ornamental Trees - Bare Root'!BD167&amp;" - "&amp;'Ornamental Trees - Bare Root'!BE167)</f>
        <v>Cotinus Flame | Flame Smoke Bush - Advanced</v>
      </c>
      <c r="I929" s="1334"/>
      <c r="J929" s="1334"/>
      <c r="K929" s="1334"/>
      <c r="L929" s="1334"/>
      <c r="M929" s="1334"/>
      <c r="N929" s="1334"/>
      <c r="O929" s="1334"/>
      <c r="P929" s="1334"/>
      <c r="Q929" s="1334"/>
      <c r="R929" s="1334"/>
      <c r="S929" s="1334"/>
      <c r="T929" s="1334"/>
      <c r="U929" s="1334"/>
      <c r="V929" s="1334"/>
      <c r="W929" s="1334"/>
      <c r="X929" s="1334"/>
      <c r="Y929" s="1334"/>
      <c r="Z929" s="1334"/>
      <c r="AA929" s="1334"/>
      <c r="AB929" s="1334"/>
      <c r="AC929" s="1334"/>
      <c r="AD929" s="1334"/>
      <c r="AE929" s="1334"/>
      <c r="AF929" s="1334"/>
      <c r="AG929" s="1334"/>
      <c r="AH929" s="1334"/>
      <c r="AI929" s="1334"/>
      <c r="AJ929" s="1334"/>
      <c r="AK929" s="1334"/>
      <c r="AL929" s="1335"/>
      <c r="AM929" s="1336">
        <f>'Ornamental Trees - Bare Root'!BH167</f>
        <v>49.95</v>
      </c>
      <c r="AN929" s="1337"/>
      <c r="AO929" s="1338"/>
      <c r="AP929" s="1339">
        <f>'Ornamental Trees - Bare Root'!BJ167</f>
        <v>0</v>
      </c>
      <c r="AQ929" s="1340"/>
      <c r="AR929" s="1341"/>
      <c r="AS929" s="1336" t="str">
        <f t="shared" si="136"/>
        <v/>
      </c>
      <c r="AT929" s="1337"/>
      <c r="AU929" s="1337"/>
      <c r="AV929" s="1338"/>
      <c r="AW929" s="1342" t="str">
        <f>'Ornamental Trees - Bare Root'!BA167</f>
        <v>FNOBR142</v>
      </c>
      <c r="AX929" s="1343"/>
      <c r="AY929" s="1344"/>
      <c r="BB929" s="108" t="str">
        <f t="shared" si="137"/>
        <v>*********</v>
      </c>
      <c r="BC929" s="108" t="str">
        <f t="shared" si="138"/>
        <v>FNOBR142</v>
      </c>
      <c r="BD929" s="108" t="str">
        <f t="shared" si="139"/>
        <v/>
      </c>
      <c r="BE929" s="108" t="str">
        <f t="shared" si="140"/>
        <v>Cotinus Flame | Flame Smoke Bush - Advanced</v>
      </c>
      <c r="BF929" s="115" t="str">
        <f t="shared" si="141"/>
        <v/>
      </c>
      <c r="BG929" s="113">
        <f t="shared" si="142"/>
        <v>49.95</v>
      </c>
      <c r="BH929" s="206">
        <f t="shared" si="143"/>
        <v>0</v>
      </c>
      <c r="BI929" s="113" t="str">
        <f t="shared" si="144"/>
        <v/>
      </c>
    </row>
    <row r="930" spans="2:61" ht="18.75" customHeight="1" x14ac:dyDescent="0.4">
      <c r="B930" s="1345" t="s">
        <v>1824</v>
      </c>
      <c r="C930" s="1346"/>
      <c r="D930" s="1345" t="s">
        <v>1824</v>
      </c>
      <c r="E930" s="1346"/>
      <c r="F930" s="1331" t="str">
        <f>'Ornamental Trees - Bare Root'!BG168</f>
        <v/>
      </c>
      <c r="G930" s="1332"/>
      <c r="H930" s="1333" t="str">
        <f>IF('Ornamental Trees - Bare Root'!BE168="",'Ornamental Trees - Bare Root'!BC168&amp;" | "&amp;'Ornamental Trees - Bare Root'!BD168,'Ornamental Trees - Bare Root'!BC168&amp;" | "&amp;'Ornamental Trees - Bare Root'!BD168&amp;" - "&amp;'Ornamental Trees - Bare Root'!BE168)</f>
        <v>Cotinus Grace | Grace Smoke Bush - Advanced</v>
      </c>
      <c r="I930" s="1334"/>
      <c r="J930" s="1334"/>
      <c r="K930" s="1334"/>
      <c r="L930" s="1334"/>
      <c r="M930" s="1334"/>
      <c r="N930" s="1334"/>
      <c r="O930" s="1334"/>
      <c r="P930" s="1334"/>
      <c r="Q930" s="1334"/>
      <c r="R930" s="1334"/>
      <c r="S930" s="1334"/>
      <c r="T930" s="1334"/>
      <c r="U930" s="1334"/>
      <c r="V930" s="1334"/>
      <c r="W930" s="1334"/>
      <c r="X930" s="1334"/>
      <c r="Y930" s="1334"/>
      <c r="Z930" s="1334"/>
      <c r="AA930" s="1334"/>
      <c r="AB930" s="1334"/>
      <c r="AC930" s="1334"/>
      <c r="AD930" s="1334"/>
      <c r="AE930" s="1334"/>
      <c r="AF930" s="1334"/>
      <c r="AG930" s="1334"/>
      <c r="AH930" s="1334"/>
      <c r="AI930" s="1334"/>
      <c r="AJ930" s="1334"/>
      <c r="AK930" s="1334"/>
      <c r="AL930" s="1335"/>
      <c r="AM930" s="1336">
        <f>'Ornamental Trees - Bare Root'!BH168</f>
        <v>49.95</v>
      </c>
      <c r="AN930" s="1337"/>
      <c r="AO930" s="1338"/>
      <c r="AP930" s="1339">
        <f>'Ornamental Trees - Bare Root'!BJ168</f>
        <v>0</v>
      </c>
      <c r="AQ930" s="1340"/>
      <c r="AR930" s="1341"/>
      <c r="AS930" s="1336" t="str">
        <f t="shared" si="136"/>
        <v/>
      </c>
      <c r="AT930" s="1337"/>
      <c r="AU930" s="1337"/>
      <c r="AV930" s="1338"/>
      <c r="AW930" s="1342" t="str">
        <f>'Ornamental Trees - Bare Root'!BA168</f>
        <v>FNOBR143</v>
      </c>
      <c r="AX930" s="1343"/>
      <c r="AY930" s="1344"/>
      <c r="BB930" s="108" t="str">
        <f t="shared" si="137"/>
        <v>*********</v>
      </c>
      <c r="BC930" s="108" t="str">
        <f t="shared" si="138"/>
        <v>FNOBR143</v>
      </c>
      <c r="BD930" s="108" t="str">
        <f t="shared" si="139"/>
        <v/>
      </c>
      <c r="BE930" s="108" t="str">
        <f t="shared" si="140"/>
        <v>Cotinus Grace | Grace Smoke Bush - Advanced</v>
      </c>
      <c r="BF930" s="115" t="str">
        <f t="shared" si="141"/>
        <v/>
      </c>
      <c r="BG930" s="113">
        <f t="shared" si="142"/>
        <v>49.95</v>
      </c>
      <c r="BH930" s="206">
        <f t="shared" si="143"/>
        <v>0</v>
      </c>
      <c r="BI930" s="113" t="str">
        <f t="shared" si="144"/>
        <v/>
      </c>
    </row>
    <row r="931" spans="2:61" ht="18.75" customHeight="1" x14ac:dyDescent="0.4">
      <c r="B931" s="1345" t="s">
        <v>1824</v>
      </c>
      <c r="C931" s="1346"/>
      <c r="D931" s="1345" t="s">
        <v>1824</v>
      </c>
      <c r="E931" s="1346"/>
      <c r="F931" s="1331" t="str">
        <f>'Ornamental Trees - Bare Root'!BG169</f>
        <v/>
      </c>
      <c r="G931" s="1332"/>
      <c r="H931" s="1333" t="str">
        <f>IF('Ornamental Trees - Bare Root'!BE169="",'Ornamental Trees - Bare Root'!BC169&amp;" | "&amp;'Ornamental Trees - Bare Root'!BD169,'Ornamental Trees - Bare Root'!BC169&amp;" | "&amp;'Ornamental Trees - Bare Root'!BD169&amp;" - "&amp;'Ornamental Trees - Bare Root'!BE169)</f>
        <v>Cotinus Royal Purple | Royal Purple Smoke Bush - Advanced</v>
      </c>
      <c r="I931" s="1334"/>
      <c r="J931" s="1334"/>
      <c r="K931" s="1334"/>
      <c r="L931" s="1334"/>
      <c r="M931" s="1334"/>
      <c r="N931" s="1334"/>
      <c r="O931" s="1334"/>
      <c r="P931" s="1334"/>
      <c r="Q931" s="1334"/>
      <c r="R931" s="1334"/>
      <c r="S931" s="1334"/>
      <c r="T931" s="1334"/>
      <c r="U931" s="1334"/>
      <c r="V931" s="1334"/>
      <c r="W931" s="1334"/>
      <c r="X931" s="1334"/>
      <c r="Y931" s="1334"/>
      <c r="Z931" s="1334"/>
      <c r="AA931" s="1334"/>
      <c r="AB931" s="1334"/>
      <c r="AC931" s="1334"/>
      <c r="AD931" s="1334"/>
      <c r="AE931" s="1334"/>
      <c r="AF931" s="1334"/>
      <c r="AG931" s="1334"/>
      <c r="AH931" s="1334"/>
      <c r="AI931" s="1334"/>
      <c r="AJ931" s="1334"/>
      <c r="AK931" s="1334"/>
      <c r="AL931" s="1335"/>
      <c r="AM931" s="1336">
        <f>'Ornamental Trees - Bare Root'!BH169</f>
        <v>62.95</v>
      </c>
      <c r="AN931" s="1337"/>
      <c r="AO931" s="1338"/>
      <c r="AP931" s="1339">
        <f>'Ornamental Trees - Bare Root'!BJ169</f>
        <v>0</v>
      </c>
      <c r="AQ931" s="1340"/>
      <c r="AR931" s="1341"/>
      <c r="AS931" s="1336" t="str">
        <f t="shared" si="136"/>
        <v/>
      </c>
      <c r="AT931" s="1337"/>
      <c r="AU931" s="1337"/>
      <c r="AV931" s="1338"/>
      <c r="AW931" s="1342" t="str">
        <f>'Ornamental Trees - Bare Root'!BA169</f>
        <v>JFOBR144</v>
      </c>
      <c r="AX931" s="1343"/>
      <c r="AY931" s="1344"/>
      <c r="BB931" s="108" t="str">
        <f t="shared" si="137"/>
        <v>*********</v>
      </c>
      <c r="BC931" s="108" t="str">
        <f t="shared" si="138"/>
        <v>JFOBR144</v>
      </c>
      <c r="BD931" s="108" t="str">
        <f t="shared" si="139"/>
        <v/>
      </c>
      <c r="BE931" s="108" t="str">
        <f t="shared" si="140"/>
        <v>Cotinus Royal Purple | Royal Purple Smoke Bush - Advanced</v>
      </c>
      <c r="BF931" s="115" t="str">
        <f t="shared" si="141"/>
        <v/>
      </c>
      <c r="BG931" s="113">
        <f t="shared" si="142"/>
        <v>62.95</v>
      </c>
      <c r="BH931" s="206">
        <f t="shared" si="143"/>
        <v>0</v>
      </c>
      <c r="BI931" s="113" t="str">
        <f t="shared" si="144"/>
        <v/>
      </c>
    </row>
    <row r="932" spans="2:61" ht="18.75" customHeight="1" x14ac:dyDescent="0.4">
      <c r="B932" s="1345" t="s">
        <v>1824</v>
      </c>
      <c r="C932" s="1346"/>
      <c r="D932" s="1345" t="s">
        <v>1824</v>
      </c>
      <c r="E932" s="1346"/>
      <c r="F932" s="1331" t="str">
        <f>'Ornamental Trees - Bare Root'!BG170</f>
        <v/>
      </c>
      <c r="G932" s="1332"/>
      <c r="H932" s="1333" t="str">
        <f>IF('Ornamental Trees - Bare Root'!BE170="",'Ornamental Trees - Bare Root'!BC170&amp;" | "&amp;'Ornamental Trees - Bare Root'!BD170,'Ornamental Trees - Bare Root'!BC170&amp;" | "&amp;'Ornamental Trees - Bare Root'!BD170&amp;" - "&amp;'Ornamental Trees - Bare Root'!BE170)</f>
        <v>Cotinus Velvet Cloak | Velvet Cloak Smoke Bush - Advanced</v>
      </c>
      <c r="I932" s="1334"/>
      <c r="J932" s="1334"/>
      <c r="K932" s="1334"/>
      <c r="L932" s="1334"/>
      <c r="M932" s="1334"/>
      <c r="N932" s="1334"/>
      <c r="O932" s="1334"/>
      <c r="P932" s="1334"/>
      <c r="Q932" s="1334"/>
      <c r="R932" s="1334"/>
      <c r="S932" s="1334"/>
      <c r="T932" s="1334"/>
      <c r="U932" s="1334"/>
      <c r="V932" s="1334"/>
      <c r="W932" s="1334"/>
      <c r="X932" s="1334"/>
      <c r="Y932" s="1334"/>
      <c r="Z932" s="1334"/>
      <c r="AA932" s="1334"/>
      <c r="AB932" s="1334"/>
      <c r="AC932" s="1334"/>
      <c r="AD932" s="1334"/>
      <c r="AE932" s="1334"/>
      <c r="AF932" s="1334"/>
      <c r="AG932" s="1334"/>
      <c r="AH932" s="1334"/>
      <c r="AI932" s="1334"/>
      <c r="AJ932" s="1334"/>
      <c r="AK932" s="1334"/>
      <c r="AL932" s="1335"/>
      <c r="AM932" s="1336">
        <f>'Ornamental Trees - Bare Root'!BH170</f>
        <v>62.95</v>
      </c>
      <c r="AN932" s="1337"/>
      <c r="AO932" s="1338"/>
      <c r="AP932" s="1339">
        <f>'Ornamental Trees - Bare Root'!BJ170</f>
        <v>0</v>
      </c>
      <c r="AQ932" s="1340"/>
      <c r="AR932" s="1341"/>
      <c r="AS932" s="1336" t="str">
        <f t="shared" si="136"/>
        <v/>
      </c>
      <c r="AT932" s="1337"/>
      <c r="AU932" s="1337"/>
      <c r="AV932" s="1338"/>
      <c r="AW932" s="1342" t="str">
        <f>'Ornamental Trees - Bare Root'!BA170</f>
        <v>JFOBR145</v>
      </c>
      <c r="AX932" s="1343"/>
      <c r="AY932" s="1344"/>
      <c r="BB932" s="108" t="str">
        <f t="shared" si="137"/>
        <v>*********</v>
      </c>
      <c r="BC932" s="108" t="str">
        <f t="shared" si="138"/>
        <v>JFOBR145</v>
      </c>
      <c r="BD932" s="108" t="str">
        <f t="shared" si="139"/>
        <v/>
      </c>
      <c r="BE932" s="108" t="str">
        <f t="shared" si="140"/>
        <v>Cotinus Velvet Cloak | Velvet Cloak Smoke Bush - Advanced</v>
      </c>
      <c r="BF932" s="115" t="str">
        <f t="shared" si="141"/>
        <v/>
      </c>
      <c r="BG932" s="113">
        <f t="shared" si="142"/>
        <v>62.95</v>
      </c>
      <c r="BH932" s="206">
        <f t="shared" si="143"/>
        <v>0</v>
      </c>
      <c r="BI932" s="113" t="str">
        <f t="shared" si="144"/>
        <v/>
      </c>
    </row>
    <row r="933" spans="2:61" ht="18.75" customHeight="1" x14ac:dyDescent="0.4">
      <c r="B933" s="1345" t="s">
        <v>1824</v>
      </c>
      <c r="C933" s="1346"/>
      <c r="D933" s="1345" t="s">
        <v>1824</v>
      </c>
      <c r="E933" s="1346"/>
      <c r="F933" s="1331" t="str">
        <f>'Ornamental Trees - Bare Root'!BG171</f>
        <v/>
      </c>
      <c r="G933" s="1332"/>
      <c r="H933" s="1333" t="str">
        <f>IF('Ornamental Trees - Bare Root'!BE171="",'Ornamental Trees - Bare Root'!BC171&amp;" | "&amp;'Ornamental Trees - Bare Root'!BD171,'Ornamental Trees - Bare Root'!BC171&amp;" | "&amp;'Ornamental Trees - Bare Root'!BD171&amp;" - "&amp;'Ornamental Trees - Bare Root'!BE171)</f>
        <v xml:space="preserve"> | </v>
      </c>
      <c r="I933" s="1334"/>
      <c r="J933" s="1334"/>
      <c r="K933" s="1334"/>
      <c r="L933" s="1334"/>
      <c r="M933" s="1334"/>
      <c r="N933" s="1334"/>
      <c r="O933" s="1334"/>
      <c r="P933" s="1334"/>
      <c r="Q933" s="1334"/>
      <c r="R933" s="1334"/>
      <c r="S933" s="1334"/>
      <c r="T933" s="1334"/>
      <c r="U933" s="1334"/>
      <c r="V933" s="1334"/>
      <c r="W933" s="1334"/>
      <c r="X933" s="1334"/>
      <c r="Y933" s="1334"/>
      <c r="Z933" s="1334"/>
      <c r="AA933" s="1334"/>
      <c r="AB933" s="1334"/>
      <c r="AC933" s="1334"/>
      <c r="AD933" s="1334"/>
      <c r="AE933" s="1334"/>
      <c r="AF933" s="1334"/>
      <c r="AG933" s="1334"/>
      <c r="AH933" s="1334"/>
      <c r="AI933" s="1334"/>
      <c r="AJ933" s="1334"/>
      <c r="AK933" s="1334"/>
      <c r="AL933" s="1335"/>
      <c r="AM933" s="1336" t="str">
        <f>'Ornamental Trees - Bare Root'!BH171</f>
        <v/>
      </c>
      <c r="AN933" s="1337"/>
      <c r="AO933" s="1338"/>
      <c r="AP933" s="1339" t="str">
        <f>'Ornamental Trees - Bare Root'!BJ171</f>
        <v/>
      </c>
      <c r="AQ933" s="1340"/>
      <c r="AR933" s="1341"/>
      <c r="AS933" s="1336" t="str">
        <f t="shared" si="136"/>
        <v/>
      </c>
      <c r="AT933" s="1337"/>
      <c r="AU933" s="1337"/>
      <c r="AV933" s="1338"/>
      <c r="AW933" s="1342" t="str">
        <f>'Ornamental Trees - Bare Root'!BA171</f>
        <v/>
      </c>
      <c r="AX933" s="1343"/>
      <c r="AY933" s="1344"/>
      <c r="BB933" s="108" t="str">
        <f t="shared" si="137"/>
        <v>*********</v>
      </c>
      <c r="BC933" s="108" t="str">
        <f t="shared" si="138"/>
        <v/>
      </c>
      <c r="BD933" s="108" t="str">
        <f t="shared" si="139"/>
        <v/>
      </c>
      <c r="BE933" s="108" t="str">
        <f t="shared" si="140"/>
        <v xml:space="preserve"> | </v>
      </c>
      <c r="BF933" s="115" t="str">
        <f t="shared" si="141"/>
        <v/>
      </c>
      <c r="BG933" s="113" t="str">
        <f t="shared" si="142"/>
        <v/>
      </c>
      <c r="BH933" s="206" t="str">
        <f t="shared" si="143"/>
        <v/>
      </c>
      <c r="BI933" s="113" t="str">
        <f t="shared" si="144"/>
        <v/>
      </c>
    </row>
    <row r="934" spans="2:61" ht="18.75" customHeight="1" x14ac:dyDescent="0.4">
      <c r="B934" s="1345" t="s">
        <v>1824</v>
      </c>
      <c r="C934" s="1346"/>
      <c r="D934" s="1345" t="s">
        <v>1824</v>
      </c>
      <c r="E934" s="1346"/>
      <c r="F934" s="1331" t="str">
        <f>'Ornamental Trees - Bare Root'!BG172</f>
        <v/>
      </c>
      <c r="G934" s="1332"/>
      <c r="H934" s="1333" t="str">
        <f>IF('Ornamental Trees - Bare Root'!BE172="",'Ornamental Trees - Bare Root'!BC172&amp;" | "&amp;'Ornamental Trees - Bare Root'!BD172,'Ornamental Trees - Bare Root'!BC172&amp;" | "&amp;'Ornamental Trees - Bare Root'!BD172&amp;" - "&amp;'Ornamental Trees - Bare Root'!BE172)</f>
        <v xml:space="preserve"> | </v>
      </c>
      <c r="I934" s="1334"/>
      <c r="J934" s="1334"/>
      <c r="K934" s="1334"/>
      <c r="L934" s="1334"/>
      <c r="M934" s="1334"/>
      <c r="N934" s="1334"/>
      <c r="O934" s="1334"/>
      <c r="P934" s="1334"/>
      <c r="Q934" s="1334"/>
      <c r="R934" s="1334"/>
      <c r="S934" s="1334"/>
      <c r="T934" s="1334"/>
      <c r="U934" s="1334"/>
      <c r="V934" s="1334"/>
      <c r="W934" s="1334"/>
      <c r="X934" s="1334"/>
      <c r="Y934" s="1334"/>
      <c r="Z934" s="1334"/>
      <c r="AA934" s="1334"/>
      <c r="AB934" s="1334"/>
      <c r="AC934" s="1334"/>
      <c r="AD934" s="1334"/>
      <c r="AE934" s="1334"/>
      <c r="AF934" s="1334"/>
      <c r="AG934" s="1334"/>
      <c r="AH934" s="1334"/>
      <c r="AI934" s="1334"/>
      <c r="AJ934" s="1334"/>
      <c r="AK934" s="1334"/>
      <c r="AL934" s="1335"/>
      <c r="AM934" s="1336" t="str">
        <f>'Ornamental Trees - Bare Root'!BH172</f>
        <v/>
      </c>
      <c r="AN934" s="1337"/>
      <c r="AO934" s="1338"/>
      <c r="AP934" s="1339" t="str">
        <f>'Ornamental Trees - Bare Root'!BJ172</f>
        <v/>
      </c>
      <c r="AQ934" s="1340"/>
      <c r="AR934" s="1341"/>
      <c r="AS934" s="1336" t="str">
        <f t="shared" si="136"/>
        <v/>
      </c>
      <c r="AT934" s="1337"/>
      <c r="AU934" s="1337"/>
      <c r="AV934" s="1338"/>
      <c r="AW934" s="1342" t="str">
        <f>'Ornamental Trees - Bare Root'!BA172</f>
        <v/>
      </c>
      <c r="AX934" s="1343"/>
      <c r="AY934" s="1344"/>
      <c r="BB934" s="108" t="str">
        <f t="shared" si="137"/>
        <v>*********</v>
      </c>
      <c r="BC934" s="108" t="str">
        <f t="shared" si="138"/>
        <v/>
      </c>
      <c r="BD934" s="108" t="str">
        <f t="shared" si="139"/>
        <v/>
      </c>
      <c r="BE934" s="108" t="str">
        <f t="shared" si="140"/>
        <v xml:space="preserve"> | </v>
      </c>
      <c r="BF934" s="115" t="str">
        <f t="shared" si="141"/>
        <v/>
      </c>
      <c r="BG934" s="113" t="str">
        <f t="shared" si="142"/>
        <v/>
      </c>
      <c r="BH934" s="206" t="str">
        <f t="shared" si="143"/>
        <v/>
      </c>
      <c r="BI934" s="113" t="str">
        <f t="shared" si="144"/>
        <v/>
      </c>
    </row>
    <row r="935" spans="2:61" ht="18.75" customHeight="1" x14ac:dyDescent="0.4">
      <c r="B935" s="1345" t="s">
        <v>1824</v>
      </c>
      <c r="C935" s="1346"/>
      <c r="D935" s="1345" t="s">
        <v>1824</v>
      </c>
      <c r="E935" s="1346"/>
      <c r="F935" s="1331" t="str">
        <f>'Ornamental Trees - Bare Root'!BG173</f>
        <v/>
      </c>
      <c r="G935" s="1332"/>
      <c r="H935" s="1333" t="str">
        <f>IF('Ornamental Trees - Bare Root'!BE173="",'Ornamental Trees - Bare Root'!BC173&amp;" | "&amp;'Ornamental Trees - Bare Root'!BD173,'Ornamental Trees - Bare Root'!BC173&amp;" | "&amp;'Ornamental Trees - Bare Root'!BD173&amp;" - "&amp;'Ornamental Trees - Bare Root'!BE173)</f>
        <v>Crataegus Carrieri* | Hawthorn - Advanced</v>
      </c>
      <c r="I935" s="1334"/>
      <c r="J935" s="1334"/>
      <c r="K935" s="1334"/>
      <c r="L935" s="1334"/>
      <c r="M935" s="1334"/>
      <c r="N935" s="1334"/>
      <c r="O935" s="1334"/>
      <c r="P935" s="1334"/>
      <c r="Q935" s="1334"/>
      <c r="R935" s="1334"/>
      <c r="S935" s="1334"/>
      <c r="T935" s="1334"/>
      <c r="U935" s="1334"/>
      <c r="V935" s="1334"/>
      <c r="W935" s="1334"/>
      <c r="X935" s="1334"/>
      <c r="Y935" s="1334"/>
      <c r="Z935" s="1334"/>
      <c r="AA935" s="1334"/>
      <c r="AB935" s="1334"/>
      <c r="AC935" s="1334"/>
      <c r="AD935" s="1334"/>
      <c r="AE935" s="1334"/>
      <c r="AF935" s="1334"/>
      <c r="AG935" s="1334"/>
      <c r="AH935" s="1334"/>
      <c r="AI935" s="1334"/>
      <c r="AJ935" s="1334"/>
      <c r="AK935" s="1334"/>
      <c r="AL935" s="1335"/>
      <c r="AM935" s="1336" t="str">
        <f>'Ornamental Trees - Bare Root'!BH173</f>
        <v/>
      </c>
      <c r="AN935" s="1337"/>
      <c r="AO935" s="1338"/>
      <c r="AP935" s="1339">
        <f>'Ornamental Trees - Bare Root'!BJ173</f>
        <v>0</v>
      </c>
      <c r="AQ935" s="1340"/>
      <c r="AR935" s="1341"/>
      <c r="AS935" s="1336" t="str">
        <f t="shared" si="136"/>
        <v/>
      </c>
      <c r="AT935" s="1337"/>
      <c r="AU935" s="1337"/>
      <c r="AV935" s="1338"/>
      <c r="AW935" s="1342" t="str">
        <f>'Ornamental Trees - Bare Root'!BA173</f>
        <v>JFOBR146</v>
      </c>
      <c r="AX935" s="1343"/>
      <c r="AY935" s="1344"/>
      <c r="BB935" s="108" t="str">
        <f t="shared" si="137"/>
        <v>*********</v>
      </c>
      <c r="BC935" s="108" t="str">
        <f t="shared" si="138"/>
        <v>JFOBR146</v>
      </c>
      <c r="BD935" s="108" t="str">
        <f t="shared" si="139"/>
        <v/>
      </c>
      <c r="BE935" s="108" t="str">
        <f t="shared" si="140"/>
        <v>Crataegus Carrieri* | Hawthorn - Advanced</v>
      </c>
      <c r="BF935" s="115" t="str">
        <f t="shared" si="141"/>
        <v/>
      </c>
      <c r="BG935" s="113" t="str">
        <f t="shared" si="142"/>
        <v/>
      </c>
      <c r="BH935" s="206">
        <f t="shared" si="143"/>
        <v>0</v>
      </c>
      <c r="BI935" s="113" t="str">
        <f t="shared" si="144"/>
        <v/>
      </c>
    </row>
    <row r="936" spans="2:61" ht="18.75" customHeight="1" x14ac:dyDescent="0.4">
      <c r="B936" s="1345" t="s">
        <v>1824</v>
      </c>
      <c r="C936" s="1346"/>
      <c r="D936" s="1345" t="s">
        <v>1824</v>
      </c>
      <c r="E936" s="1346"/>
      <c r="F936" s="1331" t="str">
        <f>'Ornamental Trees - Bare Root'!BG174</f>
        <v/>
      </c>
      <c r="G936" s="1332"/>
      <c r="H936" s="1333" t="str">
        <f>IF('Ornamental Trees - Bare Root'!BE174="",'Ornamental Trees - Bare Root'!BC174&amp;" | "&amp;'Ornamental Trees - Bare Root'!BD174,'Ornamental Trees - Bare Root'!BC174&amp;" | "&amp;'Ornamental Trees - Bare Root'!BD174&amp;" - "&amp;'Ornamental Trees - Bare Root'!BE174)</f>
        <v>Crataegus Paul Scarlet | Red Hawthorn - Advanced</v>
      </c>
      <c r="I936" s="1334"/>
      <c r="J936" s="1334"/>
      <c r="K936" s="1334"/>
      <c r="L936" s="1334"/>
      <c r="M936" s="1334"/>
      <c r="N936" s="1334"/>
      <c r="O936" s="1334"/>
      <c r="P936" s="1334"/>
      <c r="Q936" s="1334"/>
      <c r="R936" s="1334"/>
      <c r="S936" s="1334"/>
      <c r="T936" s="1334"/>
      <c r="U936" s="1334"/>
      <c r="V936" s="1334"/>
      <c r="W936" s="1334"/>
      <c r="X936" s="1334"/>
      <c r="Y936" s="1334"/>
      <c r="Z936" s="1334"/>
      <c r="AA936" s="1334"/>
      <c r="AB936" s="1334"/>
      <c r="AC936" s="1334"/>
      <c r="AD936" s="1334"/>
      <c r="AE936" s="1334"/>
      <c r="AF936" s="1334"/>
      <c r="AG936" s="1334"/>
      <c r="AH936" s="1334"/>
      <c r="AI936" s="1334"/>
      <c r="AJ936" s="1334"/>
      <c r="AK936" s="1334"/>
      <c r="AL936" s="1335"/>
      <c r="AM936" s="1336">
        <f>'Ornamental Trees - Bare Root'!BH174</f>
        <v>49.95</v>
      </c>
      <c r="AN936" s="1337"/>
      <c r="AO936" s="1338"/>
      <c r="AP936" s="1339">
        <f>'Ornamental Trees - Bare Root'!BJ174</f>
        <v>0</v>
      </c>
      <c r="AQ936" s="1340"/>
      <c r="AR936" s="1341"/>
      <c r="AS936" s="1336" t="str">
        <f t="shared" si="136"/>
        <v/>
      </c>
      <c r="AT936" s="1337"/>
      <c r="AU936" s="1337"/>
      <c r="AV936" s="1338"/>
      <c r="AW936" s="1342" t="str">
        <f>'Ornamental Trees - Bare Root'!BA174</f>
        <v>JFOBR148</v>
      </c>
      <c r="AX936" s="1343"/>
      <c r="AY936" s="1344"/>
      <c r="BB936" s="108" t="str">
        <f t="shared" si="137"/>
        <v>*********</v>
      </c>
      <c r="BC936" s="108" t="str">
        <f t="shared" si="138"/>
        <v>JFOBR148</v>
      </c>
      <c r="BD936" s="108" t="str">
        <f t="shared" si="139"/>
        <v/>
      </c>
      <c r="BE936" s="108" t="str">
        <f t="shared" si="140"/>
        <v>Crataegus Paul Scarlet | Red Hawthorn - Advanced</v>
      </c>
      <c r="BF936" s="115" t="str">
        <f t="shared" si="141"/>
        <v/>
      </c>
      <c r="BG936" s="113">
        <f t="shared" si="142"/>
        <v>49.95</v>
      </c>
      <c r="BH936" s="206">
        <f t="shared" si="143"/>
        <v>0</v>
      </c>
      <c r="BI936" s="113" t="str">
        <f t="shared" si="144"/>
        <v/>
      </c>
    </row>
    <row r="937" spans="2:61" ht="18.75" customHeight="1" x14ac:dyDescent="0.4">
      <c r="B937" s="1345" t="s">
        <v>1824</v>
      </c>
      <c r="C937" s="1346"/>
      <c r="D937" s="1345" t="s">
        <v>1824</v>
      </c>
      <c r="E937" s="1346"/>
      <c r="F937" s="1331" t="str">
        <f>'Ornamental Trees - Bare Root'!BG175</f>
        <v/>
      </c>
      <c r="G937" s="1332"/>
      <c r="H937" s="1333" t="str">
        <f>IF('Ornamental Trees - Bare Root'!BE175="",'Ornamental Trees - Bare Root'!BC175&amp;" | "&amp;'Ornamental Trees - Bare Root'!BD175,'Ornamental Trees - Bare Root'!BC175&amp;" | "&amp;'Ornamental Trees - Bare Root'!BD175&amp;" - "&amp;'Ornamental Trees - Bare Root'!BE175)</f>
        <v>Crataegus Rosea Plena | Pink Hawthorn - Advanced</v>
      </c>
      <c r="I937" s="1334"/>
      <c r="J937" s="1334"/>
      <c r="K937" s="1334"/>
      <c r="L937" s="1334"/>
      <c r="M937" s="1334"/>
      <c r="N937" s="1334"/>
      <c r="O937" s="1334"/>
      <c r="P937" s="1334"/>
      <c r="Q937" s="1334"/>
      <c r="R937" s="1334"/>
      <c r="S937" s="1334"/>
      <c r="T937" s="1334"/>
      <c r="U937" s="1334"/>
      <c r="V937" s="1334"/>
      <c r="W937" s="1334"/>
      <c r="X937" s="1334"/>
      <c r="Y937" s="1334"/>
      <c r="Z937" s="1334"/>
      <c r="AA937" s="1334"/>
      <c r="AB937" s="1334"/>
      <c r="AC937" s="1334"/>
      <c r="AD937" s="1334"/>
      <c r="AE937" s="1334"/>
      <c r="AF937" s="1334"/>
      <c r="AG937" s="1334"/>
      <c r="AH937" s="1334"/>
      <c r="AI937" s="1334"/>
      <c r="AJ937" s="1334"/>
      <c r="AK937" s="1334"/>
      <c r="AL937" s="1335"/>
      <c r="AM937" s="1336">
        <f>'Ornamental Trees - Bare Root'!BH175</f>
        <v>49.95</v>
      </c>
      <c r="AN937" s="1337"/>
      <c r="AO937" s="1338"/>
      <c r="AP937" s="1339">
        <f>'Ornamental Trees - Bare Root'!BJ175</f>
        <v>0</v>
      </c>
      <c r="AQ937" s="1340"/>
      <c r="AR937" s="1341"/>
      <c r="AS937" s="1336" t="str">
        <f t="shared" si="136"/>
        <v/>
      </c>
      <c r="AT937" s="1337"/>
      <c r="AU937" s="1337"/>
      <c r="AV937" s="1338"/>
      <c r="AW937" s="1342" t="str">
        <f>'Ornamental Trees - Bare Root'!BA175</f>
        <v>JFOBR151</v>
      </c>
      <c r="AX937" s="1343"/>
      <c r="AY937" s="1344"/>
      <c r="BB937" s="108" t="str">
        <f t="shared" si="137"/>
        <v>*********</v>
      </c>
      <c r="BC937" s="108" t="str">
        <f t="shared" si="138"/>
        <v>JFOBR151</v>
      </c>
      <c r="BD937" s="108" t="str">
        <f t="shared" si="139"/>
        <v/>
      </c>
      <c r="BE937" s="108" t="str">
        <f t="shared" si="140"/>
        <v>Crataegus Rosea Plena | Pink Hawthorn - Advanced</v>
      </c>
      <c r="BF937" s="115" t="str">
        <f t="shared" si="141"/>
        <v/>
      </c>
      <c r="BG937" s="113">
        <f t="shared" si="142"/>
        <v>49.95</v>
      </c>
      <c r="BH937" s="206">
        <f t="shared" si="143"/>
        <v>0</v>
      </c>
      <c r="BI937" s="113" t="str">
        <f t="shared" si="144"/>
        <v/>
      </c>
    </row>
    <row r="938" spans="2:61" ht="18.75" customHeight="1" x14ac:dyDescent="0.4">
      <c r="B938" s="1345" t="s">
        <v>1824</v>
      </c>
      <c r="C938" s="1346"/>
      <c r="D938" s="1345" t="s">
        <v>1824</v>
      </c>
      <c r="E938" s="1346"/>
      <c r="F938" s="1331" t="str">
        <f>'Ornamental Trees - Bare Root'!BG176</f>
        <v/>
      </c>
      <c r="G938" s="1332"/>
      <c r="H938" s="1333" t="str">
        <f>IF('Ornamental Trees - Bare Root'!BE176="",'Ornamental Trees - Bare Root'!BC176&amp;" | "&amp;'Ornamental Trees - Bare Root'!BD176,'Ornamental Trees - Bare Root'!BC176&amp;" | "&amp;'Ornamental Trees - Bare Root'!BD176&amp;" - "&amp;'Ornamental Trees - Bare Root'!BE176)</f>
        <v xml:space="preserve"> | </v>
      </c>
      <c r="I938" s="1334"/>
      <c r="J938" s="1334"/>
      <c r="K938" s="1334"/>
      <c r="L938" s="1334"/>
      <c r="M938" s="1334"/>
      <c r="N938" s="1334"/>
      <c r="O938" s="1334"/>
      <c r="P938" s="1334"/>
      <c r="Q938" s="1334"/>
      <c r="R938" s="1334"/>
      <c r="S938" s="1334"/>
      <c r="T938" s="1334"/>
      <c r="U938" s="1334"/>
      <c r="V938" s="1334"/>
      <c r="W938" s="1334"/>
      <c r="X938" s="1334"/>
      <c r="Y938" s="1334"/>
      <c r="Z938" s="1334"/>
      <c r="AA938" s="1334"/>
      <c r="AB938" s="1334"/>
      <c r="AC938" s="1334"/>
      <c r="AD938" s="1334"/>
      <c r="AE938" s="1334"/>
      <c r="AF938" s="1334"/>
      <c r="AG938" s="1334"/>
      <c r="AH938" s="1334"/>
      <c r="AI938" s="1334"/>
      <c r="AJ938" s="1334"/>
      <c r="AK938" s="1334"/>
      <c r="AL938" s="1335"/>
      <c r="AM938" s="1336" t="str">
        <f>'Ornamental Trees - Bare Root'!BH176</f>
        <v/>
      </c>
      <c r="AN938" s="1337"/>
      <c r="AO938" s="1338"/>
      <c r="AP938" s="1339" t="str">
        <f>'Ornamental Trees - Bare Root'!BJ176</f>
        <v/>
      </c>
      <c r="AQ938" s="1340"/>
      <c r="AR938" s="1341"/>
      <c r="AS938" s="1336" t="str">
        <f t="shared" si="136"/>
        <v/>
      </c>
      <c r="AT938" s="1337"/>
      <c r="AU938" s="1337"/>
      <c r="AV938" s="1338"/>
      <c r="AW938" s="1342" t="str">
        <f>'Ornamental Trees - Bare Root'!BA176</f>
        <v/>
      </c>
      <c r="AX938" s="1343"/>
      <c r="AY938" s="1344"/>
      <c r="BB938" s="108" t="str">
        <f t="shared" si="137"/>
        <v>*********</v>
      </c>
      <c r="BC938" s="108" t="str">
        <f t="shared" si="138"/>
        <v/>
      </c>
      <c r="BD938" s="108" t="str">
        <f t="shared" si="139"/>
        <v/>
      </c>
      <c r="BE938" s="108" t="str">
        <f t="shared" si="140"/>
        <v xml:space="preserve"> | </v>
      </c>
      <c r="BF938" s="115" t="str">
        <f t="shared" si="141"/>
        <v/>
      </c>
      <c r="BG938" s="113" t="str">
        <f t="shared" si="142"/>
        <v/>
      </c>
      <c r="BH938" s="206" t="str">
        <f t="shared" si="143"/>
        <v/>
      </c>
      <c r="BI938" s="113" t="str">
        <f t="shared" si="144"/>
        <v/>
      </c>
    </row>
    <row r="939" spans="2:61" ht="18.75" customHeight="1" x14ac:dyDescent="0.4">
      <c r="B939" s="1345" t="s">
        <v>1824</v>
      </c>
      <c r="C939" s="1346"/>
      <c r="D939" s="1345" t="s">
        <v>1824</v>
      </c>
      <c r="E939" s="1346"/>
      <c r="F939" s="1331" t="str">
        <f>'Ornamental Trees - Bare Root'!BG177</f>
        <v/>
      </c>
      <c r="G939" s="1332"/>
      <c r="H939" s="1333" t="str">
        <f>IF('Ornamental Trees - Bare Root'!BE177="",'Ornamental Trees - Bare Root'!BC177&amp;" | "&amp;'Ornamental Trees - Bare Root'!BD177,'Ornamental Trees - Bare Root'!BC177&amp;" | "&amp;'Ornamental Trees - Bare Root'!BD177&amp;" - "&amp;'Ornamental Trees - Bare Root'!BE177)</f>
        <v xml:space="preserve"> | </v>
      </c>
      <c r="I939" s="1334"/>
      <c r="J939" s="1334"/>
      <c r="K939" s="1334"/>
      <c r="L939" s="1334"/>
      <c r="M939" s="1334"/>
      <c r="N939" s="1334"/>
      <c r="O939" s="1334"/>
      <c r="P939" s="1334"/>
      <c r="Q939" s="1334"/>
      <c r="R939" s="1334"/>
      <c r="S939" s="1334"/>
      <c r="T939" s="1334"/>
      <c r="U939" s="1334"/>
      <c r="V939" s="1334"/>
      <c r="W939" s="1334"/>
      <c r="X939" s="1334"/>
      <c r="Y939" s="1334"/>
      <c r="Z939" s="1334"/>
      <c r="AA939" s="1334"/>
      <c r="AB939" s="1334"/>
      <c r="AC939" s="1334"/>
      <c r="AD939" s="1334"/>
      <c r="AE939" s="1334"/>
      <c r="AF939" s="1334"/>
      <c r="AG939" s="1334"/>
      <c r="AH939" s="1334"/>
      <c r="AI939" s="1334"/>
      <c r="AJ939" s="1334"/>
      <c r="AK939" s="1334"/>
      <c r="AL939" s="1335"/>
      <c r="AM939" s="1336" t="str">
        <f>'Ornamental Trees - Bare Root'!BH177</f>
        <v/>
      </c>
      <c r="AN939" s="1337"/>
      <c r="AO939" s="1338"/>
      <c r="AP939" s="1339" t="str">
        <f>'Ornamental Trees - Bare Root'!BJ177</f>
        <v/>
      </c>
      <c r="AQ939" s="1340"/>
      <c r="AR939" s="1341"/>
      <c r="AS939" s="1336" t="str">
        <f t="shared" si="136"/>
        <v/>
      </c>
      <c r="AT939" s="1337"/>
      <c r="AU939" s="1337"/>
      <c r="AV939" s="1338"/>
      <c r="AW939" s="1342" t="str">
        <f>'Ornamental Trees - Bare Root'!BA177</f>
        <v/>
      </c>
      <c r="AX939" s="1343"/>
      <c r="AY939" s="1344"/>
      <c r="BB939" s="108" t="str">
        <f t="shared" si="137"/>
        <v>*********</v>
      </c>
      <c r="BC939" s="108" t="str">
        <f t="shared" si="138"/>
        <v/>
      </c>
      <c r="BD939" s="108" t="str">
        <f t="shared" si="139"/>
        <v/>
      </c>
      <c r="BE939" s="108" t="str">
        <f t="shared" si="140"/>
        <v xml:space="preserve"> | </v>
      </c>
      <c r="BF939" s="115" t="str">
        <f t="shared" si="141"/>
        <v/>
      </c>
      <c r="BG939" s="113" t="str">
        <f t="shared" si="142"/>
        <v/>
      </c>
      <c r="BH939" s="206" t="str">
        <f t="shared" si="143"/>
        <v/>
      </c>
      <c r="BI939" s="113" t="str">
        <f t="shared" si="144"/>
        <v/>
      </c>
    </row>
    <row r="940" spans="2:61" ht="18.75" customHeight="1" x14ac:dyDescent="0.4">
      <c r="B940" s="1345" t="s">
        <v>1824</v>
      </c>
      <c r="C940" s="1346"/>
      <c r="D940" s="1345" t="s">
        <v>1824</v>
      </c>
      <c r="E940" s="1346"/>
      <c r="F940" s="1331" t="str">
        <f>'Ornamental Trees - Bare Root'!BG178</f>
        <v/>
      </c>
      <c r="G940" s="1332"/>
      <c r="H940" s="1333" t="str">
        <f>IF('Ornamental Trees - Bare Root'!BE178="",'Ornamental Trees - Bare Root'!BC178&amp;" | "&amp;'Ornamental Trees - Bare Root'!BD178,'Ornamental Trees - Bare Root'!BC178&amp;" | "&amp;'Ornamental Trees - Bare Root'!BD178&amp;" - "&amp;'Ornamental Trees - Bare Root'!BE178)</f>
        <v>Fagus Sylvatica | Common Beech - Advanced</v>
      </c>
      <c r="I940" s="1334"/>
      <c r="J940" s="1334"/>
      <c r="K940" s="1334"/>
      <c r="L940" s="1334"/>
      <c r="M940" s="1334"/>
      <c r="N940" s="1334"/>
      <c r="O940" s="1334"/>
      <c r="P940" s="1334"/>
      <c r="Q940" s="1334"/>
      <c r="R940" s="1334"/>
      <c r="S940" s="1334"/>
      <c r="T940" s="1334"/>
      <c r="U940" s="1334"/>
      <c r="V940" s="1334"/>
      <c r="W940" s="1334"/>
      <c r="X940" s="1334"/>
      <c r="Y940" s="1334"/>
      <c r="Z940" s="1334"/>
      <c r="AA940" s="1334"/>
      <c r="AB940" s="1334"/>
      <c r="AC940" s="1334"/>
      <c r="AD940" s="1334"/>
      <c r="AE940" s="1334"/>
      <c r="AF940" s="1334"/>
      <c r="AG940" s="1334"/>
      <c r="AH940" s="1334"/>
      <c r="AI940" s="1334"/>
      <c r="AJ940" s="1334"/>
      <c r="AK940" s="1334"/>
      <c r="AL940" s="1335"/>
      <c r="AM940" s="1336" t="str">
        <f>'Ornamental Trees - Bare Root'!BH178</f>
        <v/>
      </c>
      <c r="AN940" s="1337"/>
      <c r="AO940" s="1338"/>
      <c r="AP940" s="1339">
        <f>'Ornamental Trees - Bare Root'!BJ178</f>
        <v>0</v>
      </c>
      <c r="AQ940" s="1340"/>
      <c r="AR940" s="1341"/>
      <c r="AS940" s="1336" t="str">
        <f t="shared" si="136"/>
        <v/>
      </c>
      <c r="AT940" s="1337"/>
      <c r="AU940" s="1337"/>
      <c r="AV940" s="1338"/>
      <c r="AW940" s="1342" t="str">
        <f>'Ornamental Trees - Bare Root'!BA178</f>
        <v>HBOBR160</v>
      </c>
      <c r="AX940" s="1343"/>
      <c r="AY940" s="1344"/>
      <c r="BB940" s="108" t="str">
        <f t="shared" si="137"/>
        <v>*********</v>
      </c>
      <c r="BC940" s="108" t="str">
        <f t="shared" si="138"/>
        <v>HBOBR160</v>
      </c>
      <c r="BD940" s="108" t="str">
        <f t="shared" si="139"/>
        <v/>
      </c>
      <c r="BE940" s="108" t="str">
        <f t="shared" si="140"/>
        <v>Fagus Sylvatica | Common Beech - Advanced</v>
      </c>
      <c r="BF940" s="115" t="str">
        <f t="shared" si="141"/>
        <v/>
      </c>
      <c r="BG940" s="113" t="str">
        <f t="shared" si="142"/>
        <v/>
      </c>
      <c r="BH940" s="206">
        <f t="shared" si="143"/>
        <v>0</v>
      </c>
      <c r="BI940" s="113" t="str">
        <f t="shared" si="144"/>
        <v/>
      </c>
    </row>
    <row r="941" spans="2:61" ht="18.75" customHeight="1" x14ac:dyDescent="0.4">
      <c r="B941" s="1345" t="s">
        <v>1824</v>
      </c>
      <c r="C941" s="1346"/>
      <c r="D941" s="1345" t="s">
        <v>1824</v>
      </c>
      <c r="E941" s="1346"/>
      <c r="F941" s="1331" t="str">
        <f>'Ornamental Trees - Bare Root'!BG179</f>
        <v/>
      </c>
      <c r="G941" s="1332"/>
      <c r="H941" s="1333" t="str">
        <f>IF('Ornamental Trees - Bare Root'!BE179="",'Ornamental Trees - Bare Root'!BC179&amp;" | "&amp;'Ornamental Trees - Bare Root'!BD179,'Ornamental Trees - Bare Root'!BC179&amp;" | "&amp;'Ornamental Trees - Bare Root'!BD179&amp;" - "&amp;'Ornamental Trees - Bare Root'!BE179)</f>
        <v>Fagus Sylvatica f. purpurea | Copper Beech - Advanced</v>
      </c>
      <c r="I941" s="1334"/>
      <c r="J941" s="1334"/>
      <c r="K941" s="1334"/>
      <c r="L941" s="1334"/>
      <c r="M941" s="1334"/>
      <c r="N941" s="1334"/>
      <c r="O941" s="1334"/>
      <c r="P941" s="1334"/>
      <c r="Q941" s="1334"/>
      <c r="R941" s="1334"/>
      <c r="S941" s="1334"/>
      <c r="T941" s="1334"/>
      <c r="U941" s="1334"/>
      <c r="V941" s="1334"/>
      <c r="W941" s="1334"/>
      <c r="X941" s="1334"/>
      <c r="Y941" s="1334"/>
      <c r="Z941" s="1334"/>
      <c r="AA941" s="1334"/>
      <c r="AB941" s="1334"/>
      <c r="AC941" s="1334"/>
      <c r="AD941" s="1334"/>
      <c r="AE941" s="1334"/>
      <c r="AF941" s="1334"/>
      <c r="AG941" s="1334"/>
      <c r="AH941" s="1334"/>
      <c r="AI941" s="1334"/>
      <c r="AJ941" s="1334"/>
      <c r="AK941" s="1334"/>
      <c r="AL941" s="1335"/>
      <c r="AM941" s="1336" t="str">
        <f>'Ornamental Trees - Bare Root'!BH179</f>
        <v/>
      </c>
      <c r="AN941" s="1337"/>
      <c r="AO941" s="1338"/>
      <c r="AP941" s="1339">
        <f>'Ornamental Trees - Bare Root'!BJ179</f>
        <v>0</v>
      </c>
      <c r="AQ941" s="1340"/>
      <c r="AR941" s="1341"/>
      <c r="AS941" s="1336" t="str">
        <f t="shared" si="136"/>
        <v/>
      </c>
      <c r="AT941" s="1337"/>
      <c r="AU941" s="1337"/>
      <c r="AV941" s="1338"/>
      <c r="AW941" s="1342" t="str">
        <f>'Ornamental Trees - Bare Root'!BA179</f>
        <v>HBOBR162</v>
      </c>
      <c r="AX941" s="1343"/>
      <c r="AY941" s="1344"/>
      <c r="BB941" s="108" t="str">
        <f t="shared" si="137"/>
        <v>*********</v>
      </c>
      <c r="BC941" s="108" t="str">
        <f t="shared" si="138"/>
        <v>HBOBR162</v>
      </c>
      <c r="BD941" s="108" t="str">
        <f t="shared" si="139"/>
        <v/>
      </c>
      <c r="BE941" s="108" t="str">
        <f t="shared" si="140"/>
        <v>Fagus Sylvatica f. purpurea | Copper Beech - Advanced</v>
      </c>
      <c r="BF941" s="115" t="str">
        <f t="shared" si="141"/>
        <v/>
      </c>
      <c r="BG941" s="113" t="str">
        <f t="shared" si="142"/>
        <v/>
      </c>
      <c r="BH941" s="206">
        <f t="shared" si="143"/>
        <v>0</v>
      </c>
      <c r="BI941" s="113" t="str">
        <f t="shared" si="144"/>
        <v/>
      </c>
    </row>
    <row r="942" spans="2:61" ht="18.75" customHeight="1" x14ac:dyDescent="0.4">
      <c r="B942" s="1345" t="s">
        <v>1824</v>
      </c>
      <c r="C942" s="1346"/>
      <c r="D942" s="1345" t="s">
        <v>1824</v>
      </c>
      <c r="E942" s="1346"/>
      <c r="F942" s="1331" t="str">
        <f>'Ornamental Trees - Bare Root'!BG180</f>
        <v/>
      </c>
      <c r="G942" s="1332"/>
      <c r="H942" s="1333" t="str">
        <f>IF('Ornamental Trees - Bare Root'!BE180="",'Ornamental Trees - Bare Root'!BC180&amp;" | "&amp;'Ornamental Trees - Bare Root'!BD180,'Ornamental Trees - Bare Root'!BC180&amp;" | "&amp;'Ornamental Trees - Bare Root'!BD180&amp;" - "&amp;'Ornamental Trees - Bare Root'!BE180)</f>
        <v xml:space="preserve"> | </v>
      </c>
      <c r="I942" s="1334"/>
      <c r="J942" s="1334"/>
      <c r="K942" s="1334"/>
      <c r="L942" s="1334"/>
      <c r="M942" s="1334"/>
      <c r="N942" s="1334"/>
      <c r="O942" s="1334"/>
      <c r="P942" s="1334"/>
      <c r="Q942" s="1334"/>
      <c r="R942" s="1334"/>
      <c r="S942" s="1334"/>
      <c r="T942" s="1334"/>
      <c r="U942" s="1334"/>
      <c r="V942" s="1334"/>
      <c r="W942" s="1334"/>
      <c r="X942" s="1334"/>
      <c r="Y942" s="1334"/>
      <c r="Z942" s="1334"/>
      <c r="AA942" s="1334"/>
      <c r="AB942" s="1334"/>
      <c r="AC942" s="1334"/>
      <c r="AD942" s="1334"/>
      <c r="AE942" s="1334"/>
      <c r="AF942" s="1334"/>
      <c r="AG942" s="1334"/>
      <c r="AH942" s="1334"/>
      <c r="AI942" s="1334"/>
      <c r="AJ942" s="1334"/>
      <c r="AK942" s="1334"/>
      <c r="AL942" s="1335"/>
      <c r="AM942" s="1336" t="str">
        <f>'Ornamental Trees - Bare Root'!BH180</f>
        <v/>
      </c>
      <c r="AN942" s="1337"/>
      <c r="AO942" s="1338"/>
      <c r="AP942" s="1339" t="str">
        <f>'Ornamental Trees - Bare Root'!BJ180</f>
        <v/>
      </c>
      <c r="AQ942" s="1340"/>
      <c r="AR942" s="1341"/>
      <c r="AS942" s="1336" t="str">
        <f t="shared" si="136"/>
        <v/>
      </c>
      <c r="AT942" s="1337"/>
      <c r="AU942" s="1337"/>
      <c r="AV942" s="1338"/>
      <c r="AW942" s="1342" t="str">
        <f>'Ornamental Trees - Bare Root'!BA180</f>
        <v/>
      </c>
      <c r="AX942" s="1343"/>
      <c r="AY942" s="1344"/>
      <c r="BB942" s="108" t="str">
        <f t="shared" si="137"/>
        <v>*********</v>
      </c>
      <c r="BC942" s="108" t="str">
        <f t="shared" si="138"/>
        <v/>
      </c>
      <c r="BD942" s="108" t="str">
        <f t="shared" si="139"/>
        <v/>
      </c>
      <c r="BE942" s="108" t="str">
        <f t="shared" si="140"/>
        <v xml:space="preserve"> | </v>
      </c>
      <c r="BF942" s="115" t="str">
        <f t="shared" si="141"/>
        <v/>
      </c>
      <c r="BG942" s="113" t="str">
        <f t="shared" si="142"/>
        <v/>
      </c>
      <c r="BH942" s="206" t="str">
        <f t="shared" si="143"/>
        <v/>
      </c>
      <c r="BI942" s="113" t="str">
        <f t="shared" si="144"/>
        <v/>
      </c>
    </row>
    <row r="943" spans="2:61" ht="18.75" customHeight="1" x14ac:dyDescent="0.4">
      <c r="B943" s="1345" t="s">
        <v>1824</v>
      </c>
      <c r="C943" s="1346"/>
      <c r="D943" s="1345" t="s">
        <v>1824</v>
      </c>
      <c r="E943" s="1346"/>
      <c r="F943" s="1331" t="str">
        <f>'Ornamental Trees - Bare Root'!BG181</f>
        <v/>
      </c>
      <c r="G943" s="1332"/>
      <c r="H943" s="1333" t="str">
        <f>IF('Ornamental Trees - Bare Root'!BE181="",'Ornamental Trees - Bare Root'!BC181&amp;" | "&amp;'Ornamental Trees - Bare Root'!BD181,'Ornamental Trees - Bare Root'!BC181&amp;" | "&amp;'Ornamental Trees - Bare Root'!BD181&amp;" - "&amp;'Ornamental Trees - Bare Root'!BE181)</f>
        <v xml:space="preserve"> | </v>
      </c>
      <c r="I943" s="1334"/>
      <c r="J943" s="1334"/>
      <c r="K943" s="1334"/>
      <c r="L943" s="1334"/>
      <c r="M943" s="1334"/>
      <c r="N943" s="1334"/>
      <c r="O943" s="1334"/>
      <c r="P943" s="1334"/>
      <c r="Q943" s="1334"/>
      <c r="R943" s="1334"/>
      <c r="S943" s="1334"/>
      <c r="T943" s="1334"/>
      <c r="U943" s="1334"/>
      <c r="V943" s="1334"/>
      <c r="W943" s="1334"/>
      <c r="X943" s="1334"/>
      <c r="Y943" s="1334"/>
      <c r="Z943" s="1334"/>
      <c r="AA943" s="1334"/>
      <c r="AB943" s="1334"/>
      <c r="AC943" s="1334"/>
      <c r="AD943" s="1334"/>
      <c r="AE943" s="1334"/>
      <c r="AF943" s="1334"/>
      <c r="AG943" s="1334"/>
      <c r="AH943" s="1334"/>
      <c r="AI943" s="1334"/>
      <c r="AJ943" s="1334"/>
      <c r="AK943" s="1334"/>
      <c r="AL943" s="1335"/>
      <c r="AM943" s="1336" t="str">
        <f>'Ornamental Trees - Bare Root'!BH181</f>
        <v/>
      </c>
      <c r="AN943" s="1337"/>
      <c r="AO943" s="1338"/>
      <c r="AP943" s="1339" t="str">
        <f>'Ornamental Trees - Bare Root'!BJ181</f>
        <v/>
      </c>
      <c r="AQ943" s="1340"/>
      <c r="AR943" s="1341"/>
      <c r="AS943" s="1336" t="str">
        <f t="shared" si="136"/>
        <v/>
      </c>
      <c r="AT943" s="1337"/>
      <c r="AU943" s="1337"/>
      <c r="AV943" s="1338"/>
      <c r="AW943" s="1342" t="str">
        <f>'Ornamental Trees - Bare Root'!BA181</f>
        <v/>
      </c>
      <c r="AX943" s="1343"/>
      <c r="AY943" s="1344"/>
      <c r="BB943" s="108" t="str">
        <f t="shared" si="137"/>
        <v>*********</v>
      </c>
      <c r="BC943" s="108" t="str">
        <f t="shared" si="138"/>
        <v/>
      </c>
      <c r="BD943" s="108" t="str">
        <f t="shared" si="139"/>
        <v/>
      </c>
      <c r="BE943" s="108" t="str">
        <f t="shared" si="140"/>
        <v xml:space="preserve"> | </v>
      </c>
      <c r="BF943" s="115" t="str">
        <f t="shared" si="141"/>
        <v/>
      </c>
      <c r="BG943" s="113" t="str">
        <f t="shared" si="142"/>
        <v/>
      </c>
      <c r="BH943" s="206" t="str">
        <f t="shared" si="143"/>
        <v/>
      </c>
      <c r="BI943" s="113" t="str">
        <f t="shared" si="144"/>
        <v/>
      </c>
    </row>
    <row r="944" spans="2:61" ht="18.75" customHeight="1" x14ac:dyDescent="0.4">
      <c r="B944" s="1345" t="s">
        <v>1824</v>
      </c>
      <c r="C944" s="1346"/>
      <c r="D944" s="1345" t="s">
        <v>1824</v>
      </c>
      <c r="E944" s="1346"/>
      <c r="F944" s="1331" t="str">
        <f>'Ornamental Trees - Bare Root'!BG182</f>
        <v/>
      </c>
      <c r="G944" s="1332"/>
      <c r="H944" s="1333" t="str">
        <f>IF('Ornamental Trees - Bare Root'!BE182="",'Ornamental Trees - Bare Root'!BC182&amp;" | "&amp;'Ornamental Trees - Bare Root'!BD182,'Ornamental Trees - Bare Root'!BC182&amp;" | "&amp;'Ornamental Trees - Bare Root'!BD182&amp;" - "&amp;'Ornamental Trees - Bare Root'!BE182)</f>
        <v>Fraxinus americana | White Ash</v>
      </c>
      <c r="I944" s="1334"/>
      <c r="J944" s="1334"/>
      <c r="K944" s="1334"/>
      <c r="L944" s="1334"/>
      <c r="M944" s="1334"/>
      <c r="N944" s="1334"/>
      <c r="O944" s="1334"/>
      <c r="P944" s="1334"/>
      <c r="Q944" s="1334"/>
      <c r="R944" s="1334"/>
      <c r="S944" s="1334"/>
      <c r="T944" s="1334"/>
      <c r="U944" s="1334"/>
      <c r="V944" s="1334"/>
      <c r="W944" s="1334"/>
      <c r="X944" s="1334"/>
      <c r="Y944" s="1334"/>
      <c r="Z944" s="1334"/>
      <c r="AA944" s="1334"/>
      <c r="AB944" s="1334"/>
      <c r="AC944" s="1334"/>
      <c r="AD944" s="1334"/>
      <c r="AE944" s="1334"/>
      <c r="AF944" s="1334"/>
      <c r="AG944" s="1334"/>
      <c r="AH944" s="1334"/>
      <c r="AI944" s="1334"/>
      <c r="AJ944" s="1334"/>
      <c r="AK944" s="1334"/>
      <c r="AL944" s="1335"/>
      <c r="AM944" s="1336" t="str">
        <f>'Ornamental Trees - Bare Root'!BH182</f>
        <v/>
      </c>
      <c r="AN944" s="1337"/>
      <c r="AO944" s="1338"/>
      <c r="AP944" s="1339">
        <f>'Ornamental Trees - Bare Root'!BJ182</f>
        <v>0</v>
      </c>
      <c r="AQ944" s="1340"/>
      <c r="AR944" s="1341"/>
      <c r="AS944" s="1336" t="str">
        <f t="shared" si="136"/>
        <v/>
      </c>
      <c r="AT944" s="1337"/>
      <c r="AU944" s="1337"/>
      <c r="AV944" s="1338"/>
      <c r="AW944" s="1342" t="str">
        <f>'Ornamental Trees - Bare Root'!BA182</f>
        <v>JFOBR169</v>
      </c>
      <c r="AX944" s="1343"/>
      <c r="AY944" s="1344"/>
      <c r="BB944" s="108" t="str">
        <f t="shared" si="137"/>
        <v>*********</v>
      </c>
      <c r="BC944" s="108" t="str">
        <f t="shared" si="138"/>
        <v>JFOBR169</v>
      </c>
      <c r="BD944" s="108" t="str">
        <f t="shared" si="139"/>
        <v/>
      </c>
      <c r="BE944" s="108" t="str">
        <f t="shared" si="140"/>
        <v>Fraxinus americana | White Ash</v>
      </c>
      <c r="BF944" s="115" t="str">
        <f t="shared" si="141"/>
        <v/>
      </c>
      <c r="BG944" s="113" t="str">
        <f t="shared" si="142"/>
        <v/>
      </c>
      <c r="BH944" s="206">
        <f t="shared" si="143"/>
        <v>0</v>
      </c>
      <c r="BI944" s="113" t="str">
        <f t="shared" si="144"/>
        <v/>
      </c>
    </row>
    <row r="945" spans="2:61" ht="18.75" customHeight="1" x14ac:dyDescent="0.4">
      <c r="B945" s="1345" t="s">
        <v>1824</v>
      </c>
      <c r="C945" s="1346"/>
      <c r="D945" s="1345" t="s">
        <v>1824</v>
      </c>
      <c r="E945" s="1346"/>
      <c r="F945" s="1331" t="str">
        <f>'Ornamental Trees - Bare Root'!BG183</f>
        <v/>
      </c>
      <c r="G945" s="1332"/>
      <c r="H945" s="1333" t="str">
        <f>IF('Ornamental Trees - Bare Root'!BE183="",'Ornamental Trees - Bare Root'!BC183&amp;" | "&amp;'Ornamental Trees - Bare Root'!BD183,'Ornamental Trees - Bare Root'!BC183&amp;" | "&amp;'Ornamental Trees - Bare Root'!BD183&amp;" - "&amp;'Ornamental Trees - Bare Root'!BE183)</f>
        <v>Fraxinus Americana Sparticus* | Sparticus White Ash - Advanced</v>
      </c>
      <c r="I945" s="1334"/>
      <c r="J945" s="1334"/>
      <c r="K945" s="1334"/>
      <c r="L945" s="1334"/>
      <c r="M945" s="1334"/>
      <c r="N945" s="1334"/>
      <c r="O945" s="1334"/>
      <c r="P945" s="1334"/>
      <c r="Q945" s="1334"/>
      <c r="R945" s="1334"/>
      <c r="S945" s="1334"/>
      <c r="T945" s="1334"/>
      <c r="U945" s="1334"/>
      <c r="V945" s="1334"/>
      <c r="W945" s="1334"/>
      <c r="X945" s="1334"/>
      <c r="Y945" s="1334"/>
      <c r="Z945" s="1334"/>
      <c r="AA945" s="1334"/>
      <c r="AB945" s="1334"/>
      <c r="AC945" s="1334"/>
      <c r="AD945" s="1334"/>
      <c r="AE945" s="1334"/>
      <c r="AF945" s="1334"/>
      <c r="AG945" s="1334"/>
      <c r="AH945" s="1334"/>
      <c r="AI945" s="1334"/>
      <c r="AJ945" s="1334"/>
      <c r="AK945" s="1334"/>
      <c r="AL945" s="1335"/>
      <c r="AM945" s="1336" t="str">
        <f>'Ornamental Trees - Bare Root'!BH183</f>
        <v/>
      </c>
      <c r="AN945" s="1337"/>
      <c r="AO945" s="1338"/>
      <c r="AP945" s="1339">
        <f>'Ornamental Trees - Bare Root'!BJ183</f>
        <v>0</v>
      </c>
      <c r="AQ945" s="1340"/>
      <c r="AR945" s="1341"/>
      <c r="AS945" s="1336" t="str">
        <f t="shared" si="136"/>
        <v/>
      </c>
      <c r="AT945" s="1337"/>
      <c r="AU945" s="1337"/>
      <c r="AV945" s="1338"/>
      <c r="AW945" s="1342" t="str">
        <f>'Ornamental Trees - Bare Root'!BA183</f>
        <v>FNOBR170</v>
      </c>
      <c r="AX945" s="1343"/>
      <c r="AY945" s="1344"/>
      <c r="BB945" s="108" t="str">
        <f t="shared" si="137"/>
        <v>*********</v>
      </c>
      <c r="BC945" s="108" t="str">
        <f t="shared" si="138"/>
        <v>FNOBR170</v>
      </c>
      <c r="BD945" s="108" t="str">
        <f t="shared" si="139"/>
        <v/>
      </c>
      <c r="BE945" s="108" t="str">
        <f t="shared" si="140"/>
        <v>Fraxinus Americana Sparticus* | Sparticus White Ash - Advanced</v>
      </c>
      <c r="BF945" s="115" t="str">
        <f t="shared" si="141"/>
        <v/>
      </c>
      <c r="BG945" s="113" t="str">
        <f t="shared" si="142"/>
        <v/>
      </c>
      <c r="BH945" s="206">
        <f t="shared" si="143"/>
        <v>0</v>
      </c>
      <c r="BI945" s="113" t="str">
        <f t="shared" si="144"/>
        <v/>
      </c>
    </row>
    <row r="946" spans="2:61" ht="18.75" customHeight="1" x14ac:dyDescent="0.4">
      <c r="B946" s="1345" t="s">
        <v>1824</v>
      </c>
      <c r="C946" s="1346"/>
      <c r="D946" s="1345" t="s">
        <v>1824</v>
      </c>
      <c r="E946" s="1346"/>
      <c r="F946" s="1331" t="str">
        <f>'Ornamental Trees - Bare Root'!BG184</f>
        <v/>
      </c>
      <c r="G946" s="1332"/>
      <c r="H946" s="1333" t="str">
        <f>IF('Ornamental Trees - Bare Root'!BE184="",'Ornamental Trees - Bare Root'!BC184&amp;" | "&amp;'Ornamental Trees - Bare Root'!BD184,'Ornamental Trees - Bare Root'!BC184&amp;" | "&amp;'Ornamental Trees - Bare Root'!BD184&amp;" - "&amp;'Ornamental Trees - Bare Root'!BE184)</f>
        <v>Fraxinus 'Raywoodii' | Claret Ash - Advanced</v>
      </c>
      <c r="I946" s="1334"/>
      <c r="J946" s="1334"/>
      <c r="K946" s="1334"/>
      <c r="L946" s="1334"/>
      <c r="M946" s="1334"/>
      <c r="N946" s="1334"/>
      <c r="O946" s="1334"/>
      <c r="P946" s="1334"/>
      <c r="Q946" s="1334"/>
      <c r="R946" s="1334"/>
      <c r="S946" s="1334"/>
      <c r="T946" s="1334"/>
      <c r="U946" s="1334"/>
      <c r="V946" s="1334"/>
      <c r="W946" s="1334"/>
      <c r="X946" s="1334"/>
      <c r="Y946" s="1334"/>
      <c r="Z946" s="1334"/>
      <c r="AA946" s="1334"/>
      <c r="AB946" s="1334"/>
      <c r="AC946" s="1334"/>
      <c r="AD946" s="1334"/>
      <c r="AE946" s="1334"/>
      <c r="AF946" s="1334"/>
      <c r="AG946" s="1334"/>
      <c r="AH946" s="1334"/>
      <c r="AI946" s="1334"/>
      <c r="AJ946" s="1334"/>
      <c r="AK946" s="1334"/>
      <c r="AL946" s="1335"/>
      <c r="AM946" s="1336">
        <f>'Ornamental Trees - Bare Root'!BH184</f>
        <v>49.95</v>
      </c>
      <c r="AN946" s="1337"/>
      <c r="AO946" s="1338"/>
      <c r="AP946" s="1339">
        <f>'Ornamental Trees - Bare Root'!BJ184</f>
        <v>0</v>
      </c>
      <c r="AQ946" s="1340"/>
      <c r="AR946" s="1341"/>
      <c r="AS946" s="1336" t="str">
        <f t="shared" si="136"/>
        <v/>
      </c>
      <c r="AT946" s="1337"/>
      <c r="AU946" s="1337"/>
      <c r="AV946" s="1338"/>
      <c r="AW946" s="1342" t="str">
        <f>'Ornamental Trees - Bare Root'!BA184</f>
        <v>HBOBR172</v>
      </c>
      <c r="AX946" s="1343"/>
      <c r="AY946" s="1344"/>
      <c r="BB946" s="108" t="str">
        <f t="shared" si="137"/>
        <v>*********</v>
      </c>
      <c r="BC946" s="108" t="str">
        <f t="shared" si="138"/>
        <v>HBOBR172</v>
      </c>
      <c r="BD946" s="108" t="str">
        <f t="shared" si="139"/>
        <v/>
      </c>
      <c r="BE946" s="108" t="str">
        <f t="shared" si="140"/>
        <v>Fraxinus 'Raywoodii' | Claret Ash - Advanced</v>
      </c>
      <c r="BF946" s="115" t="str">
        <f t="shared" si="141"/>
        <v/>
      </c>
      <c r="BG946" s="113">
        <f t="shared" si="142"/>
        <v>49.95</v>
      </c>
      <c r="BH946" s="206">
        <f t="shared" si="143"/>
        <v>0</v>
      </c>
      <c r="BI946" s="113" t="str">
        <f t="shared" si="144"/>
        <v/>
      </c>
    </row>
    <row r="947" spans="2:61" ht="18.75" customHeight="1" x14ac:dyDescent="0.4">
      <c r="B947" s="1345" t="s">
        <v>1824</v>
      </c>
      <c r="C947" s="1346"/>
      <c r="D947" s="1345" t="s">
        <v>1824</v>
      </c>
      <c r="E947" s="1346"/>
      <c r="F947" s="1331" t="str">
        <f>'Ornamental Trees - Bare Root'!BG185</f>
        <v/>
      </c>
      <c r="G947" s="1332"/>
      <c r="H947" s="1333" t="str">
        <f>IF('Ornamental Trees - Bare Root'!BE185="",'Ornamental Trees - Bare Root'!BC185&amp;" | "&amp;'Ornamental Trees - Bare Root'!BD185,'Ornamental Trees - Bare Root'!BC185&amp;" | "&amp;'Ornamental Trees - Bare Root'!BD185&amp;" - "&amp;'Ornamental Trees - Bare Root'!BE185)</f>
        <v>Fraxinus angustifolia 'Raywood' | Claret Ash - Advanced</v>
      </c>
      <c r="I947" s="1334"/>
      <c r="J947" s="1334"/>
      <c r="K947" s="1334"/>
      <c r="L947" s="1334"/>
      <c r="M947" s="1334"/>
      <c r="N947" s="1334"/>
      <c r="O947" s="1334"/>
      <c r="P947" s="1334"/>
      <c r="Q947" s="1334"/>
      <c r="R947" s="1334"/>
      <c r="S947" s="1334"/>
      <c r="T947" s="1334"/>
      <c r="U947" s="1334"/>
      <c r="V947" s="1334"/>
      <c r="W947" s="1334"/>
      <c r="X947" s="1334"/>
      <c r="Y947" s="1334"/>
      <c r="Z947" s="1334"/>
      <c r="AA947" s="1334"/>
      <c r="AB947" s="1334"/>
      <c r="AC947" s="1334"/>
      <c r="AD947" s="1334"/>
      <c r="AE947" s="1334"/>
      <c r="AF947" s="1334"/>
      <c r="AG947" s="1334"/>
      <c r="AH947" s="1334"/>
      <c r="AI947" s="1334"/>
      <c r="AJ947" s="1334"/>
      <c r="AK947" s="1334"/>
      <c r="AL947" s="1335"/>
      <c r="AM947" s="1336">
        <f>'Ornamental Trees - Bare Root'!BH185</f>
        <v>49.95</v>
      </c>
      <c r="AN947" s="1337"/>
      <c r="AO947" s="1338"/>
      <c r="AP947" s="1339">
        <f>'Ornamental Trees - Bare Root'!BJ185</f>
        <v>0</v>
      </c>
      <c r="AQ947" s="1340"/>
      <c r="AR947" s="1341"/>
      <c r="AS947" s="1336" t="str">
        <f t="shared" si="136"/>
        <v/>
      </c>
      <c r="AT947" s="1337"/>
      <c r="AU947" s="1337"/>
      <c r="AV947" s="1338"/>
      <c r="AW947" s="1342" t="str">
        <f>'Ornamental Trees - Bare Root'!BA185</f>
        <v>FNOBR173</v>
      </c>
      <c r="AX947" s="1343"/>
      <c r="AY947" s="1344"/>
      <c r="BB947" s="108" t="str">
        <f t="shared" si="137"/>
        <v>*********</v>
      </c>
      <c r="BC947" s="108" t="str">
        <f t="shared" si="138"/>
        <v>FNOBR173</v>
      </c>
      <c r="BD947" s="108" t="str">
        <f t="shared" si="139"/>
        <v/>
      </c>
      <c r="BE947" s="108" t="str">
        <f t="shared" si="140"/>
        <v>Fraxinus angustifolia 'Raywood' | Claret Ash - Advanced</v>
      </c>
      <c r="BF947" s="115" t="str">
        <f t="shared" si="141"/>
        <v/>
      </c>
      <c r="BG947" s="113">
        <f t="shared" si="142"/>
        <v>49.95</v>
      </c>
      <c r="BH947" s="206">
        <f t="shared" si="143"/>
        <v>0</v>
      </c>
      <c r="BI947" s="113" t="str">
        <f t="shared" si="144"/>
        <v/>
      </c>
    </row>
    <row r="948" spans="2:61" ht="18.75" customHeight="1" x14ac:dyDescent="0.4">
      <c r="B948" s="1345" t="s">
        <v>1824</v>
      </c>
      <c r="C948" s="1346"/>
      <c r="D948" s="1345" t="s">
        <v>1824</v>
      </c>
      <c r="E948" s="1346"/>
      <c r="F948" s="1331" t="str">
        <f>'Ornamental Trees - Bare Root'!BG186</f>
        <v/>
      </c>
      <c r="G948" s="1332"/>
      <c r="H948" s="1333" t="str">
        <f>IF('Ornamental Trees - Bare Root'!BE186="",'Ornamental Trees - Bare Root'!BC186&amp;" | "&amp;'Ornamental Trees - Bare Root'!BD186,'Ornamental Trees - Bare Root'!BC186&amp;" | "&amp;'Ornamental Trees - Bare Root'!BD186&amp;" - "&amp;'Ornamental Trees - Bare Root'!BE186)</f>
        <v>Fraxinus Excelsior 'Aurea' | Golden Ash - Advanced</v>
      </c>
      <c r="I948" s="1334"/>
      <c r="J948" s="1334"/>
      <c r="K948" s="1334"/>
      <c r="L948" s="1334"/>
      <c r="M948" s="1334"/>
      <c r="N948" s="1334"/>
      <c r="O948" s="1334"/>
      <c r="P948" s="1334"/>
      <c r="Q948" s="1334"/>
      <c r="R948" s="1334"/>
      <c r="S948" s="1334"/>
      <c r="T948" s="1334"/>
      <c r="U948" s="1334"/>
      <c r="V948" s="1334"/>
      <c r="W948" s="1334"/>
      <c r="X948" s="1334"/>
      <c r="Y948" s="1334"/>
      <c r="Z948" s="1334"/>
      <c r="AA948" s="1334"/>
      <c r="AB948" s="1334"/>
      <c r="AC948" s="1334"/>
      <c r="AD948" s="1334"/>
      <c r="AE948" s="1334"/>
      <c r="AF948" s="1334"/>
      <c r="AG948" s="1334"/>
      <c r="AH948" s="1334"/>
      <c r="AI948" s="1334"/>
      <c r="AJ948" s="1334"/>
      <c r="AK948" s="1334"/>
      <c r="AL948" s="1335"/>
      <c r="AM948" s="1336">
        <f>'Ornamental Trees - Bare Root'!BH186</f>
        <v>49.95</v>
      </c>
      <c r="AN948" s="1337"/>
      <c r="AO948" s="1338"/>
      <c r="AP948" s="1339">
        <f>'Ornamental Trees - Bare Root'!BJ186</f>
        <v>0</v>
      </c>
      <c r="AQ948" s="1340"/>
      <c r="AR948" s="1341"/>
      <c r="AS948" s="1336" t="str">
        <f t="shared" si="136"/>
        <v/>
      </c>
      <c r="AT948" s="1337"/>
      <c r="AU948" s="1337"/>
      <c r="AV948" s="1338"/>
      <c r="AW948" s="1342" t="str">
        <f>'Ornamental Trees - Bare Root'!BA186</f>
        <v>FNOBR175</v>
      </c>
      <c r="AX948" s="1343"/>
      <c r="AY948" s="1344"/>
      <c r="BB948" s="108" t="str">
        <f t="shared" si="137"/>
        <v>*********</v>
      </c>
      <c r="BC948" s="108" t="str">
        <f t="shared" si="138"/>
        <v>FNOBR175</v>
      </c>
      <c r="BD948" s="108" t="str">
        <f t="shared" si="139"/>
        <v/>
      </c>
      <c r="BE948" s="108" t="str">
        <f t="shared" si="140"/>
        <v>Fraxinus Excelsior 'Aurea' | Golden Ash - Advanced</v>
      </c>
      <c r="BF948" s="115" t="str">
        <f t="shared" si="141"/>
        <v/>
      </c>
      <c r="BG948" s="113">
        <f t="shared" si="142"/>
        <v>49.95</v>
      </c>
      <c r="BH948" s="206">
        <f t="shared" si="143"/>
        <v>0</v>
      </c>
      <c r="BI948" s="113" t="str">
        <f t="shared" si="144"/>
        <v/>
      </c>
    </row>
    <row r="949" spans="2:61" ht="18.75" customHeight="1" x14ac:dyDescent="0.4">
      <c r="B949" s="1345" t="s">
        <v>1824</v>
      </c>
      <c r="C949" s="1346"/>
      <c r="D949" s="1345" t="s">
        <v>1824</v>
      </c>
      <c r="E949" s="1346"/>
      <c r="F949" s="1331" t="str">
        <f>'Ornamental Trees - Bare Root'!BG187</f>
        <v/>
      </c>
      <c r="G949" s="1332"/>
      <c r="H949" s="1333" t="str">
        <f>IF('Ornamental Trees - Bare Root'!BE187="",'Ornamental Trees - Bare Root'!BC187&amp;" | "&amp;'Ornamental Trees - Bare Root'!BD187,'Ornamental Trees - Bare Root'!BC187&amp;" | "&amp;'Ornamental Trees - Bare Root'!BD187&amp;" - "&amp;'Ornamental Trees - Bare Root'!BE187)</f>
        <v>Fraxinus Excelsior 'Aurea' | Golden Ash - Advanced</v>
      </c>
      <c r="I949" s="1334"/>
      <c r="J949" s="1334"/>
      <c r="K949" s="1334"/>
      <c r="L949" s="1334"/>
      <c r="M949" s="1334"/>
      <c r="N949" s="1334"/>
      <c r="O949" s="1334"/>
      <c r="P949" s="1334"/>
      <c r="Q949" s="1334"/>
      <c r="R949" s="1334"/>
      <c r="S949" s="1334"/>
      <c r="T949" s="1334"/>
      <c r="U949" s="1334"/>
      <c r="V949" s="1334"/>
      <c r="W949" s="1334"/>
      <c r="X949" s="1334"/>
      <c r="Y949" s="1334"/>
      <c r="Z949" s="1334"/>
      <c r="AA949" s="1334"/>
      <c r="AB949" s="1334"/>
      <c r="AC949" s="1334"/>
      <c r="AD949" s="1334"/>
      <c r="AE949" s="1334"/>
      <c r="AF949" s="1334"/>
      <c r="AG949" s="1334"/>
      <c r="AH949" s="1334"/>
      <c r="AI949" s="1334"/>
      <c r="AJ949" s="1334"/>
      <c r="AK949" s="1334"/>
      <c r="AL949" s="1335"/>
      <c r="AM949" s="1336">
        <f>'Ornamental Trees - Bare Root'!BH187</f>
        <v>49.95</v>
      </c>
      <c r="AN949" s="1337"/>
      <c r="AO949" s="1338"/>
      <c r="AP949" s="1339">
        <f>'Ornamental Trees - Bare Root'!BJ187</f>
        <v>0</v>
      </c>
      <c r="AQ949" s="1340"/>
      <c r="AR949" s="1341"/>
      <c r="AS949" s="1336" t="str">
        <f t="shared" si="136"/>
        <v/>
      </c>
      <c r="AT949" s="1337"/>
      <c r="AU949" s="1337"/>
      <c r="AV949" s="1338"/>
      <c r="AW949" s="1342" t="str">
        <f>'Ornamental Trees - Bare Root'!BA187</f>
        <v>HBOBR175</v>
      </c>
      <c r="AX949" s="1343"/>
      <c r="AY949" s="1344"/>
      <c r="BB949" s="108" t="str">
        <f t="shared" si="137"/>
        <v>*********</v>
      </c>
      <c r="BC949" s="108" t="str">
        <f t="shared" si="138"/>
        <v>HBOBR175</v>
      </c>
      <c r="BD949" s="108" t="str">
        <f t="shared" si="139"/>
        <v/>
      </c>
      <c r="BE949" s="108" t="str">
        <f t="shared" si="140"/>
        <v>Fraxinus Excelsior 'Aurea' | Golden Ash - Advanced</v>
      </c>
      <c r="BF949" s="115" t="str">
        <f t="shared" si="141"/>
        <v/>
      </c>
      <c r="BG949" s="113">
        <f t="shared" si="142"/>
        <v>49.95</v>
      </c>
      <c r="BH949" s="206">
        <f t="shared" si="143"/>
        <v>0</v>
      </c>
      <c r="BI949" s="113" t="str">
        <f t="shared" si="144"/>
        <v/>
      </c>
    </row>
    <row r="950" spans="2:61" ht="18.75" customHeight="1" x14ac:dyDescent="0.4">
      <c r="B950" s="1345" t="s">
        <v>1824</v>
      </c>
      <c r="C950" s="1346"/>
      <c r="D950" s="1345" t="s">
        <v>1824</v>
      </c>
      <c r="E950" s="1346"/>
      <c r="F950" s="1331" t="str">
        <f>'Ornamental Trees - Bare Root'!BG188</f>
        <v/>
      </c>
      <c r="G950" s="1332"/>
      <c r="H950" s="1333" t="str">
        <f>IF('Ornamental Trees - Bare Root'!BE188="",'Ornamental Trees - Bare Root'!BC188&amp;" | "&amp;'Ornamental Trees - Bare Root'!BD188,'Ornamental Trees - Bare Root'!BC188&amp;" | "&amp;'Ornamental Trees - Bare Root'!BD188&amp;" - "&amp;'Ornamental Trees - Bare Root'!BE188)</f>
        <v>Fraxinus Pennsylvanica 'Cimmzam' Cimmaron | Cimmaron Ash - Advanced</v>
      </c>
      <c r="I950" s="1334"/>
      <c r="J950" s="1334"/>
      <c r="K950" s="1334"/>
      <c r="L950" s="1334"/>
      <c r="M950" s="1334"/>
      <c r="N950" s="1334"/>
      <c r="O950" s="1334"/>
      <c r="P950" s="1334"/>
      <c r="Q950" s="1334"/>
      <c r="R950" s="1334"/>
      <c r="S950" s="1334"/>
      <c r="T950" s="1334"/>
      <c r="U950" s="1334"/>
      <c r="V950" s="1334"/>
      <c r="W950" s="1334"/>
      <c r="X950" s="1334"/>
      <c r="Y950" s="1334"/>
      <c r="Z950" s="1334"/>
      <c r="AA950" s="1334"/>
      <c r="AB950" s="1334"/>
      <c r="AC950" s="1334"/>
      <c r="AD950" s="1334"/>
      <c r="AE950" s="1334"/>
      <c r="AF950" s="1334"/>
      <c r="AG950" s="1334"/>
      <c r="AH950" s="1334"/>
      <c r="AI950" s="1334"/>
      <c r="AJ950" s="1334"/>
      <c r="AK950" s="1334"/>
      <c r="AL950" s="1335"/>
      <c r="AM950" s="1336">
        <f>'Ornamental Trees - Bare Root'!BH188</f>
        <v>54.95</v>
      </c>
      <c r="AN950" s="1337"/>
      <c r="AO950" s="1338"/>
      <c r="AP950" s="1339">
        <f>'Ornamental Trees - Bare Root'!BJ188</f>
        <v>0</v>
      </c>
      <c r="AQ950" s="1340"/>
      <c r="AR950" s="1341"/>
      <c r="AS950" s="1336" t="str">
        <f t="shared" si="136"/>
        <v/>
      </c>
      <c r="AT950" s="1337"/>
      <c r="AU950" s="1337"/>
      <c r="AV950" s="1338"/>
      <c r="AW950" s="1342" t="str">
        <f>'Ornamental Trees - Bare Root'!BA188</f>
        <v>FNOBR181</v>
      </c>
      <c r="AX950" s="1343"/>
      <c r="AY950" s="1344"/>
      <c r="BB950" s="108" t="str">
        <f t="shared" si="137"/>
        <v>*********</v>
      </c>
      <c r="BC950" s="108" t="str">
        <f t="shared" si="138"/>
        <v>FNOBR181</v>
      </c>
      <c r="BD950" s="108" t="str">
        <f t="shared" si="139"/>
        <v/>
      </c>
      <c r="BE950" s="108" t="str">
        <f t="shared" si="140"/>
        <v>Fraxinus Pennsylvanica 'Cimmzam' Cimmaron | Cimmaron Ash - Advanced</v>
      </c>
      <c r="BF950" s="115" t="str">
        <f t="shared" si="141"/>
        <v/>
      </c>
      <c r="BG950" s="113">
        <f t="shared" si="142"/>
        <v>54.95</v>
      </c>
      <c r="BH950" s="206">
        <f t="shared" si="143"/>
        <v>0</v>
      </c>
      <c r="BI950" s="113" t="str">
        <f t="shared" si="144"/>
        <v/>
      </c>
    </row>
    <row r="951" spans="2:61" ht="18.75" customHeight="1" x14ac:dyDescent="0.4">
      <c r="B951" s="1345" t="s">
        <v>1824</v>
      </c>
      <c r="C951" s="1346"/>
      <c r="D951" s="1345" t="s">
        <v>1824</v>
      </c>
      <c r="E951" s="1346"/>
      <c r="F951" s="1331" t="str">
        <f>'Ornamental Trees - Bare Root'!BG189</f>
        <v/>
      </c>
      <c r="G951" s="1332"/>
      <c r="H951" s="1333" t="str">
        <f>IF('Ornamental Trees - Bare Root'!BE189="",'Ornamental Trees - Bare Root'!BC189&amp;" | "&amp;'Ornamental Trees - Bare Root'!BD189,'Ornamental Trees - Bare Root'!BC189&amp;" | "&amp;'Ornamental Trees - Bare Root'!BD189&amp;" - "&amp;'Ornamental Trees - Bare Root'!BE189)</f>
        <v>Fraxinus Pennsylvanica 'Urbdell' Urbanite | Urbanite Green Ash - Advanced</v>
      </c>
      <c r="I951" s="1334"/>
      <c r="J951" s="1334"/>
      <c r="K951" s="1334"/>
      <c r="L951" s="1334"/>
      <c r="M951" s="1334"/>
      <c r="N951" s="1334"/>
      <c r="O951" s="1334"/>
      <c r="P951" s="1334"/>
      <c r="Q951" s="1334"/>
      <c r="R951" s="1334"/>
      <c r="S951" s="1334"/>
      <c r="T951" s="1334"/>
      <c r="U951" s="1334"/>
      <c r="V951" s="1334"/>
      <c r="W951" s="1334"/>
      <c r="X951" s="1334"/>
      <c r="Y951" s="1334"/>
      <c r="Z951" s="1334"/>
      <c r="AA951" s="1334"/>
      <c r="AB951" s="1334"/>
      <c r="AC951" s="1334"/>
      <c r="AD951" s="1334"/>
      <c r="AE951" s="1334"/>
      <c r="AF951" s="1334"/>
      <c r="AG951" s="1334"/>
      <c r="AH951" s="1334"/>
      <c r="AI951" s="1334"/>
      <c r="AJ951" s="1334"/>
      <c r="AK951" s="1334"/>
      <c r="AL951" s="1335"/>
      <c r="AM951" s="1336">
        <f>'Ornamental Trees - Bare Root'!BH189</f>
        <v>54.95</v>
      </c>
      <c r="AN951" s="1337"/>
      <c r="AO951" s="1338"/>
      <c r="AP951" s="1339">
        <f>'Ornamental Trees - Bare Root'!BJ189</f>
        <v>0</v>
      </c>
      <c r="AQ951" s="1340"/>
      <c r="AR951" s="1341"/>
      <c r="AS951" s="1336" t="str">
        <f t="shared" si="136"/>
        <v/>
      </c>
      <c r="AT951" s="1337"/>
      <c r="AU951" s="1337"/>
      <c r="AV951" s="1338"/>
      <c r="AW951" s="1342" t="str">
        <f>'Ornamental Trees - Bare Root'!BA189</f>
        <v>FNOBR183</v>
      </c>
      <c r="AX951" s="1343"/>
      <c r="AY951" s="1344"/>
      <c r="BB951" s="108" t="str">
        <f t="shared" si="137"/>
        <v>*********</v>
      </c>
      <c r="BC951" s="108" t="str">
        <f t="shared" si="138"/>
        <v>FNOBR183</v>
      </c>
      <c r="BD951" s="108" t="str">
        <f t="shared" si="139"/>
        <v/>
      </c>
      <c r="BE951" s="108" t="str">
        <f t="shared" si="140"/>
        <v>Fraxinus Pennsylvanica 'Urbdell' Urbanite | Urbanite Green Ash - Advanced</v>
      </c>
      <c r="BF951" s="115" t="str">
        <f t="shared" si="141"/>
        <v/>
      </c>
      <c r="BG951" s="113">
        <f t="shared" si="142"/>
        <v>54.95</v>
      </c>
      <c r="BH951" s="206">
        <f t="shared" si="143"/>
        <v>0</v>
      </c>
      <c r="BI951" s="113" t="str">
        <f t="shared" si="144"/>
        <v/>
      </c>
    </row>
    <row r="952" spans="2:61" ht="18.75" customHeight="1" x14ac:dyDescent="0.4">
      <c r="B952" s="1345" t="s">
        <v>1824</v>
      </c>
      <c r="C952" s="1346"/>
      <c r="D952" s="1345" t="s">
        <v>1824</v>
      </c>
      <c r="E952" s="1346"/>
      <c r="F952" s="1331" t="str">
        <f>'Ornamental Trees - Bare Root'!BG190</f>
        <v/>
      </c>
      <c r="G952" s="1332"/>
      <c r="H952" s="1333" t="str">
        <f>IF('Ornamental Trees - Bare Root'!BE190="",'Ornamental Trees - Bare Root'!BC190&amp;" | "&amp;'Ornamental Trees - Bare Root'!BD190,'Ornamental Trees - Bare Root'!BC190&amp;" | "&amp;'Ornamental Trees - Bare Root'!BD190&amp;" - "&amp;'Ornamental Trees - Bare Root'!BE190)</f>
        <v>Fraxinus Pennsylvanica Lednaw Aerial | Aerial Ash - Advanced</v>
      </c>
      <c r="I952" s="1334"/>
      <c r="J952" s="1334"/>
      <c r="K952" s="1334"/>
      <c r="L952" s="1334"/>
      <c r="M952" s="1334"/>
      <c r="N952" s="1334"/>
      <c r="O952" s="1334"/>
      <c r="P952" s="1334"/>
      <c r="Q952" s="1334"/>
      <c r="R952" s="1334"/>
      <c r="S952" s="1334"/>
      <c r="T952" s="1334"/>
      <c r="U952" s="1334"/>
      <c r="V952" s="1334"/>
      <c r="W952" s="1334"/>
      <c r="X952" s="1334"/>
      <c r="Y952" s="1334"/>
      <c r="Z952" s="1334"/>
      <c r="AA952" s="1334"/>
      <c r="AB952" s="1334"/>
      <c r="AC952" s="1334"/>
      <c r="AD952" s="1334"/>
      <c r="AE952" s="1334"/>
      <c r="AF952" s="1334"/>
      <c r="AG952" s="1334"/>
      <c r="AH952" s="1334"/>
      <c r="AI952" s="1334"/>
      <c r="AJ952" s="1334"/>
      <c r="AK952" s="1334"/>
      <c r="AL952" s="1335"/>
      <c r="AM952" s="1336" t="str">
        <f>'Ornamental Trees - Bare Root'!BH190</f>
        <v/>
      </c>
      <c r="AN952" s="1337"/>
      <c r="AO952" s="1338"/>
      <c r="AP952" s="1339">
        <f>'Ornamental Trees - Bare Root'!BJ190</f>
        <v>0</v>
      </c>
      <c r="AQ952" s="1340"/>
      <c r="AR952" s="1341"/>
      <c r="AS952" s="1336" t="str">
        <f t="shared" si="136"/>
        <v/>
      </c>
      <c r="AT952" s="1337"/>
      <c r="AU952" s="1337"/>
      <c r="AV952" s="1338"/>
      <c r="AW952" s="1342" t="str">
        <f>'Ornamental Trees - Bare Root'!BA190</f>
        <v>FNOBR187</v>
      </c>
      <c r="AX952" s="1343"/>
      <c r="AY952" s="1344"/>
      <c r="BB952" s="108" t="str">
        <f t="shared" si="137"/>
        <v>*********</v>
      </c>
      <c r="BC952" s="108" t="str">
        <f t="shared" si="138"/>
        <v>FNOBR187</v>
      </c>
      <c r="BD952" s="108" t="str">
        <f t="shared" si="139"/>
        <v/>
      </c>
      <c r="BE952" s="108" t="str">
        <f t="shared" si="140"/>
        <v>Fraxinus Pennsylvanica Lednaw Aerial | Aerial Ash - Advanced</v>
      </c>
      <c r="BF952" s="115" t="str">
        <f t="shared" si="141"/>
        <v/>
      </c>
      <c r="BG952" s="113" t="str">
        <f t="shared" si="142"/>
        <v/>
      </c>
      <c r="BH952" s="206">
        <f t="shared" si="143"/>
        <v>0</v>
      </c>
      <c r="BI952" s="113" t="str">
        <f t="shared" si="144"/>
        <v/>
      </c>
    </row>
    <row r="953" spans="2:61" ht="18.75" customHeight="1" x14ac:dyDescent="0.4">
      <c r="B953" s="1345" t="s">
        <v>1824</v>
      </c>
      <c r="C953" s="1346"/>
      <c r="D953" s="1345" t="s">
        <v>1824</v>
      </c>
      <c r="E953" s="1346"/>
      <c r="F953" s="1331" t="str">
        <f>'Ornamental Trees - Bare Root'!BG191</f>
        <v/>
      </c>
      <c r="G953" s="1332"/>
      <c r="H953" s="1333" t="str">
        <f>IF('Ornamental Trees - Bare Root'!BE191="",'Ornamental Trees - Bare Root'!BC191&amp;" | "&amp;'Ornamental Trees - Bare Root'!BD191,'Ornamental Trees - Bare Root'!BC191&amp;" | "&amp;'Ornamental Trees - Bare Root'!BD191&amp;" - "&amp;'Ornamental Trees - Bare Root'!BE191)</f>
        <v xml:space="preserve"> | </v>
      </c>
      <c r="I953" s="1334"/>
      <c r="J953" s="1334"/>
      <c r="K953" s="1334"/>
      <c r="L953" s="1334"/>
      <c r="M953" s="1334"/>
      <c r="N953" s="1334"/>
      <c r="O953" s="1334"/>
      <c r="P953" s="1334"/>
      <c r="Q953" s="1334"/>
      <c r="R953" s="1334"/>
      <c r="S953" s="1334"/>
      <c r="T953" s="1334"/>
      <c r="U953" s="1334"/>
      <c r="V953" s="1334"/>
      <c r="W953" s="1334"/>
      <c r="X953" s="1334"/>
      <c r="Y953" s="1334"/>
      <c r="Z953" s="1334"/>
      <c r="AA953" s="1334"/>
      <c r="AB953" s="1334"/>
      <c r="AC953" s="1334"/>
      <c r="AD953" s="1334"/>
      <c r="AE953" s="1334"/>
      <c r="AF953" s="1334"/>
      <c r="AG953" s="1334"/>
      <c r="AH953" s="1334"/>
      <c r="AI953" s="1334"/>
      <c r="AJ953" s="1334"/>
      <c r="AK953" s="1334"/>
      <c r="AL953" s="1335"/>
      <c r="AM953" s="1336" t="str">
        <f>'Ornamental Trees - Bare Root'!BH191</f>
        <v/>
      </c>
      <c r="AN953" s="1337"/>
      <c r="AO953" s="1338"/>
      <c r="AP953" s="1339" t="str">
        <f>'Ornamental Trees - Bare Root'!BJ191</f>
        <v/>
      </c>
      <c r="AQ953" s="1340"/>
      <c r="AR953" s="1341"/>
      <c r="AS953" s="1336" t="str">
        <f t="shared" si="136"/>
        <v/>
      </c>
      <c r="AT953" s="1337"/>
      <c r="AU953" s="1337"/>
      <c r="AV953" s="1338"/>
      <c r="AW953" s="1342" t="str">
        <f>'Ornamental Trees - Bare Root'!BA191</f>
        <v/>
      </c>
      <c r="AX953" s="1343"/>
      <c r="AY953" s="1344"/>
      <c r="BB953" s="108" t="str">
        <f t="shared" si="137"/>
        <v>*********</v>
      </c>
      <c r="BC953" s="108" t="str">
        <f t="shared" si="138"/>
        <v/>
      </c>
      <c r="BD953" s="108" t="str">
        <f t="shared" si="139"/>
        <v/>
      </c>
      <c r="BE953" s="108" t="str">
        <f t="shared" si="140"/>
        <v xml:space="preserve"> | </v>
      </c>
      <c r="BF953" s="115" t="str">
        <f t="shared" si="141"/>
        <v/>
      </c>
      <c r="BG953" s="113" t="str">
        <f t="shared" si="142"/>
        <v/>
      </c>
      <c r="BH953" s="206" t="str">
        <f t="shared" si="143"/>
        <v/>
      </c>
      <c r="BI953" s="113" t="str">
        <f t="shared" si="144"/>
        <v/>
      </c>
    </row>
    <row r="954" spans="2:61" ht="18.75" customHeight="1" x14ac:dyDescent="0.4">
      <c r="B954" s="1345" t="s">
        <v>1824</v>
      </c>
      <c r="C954" s="1346"/>
      <c r="D954" s="1345" t="s">
        <v>1824</v>
      </c>
      <c r="E954" s="1346"/>
      <c r="F954" s="1331" t="str">
        <f>'Ornamental Trees - Bare Root'!BG192</f>
        <v/>
      </c>
      <c r="G954" s="1332"/>
      <c r="H954" s="1333" t="str">
        <f>IF('Ornamental Trees - Bare Root'!BE192="",'Ornamental Trees - Bare Root'!BC192&amp;" | "&amp;'Ornamental Trees - Bare Root'!BD192,'Ornamental Trees - Bare Root'!BC192&amp;" | "&amp;'Ornamental Trees - Bare Root'!BD192&amp;" - "&amp;'Ornamental Trees - Bare Root'!BE192)</f>
        <v>Fraxinus ornus 'Meczek'* | Meczek Designer Flowering Ash - 1.8m Standard</v>
      </c>
      <c r="I954" s="1334"/>
      <c r="J954" s="1334"/>
      <c r="K954" s="1334"/>
      <c r="L954" s="1334"/>
      <c r="M954" s="1334"/>
      <c r="N954" s="1334"/>
      <c r="O954" s="1334"/>
      <c r="P954" s="1334"/>
      <c r="Q954" s="1334"/>
      <c r="R954" s="1334"/>
      <c r="S954" s="1334"/>
      <c r="T954" s="1334"/>
      <c r="U954" s="1334"/>
      <c r="V954" s="1334"/>
      <c r="W954" s="1334"/>
      <c r="X954" s="1334"/>
      <c r="Y954" s="1334"/>
      <c r="Z954" s="1334"/>
      <c r="AA954" s="1334"/>
      <c r="AB954" s="1334"/>
      <c r="AC954" s="1334"/>
      <c r="AD954" s="1334"/>
      <c r="AE954" s="1334"/>
      <c r="AF954" s="1334"/>
      <c r="AG954" s="1334"/>
      <c r="AH954" s="1334"/>
      <c r="AI954" s="1334"/>
      <c r="AJ954" s="1334"/>
      <c r="AK954" s="1334"/>
      <c r="AL954" s="1335"/>
      <c r="AM954" s="1336" t="str">
        <f>'Ornamental Trees - Bare Root'!BH192</f>
        <v/>
      </c>
      <c r="AN954" s="1337"/>
      <c r="AO954" s="1338"/>
      <c r="AP954" s="1339">
        <f>'Ornamental Trees - Bare Root'!BJ192</f>
        <v>0</v>
      </c>
      <c r="AQ954" s="1340"/>
      <c r="AR954" s="1341"/>
      <c r="AS954" s="1336" t="str">
        <f t="shared" si="136"/>
        <v/>
      </c>
      <c r="AT954" s="1337"/>
      <c r="AU954" s="1337"/>
      <c r="AV954" s="1338"/>
      <c r="AW954" s="1342" t="str">
        <f>'Ornamental Trees - Bare Root'!BA192</f>
        <v>FNOBR184</v>
      </c>
      <c r="AX954" s="1343"/>
      <c r="AY954" s="1344"/>
      <c r="BB954" s="108" t="str">
        <f t="shared" si="137"/>
        <v>*********</v>
      </c>
      <c r="BC954" s="108" t="str">
        <f t="shared" si="138"/>
        <v>FNOBR184</v>
      </c>
      <c r="BD954" s="108" t="str">
        <f t="shared" si="139"/>
        <v/>
      </c>
      <c r="BE954" s="108" t="str">
        <f t="shared" si="140"/>
        <v>Fraxinus ornus 'Meczek'* | Meczek Designer Flowering Ash - 1.8m Standard</v>
      </c>
      <c r="BF954" s="115" t="str">
        <f t="shared" si="141"/>
        <v/>
      </c>
      <c r="BG954" s="113" t="str">
        <f t="shared" si="142"/>
        <v/>
      </c>
      <c r="BH954" s="206">
        <f t="shared" si="143"/>
        <v>0</v>
      </c>
      <c r="BI954" s="113" t="str">
        <f t="shared" si="144"/>
        <v/>
      </c>
    </row>
    <row r="955" spans="2:61" ht="18.75" customHeight="1" x14ac:dyDescent="0.4">
      <c r="B955" s="1345" t="s">
        <v>1824</v>
      </c>
      <c r="C955" s="1346"/>
      <c r="D955" s="1345" t="s">
        <v>1824</v>
      </c>
      <c r="E955" s="1346"/>
      <c r="F955" s="1331" t="str">
        <f>'Ornamental Trees - Bare Root'!BG193</f>
        <v/>
      </c>
      <c r="G955" s="1332"/>
      <c r="H955" s="1333" t="str">
        <f>IF('Ornamental Trees - Bare Root'!BE193="",'Ornamental Trees - Bare Root'!BC193&amp;" | "&amp;'Ornamental Trees - Bare Root'!BD193,'Ornamental Trees - Bare Root'!BC193&amp;" | "&amp;'Ornamental Trees - Bare Root'!BD193&amp;" - "&amp;'Ornamental Trees - Bare Root'!BE193)</f>
        <v xml:space="preserve"> | </v>
      </c>
      <c r="I955" s="1334"/>
      <c r="J955" s="1334"/>
      <c r="K955" s="1334"/>
      <c r="L955" s="1334"/>
      <c r="M955" s="1334"/>
      <c r="N955" s="1334"/>
      <c r="O955" s="1334"/>
      <c r="P955" s="1334"/>
      <c r="Q955" s="1334"/>
      <c r="R955" s="1334"/>
      <c r="S955" s="1334"/>
      <c r="T955" s="1334"/>
      <c r="U955" s="1334"/>
      <c r="V955" s="1334"/>
      <c r="W955" s="1334"/>
      <c r="X955" s="1334"/>
      <c r="Y955" s="1334"/>
      <c r="Z955" s="1334"/>
      <c r="AA955" s="1334"/>
      <c r="AB955" s="1334"/>
      <c r="AC955" s="1334"/>
      <c r="AD955" s="1334"/>
      <c r="AE955" s="1334"/>
      <c r="AF955" s="1334"/>
      <c r="AG955" s="1334"/>
      <c r="AH955" s="1334"/>
      <c r="AI955" s="1334"/>
      <c r="AJ955" s="1334"/>
      <c r="AK955" s="1334"/>
      <c r="AL955" s="1335"/>
      <c r="AM955" s="1336" t="str">
        <f>'Ornamental Trees - Bare Root'!BH193</f>
        <v/>
      </c>
      <c r="AN955" s="1337"/>
      <c r="AO955" s="1338"/>
      <c r="AP955" s="1339" t="str">
        <f>'Ornamental Trees - Bare Root'!BJ193</f>
        <v/>
      </c>
      <c r="AQ955" s="1340"/>
      <c r="AR955" s="1341"/>
      <c r="AS955" s="1336" t="str">
        <f t="shared" si="136"/>
        <v/>
      </c>
      <c r="AT955" s="1337"/>
      <c r="AU955" s="1337"/>
      <c r="AV955" s="1338"/>
      <c r="AW955" s="1342" t="str">
        <f>'Ornamental Trees - Bare Root'!BA193</f>
        <v/>
      </c>
      <c r="AX955" s="1343"/>
      <c r="AY955" s="1344"/>
      <c r="BB955" s="108" t="str">
        <f t="shared" si="137"/>
        <v>*********</v>
      </c>
      <c r="BC955" s="108" t="str">
        <f t="shared" si="138"/>
        <v/>
      </c>
      <c r="BD955" s="108" t="str">
        <f t="shared" si="139"/>
        <v/>
      </c>
      <c r="BE955" s="108" t="str">
        <f t="shared" si="140"/>
        <v xml:space="preserve"> | </v>
      </c>
      <c r="BF955" s="115" t="str">
        <f t="shared" si="141"/>
        <v/>
      </c>
      <c r="BG955" s="113" t="str">
        <f t="shared" si="142"/>
        <v/>
      </c>
      <c r="BH955" s="206" t="str">
        <f t="shared" si="143"/>
        <v/>
      </c>
      <c r="BI955" s="113" t="str">
        <f t="shared" si="144"/>
        <v/>
      </c>
    </row>
    <row r="956" spans="2:61" ht="18.75" customHeight="1" x14ac:dyDescent="0.4">
      <c r="B956" s="1345" t="s">
        <v>1824</v>
      </c>
      <c r="C956" s="1346"/>
      <c r="D956" s="1345" t="s">
        <v>1824</v>
      </c>
      <c r="E956" s="1346"/>
      <c r="F956" s="1331" t="str">
        <f>'Ornamental Trees - Bare Root'!BG194</f>
        <v/>
      </c>
      <c r="G956" s="1332"/>
      <c r="H956" s="1333" t="str">
        <f>IF('Ornamental Trees - Bare Root'!BE194="",'Ornamental Trees - Bare Root'!BC194&amp;" | "&amp;'Ornamental Trees - Bare Root'!BD194,'Ornamental Trees - Bare Root'!BC194&amp;" | "&amp;'Ornamental Trees - Bare Root'!BD194&amp;" - "&amp;'Ornamental Trees - Bare Root'!BE194)</f>
        <v xml:space="preserve"> | </v>
      </c>
      <c r="I956" s="1334"/>
      <c r="J956" s="1334"/>
      <c r="K956" s="1334"/>
      <c r="L956" s="1334"/>
      <c r="M956" s="1334"/>
      <c r="N956" s="1334"/>
      <c r="O956" s="1334"/>
      <c r="P956" s="1334"/>
      <c r="Q956" s="1334"/>
      <c r="R956" s="1334"/>
      <c r="S956" s="1334"/>
      <c r="T956" s="1334"/>
      <c r="U956" s="1334"/>
      <c r="V956" s="1334"/>
      <c r="W956" s="1334"/>
      <c r="X956" s="1334"/>
      <c r="Y956" s="1334"/>
      <c r="Z956" s="1334"/>
      <c r="AA956" s="1334"/>
      <c r="AB956" s="1334"/>
      <c r="AC956" s="1334"/>
      <c r="AD956" s="1334"/>
      <c r="AE956" s="1334"/>
      <c r="AF956" s="1334"/>
      <c r="AG956" s="1334"/>
      <c r="AH956" s="1334"/>
      <c r="AI956" s="1334"/>
      <c r="AJ956" s="1334"/>
      <c r="AK956" s="1334"/>
      <c r="AL956" s="1335"/>
      <c r="AM956" s="1336" t="str">
        <f>'Ornamental Trees - Bare Root'!BH194</f>
        <v/>
      </c>
      <c r="AN956" s="1337"/>
      <c r="AO956" s="1338"/>
      <c r="AP956" s="1339" t="str">
        <f>'Ornamental Trees - Bare Root'!BJ194</f>
        <v/>
      </c>
      <c r="AQ956" s="1340"/>
      <c r="AR956" s="1341"/>
      <c r="AS956" s="1336" t="str">
        <f t="shared" si="136"/>
        <v/>
      </c>
      <c r="AT956" s="1337"/>
      <c r="AU956" s="1337"/>
      <c r="AV956" s="1338"/>
      <c r="AW956" s="1342" t="str">
        <f>'Ornamental Trees - Bare Root'!BA194</f>
        <v/>
      </c>
      <c r="AX956" s="1343"/>
      <c r="AY956" s="1344"/>
      <c r="BB956" s="108" t="str">
        <f t="shared" si="137"/>
        <v>*********</v>
      </c>
      <c r="BC956" s="108" t="str">
        <f t="shared" si="138"/>
        <v/>
      </c>
      <c r="BD956" s="108" t="str">
        <f t="shared" si="139"/>
        <v/>
      </c>
      <c r="BE956" s="108" t="str">
        <f t="shared" si="140"/>
        <v xml:space="preserve"> | </v>
      </c>
      <c r="BF956" s="115" t="str">
        <f t="shared" si="141"/>
        <v/>
      </c>
      <c r="BG956" s="113" t="str">
        <f t="shared" si="142"/>
        <v/>
      </c>
      <c r="BH956" s="206" t="str">
        <f t="shared" si="143"/>
        <v/>
      </c>
      <c r="BI956" s="113" t="str">
        <f t="shared" si="144"/>
        <v/>
      </c>
    </row>
    <row r="957" spans="2:61" ht="18.75" customHeight="1" x14ac:dyDescent="0.4">
      <c r="B957" s="1345" t="s">
        <v>1824</v>
      </c>
      <c r="C957" s="1346"/>
      <c r="D957" s="1345" t="s">
        <v>1824</v>
      </c>
      <c r="E957" s="1346"/>
      <c r="F957" s="1331" t="str">
        <f>'Ornamental Trees - Bare Root'!BG195</f>
        <v/>
      </c>
      <c r="G957" s="1332"/>
      <c r="H957" s="1333" t="str">
        <f>IF('Ornamental Trees - Bare Root'!BE195="",'Ornamental Trees - Bare Root'!BC195&amp;" | "&amp;'Ornamental Trees - Bare Root'!BD195,'Ornamental Trees - Bare Root'!BC195&amp;" | "&amp;'Ornamental Trees - Bare Root'!BD195&amp;" - "&amp;'Ornamental Trees - Bare Root'!BE195)</f>
        <v>Ginkgo Biloba | Maidenhair Tree | Gingko - Advanced</v>
      </c>
      <c r="I957" s="1334"/>
      <c r="J957" s="1334"/>
      <c r="K957" s="1334"/>
      <c r="L957" s="1334"/>
      <c r="M957" s="1334"/>
      <c r="N957" s="1334"/>
      <c r="O957" s="1334"/>
      <c r="P957" s="1334"/>
      <c r="Q957" s="1334"/>
      <c r="R957" s="1334"/>
      <c r="S957" s="1334"/>
      <c r="T957" s="1334"/>
      <c r="U957" s="1334"/>
      <c r="V957" s="1334"/>
      <c r="W957" s="1334"/>
      <c r="X957" s="1334"/>
      <c r="Y957" s="1334"/>
      <c r="Z957" s="1334"/>
      <c r="AA957" s="1334"/>
      <c r="AB957" s="1334"/>
      <c r="AC957" s="1334"/>
      <c r="AD957" s="1334"/>
      <c r="AE957" s="1334"/>
      <c r="AF957" s="1334"/>
      <c r="AG957" s="1334"/>
      <c r="AH957" s="1334"/>
      <c r="AI957" s="1334"/>
      <c r="AJ957" s="1334"/>
      <c r="AK957" s="1334"/>
      <c r="AL957" s="1335"/>
      <c r="AM957" s="1336">
        <f>'Ornamental Trees - Bare Root'!BH195</f>
        <v>62.95</v>
      </c>
      <c r="AN957" s="1337"/>
      <c r="AO957" s="1338"/>
      <c r="AP957" s="1339">
        <f>'Ornamental Trees - Bare Root'!BJ195</f>
        <v>0</v>
      </c>
      <c r="AQ957" s="1340"/>
      <c r="AR957" s="1341"/>
      <c r="AS957" s="1336" t="str">
        <f t="shared" si="136"/>
        <v/>
      </c>
      <c r="AT957" s="1337"/>
      <c r="AU957" s="1337"/>
      <c r="AV957" s="1338"/>
      <c r="AW957" s="1342" t="str">
        <f>'Ornamental Trees - Bare Root'!BA195</f>
        <v>FNOBR196</v>
      </c>
      <c r="AX957" s="1343"/>
      <c r="AY957" s="1344"/>
      <c r="BB957" s="108" t="str">
        <f t="shared" si="137"/>
        <v>*********</v>
      </c>
      <c r="BC957" s="108" t="str">
        <f t="shared" si="138"/>
        <v>FNOBR196</v>
      </c>
      <c r="BD957" s="108" t="str">
        <f t="shared" si="139"/>
        <v/>
      </c>
      <c r="BE957" s="108" t="str">
        <f t="shared" si="140"/>
        <v>Ginkgo Biloba | Maidenhair Tree | Gingko - Advanced</v>
      </c>
      <c r="BF957" s="115" t="str">
        <f t="shared" si="141"/>
        <v/>
      </c>
      <c r="BG957" s="113">
        <f t="shared" si="142"/>
        <v>62.95</v>
      </c>
      <c r="BH957" s="206">
        <f t="shared" si="143"/>
        <v>0</v>
      </c>
      <c r="BI957" s="113" t="str">
        <f t="shared" si="144"/>
        <v/>
      </c>
    </row>
    <row r="958" spans="2:61" ht="18.75" customHeight="1" x14ac:dyDescent="0.4">
      <c r="B958" s="1345" t="s">
        <v>1824</v>
      </c>
      <c r="C958" s="1346"/>
      <c r="D958" s="1345" t="s">
        <v>1824</v>
      </c>
      <c r="E958" s="1346"/>
      <c r="F958" s="1331" t="str">
        <f>'Ornamental Trees - Bare Root'!BG196</f>
        <v/>
      </c>
      <c r="G958" s="1332"/>
      <c r="H958" s="1333" t="str">
        <f>IF('Ornamental Trees - Bare Root'!BE196="",'Ornamental Trees - Bare Root'!BC196&amp;" | "&amp;'Ornamental Trees - Bare Root'!BD196,'Ornamental Trees - Bare Root'!BC196&amp;" | "&amp;'Ornamental Trees - Bare Root'!BD196&amp;" - "&amp;'Ornamental Trees - Bare Root'!BE196)</f>
        <v>Ginkgo Biloba | Maidenhair Tree | Gingko - Advanced</v>
      </c>
      <c r="I958" s="1334"/>
      <c r="J958" s="1334"/>
      <c r="K958" s="1334"/>
      <c r="L958" s="1334"/>
      <c r="M958" s="1334"/>
      <c r="N958" s="1334"/>
      <c r="O958" s="1334"/>
      <c r="P958" s="1334"/>
      <c r="Q958" s="1334"/>
      <c r="R958" s="1334"/>
      <c r="S958" s="1334"/>
      <c r="T958" s="1334"/>
      <c r="U958" s="1334"/>
      <c r="V958" s="1334"/>
      <c r="W958" s="1334"/>
      <c r="X958" s="1334"/>
      <c r="Y958" s="1334"/>
      <c r="Z958" s="1334"/>
      <c r="AA958" s="1334"/>
      <c r="AB958" s="1334"/>
      <c r="AC958" s="1334"/>
      <c r="AD958" s="1334"/>
      <c r="AE958" s="1334"/>
      <c r="AF958" s="1334"/>
      <c r="AG958" s="1334"/>
      <c r="AH958" s="1334"/>
      <c r="AI958" s="1334"/>
      <c r="AJ958" s="1334"/>
      <c r="AK958" s="1334"/>
      <c r="AL958" s="1335"/>
      <c r="AM958" s="1336" t="str">
        <f>'Ornamental Trees - Bare Root'!BH196</f>
        <v/>
      </c>
      <c r="AN958" s="1337"/>
      <c r="AO958" s="1338"/>
      <c r="AP958" s="1339">
        <f>'Ornamental Trees - Bare Root'!BJ196</f>
        <v>0</v>
      </c>
      <c r="AQ958" s="1340"/>
      <c r="AR958" s="1341"/>
      <c r="AS958" s="1336" t="str">
        <f t="shared" si="136"/>
        <v/>
      </c>
      <c r="AT958" s="1337"/>
      <c r="AU958" s="1337"/>
      <c r="AV958" s="1338"/>
      <c r="AW958" s="1342" t="str">
        <f>'Ornamental Trees - Bare Root'!BA196</f>
        <v>HBOBR196</v>
      </c>
      <c r="AX958" s="1343"/>
      <c r="AY958" s="1344"/>
      <c r="BB958" s="108" t="str">
        <f t="shared" si="137"/>
        <v>*********</v>
      </c>
      <c r="BC958" s="108" t="str">
        <f t="shared" si="138"/>
        <v>HBOBR196</v>
      </c>
      <c r="BD958" s="108" t="str">
        <f t="shared" si="139"/>
        <v/>
      </c>
      <c r="BE958" s="108" t="str">
        <f t="shared" si="140"/>
        <v>Ginkgo Biloba | Maidenhair Tree | Gingko - Advanced</v>
      </c>
      <c r="BF958" s="115" t="str">
        <f t="shared" si="141"/>
        <v/>
      </c>
      <c r="BG958" s="113" t="str">
        <f t="shared" si="142"/>
        <v/>
      </c>
      <c r="BH958" s="206">
        <f t="shared" si="143"/>
        <v>0</v>
      </c>
      <c r="BI958" s="113" t="str">
        <f t="shared" si="144"/>
        <v/>
      </c>
    </row>
    <row r="959" spans="2:61" ht="18.75" customHeight="1" x14ac:dyDescent="0.4">
      <c r="B959" s="1345" t="s">
        <v>1824</v>
      </c>
      <c r="C959" s="1346"/>
      <c r="D959" s="1345" t="s">
        <v>1824</v>
      </c>
      <c r="E959" s="1346"/>
      <c r="F959" s="1331" t="str">
        <f>'Ornamental Trees - Bare Root'!BG197</f>
        <v/>
      </c>
      <c r="G959" s="1332"/>
      <c r="H959" s="1333" t="str">
        <f>IF('Ornamental Trees - Bare Root'!BE197="",'Ornamental Trees - Bare Root'!BC197&amp;" | "&amp;'Ornamental Trees - Bare Root'!BD197,'Ornamental Trees - Bare Root'!BC197&amp;" | "&amp;'Ornamental Trees - Bare Root'!BD197&amp;" - "&amp;'Ornamental Trees - Bare Root'!BE197)</f>
        <v>Ginkgo Biloba 'Lemonlime Spire' | Lemonlime Spire Gingko - Advanced</v>
      </c>
      <c r="I959" s="1334"/>
      <c r="J959" s="1334"/>
      <c r="K959" s="1334"/>
      <c r="L959" s="1334"/>
      <c r="M959" s="1334"/>
      <c r="N959" s="1334"/>
      <c r="O959" s="1334"/>
      <c r="P959" s="1334"/>
      <c r="Q959" s="1334"/>
      <c r="R959" s="1334"/>
      <c r="S959" s="1334"/>
      <c r="T959" s="1334"/>
      <c r="U959" s="1334"/>
      <c r="V959" s="1334"/>
      <c r="W959" s="1334"/>
      <c r="X959" s="1334"/>
      <c r="Y959" s="1334"/>
      <c r="Z959" s="1334"/>
      <c r="AA959" s="1334"/>
      <c r="AB959" s="1334"/>
      <c r="AC959" s="1334"/>
      <c r="AD959" s="1334"/>
      <c r="AE959" s="1334"/>
      <c r="AF959" s="1334"/>
      <c r="AG959" s="1334"/>
      <c r="AH959" s="1334"/>
      <c r="AI959" s="1334"/>
      <c r="AJ959" s="1334"/>
      <c r="AK959" s="1334"/>
      <c r="AL959" s="1335"/>
      <c r="AM959" s="1336" t="str">
        <f>'Ornamental Trees - Bare Root'!BH197</f>
        <v/>
      </c>
      <c r="AN959" s="1337"/>
      <c r="AO959" s="1338"/>
      <c r="AP959" s="1339">
        <f>'Ornamental Trees - Bare Root'!BJ197</f>
        <v>0</v>
      </c>
      <c r="AQ959" s="1340"/>
      <c r="AR959" s="1341"/>
      <c r="AS959" s="1336" t="str">
        <f t="shared" si="136"/>
        <v/>
      </c>
      <c r="AT959" s="1337"/>
      <c r="AU959" s="1337"/>
      <c r="AV959" s="1338"/>
      <c r="AW959" s="1342" t="str">
        <f>'Ornamental Trees - Bare Root'!BA197</f>
        <v>JFOBR198</v>
      </c>
      <c r="AX959" s="1343"/>
      <c r="AY959" s="1344"/>
      <c r="BB959" s="108" t="str">
        <f t="shared" si="137"/>
        <v>*********</v>
      </c>
      <c r="BC959" s="108" t="str">
        <f t="shared" si="138"/>
        <v>JFOBR198</v>
      </c>
      <c r="BD959" s="108" t="str">
        <f t="shared" si="139"/>
        <v/>
      </c>
      <c r="BE959" s="108" t="str">
        <f t="shared" si="140"/>
        <v>Ginkgo Biloba 'Lemonlime Spire' | Lemonlime Spire Gingko - Advanced</v>
      </c>
      <c r="BF959" s="115" t="str">
        <f t="shared" si="141"/>
        <v/>
      </c>
      <c r="BG959" s="113" t="str">
        <f t="shared" si="142"/>
        <v/>
      </c>
      <c r="BH959" s="206">
        <f t="shared" si="143"/>
        <v>0</v>
      </c>
      <c r="BI959" s="113" t="str">
        <f t="shared" si="144"/>
        <v/>
      </c>
    </row>
    <row r="960" spans="2:61" ht="18.75" customHeight="1" x14ac:dyDescent="0.4">
      <c r="B960" s="1345" t="s">
        <v>1824</v>
      </c>
      <c r="C960" s="1346"/>
      <c r="D960" s="1345" t="s">
        <v>1824</v>
      </c>
      <c r="E960" s="1346"/>
      <c r="F960" s="1331" t="str">
        <f>'Ornamental Trees - Bare Root'!BG198</f>
        <v/>
      </c>
      <c r="G960" s="1332"/>
      <c r="H960" s="1333" t="str">
        <f>IF('Ornamental Trees - Bare Root'!BE198="",'Ornamental Trees - Bare Root'!BC198&amp;" | "&amp;'Ornamental Trees - Bare Root'!BD198,'Ornamental Trees - Bare Root'!BC198&amp;" | "&amp;'Ornamental Trees - Bare Root'!BD198&amp;" - "&amp;'Ornamental Trees - Bare Root'!BE198)</f>
        <v xml:space="preserve"> | </v>
      </c>
      <c r="I960" s="1334"/>
      <c r="J960" s="1334"/>
      <c r="K960" s="1334"/>
      <c r="L960" s="1334"/>
      <c r="M960" s="1334"/>
      <c r="N960" s="1334"/>
      <c r="O960" s="1334"/>
      <c r="P960" s="1334"/>
      <c r="Q960" s="1334"/>
      <c r="R960" s="1334"/>
      <c r="S960" s="1334"/>
      <c r="T960" s="1334"/>
      <c r="U960" s="1334"/>
      <c r="V960" s="1334"/>
      <c r="W960" s="1334"/>
      <c r="X960" s="1334"/>
      <c r="Y960" s="1334"/>
      <c r="Z960" s="1334"/>
      <c r="AA960" s="1334"/>
      <c r="AB960" s="1334"/>
      <c r="AC960" s="1334"/>
      <c r="AD960" s="1334"/>
      <c r="AE960" s="1334"/>
      <c r="AF960" s="1334"/>
      <c r="AG960" s="1334"/>
      <c r="AH960" s="1334"/>
      <c r="AI960" s="1334"/>
      <c r="AJ960" s="1334"/>
      <c r="AK960" s="1334"/>
      <c r="AL960" s="1335"/>
      <c r="AM960" s="1336" t="str">
        <f>'Ornamental Trees - Bare Root'!BH198</f>
        <v/>
      </c>
      <c r="AN960" s="1337"/>
      <c r="AO960" s="1338"/>
      <c r="AP960" s="1339" t="str">
        <f>'Ornamental Trees - Bare Root'!BJ198</f>
        <v/>
      </c>
      <c r="AQ960" s="1340"/>
      <c r="AR960" s="1341"/>
      <c r="AS960" s="1336" t="str">
        <f t="shared" si="136"/>
        <v/>
      </c>
      <c r="AT960" s="1337"/>
      <c r="AU960" s="1337"/>
      <c r="AV960" s="1338"/>
      <c r="AW960" s="1342" t="str">
        <f>'Ornamental Trees - Bare Root'!BA198</f>
        <v/>
      </c>
      <c r="AX960" s="1343"/>
      <c r="AY960" s="1344"/>
      <c r="BB960" s="108" t="str">
        <f t="shared" si="137"/>
        <v>*********</v>
      </c>
      <c r="BC960" s="108" t="str">
        <f t="shared" si="138"/>
        <v/>
      </c>
      <c r="BD960" s="108" t="str">
        <f t="shared" si="139"/>
        <v/>
      </c>
      <c r="BE960" s="108" t="str">
        <f t="shared" si="140"/>
        <v xml:space="preserve"> | </v>
      </c>
      <c r="BF960" s="115" t="str">
        <f t="shared" si="141"/>
        <v/>
      </c>
      <c r="BG960" s="113" t="str">
        <f t="shared" si="142"/>
        <v/>
      </c>
      <c r="BH960" s="206" t="str">
        <f t="shared" si="143"/>
        <v/>
      </c>
      <c r="BI960" s="113" t="str">
        <f t="shared" si="144"/>
        <v/>
      </c>
    </row>
    <row r="961" spans="2:61" ht="18.75" customHeight="1" x14ac:dyDescent="0.4">
      <c r="B961" s="1345" t="s">
        <v>1824</v>
      </c>
      <c r="C961" s="1346"/>
      <c r="D961" s="1345" t="s">
        <v>1824</v>
      </c>
      <c r="E961" s="1346"/>
      <c r="F961" s="1331" t="str">
        <f>'Ornamental Trees - Bare Root'!BG199</f>
        <v/>
      </c>
      <c r="G961" s="1332"/>
      <c r="H961" s="1333" t="str">
        <f>IF('Ornamental Trees - Bare Root'!BE199="",'Ornamental Trees - Bare Root'!BC199&amp;" | "&amp;'Ornamental Trees - Bare Root'!BD199,'Ornamental Trees - Bare Root'!BC199&amp;" | "&amp;'Ornamental Trees - Bare Root'!BD199&amp;" - "&amp;'Ornamental Trees - Bare Root'!BE199)</f>
        <v xml:space="preserve"> | </v>
      </c>
      <c r="I961" s="1334"/>
      <c r="J961" s="1334"/>
      <c r="K961" s="1334"/>
      <c r="L961" s="1334"/>
      <c r="M961" s="1334"/>
      <c r="N961" s="1334"/>
      <c r="O961" s="1334"/>
      <c r="P961" s="1334"/>
      <c r="Q961" s="1334"/>
      <c r="R961" s="1334"/>
      <c r="S961" s="1334"/>
      <c r="T961" s="1334"/>
      <c r="U961" s="1334"/>
      <c r="V961" s="1334"/>
      <c r="W961" s="1334"/>
      <c r="X961" s="1334"/>
      <c r="Y961" s="1334"/>
      <c r="Z961" s="1334"/>
      <c r="AA961" s="1334"/>
      <c r="AB961" s="1334"/>
      <c r="AC961" s="1334"/>
      <c r="AD961" s="1334"/>
      <c r="AE961" s="1334"/>
      <c r="AF961" s="1334"/>
      <c r="AG961" s="1334"/>
      <c r="AH961" s="1334"/>
      <c r="AI961" s="1334"/>
      <c r="AJ961" s="1334"/>
      <c r="AK961" s="1334"/>
      <c r="AL961" s="1335"/>
      <c r="AM961" s="1336" t="str">
        <f>'Ornamental Trees - Bare Root'!BH199</f>
        <v/>
      </c>
      <c r="AN961" s="1337"/>
      <c r="AO961" s="1338"/>
      <c r="AP961" s="1339" t="str">
        <f>'Ornamental Trees - Bare Root'!BJ199</f>
        <v/>
      </c>
      <c r="AQ961" s="1340"/>
      <c r="AR961" s="1341"/>
      <c r="AS961" s="1336" t="str">
        <f t="shared" si="136"/>
        <v/>
      </c>
      <c r="AT961" s="1337"/>
      <c r="AU961" s="1337"/>
      <c r="AV961" s="1338"/>
      <c r="AW961" s="1342" t="str">
        <f>'Ornamental Trees - Bare Root'!BA199</f>
        <v/>
      </c>
      <c r="AX961" s="1343"/>
      <c r="AY961" s="1344"/>
      <c r="BB961" s="108" t="str">
        <f t="shared" si="137"/>
        <v>*********</v>
      </c>
      <c r="BC961" s="108" t="str">
        <f t="shared" si="138"/>
        <v/>
      </c>
      <c r="BD961" s="108" t="str">
        <f t="shared" si="139"/>
        <v/>
      </c>
      <c r="BE961" s="108" t="str">
        <f t="shared" si="140"/>
        <v xml:space="preserve"> | </v>
      </c>
      <c r="BF961" s="115" t="str">
        <f t="shared" si="141"/>
        <v/>
      </c>
      <c r="BG961" s="113" t="str">
        <f t="shared" si="142"/>
        <v/>
      </c>
      <c r="BH961" s="206" t="str">
        <f t="shared" si="143"/>
        <v/>
      </c>
      <c r="BI961" s="113" t="str">
        <f t="shared" si="144"/>
        <v/>
      </c>
    </row>
    <row r="962" spans="2:61" ht="18.75" customHeight="1" x14ac:dyDescent="0.4">
      <c r="B962" s="1345" t="s">
        <v>1824</v>
      </c>
      <c r="C962" s="1346"/>
      <c r="D962" s="1345" t="s">
        <v>1824</v>
      </c>
      <c r="E962" s="1346"/>
      <c r="F962" s="1331" t="str">
        <f>'Ornamental Trees - Bare Root'!BG200</f>
        <v/>
      </c>
      <c r="G962" s="1332"/>
      <c r="H962" s="1333" t="str">
        <f>IF('Ornamental Trees - Bare Root'!BE200="",'Ornamental Trees - Bare Root'!BC200&amp;" | "&amp;'Ornamental Trees - Bare Root'!BD200,'Ornamental Trees - Bare Root'!BC200&amp;" | "&amp;'Ornamental Trees - Bare Root'!BD200&amp;" - "&amp;'Ornamental Trees - Bare Root'!BE200)</f>
        <v>Gleditsia Triacanthos 'Elegantissima'* | Gleditsia Limegold - Advanced</v>
      </c>
      <c r="I962" s="1334"/>
      <c r="J962" s="1334"/>
      <c r="K962" s="1334"/>
      <c r="L962" s="1334"/>
      <c r="M962" s="1334"/>
      <c r="N962" s="1334"/>
      <c r="O962" s="1334"/>
      <c r="P962" s="1334"/>
      <c r="Q962" s="1334"/>
      <c r="R962" s="1334"/>
      <c r="S962" s="1334"/>
      <c r="T962" s="1334"/>
      <c r="U962" s="1334"/>
      <c r="V962" s="1334"/>
      <c r="W962" s="1334"/>
      <c r="X962" s="1334"/>
      <c r="Y962" s="1334"/>
      <c r="Z962" s="1334"/>
      <c r="AA962" s="1334"/>
      <c r="AB962" s="1334"/>
      <c r="AC962" s="1334"/>
      <c r="AD962" s="1334"/>
      <c r="AE962" s="1334"/>
      <c r="AF962" s="1334"/>
      <c r="AG962" s="1334"/>
      <c r="AH962" s="1334"/>
      <c r="AI962" s="1334"/>
      <c r="AJ962" s="1334"/>
      <c r="AK962" s="1334"/>
      <c r="AL962" s="1335"/>
      <c r="AM962" s="1336">
        <f>'Ornamental Trees - Bare Root'!BH200</f>
        <v>62.95</v>
      </c>
      <c r="AN962" s="1337"/>
      <c r="AO962" s="1338"/>
      <c r="AP962" s="1339">
        <f>'Ornamental Trees - Bare Root'!BJ200</f>
        <v>0</v>
      </c>
      <c r="AQ962" s="1340"/>
      <c r="AR962" s="1341"/>
      <c r="AS962" s="1336" t="str">
        <f t="shared" si="136"/>
        <v/>
      </c>
      <c r="AT962" s="1337"/>
      <c r="AU962" s="1337"/>
      <c r="AV962" s="1338"/>
      <c r="AW962" s="1342" t="str">
        <f>'Ornamental Trees - Bare Root'!BA200</f>
        <v>FNOBR203</v>
      </c>
      <c r="AX962" s="1343"/>
      <c r="AY962" s="1344"/>
      <c r="BB962" s="108" t="str">
        <f t="shared" si="137"/>
        <v>*********</v>
      </c>
      <c r="BC962" s="108" t="str">
        <f t="shared" si="138"/>
        <v>FNOBR203</v>
      </c>
      <c r="BD962" s="108" t="str">
        <f t="shared" si="139"/>
        <v/>
      </c>
      <c r="BE962" s="108" t="str">
        <f t="shared" si="140"/>
        <v>Gleditsia Triacanthos 'Elegantissima'* | Gleditsia Limegold - Advanced</v>
      </c>
      <c r="BF962" s="115" t="str">
        <f t="shared" si="141"/>
        <v/>
      </c>
      <c r="BG962" s="113">
        <f t="shared" si="142"/>
        <v>62.95</v>
      </c>
      <c r="BH962" s="206">
        <f t="shared" si="143"/>
        <v>0</v>
      </c>
      <c r="BI962" s="113" t="str">
        <f t="shared" si="144"/>
        <v/>
      </c>
    </row>
    <row r="963" spans="2:61" ht="18.75" customHeight="1" x14ac:dyDescent="0.4">
      <c r="B963" s="1345" t="s">
        <v>1824</v>
      </c>
      <c r="C963" s="1346"/>
      <c r="D963" s="1345" t="s">
        <v>1824</v>
      </c>
      <c r="E963" s="1346"/>
      <c r="F963" s="1331" t="str">
        <f>'Ornamental Trees - Bare Root'!BG201</f>
        <v/>
      </c>
      <c r="G963" s="1332"/>
      <c r="H963" s="1333" t="str">
        <f>IF('Ornamental Trees - Bare Root'!BE201="",'Ornamental Trees - Bare Root'!BC201&amp;" | "&amp;'Ornamental Trees - Bare Root'!BD201,'Ornamental Trees - Bare Root'!BC201&amp;" | "&amp;'Ornamental Trees - Bare Root'!BD201&amp;" - "&amp;'Ornamental Trees - Bare Root'!BE201)</f>
        <v>Gleditsia Triacanthos 'Limegold' | Gleditsia Limegold - Advanced</v>
      </c>
      <c r="I963" s="1334"/>
      <c r="J963" s="1334"/>
      <c r="K963" s="1334"/>
      <c r="L963" s="1334"/>
      <c r="M963" s="1334"/>
      <c r="N963" s="1334"/>
      <c r="O963" s="1334"/>
      <c r="P963" s="1334"/>
      <c r="Q963" s="1334"/>
      <c r="R963" s="1334"/>
      <c r="S963" s="1334"/>
      <c r="T963" s="1334"/>
      <c r="U963" s="1334"/>
      <c r="V963" s="1334"/>
      <c r="W963" s="1334"/>
      <c r="X963" s="1334"/>
      <c r="Y963" s="1334"/>
      <c r="Z963" s="1334"/>
      <c r="AA963" s="1334"/>
      <c r="AB963" s="1334"/>
      <c r="AC963" s="1334"/>
      <c r="AD963" s="1334"/>
      <c r="AE963" s="1334"/>
      <c r="AF963" s="1334"/>
      <c r="AG963" s="1334"/>
      <c r="AH963" s="1334"/>
      <c r="AI963" s="1334"/>
      <c r="AJ963" s="1334"/>
      <c r="AK963" s="1334"/>
      <c r="AL963" s="1335"/>
      <c r="AM963" s="1336" t="str">
        <f>'Ornamental Trees - Bare Root'!BH201</f>
        <v/>
      </c>
      <c r="AN963" s="1337"/>
      <c r="AO963" s="1338"/>
      <c r="AP963" s="1339">
        <f>'Ornamental Trees - Bare Root'!BJ201</f>
        <v>0</v>
      </c>
      <c r="AQ963" s="1340"/>
      <c r="AR963" s="1341"/>
      <c r="AS963" s="1336" t="str">
        <f t="shared" si="136"/>
        <v/>
      </c>
      <c r="AT963" s="1337"/>
      <c r="AU963" s="1337"/>
      <c r="AV963" s="1338"/>
      <c r="AW963" s="1342" t="str">
        <f>'Ornamental Trees - Bare Root'!BA201</f>
        <v>JFOBR205</v>
      </c>
      <c r="AX963" s="1343"/>
      <c r="AY963" s="1344"/>
      <c r="BB963" s="108" t="str">
        <f t="shared" si="137"/>
        <v>*********</v>
      </c>
      <c r="BC963" s="108" t="str">
        <f t="shared" si="138"/>
        <v>JFOBR205</v>
      </c>
      <c r="BD963" s="108" t="str">
        <f t="shared" si="139"/>
        <v/>
      </c>
      <c r="BE963" s="108" t="str">
        <f t="shared" si="140"/>
        <v>Gleditsia Triacanthos 'Limegold' | Gleditsia Limegold - Advanced</v>
      </c>
      <c r="BF963" s="115" t="str">
        <f t="shared" si="141"/>
        <v/>
      </c>
      <c r="BG963" s="113" t="str">
        <f t="shared" si="142"/>
        <v/>
      </c>
      <c r="BH963" s="206">
        <f t="shared" si="143"/>
        <v>0</v>
      </c>
      <c r="BI963" s="113" t="str">
        <f t="shared" si="144"/>
        <v/>
      </c>
    </row>
    <row r="964" spans="2:61" ht="18.75" customHeight="1" x14ac:dyDescent="0.4">
      <c r="B964" s="1345" t="s">
        <v>1824</v>
      </c>
      <c r="C964" s="1346"/>
      <c r="D964" s="1345" t="s">
        <v>1824</v>
      </c>
      <c r="E964" s="1346"/>
      <c r="F964" s="1331" t="str">
        <f>'Ornamental Trees - Bare Root'!BG202</f>
        <v/>
      </c>
      <c r="G964" s="1332"/>
      <c r="H964" s="1333" t="str">
        <f>IF('Ornamental Trees - Bare Root'!BE202="",'Ornamental Trees - Bare Root'!BC202&amp;" | "&amp;'Ornamental Trees - Bare Root'!BD202,'Ornamental Trees - Bare Root'!BC202&amp;" | "&amp;'Ornamental Trees - Bare Root'!BD202&amp;" - "&amp;'Ornamental Trees - Bare Root'!BE202)</f>
        <v>Gleditsia Triacanthos 'Rubylace'* | Gleditsia Rubylace - Advanced</v>
      </c>
      <c r="I964" s="1334"/>
      <c r="J964" s="1334"/>
      <c r="K964" s="1334"/>
      <c r="L964" s="1334"/>
      <c r="M964" s="1334"/>
      <c r="N964" s="1334"/>
      <c r="O964" s="1334"/>
      <c r="P964" s="1334"/>
      <c r="Q964" s="1334"/>
      <c r="R964" s="1334"/>
      <c r="S964" s="1334"/>
      <c r="T964" s="1334"/>
      <c r="U964" s="1334"/>
      <c r="V964" s="1334"/>
      <c r="W964" s="1334"/>
      <c r="X964" s="1334"/>
      <c r="Y964" s="1334"/>
      <c r="Z964" s="1334"/>
      <c r="AA964" s="1334"/>
      <c r="AB964" s="1334"/>
      <c r="AC964" s="1334"/>
      <c r="AD964" s="1334"/>
      <c r="AE964" s="1334"/>
      <c r="AF964" s="1334"/>
      <c r="AG964" s="1334"/>
      <c r="AH964" s="1334"/>
      <c r="AI964" s="1334"/>
      <c r="AJ964" s="1334"/>
      <c r="AK964" s="1334"/>
      <c r="AL964" s="1335"/>
      <c r="AM964" s="1336">
        <f>'Ornamental Trees - Bare Root'!BH202</f>
        <v>62.95</v>
      </c>
      <c r="AN964" s="1337"/>
      <c r="AO964" s="1338"/>
      <c r="AP964" s="1339">
        <f>'Ornamental Trees - Bare Root'!BJ202</f>
        <v>0</v>
      </c>
      <c r="AQ964" s="1340"/>
      <c r="AR964" s="1341"/>
      <c r="AS964" s="1336" t="str">
        <f t="shared" si="136"/>
        <v/>
      </c>
      <c r="AT964" s="1337"/>
      <c r="AU964" s="1337"/>
      <c r="AV964" s="1338"/>
      <c r="AW964" s="1342" t="str">
        <f>'Ornamental Trees - Bare Root'!BA202</f>
        <v>JFOBR207</v>
      </c>
      <c r="AX964" s="1343"/>
      <c r="AY964" s="1344"/>
      <c r="BB964" s="108" t="str">
        <f t="shared" si="137"/>
        <v>*********</v>
      </c>
      <c r="BC964" s="108" t="str">
        <f t="shared" si="138"/>
        <v>JFOBR207</v>
      </c>
      <c r="BD964" s="108" t="str">
        <f t="shared" si="139"/>
        <v/>
      </c>
      <c r="BE964" s="108" t="str">
        <f t="shared" si="140"/>
        <v>Gleditsia Triacanthos 'Rubylace'* | Gleditsia Rubylace - Advanced</v>
      </c>
      <c r="BF964" s="115" t="str">
        <f t="shared" si="141"/>
        <v/>
      </c>
      <c r="BG964" s="113">
        <f t="shared" si="142"/>
        <v>62.95</v>
      </c>
      <c r="BH964" s="206">
        <f t="shared" si="143"/>
        <v>0</v>
      </c>
      <c r="BI964" s="113" t="str">
        <f t="shared" si="144"/>
        <v/>
      </c>
    </row>
    <row r="965" spans="2:61" ht="18.75" customHeight="1" x14ac:dyDescent="0.4">
      <c r="B965" s="1345" t="s">
        <v>1824</v>
      </c>
      <c r="C965" s="1346"/>
      <c r="D965" s="1345" t="s">
        <v>1824</v>
      </c>
      <c r="E965" s="1346"/>
      <c r="F965" s="1331" t="str">
        <f>'Ornamental Trees - Bare Root'!BG203</f>
        <v/>
      </c>
      <c r="G965" s="1332"/>
      <c r="H965" s="1333" t="str">
        <f>IF('Ornamental Trees - Bare Root'!BE203="",'Ornamental Trees - Bare Root'!BC203&amp;" | "&amp;'Ornamental Trees - Bare Root'!BD203,'Ornamental Trees - Bare Root'!BC203&amp;" | "&amp;'Ornamental Trees - Bare Root'!BD203&amp;" - "&amp;'Ornamental Trees - Bare Root'!BE203)</f>
        <v>Gleditsia Triacanthos 'Shademaster' | Gleditsia Shademaster - Advanced</v>
      </c>
      <c r="I965" s="1334"/>
      <c r="J965" s="1334"/>
      <c r="K965" s="1334"/>
      <c r="L965" s="1334"/>
      <c r="M965" s="1334"/>
      <c r="N965" s="1334"/>
      <c r="O965" s="1334"/>
      <c r="P965" s="1334"/>
      <c r="Q965" s="1334"/>
      <c r="R965" s="1334"/>
      <c r="S965" s="1334"/>
      <c r="T965" s="1334"/>
      <c r="U965" s="1334"/>
      <c r="V965" s="1334"/>
      <c r="W965" s="1334"/>
      <c r="X965" s="1334"/>
      <c r="Y965" s="1334"/>
      <c r="Z965" s="1334"/>
      <c r="AA965" s="1334"/>
      <c r="AB965" s="1334"/>
      <c r="AC965" s="1334"/>
      <c r="AD965" s="1334"/>
      <c r="AE965" s="1334"/>
      <c r="AF965" s="1334"/>
      <c r="AG965" s="1334"/>
      <c r="AH965" s="1334"/>
      <c r="AI965" s="1334"/>
      <c r="AJ965" s="1334"/>
      <c r="AK965" s="1334"/>
      <c r="AL965" s="1335"/>
      <c r="AM965" s="1336">
        <f>'Ornamental Trees - Bare Root'!BH203</f>
        <v>62.95</v>
      </c>
      <c r="AN965" s="1337"/>
      <c r="AO965" s="1338"/>
      <c r="AP965" s="1339">
        <f>'Ornamental Trees - Bare Root'!BJ203</f>
        <v>0</v>
      </c>
      <c r="AQ965" s="1340"/>
      <c r="AR965" s="1341"/>
      <c r="AS965" s="1336" t="str">
        <f t="shared" si="136"/>
        <v/>
      </c>
      <c r="AT965" s="1337"/>
      <c r="AU965" s="1337"/>
      <c r="AV965" s="1338"/>
      <c r="AW965" s="1342" t="str">
        <f>'Ornamental Trees - Bare Root'!BA203</f>
        <v>FNOBR208</v>
      </c>
      <c r="AX965" s="1343"/>
      <c r="AY965" s="1344"/>
      <c r="BB965" s="108" t="str">
        <f t="shared" si="137"/>
        <v>*********</v>
      </c>
      <c r="BC965" s="108" t="str">
        <f t="shared" si="138"/>
        <v>FNOBR208</v>
      </c>
      <c r="BD965" s="108" t="str">
        <f t="shared" si="139"/>
        <v/>
      </c>
      <c r="BE965" s="108" t="str">
        <f t="shared" si="140"/>
        <v>Gleditsia Triacanthos 'Shademaster' | Gleditsia Shademaster - Advanced</v>
      </c>
      <c r="BF965" s="115" t="str">
        <f t="shared" si="141"/>
        <v/>
      </c>
      <c r="BG965" s="113">
        <f t="shared" si="142"/>
        <v>62.95</v>
      </c>
      <c r="BH965" s="206">
        <f t="shared" si="143"/>
        <v>0</v>
      </c>
      <c r="BI965" s="113" t="str">
        <f t="shared" si="144"/>
        <v/>
      </c>
    </row>
    <row r="966" spans="2:61" ht="18.75" customHeight="1" x14ac:dyDescent="0.4">
      <c r="B966" s="1345" t="s">
        <v>1824</v>
      </c>
      <c r="C966" s="1346"/>
      <c r="D966" s="1345" t="s">
        <v>1824</v>
      </c>
      <c r="E966" s="1346"/>
      <c r="F966" s="1331" t="str">
        <f>'Ornamental Trees - Bare Root'!BG204</f>
        <v/>
      </c>
      <c r="G966" s="1332"/>
      <c r="H966" s="1333" t="str">
        <f>IF('Ornamental Trees - Bare Root'!BE204="",'Ornamental Trees - Bare Root'!BC204&amp;" | "&amp;'Ornamental Trees - Bare Root'!BD204,'Ornamental Trees - Bare Root'!BC204&amp;" | "&amp;'Ornamental Trees - Bare Root'!BD204&amp;" - "&amp;'Ornamental Trees - Bare Root'!BE204)</f>
        <v>Gleditsia Triacanthos 'Shademaster' | Gleditsia Shademaster - Advanced</v>
      </c>
      <c r="I966" s="1334"/>
      <c r="J966" s="1334"/>
      <c r="K966" s="1334"/>
      <c r="L966" s="1334"/>
      <c r="M966" s="1334"/>
      <c r="N966" s="1334"/>
      <c r="O966" s="1334"/>
      <c r="P966" s="1334"/>
      <c r="Q966" s="1334"/>
      <c r="R966" s="1334"/>
      <c r="S966" s="1334"/>
      <c r="T966" s="1334"/>
      <c r="U966" s="1334"/>
      <c r="V966" s="1334"/>
      <c r="W966" s="1334"/>
      <c r="X966" s="1334"/>
      <c r="Y966" s="1334"/>
      <c r="Z966" s="1334"/>
      <c r="AA966" s="1334"/>
      <c r="AB966" s="1334"/>
      <c r="AC966" s="1334"/>
      <c r="AD966" s="1334"/>
      <c r="AE966" s="1334"/>
      <c r="AF966" s="1334"/>
      <c r="AG966" s="1334"/>
      <c r="AH966" s="1334"/>
      <c r="AI966" s="1334"/>
      <c r="AJ966" s="1334"/>
      <c r="AK966" s="1334"/>
      <c r="AL966" s="1335"/>
      <c r="AM966" s="1336">
        <f>'Ornamental Trees - Bare Root'!BH204</f>
        <v>62.95</v>
      </c>
      <c r="AN966" s="1337"/>
      <c r="AO966" s="1338"/>
      <c r="AP966" s="1339">
        <f>'Ornamental Trees - Bare Root'!BJ204</f>
        <v>0</v>
      </c>
      <c r="AQ966" s="1340"/>
      <c r="AR966" s="1341"/>
      <c r="AS966" s="1336" t="str">
        <f t="shared" si="136"/>
        <v/>
      </c>
      <c r="AT966" s="1337"/>
      <c r="AU966" s="1337"/>
      <c r="AV966" s="1338"/>
      <c r="AW966" s="1342" t="str">
        <f>'Ornamental Trees - Bare Root'!BA204</f>
        <v>JFOBR208</v>
      </c>
      <c r="AX966" s="1343"/>
      <c r="AY966" s="1344"/>
      <c r="BB966" s="108" t="str">
        <f t="shared" si="137"/>
        <v>*********</v>
      </c>
      <c r="BC966" s="108" t="str">
        <f t="shared" si="138"/>
        <v>JFOBR208</v>
      </c>
      <c r="BD966" s="108" t="str">
        <f t="shared" si="139"/>
        <v/>
      </c>
      <c r="BE966" s="108" t="str">
        <f t="shared" si="140"/>
        <v>Gleditsia Triacanthos 'Shademaster' | Gleditsia Shademaster - Advanced</v>
      </c>
      <c r="BF966" s="115" t="str">
        <f t="shared" si="141"/>
        <v/>
      </c>
      <c r="BG966" s="113">
        <f t="shared" si="142"/>
        <v>62.95</v>
      </c>
      <c r="BH966" s="206">
        <f t="shared" si="143"/>
        <v>0</v>
      </c>
      <c r="BI966" s="113" t="str">
        <f t="shared" si="144"/>
        <v/>
      </c>
    </row>
    <row r="967" spans="2:61" ht="18.75" customHeight="1" x14ac:dyDescent="0.4">
      <c r="B967" s="1345" t="s">
        <v>1824</v>
      </c>
      <c r="C967" s="1346"/>
      <c r="D967" s="1345" t="s">
        <v>1824</v>
      </c>
      <c r="E967" s="1346"/>
      <c r="F967" s="1331" t="str">
        <f>'Ornamental Trees - Bare Root'!BG205</f>
        <v/>
      </c>
      <c r="G967" s="1332"/>
      <c r="H967" s="1333" t="str">
        <f>IF('Ornamental Trees - Bare Root'!BE205="",'Ornamental Trees - Bare Root'!BC205&amp;" | "&amp;'Ornamental Trees - Bare Root'!BD205,'Ornamental Trees - Bare Root'!BC205&amp;" | "&amp;'Ornamental Trees - Bare Root'!BD205&amp;" - "&amp;'Ornamental Trees - Bare Root'!BE205)</f>
        <v>Gleditsia Triacanthos 'Sunburst' | Gleditsia Sunburst - Advanced</v>
      </c>
      <c r="I967" s="1334"/>
      <c r="J967" s="1334"/>
      <c r="K967" s="1334"/>
      <c r="L967" s="1334"/>
      <c r="M967" s="1334"/>
      <c r="N967" s="1334"/>
      <c r="O967" s="1334"/>
      <c r="P967" s="1334"/>
      <c r="Q967" s="1334"/>
      <c r="R967" s="1334"/>
      <c r="S967" s="1334"/>
      <c r="T967" s="1334"/>
      <c r="U967" s="1334"/>
      <c r="V967" s="1334"/>
      <c r="W967" s="1334"/>
      <c r="X967" s="1334"/>
      <c r="Y967" s="1334"/>
      <c r="Z967" s="1334"/>
      <c r="AA967" s="1334"/>
      <c r="AB967" s="1334"/>
      <c r="AC967" s="1334"/>
      <c r="AD967" s="1334"/>
      <c r="AE967" s="1334"/>
      <c r="AF967" s="1334"/>
      <c r="AG967" s="1334"/>
      <c r="AH967" s="1334"/>
      <c r="AI967" s="1334"/>
      <c r="AJ967" s="1334"/>
      <c r="AK967" s="1334"/>
      <c r="AL967" s="1335"/>
      <c r="AM967" s="1336">
        <f>'Ornamental Trees - Bare Root'!BH205</f>
        <v>62.95</v>
      </c>
      <c r="AN967" s="1337"/>
      <c r="AO967" s="1338"/>
      <c r="AP967" s="1339">
        <f>'Ornamental Trees - Bare Root'!BJ205</f>
        <v>0</v>
      </c>
      <c r="AQ967" s="1340"/>
      <c r="AR967" s="1341"/>
      <c r="AS967" s="1336" t="str">
        <f t="shared" si="136"/>
        <v/>
      </c>
      <c r="AT967" s="1337"/>
      <c r="AU967" s="1337"/>
      <c r="AV967" s="1338"/>
      <c r="AW967" s="1342" t="str">
        <f>'Ornamental Trees - Bare Root'!BA205</f>
        <v>JFOBR211</v>
      </c>
      <c r="AX967" s="1343"/>
      <c r="AY967" s="1344"/>
      <c r="BB967" s="108" t="str">
        <f t="shared" si="137"/>
        <v>*********</v>
      </c>
      <c r="BC967" s="108" t="str">
        <f t="shared" si="138"/>
        <v>JFOBR211</v>
      </c>
      <c r="BD967" s="108" t="str">
        <f t="shared" si="139"/>
        <v/>
      </c>
      <c r="BE967" s="108" t="str">
        <f t="shared" si="140"/>
        <v>Gleditsia Triacanthos 'Sunburst' | Gleditsia Sunburst - Advanced</v>
      </c>
      <c r="BF967" s="115" t="str">
        <f t="shared" si="141"/>
        <v/>
      </c>
      <c r="BG967" s="113">
        <f t="shared" si="142"/>
        <v>62.95</v>
      </c>
      <c r="BH967" s="206">
        <f t="shared" si="143"/>
        <v>0</v>
      </c>
      <c r="BI967" s="113" t="str">
        <f t="shared" si="144"/>
        <v/>
      </c>
    </row>
    <row r="968" spans="2:61" ht="18.75" customHeight="1" x14ac:dyDescent="0.4">
      <c r="B968" s="1345" t="s">
        <v>1824</v>
      </c>
      <c r="C968" s="1346"/>
      <c r="D968" s="1345" t="s">
        <v>1824</v>
      </c>
      <c r="E968" s="1346"/>
      <c r="F968" s="1331" t="str">
        <f>'Ornamental Trees - Bare Root'!BG206</f>
        <v/>
      </c>
      <c r="G968" s="1332"/>
      <c r="H968" s="1333" t="str">
        <f>IF('Ornamental Trees - Bare Root'!BE206="",'Ornamental Trees - Bare Root'!BC206&amp;" | "&amp;'Ornamental Trees - Bare Root'!BD206,'Ornamental Trees - Bare Root'!BC206&amp;" | "&amp;'Ornamental Trees - Bare Root'!BD206&amp;" - "&amp;'Ornamental Trees - Bare Root'!BE206)</f>
        <v>Gleditsia Triacanthos 'Sunburst' | Gleditsia Sunburst - Advanced</v>
      </c>
      <c r="I968" s="1334"/>
      <c r="J968" s="1334"/>
      <c r="K968" s="1334"/>
      <c r="L968" s="1334"/>
      <c r="M968" s="1334"/>
      <c r="N968" s="1334"/>
      <c r="O968" s="1334"/>
      <c r="P968" s="1334"/>
      <c r="Q968" s="1334"/>
      <c r="R968" s="1334"/>
      <c r="S968" s="1334"/>
      <c r="T968" s="1334"/>
      <c r="U968" s="1334"/>
      <c r="V968" s="1334"/>
      <c r="W968" s="1334"/>
      <c r="X968" s="1334"/>
      <c r="Y968" s="1334"/>
      <c r="Z968" s="1334"/>
      <c r="AA968" s="1334"/>
      <c r="AB968" s="1334"/>
      <c r="AC968" s="1334"/>
      <c r="AD968" s="1334"/>
      <c r="AE968" s="1334"/>
      <c r="AF968" s="1334"/>
      <c r="AG968" s="1334"/>
      <c r="AH968" s="1334"/>
      <c r="AI968" s="1334"/>
      <c r="AJ968" s="1334"/>
      <c r="AK968" s="1334"/>
      <c r="AL968" s="1335"/>
      <c r="AM968" s="1336">
        <f>'Ornamental Trees - Bare Root'!BH206</f>
        <v>62.95</v>
      </c>
      <c r="AN968" s="1337"/>
      <c r="AO968" s="1338"/>
      <c r="AP968" s="1339">
        <f>'Ornamental Trees - Bare Root'!BJ206</f>
        <v>0</v>
      </c>
      <c r="AQ968" s="1340"/>
      <c r="AR968" s="1341"/>
      <c r="AS968" s="1336" t="str">
        <f t="shared" si="136"/>
        <v/>
      </c>
      <c r="AT968" s="1337"/>
      <c r="AU968" s="1337"/>
      <c r="AV968" s="1338"/>
      <c r="AW968" s="1342" t="str">
        <f>'Ornamental Trees - Bare Root'!BA206</f>
        <v>FNOBR211</v>
      </c>
      <c r="AX968" s="1343"/>
      <c r="AY968" s="1344"/>
      <c r="BB968" s="108" t="str">
        <f t="shared" si="137"/>
        <v>*********</v>
      </c>
      <c r="BC968" s="108" t="str">
        <f t="shared" si="138"/>
        <v>FNOBR211</v>
      </c>
      <c r="BD968" s="108" t="str">
        <f t="shared" si="139"/>
        <v/>
      </c>
      <c r="BE968" s="108" t="str">
        <f t="shared" si="140"/>
        <v>Gleditsia Triacanthos 'Sunburst' | Gleditsia Sunburst - Advanced</v>
      </c>
      <c r="BF968" s="115" t="str">
        <f t="shared" si="141"/>
        <v/>
      </c>
      <c r="BG968" s="113">
        <f t="shared" si="142"/>
        <v>62.95</v>
      </c>
      <c r="BH968" s="206">
        <f t="shared" si="143"/>
        <v>0</v>
      </c>
      <c r="BI968" s="113" t="str">
        <f t="shared" si="144"/>
        <v/>
      </c>
    </row>
    <row r="969" spans="2:61" ht="18.75" customHeight="1" x14ac:dyDescent="0.4">
      <c r="B969" s="1345" t="s">
        <v>1824</v>
      </c>
      <c r="C969" s="1346"/>
      <c r="D969" s="1345" t="s">
        <v>1824</v>
      </c>
      <c r="E969" s="1346"/>
      <c r="F969" s="1331" t="str">
        <f>'Ornamental Trees - Bare Root'!BG207</f>
        <v/>
      </c>
      <c r="G969" s="1332"/>
      <c r="H969" s="1333" t="str">
        <f>IF('Ornamental Trees - Bare Root'!BE207="",'Ornamental Trees - Bare Root'!BC207&amp;" | "&amp;'Ornamental Trees - Bare Root'!BD207,'Ornamental Trees - Bare Root'!BC207&amp;" | "&amp;'Ornamental Trees - Bare Root'!BD207&amp;" - "&amp;'Ornamental Trees - Bare Root'!BE207)</f>
        <v>Gleditsia Triacanthos 'Sunburst' | Gleditsia Sunburst - Advanced</v>
      </c>
      <c r="I969" s="1334"/>
      <c r="J969" s="1334"/>
      <c r="K969" s="1334"/>
      <c r="L969" s="1334"/>
      <c r="M969" s="1334"/>
      <c r="N969" s="1334"/>
      <c r="O969" s="1334"/>
      <c r="P969" s="1334"/>
      <c r="Q969" s="1334"/>
      <c r="R969" s="1334"/>
      <c r="S969" s="1334"/>
      <c r="T969" s="1334"/>
      <c r="U969" s="1334"/>
      <c r="V969" s="1334"/>
      <c r="W969" s="1334"/>
      <c r="X969" s="1334"/>
      <c r="Y969" s="1334"/>
      <c r="Z969" s="1334"/>
      <c r="AA969" s="1334"/>
      <c r="AB969" s="1334"/>
      <c r="AC969" s="1334"/>
      <c r="AD969" s="1334"/>
      <c r="AE969" s="1334"/>
      <c r="AF969" s="1334"/>
      <c r="AG969" s="1334"/>
      <c r="AH969" s="1334"/>
      <c r="AI969" s="1334"/>
      <c r="AJ969" s="1334"/>
      <c r="AK969" s="1334"/>
      <c r="AL969" s="1335"/>
      <c r="AM969" s="1336">
        <f>'Ornamental Trees - Bare Root'!BH207</f>
        <v>62.95</v>
      </c>
      <c r="AN969" s="1337"/>
      <c r="AO969" s="1338"/>
      <c r="AP969" s="1339">
        <f>'Ornamental Trees - Bare Root'!BJ207</f>
        <v>0</v>
      </c>
      <c r="AQ969" s="1340"/>
      <c r="AR969" s="1341"/>
      <c r="AS969" s="1336" t="str">
        <f t="shared" si="136"/>
        <v/>
      </c>
      <c r="AT969" s="1337"/>
      <c r="AU969" s="1337"/>
      <c r="AV969" s="1338"/>
      <c r="AW969" s="1342" t="str">
        <f>'Ornamental Trees - Bare Root'!BA207</f>
        <v>JFOBR211</v>
      </c>
      <c r="AX969" s="1343"/>
      <c r="AY969" s="1344"/>
      <c r="BB969" s="108" t="str">
        <f t="shared" si="137"/>
        <v>*********</v>
      </c>
      <c r="BC969" s="108" t="str">
        <f t="shared" si="138"/>
        <v>JFOBR211</v>
      </c>
      <c r="BD969" s="108" t="str">
        <f t="shared" si="139"/>
        <v/>
      </c>
      <c r="BE969" s="108" t="str">
        <f t="shared" si="140"/>
        <v>Gleditsia Triacanthos 'Sunburst' | Gleditsia Sunburst - Advanced</v>
      </c>
      <c r="BF969" s="115" t="str">
        <f t="shared" si="141"/>
        <v/>
      </c>
      <c r="BG969" s="113">
        <f t="shared" si="142"/>
        <v>62.95</v>
      </c>
      <c r="BH969" s="206">
        <f t="shared" si="143"/>
        <v>0</v>
      </c>
      <c r="BI969" s="113" t="str">
        <f t="shared" si="144"/>
        <v/>
      </c>
    </row>
    <row r="970" spans="2:61" ht="18.75" customHeight="1" x14ac:dyDescent="0.4">
      <c r="B970" s="1345" t="s">
        <v>1824</v>
      </c>
      <c r="C970" s="1346"/>
      <c r="D970" s="1345" t="s">
        <v>1824</v>
      </c>
      <c r="E970" s="1346"/>
      <c r="F970" s="1331" t="str">
        <f>'Ornamental Trees - Bare Root'!BG208</f>
        <v/>
      </c>
      <c r="G970" s="1332"/>
      <c r="H970" s="1333" t="str">
        <f>IF('Ornamental Trees - Bare Root'!BE208="",'Ornamental Trees - Bare Root'!BC208&amp;" | "&amp;'Ornamental Trees - Bare Root'!BD208,'Ornamental Trees - Bare Root'!BC208&amp;" | "&amp;'Ornamental Trees - Bare Root'!BD208&amp;" - "&amp;'Ornamental Trees - Bare Root'!BE208)</f>
        <v xml:space="preserve"> | </v>
      </c>
      <c r="I970" s="1334"/>
      <c r="J970" s="1334"/>
      <c r="K970" s="1334"/>
      <c r="L970" s="1334"/>
      <c r="M970" s="1334"/>
      <c r="N970" s="1334"/>
      <c r="O970" s="1334"/>
      <c r="P970" s="1334"/>
      <c r="Q970" s="1334"/>
      <c r="R970" s="1334"/>
      <c r="S970" s="1334"/>
      <c r="T970" s="1334"/>
      <c r="U970" s="1334"/>
      <c r="V970" s="1334"/>
      <c r="W970" s="1334"/>
      <c r="X970" s="1334"/>
      <c r="Y970" s="1334"/>
      <c r="Z970" s="1334"/>
      <c r="AA970" s="1334"/>
      <c r="AB970" s="1334"/>
      <c r="AC970" s="1334"/>
      <c r="AD970" s="1334"/>
      <c r="AE970" s="1334"/>
      <c r="AF970" s="1334"/>
      <c r="AG970" s="1334"/>
      <c r="AH970" s="1334"/>
      <c r="AI970" s="1334"/>
      <c r="AJ970" s="1334"/>
      <c r="AK970" s="1334"/>
      <c r="AL970" s="1335"/>
      <c r="AM970" s="1336" t="str">
        <f>'Ornamental Trees - Bare Root'!BH208</f>
        <v/>
      </c>
      <c r="AN970" s="1337"/>
      <c r="AO970" s="1338"/>
      <c r="AP970" s="1339" t="str">
        <f>'Ornamental Trees - Bare Root'!BJ208</f>
        <v/>
      </c>
      <c r="AQ970" s="1340"/>
      <c r="AR970" s="1341"/>
      <c r="AS970" s="1336" t="str">
        <f t="shared" si="136"/>
        <v/>
      </c>
      <c r="AT970" s="1337"/>
      <c r="AU970" s="1337"/>
      <c r="AV970" s="1338"/>
      <c r="AW970" s="1342" t="str">
        <f>'Ornamental Trees - Bare Root'!BA208</f>
        <v/>
      </c>
      <c r="AX970" s="1343"/>
      <c r="AY970" s="1344"/>
      <c r="BB970" s="108" t="str">
        <f t="shared" si="137"/>
        <v>*********</v>
      </c>
      <c r="BC970" s="108" t="str">
        <f t="shared" si="138"/>
        <v/>
      </c>
      <c r="BD970" s="108" t="str">
        <f t="shared" si="139"/>
        <v/>
      </c>
      <c r="BE970" s="108" t="str">
        <f t="shared" si="140"/>
        <v xml:space="preserve"> | </v>
      </c>
      <c r="BF970" s="115" t="str">
        <f t="shared" si="141"/>
        <v/>
      </c>
      <c r="BG970" s="113" t="str">
        <f t="shared" si="142"/>
        <v/>
      </c>
      <c r="BH970" s="206" t="str">
        <f t="shared" si="143"/>
        <v/>
      </c>
      <c r="BI970" s="113" t="str">
        <f t="shared" si="144"/>
        <v/>
      </c>
    </row>
    <row r="971" spans="2:61" ht="18.75" customHeight="1" x14ac:dyDescent="0.4">
      <c r="B971" s="1345" t="s">
        <v>1824</v>
      </c>
      <c r="C971" s="1346"/>
      <c r="D971" s="1345" t="s">
        <v>1824</v>
      </c>
      <c r="E971" s="1346"/>
      <c r="F971" s="1331" t="str">
        <f>'Ornamental Trees - Bare Root'!BG209</f>
        <v/>
      </c>
      <c r="G971" s="1332"/>
      <c r="H971" s="1333" t="str">
        <f>IF('Ornamental Trees - Bare Root'!BE209="",'Ornamental Trees - Bare Root'!BC209&amp;" | "&amp;'Ornamental Trees - Bare Root'!BD209,'Ornamental Trees - Bare Root'!BC209&amp;" | "&amp;'Ornamental Trees - Bare Root'!BD209&amp;" - "&amp;'Ornamental Trees - Bare Root'!BE209)</f>
        <v xml:space="preserve"> | </v>
      </c>
      <c r="I971" s="1334"/>
      <c r="J971" s="1334"/>
      <c r="K971" s="1334"/>
      <c r="L971" s="1334"/>
      <c r="M971" s="1334"/>
      <c r="N971" s="1334"/>
      <c r="O971" s="1334"/>
      <c r="P971" s="1334"/>
      <c r="Q971" s="1334"/>
      <c r="R971" s="1334"/>
      <c r="S971" s="1334"/>
      <c r="T971" s="1334"/>
      <c r="U971" s="1334"/>
      <c r="V971" s="1334"/>
      <c r="W971" s="1334"/>
      <c r="X971" s="1334"/>
      <c r="Y971" s="1334"/>
      <c r="Z971" s="1334"/>
      <c r="AA971" s="1334"/>
      <c r="AB971" s="1334"/>
      <c r="AC971" s="1334"/>
      <c r="AD971" s="1334"/>
      <c r="AE971" s="1334"/>
      <c r="AF971" s="1334"/>
      <c r="AG971" s="1334"/>
      <c r="AH971" s="1334"/>
      <c r="AI971" s="1334"/>
      <c r="AJ971" s="1334"/>
      <c r="AK971" s="1334"/>
      <c r="AL971" s="1335"/>
      <c r="AM971" s="1336" t="str">
        <f>'Ornamental Trees - Bare Root'!BH209</f>
        <v/>
      </c>
      <c r="AN971" s="1337"/>
      <c r="AO971" s="1338"/>
      <c r="AP971" s="1339" t="str">
        <f>'Ornamental Trees - Bare Root'!BJ209</f>
        <v/>
      </c>
      <c r="AQ971" s="1340"/>
      <c r="AR971" s="1341"/>
      <c r="AS971" s="1336" t="str">
        <f t="shared" si="136"/>
        <v/>
      </c>
      <c r="AT971" s="1337"/>
      <c r="AU971" s="1337"/>
      <c r="AV971" s="1338"/>
      <c r="AW971" s="1342" t="str">
        <f>'Ornamental Trees - Bare Root'!BA209</f>
        <v/>
      </c>
      <c r="AX971" s="1343"/>
      <c r="AY971" s="1344"/>
      <c r="BB971" s="108" t="str">
        <f t="shared" si="137"/>
        <v>*********</v>
      </c>
      <c r="BC971" s="108" t="str">
        <f t="shared" si="138"/>
        <v/>
      </c>
      <c r="BD971" s="108" t="str">
        <f t="shared" si="139"/>
        <v/>
      </c>
      <c r="BE971" s="108" t="str">
        <f t="shared" si="140"/>
        <v xml:space="preserve"> | </v>
      </c>
      <c r="BF971" s="115" t="str">
        <f t="shared" si="141"/>
        <v/>
      </c>
      <c r="BG971" s="113" t="str">
        <f t="shared" si="142"/>
        <v/>
      </c>
      <c r="BH971" s="206" t="str">
        <f t="shared" si="143"/>
        <v/>
      </c>
      <c r="BI971" s="113" t="str">
        <f t="shared" si="144"/>
        <v/>
      </c>
    </row>
    <row r="972" spans="2:61" ht="18.75" customHeight="1" x14ac:dyDescent="0.4">
      <c r="B972" s="1345" t="s">
        <v>1824</v>
      </c>
      <c r="C972" s="1346"/>
      <c r="D972" s="1345" t="s">
        <v>1824</v>
      </c>
      <c r="E972" s="1346"/>
      <c r="F972" s="1331" t="str">
        <f>'Ornamental Trees - Bare Root'!BG210</f>
        <v/>
      </c>
      <c r="G972" s="1332"/>
      <c r="H972" s="1333" t="str">
        <f>IF('Ornamental Trees - Bare Root'!BE210="",'Ornamental Trees - Bare Root'!BC210&amp;" | "&amp;'Ornamental Trees - Bare Root'!BD210,'Ornamental Trees - Bare Root'!BC210&amp;" | "&amp;'Ornamental Trees - Bare Root'!BD210&amp;" - "&amp;'Ornamental Trees - Bare Root'!BE210)</f>
        <v>Hamamelis 'Arnold's Promise' | Arnold Promise Witch Hazel - Advanced</v>
      </c>
      <c r="I972" s="1334"/>
      <c r="J972" s="1334"/>
      <c r="K972" s="1334"/>
      <c r="L972" s="1334"/>
      <c r="M972" s="1334"/>
      <c r="N972" s="1334"/>
      <c r="O972" s="1334"/>
      <c r="P972" s="1334"/>
      <c r="Q972" s="1334"/>
      <c r="R972" s="1334"/>
      <c r="S972" s="1334"/>
      <c r="T972" s="1334"/>
      <c r="U972" s="1334"/>
      <c r="V972" s="1334"/>
      <c r="W972" s="1334"/>
      <c r="X972" s="1334"/>
      <c r="Y972" s="1334"/>
      <c r="Z972" s="1334"/>
      <c r="AA972" s="1334"/>
      <c r="AB972" s="1334"/>
      <c r="AC972" s="1334"/>
      <c r="AD972" s="1334"/>
      <c r="AE972" s="1334"/>
      <c r="AF972" s="1334"/>
      <c r="AG972" s="1334"/>
      <c r="AH972" s="1334"/>
      <c r="AI972" s="1334"/>
      <c r="AJ972" s="1334"/>
      <c r="AK972" s="1334"/>
      <c r="AL972" s="1335"/>
      <c r="AM972" s="1336">
        <f>'Ornamental Trees - Bare Root'!BH210</f>
        <v>69.95</v>
      </c>
      <c r="AN972" s="1337"/>
      <c r="AO972" s="1338"/>
      <c r="AP972" s="1339">
        <f>'Ornamental Trees - Bare Root'!BJ210</f>
        <v>0</v>
      </c>
      <c r="AQ972" s="1340"/>
      <c r="AR972" s="1341"/>
      <c r="AS972" s="1336" t="str">
        <f t="shared" si="136"/>
        <v/>
      </c>
      <c r="AT972" s="1337"/>
      <c r="AU972" s="1337"/>
      <c r="AV972" s="1338"/>
      <c r="AW972" s="1342" t="str">
        <f>'Ornamental Trees - Bare Root'!BA210</f>
        <v>JFOBR212</v>
      </c>
      <c r="AX972" s="1343"/>
      <c r="AY972" s="1344"/>
      <c r="BB972" s="108" t="str">
        <f t="shared" si="137"/>
        <v>*********</v>
      </c>
      <c r="BC972" s="108" t="str">
        <f t="shared" si="138"/>
        <v>JFOBR212</v>
      </c>
      <c r="BD972" s="108" t="str">
        <f t="shared" si="139"/>
        <v/>
      </c>
      <c r="BE972" s="108" t="str">
        <f t="shared" si="140"/>
        <v>Hamamelis 'Arnold's Promise' | Arnold Promise Witch Hazel - Advanced</v>
      </c>
      <c r="BF972" s="115" t="str">
        <f t="shared" si="141"/>
        <v/>
      </c>
      <c r="BG972" s="113">
        <f t="shared" si="142"/>
        <v>69.95</v>
      </c>
      <c r="BH972" s="206">
        <f t="shared" si="143"/>
        <v>0</v>
      </c>
      <c r="BI972" s="113" t="str">
        <f t="shared" si="144"/>
        <v/>
      </c>
    </row>
    <row r="973" spans="2:61" ht="18.75" customHeight="1" x14ac:dyDescent="0.4">
      <c r="B973" s="1345" t="s">
        <v>1824</v>
      </c>
      <c r="C973" s="1346"/>
      <c r="D973" s="1345" t="s">
        <v>1824</v>
      </c>
      <c r="E973" s="1346"/>
      <c r="F973" s="1331" t="str">
        <f>'Ornamental Trees - Bare Root'!BG211</f>
        <v/>
      </c>
      <c r="G973" s="1332"/>
      <c r="H973" s="1333" t="str">
        <f>IF('Ornamental Trees - Bare Root'!BE211="",'Ornamental Trees - Bare Root'!BC211&amp;" | "&amp;'Ornamental Trees - Bare Root'!BD211,'Ornamental Trees - Bare Root'!BC211&amp;" | "&amp;'Ornamental Trees - Bare Root'!BD211&amp;" - "&amp;'Ornamental Trees - Bare Root'!BE211)</f>
        <v>Hamamelis 'Jelena' | Jelena Witch Hazel - Advanced</v>
      </c>
      <c r="I973" s="1334"/>
      <c r="J973" s="1334"/>
      <c r="K973" s="1334"/>
      <c r="L973" s="1334"/>
      <c r="M973" s="1334"/>
      <c r="N973" s="1334"/>
      <c r="O973" s="1334"/>
      <c r="P973" s="1334"/>
      <c r="Q973" s="1334"/>
      <c r="R973" s="1334"/>
      <c r="S973" s="1334"/>
      <c r="T973" s="1334"/>
      <c r="U973" s="1334"/>
      <c r="V973" s="1334"/>
      <c r="W973" s="1334"/>
      <c r="X973" s="1334"/>
      <c r="Y973" s="1334"/>
      <c r="Z973" s="1334"/>
      <c r="AA973" s="1334"/>
      <c r="AB973" s="1334"/>
      <c r="AC973" s="1334"/>
      <c r="AD973" s="1334"/>
      <c r="AE973" s="1334"/>
      <c r="AF973" s="1334"/>
      <c r="AG973" s="1334"/>
      <c r="AH973" s="1334"/>
      <c r="AI973" s="1334"/>
      <c r="AJ973" s="1334"/>
      <c r="AK973" s="1334"/>
      <c r="AL973" s="1335"/>
      <c r="AM973" s="1336">
        <f>'Ornamental Trees - Bare Root'!BH211</f>
        <v>69.95</v>
      </c>
      <c r="AN973" s="1337"/>
      <c r="AO973" s="1338"/>
      <c r="AP973" s="1339">
        <f>'Ornamental Trees - Bare Root'!BJ211</f>
        <v>0</v>
      </c>
      <c r="AQ973" s="1340"/>
      <c r="AR973" s="1341"/>
      <c r="AS973" s="1336" t="str">
        <f t="shared" si="136"/>
        <v/>
      </c>
      <c r="AT973" s="1337"/>
      <c r="AU973" s="1337"/>
      <c r="AV973" s="1338"/>
      <c r="AW973" s="1342" t="str">
        <f>'Ornamental Trees - Bare Root'!BA211</f>
        <v>JFOBR214</v>
      </c>
      <c r="AX973" s="1343"/>
      <c r="AY973" s="1344"/>
      <c r="BB973" s="108" t="str">
        <f t="shared" si="137"/>
        <v>*********</v>
      </c>
      <c r="BC973" s="108" t="str">
        <f t="shared" si="138"/>
        <v>JFOBR214</v>
      </c>
      <c r="BD973" s="108" t="str">
        <f t="shared" si="139"/>
        <v/>
      </c>
      <c r="BE973" s="108" t="str">
        <f t="shared" si="140"/>
        <v>Hamamelis 'Jelena' | Jelena Witch Hazel - Advanced</v>
      </c>
      <c r="BF973" s="115" t="str">
        <f t="shared" si="141"/>
        <v/>
      </c>
      <c r="BG973" s="113">
        <f t="shared" si="142"/>
        <v>69.95</v>
      </c>
      <c r="BH973" s="206">
        <f t="shared" si="143"/>
        <v>0</v>
      </c>
      <c r="BI973" s="113" t="str">
        <f t="shared" si="144"/>
        <v/>
      </c>
    </row>
    <row r="974" spans="2:61" ht="18.75" customHeight="1" x14ac:dyDescent="0.4">
      <c r="B974" s="1345" t="s">
        <v>1824</v>
      </c>
      <c r="C974" s="1346"/>
      <c r="D974" s="1345" t="s">
        <v>1824</v>
      </c>
      <c r="E974" s="1346"/>
      <c r="F974" s="1331" t="str">
        <f>'Ornamental Trees - Bare Root'!BG212</f>
        <v/>
      </c>
      <c r="G974" s="1332"/>
      <c r="H974" s="1333" t="str">
        <f>IF('Ornamental Trees - Bare Root'!BE212="",'Ornamental Trees - Bare Root'!BC212&amp;" | "&amp;'Ornamental Trees - Bare Root'!BD212,'Ornamental Trees - Bare Root'!BC212&amp;" | "&amp;'Ornamental Trees - Bare Root'!BD212&amp;" - "&amp;'Ornamental Trees - Bare Root'!BE212)</f>
        <v>Hamamelis 'Pallida' | Yellow Witch Hazel - Advanced</v>
      </c>
      <c r="I974" s="1334"/>
      <c r="J974" s="1334"/>
      <c r="K974" s="1334"/>
      <c r="L974" s="1334"/>
      <c r="M974" s="1334"/>
      <c r="N974" s="1334"/>
      <c r="O974" s="1334"/>
      <c r="P974" s="1334"/>
      <c r="Q974" s="1334"/>
      <c r="R974" s="1334"/>
      <c r="S974" s="1334"/>
      <c r="T974" s="1334"/>
      <c r="U974" s="1334"/>
      <c r="V974" s="1334"/>
      <c r="W974" s="1334"/>
      <c r="X974" s="1334"/>
      <c r="Y974" s="1334"/>
      <c r="Z974" s="1334"/>
      <c r="AA974" s="1334"/>
      <c r="AB974" s="1334"/>
      <c r="AC974" s="1334"/>
      <c r="AD974" s="1334"/>
      <c r="AE974" s="1334"/>
      <c r="AF974" s="1334"/>
      <c r="AG974" s="1334"/>
      <c r="AH974" s="1334"/>
      <c r="AI974" s="1334"/>
      <c r="AJ974" s="1334"/>
      <c r="AK974" s="1334"/>
      <c r="AL974" s="1335"/>
      <c r="AM974" s="1336">
        <f>'Ornamental Trees - Bare Root'!BH212</f>
        <v>69.95</v>
      </c>
      <c r="AN974" s="1337"/>
      <c r="AO974" s="1338"/>
      <c r="AP974" s="1339">
        <f>'Ornamental Trees - Bare Root'!BJ212</f>
        <v>0</v>
      </c>
      <c r="AQ974" s="1340"/>
      <c r="AR974" s="1341"/>
      <c r="AS974" s="1336" t="str">
        <f t="shared" si="136"/>
        <v/>
      </c>
      <c r="AT974" s="1337"/>
      <c r="AU974" s="1337"/>
      <c r="AV974" s="1338"/>
      <c r="AW974" s="1342" t="str">
        <f>'Ornamental Trees - Bare Root'!BA212</f>
        <v>JFOBR216</v>
      </c>
      <c r="AX974" s="1343"/>
      <c r="AY974" s="1344"/>
      <c r="BB974" s="108" t="str">
        <f t="shared" si="137"/>
        <v>*********</v>
      </c>
      <c r="BC974" s="108" t="str">
        <f t="shared" si="138"/>
        <v>JFOBR216</v>
      </c>
      <c r="BD974" s="108" t="str">
        <f t="shared" si="139"/>
        <v/>
      </c>
      <c r="BE974" s="108" t="str">
        <f t="shared" si="140"/>
        <v>Hamamelis 'Pallida' | Yellow Witch Hazel - Advanced</v>
      </c>
      <c r="BF974" s="115" t="str">
        <f t="shared" si="141"/>
        <v/>
      </c>
      <c r="BG974" s="113">
        <f t="shared" si="142"/>
        <v>69.95</v>
      </c>
      <c r="BH974" s="206">
        <f t="shared" si="143"/>
        <v>0</v>
      </c>
      <c r="BI974" s="113" t="str">
        <f t="shared" si="144"/>
        <v/>
      </c>
    </row>
    <row r="975" spans="2:61" ht="18.75" customHeight="1" x14ac:dyDescent="0.4">
      <c r="B975" s="1345" t="s">
        <v>1824</v>
      </c>
      <c r="C975" s="1346"/>
      <c r="D975" s="1345" t="s">
        <v>1824</v>
      </c>
      <c r="E975" s="1346"/>
      <c r="F975" s="1331" t="str">
        <f>'Ornamental Trees - Bare Root'!BG213</f>
        <v/>
      </c>
      <c r="G975" s="1332"/>
      <c r="H975" s="1333" t="str">
        <f>IF('Ornamental Trees - Bare Root'!BE213="",'Ornamental Trees - Bare Root'!BC213&amp;" | "&amp;'Ornamental Trees - Bare Root'!BD213,'Ornamental Trees - Bare Root'!BC213&amp;" | "&amp;'Ornamental Trees - Bare Root'!BD213&amp;" - "&amp;'Ornamental Trees - Bare Root'!BE213)</f>
        <v xml:space="preserve"> | </v>
      </c>
      <c r="I975" s="1334"/>
      <c r="J975" s="1334"/>
      <c r="K975" s="1334"/>
      <c r="L975" s="1334"/>
      <c r="M975" s="1334"/>
      <c r="N975" s="1334"/>
      <c r="O975" s="1334"/>
      <c r="P975" s="1334"/>
      <c r="Q975" s="1334"/>
      <c r="R975" s="1334"/>
      <c r="S975" s="1334"/>
      <c r="T975" s="1334"/>
      <c r="U975" s="1334"/>
      <c r="V975" s="1334"/>
      <c r="W975" s="1334"/>
      <c r="X975" s="1334"/>
      <c r="Y975" s="1334"/>
      <c r="Z975" s="1334"/>
      <c r="AA975" s="1334"/>
      <c r="AB975" s="1334"/>
      <c r="AC975" s="1334"/>
      <c r="AD975" s="1334"/>
      <c r="AE975" s="1334"/>
      <c r="AF975" s="1334"/>
      <c r="AG975" s="1334"/>
      <c r="AH975" s="1334"/>
      <c r="AI975" s="1334"/>
      <c r="AJ975" s="1334"/>
      <c r="AK975" s="1334"/>
      <c r="AL975" s="1335"/>
      <c r="AM975" s="1336" t="str">
        <f>'Ornamental Trees - Bare Root'!BH213</f>
        <v/>
      </c>
      <c r="AN975" s="1337"/>
      <c r="AO975" s="1338"/>
      <c r="AP975" s="1339" t="str">
        <f>'Ornamental Trees - Bare Root'!BJ213</f>
        <v/>
      </c>
      <c r="AQ975" s="1340"/>
      <c r="AR975" s="1341"/>
      <c r="AS975" s="1336" t="str">
        <f t="shared" si="136"/>
        <v/>
      </c>
      <c r="AT975" s="1337"/>
      <c r="AU975" s="1337"/>
      <c r="AV975" s="1338"/>
      <c r="AW975" s="1342" t="str">
        <f>'Ornamental Trees - Bare Root'!BA213</f>
        <v/>
      </c>
      <c r="AX975" s="1343"/>
      <c r="AY975" s="1344"/>
      <c r="BB975" s="108" t="str">
        <f t="shared" si="137"/>
        <v>*********</v>
      </c>
      <c r="BC975" s="108" t="str">
        <f t="shared" si="138"/>
        <v/>
      </c>
      <c r="BD975" s="108" t="str">
        <f t="shared" si="139"/>
        <v/>
      </c>
      <c r="BE975" s="108" t="str">
        <f t="shared" si="140"/>
        <v xml:space="preserve"> | </v>
      </c>
      <c r="BF975" s="115" t="str">
        <f t="shared" si="141"/>
        <v/>
      </c>
      <c r="BG975" s="113" t="str">
        <f t="shared" si="142"/>
        <v/>
      </c>
      <c r="BH975" s="206" t="str">
        <f t="shared" si="143"/>
        <v/>
      </c>
      <c r="BI975" s="113" t="str">
        <f t="shared" si="144"/>
        <v/>
      </c>
    </row>
    <row r="976" spans="2:61" ht="18.75" customHeight="1" x14ac:dyDescent="0.4">
      <c r="B976" s="1345" t="s">
        <v>1824</v>
      </c>
      <c r="C976" s="1346"/>
      <c r="D976" s="1345" t="s">
        <v>1824</v>
      </c>
      <c r="E976" s="1346"/>
      <c r="F976" s="1331" t="str">
        <f>'Ornamental Trees - Bare Root'!BG214</f>
        <v/>
      </c>
      <c r="G976" s="1332"/>
      <c r="H976" s="1333" t="str">
        <f>IF('Ornamental Trees - Bare Root'!BE214="",'Ornamental Trees - Bare Root'!BC214&amp;" | "&amp;'Ornamental Trees - Bare Root'!BD214,'Ornamental Trees - Bare Root'!BC214&amp;" | "&amp;'Ornamental Trees - Bare Root'!BD214&amp;" - "&amp;'Ornamental Trees - Bare Root'!BE214)</f>
        <v xml:space="preserve"> | </v>
      </c>
      <c r="I976" s="1334"/>
      <c r="J976" s="1334"/>
      <c r="K976" s="1334"/>
      <c r="L976" s="1334"/>
      <c r="M976" s="1334"/>
      <c r="N976" s="1334"/>
      <c r="O976" s="1334"/>
      <c r="P976" s="1334"/>
      <c r="Q976" s="1334"/>
      <c r="R976" s="1334"/>
      <c r="S976" s="1334"/>
      <c r="T976" s="1334"/>
      <c r="U976" s="1334"/>
      <c r="V976" s="1334"/>
      <c r="W976" s="1334"/>
      <c r="X976" s="1334"/>
      <c r="Y976" s="1334"/>
      <c r="Z976" s="1334"/>
      <c r="AA976" s="1334"/>
      <c r="AB976" s="1334"/>
      <c r="AC976" s="1334"/>
      <c r="AD976" s="1334"/>
      <c r="AE976" s="1334"/>
      <c r="AF976" s="1334"/>
      <c r="AG976" s="1334"/>
      <c r="AH976" s="1334"/>
      <c r="AI976" s="1334"/>
      <c r="AJ976" s="1334"/>
      <c r="AK976" s="1334"/>
      <c r="AL976" s="1335"/>
      <c r="AM976" s="1336" t="str">
        <f>'Ornamental Trees - Bare Root'!BH214</f>
        <v/>
      </c>
      <c r="AN976" s="1337"/>
      <c r="AO976" s="1338"/>
      <c r="AP976" s="1339" t="str">
        <f>'Ornamental Trees - Bare Root'!BJ214</f>
        <v/>
      </c>
      <c r="AQ976" s="1340"/>
      <c r="AR976" s="1341"/>
      <c r="AS976" s="1336" t="str">
        <f t="shared" ref="AS976:AS1039" si="145">IF(OR(F976="",F976=0),"",(F976*AM976)-(F976*AM976*AP976))</f>
        <v/>
      </c>
      <c r="AT976" s="1337"/>
      <c r="AU976" s="1337"/>
      <c r="AV976" s="1338"/>
      <c r="AW976" s="1342" t="str">
        <f>'Ornamental Trees - Bare Root'!BA214</f>
        <v/>
      </c>
      <c r="AX976" s="1343"/>
      <c r="AY976" s="1344"/>
      <c r="BB976" s="108" t="str">
        <f t="shared" si="137"/>
        <v>*********</v>
      </c>
      <c r="BC976" s="108" t="str">
        <f t="shared" si="138"/>
        <v/>
      </c>
      <c r="BD976" s="108" t="str">
        <f t="shared" si="139"/>
        <v/>
      </c>
      <c r="BE976" s="108" t="str">
        <f t="shared" si="140"/>
        <v xml:space="preserve"> | </v>
      </c>
      <c r="BF976" s="115" t="str">
        <f t="shared" si="141"/>
        <v/>
      </c>
      <c r="BG976" s="113" t="str">
        <f t="shared" si="142"/>
        <v/>
      </c>
      <c r="BH976" s="206" t="str">
        <f t="shared" si="143"/>
        <v/>
      </c>
      <c r="BI976" s="113" t="str">
        <f t="shared" si="144"/>
        <v/>
      </c>
    </row>
    <row r="977" spans="2:61" ht="18.75" customHeight="1" x14ac:dyDescent="0.4">
      <c r="B977" s="1345" t="s">
        <v>1824</v>
      </c>
      <c r="C977" s="1346"/>
      <c r="D977" s="1345" t="s">
        <v>1824</v>
      </c>
      <c r="E977" s="1346"/>
      <c r="F977" s="1331" t="str">
        <f>'Ornamental Trees - Bare Root'!BG215</f>
        <v/>
      </c>
      <c r="G977" s="1332"/>
      <c r="H977" s="1333" t="str">
        <f>IF('Ornamental Trees - Bare Root'!BE215="",'Ornamental Trees - Bare Root'!BC215&amp;" | "&amp;'Ornamental Trees - Bare Root'!BD215,'Ornamental Trees - Bare Root'!BC215&amp;" | "&amp;'Ornamental Trees - Bare Root'!BD215&amp;" - "&amp;'Ornamental Trees - Bare Root'!BE215)</f>
        <v>Hydrangea macrophylla Blushing Bride | Blushing Bride Hydrangea - Bush</v>
      </c>
      <c r="I977" s="1334"/>
      <c r="J977" s="1334"/>
      <c r="K977" s="1334"/>
      <c r="L977" s="1334"/>
      <c r="M977" s="1334"/>
      <c r="N977" s="1334"/>
      <c r="O977" s="1334"/>
      <c r="P977" s="1334"/>
      <c r="Q977" s="1334"/>
      <c r="R977" s="1334"/>
      <c r="S977" s="1334"/>
      <c r="T977" s="1334"/>
      <c r="U977" s="1334"/>
      <c r="V977" s="1334"/>
      <c r="W977" s="1334"/>
      <c r="X977" s="1334"/>
      <c r="Y977" s="1334"/>
      <c r="Z977" s="1334"/>
      <c r="AA977" s="1334"/>
      <c r="AB977" s="1334"/>
      <c r="AC977" s="1334"/>
      <c r="AD977" s="1334"/>
      <c r="AE977" s="1334"/>
      <c r="AF977" s="1334"/>
      <c r="AG977" s="1334"/>
      <c r="AH977" s="1334"/>
      <c r="AI977" s="1334"/>
      <c r="AJ977" s="1334"/>
      <c r="AK977" s="1334"/>
      <c r="AL977" s="1335"/>
      <c r="AM977" s="1336" t="str">
        <f>'Ornamental Trees - Bare Root'!BH215</f>
        <v/>
      </c>
      <c r="AN977" s="1337"/>
      <c r="AO977" s="1338"/>
      <c r="AP977" s="1339">
        <f>'Ornamental Trees - Bare Root'!BJ215</f>
        <v>0</v>
      </c>
      <c r="AQ977" s="1340"/>
      <c r="AR977" s="1341"/>
      <c r="AS977" s="1336" t="str">
        <f t="shared" si="145"/>
        <v/>
      </c>
      <c r="AT977" s="1337"/>
      <c r="AU977" s="1337"/>
      <c r="AV977" s="1338"/>
      <c r="AW977" s="1342" t="str">
        <f>'Ornamental Trees - Bare Root'!BA215</f>
        <v>FNOBR220</v>
      </c>
      <c r="AX977" s="1343"/>
      <c r="AY977" s="1344"/>
      <c r="BB977" s="108" t="str">
        <f t="shared" si="137"/>
        <v>*********</v>
      </c>
      <c r="BC977" s="108" t="str">
        <f t="shared" si="138"/>
        <v>FNOBR220</v>
      </c>
      <c r="BD977" s="108" t="str">
        <f t="shared" si="139"/>
        <v/>
      </c>
      <c r="BE977" s="108" t="str">
        <f t="shared" si="140"/>
        <v>Hydrangea macrophylla Blushing Bride | Blushing Bride Hydrangea - Bush</v>
      </c>
      <c r="BF977" s="115" t="str">
        <f t="shared" si="141"/>
        <v/>
      </c>
      <c r="BG977" s="113" t="str">
        <f t="shared" si="142"/>
        <v/>
      </c>
      <c r="BH977" s="206">
        <f t="shared" si="143"/>
        <v>0</v>
      </c>
      <c r="BI977" s="113" t="str">
        <f t="shared" si="144"/>
        <v/>
      </c>
    </row>
    <row r="978" spans="2:61" ht="18.75" customHeight="1" x14ac:dyDescent="0.4">
      <c r="B978" s="1345" t="s">
        <v>1824</v>
      </c>
      <c r="C978" s="1346"/>
      <c r="D978" s="1345" t="s">
        <v>1824</v>
      </c>
      <c r="E978" s="1346"/>
      <c r="F978" s="1331" t="str">
        <f>'Ornamental Trees - Bare Root'!BG216</f>
        <v/>
      </c>
      <c r="G978" s="1332"/>
      <c r="H978" s="1333" t="str">
        <f>IF('Ornamental Trees - Bare Root'!BE216="",'Ornamental Trees - Bare Root'!BC216&amp;" | "&amp;'Ornamental Trees - Bare Root'!BD216,'Ornamental Trees - Bare Root'!BC216&amp;" | "&amp;'Ornamental Trees - Bare Root'!BD216&amp;" - "&amp;'Ornamental Trees - Bare Root'!BE216)</f>
        <v>Hydrangea macrophylla The Original | The Original Hydrangea - Bush</v>
      </c>
      <c r="I978" s="1334"/>
      <c r="J978" s="1334"/>
      <c r="K978" s="1334"/>
      <c r="L978" s="1334"/>
      <c r="M978" s="1334"/>
      <c r="N978" s="1334"/>
      <c r="O978" s="1334"/>
      <c r="P978" s="1334"/>
      <c r="Q978" s="1334"/>
      <c r="R978" s="1334"/>
      <c r="S978" s="1334"/>
      <c r="T978" s="1334"/>
      <c r="U978" s="1334"/>
      <c r="V978" s="1334"/>
      <c r="W978" s="1334"/>
      <c r="X978" s="1334"/>
      <c r="Y978" s="1334"/>
      <c r="Z978" s="1334"/>
      <c r="AA978" s="1334"/>
      <c r="AB978" s="1334"/>
      <c r="AC978" s="1334"/>
      <c r="AD978" s="1334"/>
      <c r="AE978" s="1334"/>
      <c r="AF978" s="1334"/>
      <c r="AG978" s="1334"/>
      <c r="AH978" s="1334"/>
      <c r="AI978" s="1334"/>
      <c r="AJ978" s="1334"/>
      <c r="AK978" s="1334"/>
      <c r="AL978" s="1335"/>
      <c r="AM978" s="1336" t="str">
        <f>'Ornamental Trees - Bare Root'!BH216</f>
        <v/>
      </c>
      <c r="AN978" s="1337"/>
      <c r="AO978" s="1338"/>
      <c r="AP978" s="1339">
        <f>'Ornamental Trees - Bare Root'!BJ216</f>
        <v>0</v>
      </c>
      <c r="AQ978" s="1340"/>
      <c r="AR978" s="1341"/>
      <c r="AS978" s="1336" t="str">
        <f t="shared" si="145"/>
        <v/>
      </c>
      <c r="AT978" s="1337"/>
      <c r="AU978" s="1337"/>
      <c r="AV978" s="1338"/>
      <c r="AW978" s="1342" t="str">
        <f>'Ornamental Trees - Bare Root'!BA216</f>
        <v>FNOBR223</v>
      </c>
      <c r="AX978" s="1343"/>
      <c r="AY978" s="1344"/>
      <c r="BB978" s="108" t="str">
        <f t="shared" si="137"/>
        <v>*********</v>
      </c>
      <c r="BC978" s="108" t="str">
        <f t="shared" si="138"/>
        <v>FNOBR223</v>
      </c>
      <c r="BD978" s="108" t="str">
        <f t="shared" si="139"/>
        <v/>
      </c>
      <c r="BE978" s="108" t="str">
        <f t="shared" si="140"/>
        <v>Hydrangea macrophylla The Original | The Original Hydrangea - Bush</v>
      </c>
      <c r="BF978" s="115" t="str">
        <f t="shared" si="141"/>
        <v/>
      </c>
      <c r="BG978" s="113" t="str">
        <f t="shared" si="142"/>
        <v/>
      </c>
      <c r="BH978" s="206">
        <f t="shared" si="143"/>
        <v>0</v>
      </c>
      <c r="BI978" s="113" t="str">
        <f t="shared" si="144"/>
        <v/>
      </c>
    </row>
    <row r="979" spans="2:61" ht="18.75" customHeight="1" x14ac:dyDescent="0.4">
      <c r="B979" s="1345" t="s">
        <v>1824</v>
      </c>
      <c r="C979" s="1346"/>
      <c r="D979" s="1345" t="s">
        <v>1824</v>
      </c>
      <c r="E979" s="1346"/>
      <c r="F979" s="1331" t="str">
        <f>'Ornamental Trees - Bare Root'!BG217</f>
        <v/>
      </c>
      <c r="G979" s="1332"/>
      <c r="H979" s="1333" t="str">
        <f>IF('Ornamental Trees - Bare Root'!BE217="",'Ornamental Trees - Bare Root'!BC217&amp;" | "&amp;'Ornamental Trees - Bare Root'!BD217,'Ornamental Trees - Bare Root'!BC217&amp;" | "&amp;'Ornamental Trees - Bare Root'!BD217&amp;" - "&amp;'Ornamental Trees - Bare Root'!BE217)</f>
        <v>Hydrangea macrophylla Twist-n-Shout | Twist-n-Shout Hydrangea - Bush</v>
      </c>
      <c r="I979" s="1334"/>
      <c r="J979" s="1334"/>
      <c r="K979" s="1334"/>
      <c r="L979" s="1334"/>
      <c r="M979" s="1334"/>
      <c r="N979" s="1334"/>
      <c r="O979" s="1334"/>
      <c r="P979" s="1334"/>
      <c r="Q979" s="1334"/>
      <c r="R979" s="1334"/>
      <c r="S979" s="1334"/>
      <c r="T979" s="1334"/>
      <c r="U979" s="1334"/>
      <c r="V979" s="1334"/>
      <c r="W979" s="1334"/>
      <c r="X979" s="1334"/>
      <c r="Y979" s="1334"/>
      <c r="Z979" s="1334"/>
      <c r="AA979" s="1334"/>
      <c r="AB979" s="1334"/>
      <c r="AC979" s="1334"/>
      <c r="AD979" s="1334"/>
      <c r="AE979" s="1334"/>
      <c r="AF979" s="1334"/>
      <c r="AG979" s="1334"/>
      <c r="AH979" s="1334"/>
      <c r="AI979" s="1334"/>
      <c r="AJ979" s="1334"/>
      <c r="AK979" s="1334"/>
      <c r="AL979" s="1335"/>
      <c r="AM979" s="1336" t="str">
        <f>'Ornamental Trees - Bare Root'!BH217</f>
        <v/>
      </c>
      <c r="AN979" s="1337"/>
      <c r="AO979" s="1338"/>
      <c r="AP979" s="1339">
        <f>'Ornamental Trees - Bare Root'!BJ217</f>
        <v>0</v>
      </c>
      <c r="AQ979" s="1340"/>
      <c r="AR979" s="1341"/>
      <c r="AS979" s="1336" t="str">
        <f t="shared" si="145"/>
        <v/>
      </c>
      <c r="AT979" s="1337"/>
      <c r="AU979" s="1337"/>
      <c r="AV979" s="1338"/>
      <c r="AW979" s="1342" t="str">
        <f>'Ornamental Trees - Bare Root'!BA217</f>
        <v>FNOBR226</v>
      </c>
      <c r="AX979" s="1343"/>
      <c r="AY979" s="1344"/>
      <c r="BB979" s="108" t="str">
        <f t="shared" si="137"/>
        <v>*********</v>
      </c>
      <c r="BC979" s="108" t="str">
        <f t="shared" si="138"/>
        <v>FNOBR226</v>
      </c>
      <c r="BD979" s="108" t="str">
        <f t="shared" si="139"/>
        <v/>
      </c>
      <c r="BE979" s="108" t="str">
        <f t="shared" si="140"/>
        <v>Hydrangea macrophylla Twist-n-Shout | Twist-n-Shout Hydrangea - Bush</v>
      </c>
      <c r="BF979" s="115" t="str">
        <f t="shared" si="141"/>
        <v/>
      </c>
      <c r="BG979" s="113" t="str">
        <f t="shared" si="142"/>
        <v/>
      </c>
      <c r="BH979" s="206">
        <f t="shared" si="143"/>
        <v>0</v>
      </c>
      <c r="BI979" s="113" t="str">
        <f t="shared" si="144"/>
        <v/>
      </c>
    </row>
    <row r="980" spans="2:61" ht="18.75" customHeight="1" x14ac:dyDescent="0.4">
      <c r="B980" s="1345" t="s">
        <v>1824</v>
      </c>
      <c r="C980" s="1346"/>
      <c r="D980" s="1345" t="s">
        <v>1824</v>
      </c>
      <c r="E980" s="1346"/>
      <c r="F980" s="1331" t="str">
        <f>'Ornamental Trees - Bare Root'!BG218</f>
        <v/>
      </c>
      <c r="G980" s="1332"/>
      <c r="H980" s="1333" t="str">
        <f>IF('Ornamental Trees - Bare Root'!BE218="",'Ornamental Trees - Bare Root'!BC218&amp;" | "&amp;'Ornamental Trees - Bare Root'!BD218,'Ornamental Trees - Bare Root'!BC218&amp;" | "&amp;'Ornamental Trees - Bare Root'!BD218&amp;" - "&amp;'Ornamental Trees - Bare Root'!BE218)</f>
        <v>Hydrangea aniculata 'Kyushu' | Kyushu Hydrangea - Bush</v>
      </c>
      <c r="I980" s="1334"/>
      <c r="J980" s="1334"/>
      <c r="K980" s="1334"/>
      <c r="L980" s="1334"/>
      <c r="M980" s="1334"/>
      <c r="N980" s="1334"/>
      <c r="O980" s="1334"/>
      <c r="P980" s="1334"/>
      <c r="Q980" s="1334"/>
      <c r="R980" s="1334"/>
      <c r="S980" s="1334"/>
      <c r="T980" s="1334"/>
      <c r="U980" s="1334"/>
      <c r="V980" s="1334"/>
      <c r="W980" s="1334"/>
      <c r="X980" s="1334"/>
      <c r="Y980" s="1334"/>
      <c r="Z980" s="1334"/>
      <c r="AA980" s="1334"/>
      <c r="AB980" s="1334"/>
      <c r="AC980" s="1334"/>
      <c r="AD980" s="1334"/>
      <c r="AE980" s="1334"/>
      <c r="AF980" s="1334"/>
      <c r="AG980" s="1334"/>
      <c r="AH980" s="1334"/>
      <c r="AI980" s="1334"/>
      <c r="AJ980" s="1334"/>
      <c r="AK980" s="1334"/>
      <c r="AL980" s="1335"/>
      <c r="AM980" s="1336">
        <f>'Ornamental Trees - Bare Root'!BH218</f>
        <v>24.95</v>
      </c>
      <c r="AN980" s="1337"/>
      <c r="AO980" s="1338"/>
      <c r="AP980" s="1339">
        <f>'Ornamental Trees - Bare Root'!BJ218</f>
        <v>0</v>
      </c>
      <c r="AQ980" s="1340"/>
      <c r="AR980" s="1341"/>
      <c r="AS980" s="1336" t="str">
        <f t="shared" si="145"/>
        <v/>
      </c>
      <c r="AT980" s="1337"/>
      <c r="AU980" s="1337"/>
      <c r="AV980" s="1338"/>
      <c r="AW980" s="1342" t="str">
        <f>'Ornamental Trees - Bare Root'!BA218</f>
        <v>FNOBR227</v>
      </c>
      <c r="AX980" s="1343"/>
      <c r="AY980" s="1344"/>
      <c r="BB980" s="108" t="str">
        <f t="shared" si="137"/>
        <v>*********</v>
      </c>
      <c r="BC980" s="108" t="str">
        <f t="shared" si="138"/>
        <v>FNOBR227</v>
      </c>
      <c r="BD980" s="108" t="str">
        <f t="shared" si="139"/>
        <v/>
      </c>
      <c r="BE980" s="108" t="str">
        <f t="shared" si="140"/>
        <v>Hydrangea aniculata 'Kyushu' | Kyushu Hydrangea - Bush</v>
      </c>
      <c r="BF980" s="115" t="str">
        <f t="shared" si="141"/>
        <v/>
      </c>
      <c r="BG980" s="113">
        <f t="shared" si="142"/>
        <v>24.95</v>
      </c>
      <c r="BH980" s="206">
        <f t="shared" si="143"/>
        <v>0</v>
      </c>
      <c r="BI980" s="113" t="str">
        <f t="shared" si="144"/>
        <v/>
      </c>
    </row>
    <row r="981" spans="2:61" ht="18.75" customHeight="1" x14ac:dyDescent="0.4">
      <c r="B981" s="1345" t="s">
        <v>1824</v>
      </c>
      <c r="C981" s="1346"/>
      <c r="D981" s="1345" t="s">
        <v>1824</v>
      </c>
      <c r="E981" s="1346"/>
      <c r="F981" s="1331" t="str">
        <f>'Ornamental Trees - Bare Root'!BG219</f>
        <v/>
      </c>
      <c r="G981" s="1332"/>
      <c r="H981" s="1333" t="str">
        <f>IF('Ornamental Trees - Bare Root'!BE219="",'Ornamental Trees - Bare Root'!BC219&amp;" | "&amp;'Ornamental Trees - Bare Root'!BD219,'Ornamental Trees - Bare Root'!BC219&amp;" | "&amp;'Ornamental Trees - Bare Root'!BD219&amp;" - "&amp;'Ornamental Trees - Bare Root'!BE219)</f>
        <v>Hydrangea aniculata 'Tardiva' | Tradiva Hydrangea - Bush</v>
      </c>
      <c r="I981" s="1334"/>
      <c r="J981" s="1334"/>
      <c r="K981" s="1334"/>
      <c r="L981" s="1334"/>
      <c r="M981" s="1334"/>
      <c r="N981" s="1334"/>
      <c r="O981" s="1334"/>
      <c r="P981" s="1334"/>
      <c r="Q981" s="1334"/>
      <c r="R981" s="1334"/>
      <c r="S981" s="1334"/>
      <c r="T981" s="1334"/>
      <c r="U981" s="1334"/>
      <c r="V981" s="1334"/>
      <c r="W981" s="1334"/>
      <c r="X981" s="1334"/>
      <c r="Y981" s="1334"/>
      <c r="Z981" s="1334"/>
      <c r="AA981" s="1334"/>
      <c r="AB981" s="1334"/>
      <c r="AC981" s="1334"/>
      <c r="AD981" s="1334"/>
      <c r="AE981" s="1334"/>
      <c r="AF981" s="1334"/>
      <c r="AG981" s="1334"/>
      <c r="AH981" s="1334"/>
      <c r="AI981" s="1334"/>
      <c r="AJ981" s="1334"/>
      <c r="AK981" s="1334"/>
      <c r="AL981" s="1335"/>
      <c r="AM981" s="1336">
        <f>'Ornamental Trees - Bare Root'!BH219</f>
        <v>24.95</v>
      </c>
      <c r="AN981" s="1337"/>
      <c r="AO981" s="1338"/>
      <c r="AP981" s="1339">
        <f>'Ornamental Trees - Bare Root'!BJ219</f>
        <v>0</v>
      </c>
      <c r="AQ981" s="1340"/>
      <c r="AR981" s="1341"/>
      <c r="AS981" s="1336" t="str">
        <f t="shared" si="145"/>
        <v/>
      </c>
      <c r="AT981" s="1337"/>
      <c r="AU981" s="1337"/>
      <c r="AV981" s="1338"/>
      <c r="AW981" s="1342" t="str">
        <f>'Ornamental Trees - Bare Root'!BA219</f>
        <v>FNOBR228</v>
      </c>
      <c r="AX981" s="1343"/>
      <c r="AY981" s="1344"/>
      <c r="BB981" s="108" t="str">
        <f t="shared" si="137"/>
        <v>*********</v>
      </c>
      <c r="BC981" s="108" t="str">
        <f t="shared" si="138"/>
        <v>FNOBR228</v>
      </c>
      <c r="BD981" s="108" t="str">
        <f t="shared" si="139"/>
        <v/>
      </c>
      <c r="BE981" s="108" t="str">
        <f t="shared" si="140"/>
        <v>Hydrangea aniculata 'Tardiva' | Tradiva Hydrangea - Bush</v>
      </c>
      <c r="BF981" s="115" t="str">
        <f t="shared" si="141"/>
        <v/>
      </c>
      <c r="BG981" s="113">
        <f t="shared" si="142"/>
        <v>24.95</v>
      </c>
      <c r="BH981" s="206">
        <f t="shared" si="143"/>
        <v>0</v>
      </c>
      <c r="BI981" s="113" t="str">
        <f t="shared" si="144"/>
        <v/>
      </c>
    </row>
    <row r="982" spans="2:61" ht="18.75" customHeight="1" x14ac:dyDescent="0.4">
      <c r="B982" s="1345" t="s">
        <v>1824</v>
      </c>
      <c r="C982" s="1346"/>
      <c r="D982" s="1345" t="s">
        <v>1824</v>
      </c>
      <c r="E982" s="1346"/>
      <c r="F982" s="1331" t="str">
        <f>'Ornamental Trees - Bare Root'!BG220</f>
        <v/>
      </c>
      <c r="G982" s="1332"/>
      <c r="H982" s="1333" t="str">
        <f>IF('Ornamental Trees - Bare Root'!BE220="",'Ornamental Trees - Bare Root'!BC220&amp;" | "&amp;'Ornamental Trees - Bare Root'!BD220,'Ornamental Trees - Bare Root'!BC220&amp;" | "&amp;'Ornamental Trees - Bare Root'!BD220&amp;" - "&amp;'Ornamental Trees - Bare Root'!BE220)</f>
        <v>Hydrangea quercifolia 'Prinsnow' Snow Queen | Snow Queen Hydrangea - Bush</v>
      </c>
      <c r="I982" s="1334"/>
      <c r="J982" s="1334"/>
      <c r="K982" s="1334"/>
      <c r="L982" s="1334"/>
      <c r="M982" s="1334"/>
      <c r="N982" s="1334"/>
      <c r="O982" s="1334"/>
      <c r="P982" s="1334"/>
      <c r="Q982" s="1334"/>
      <c r="R982" s="1334"/>
      <c r="S982" s="1334"/>
      <c r="T982" s="1334"/>
      <c r="U982" s="1334"/>
      <c r="V982" s="1334"/>
      <c r="W982" s="1334"/>
      <c r="X982" s="1334"/>
      <c r="Y982" s="1334"/>
      <c r="Z982" s="1334"/>
      <c r="AA982" s="1334"/>
      <c r="AB982" s="1334"/>
      <c r="AC982" s="1334"/>
      <c r="AD982" s="1334"/>
      <c r="AE982" s="1334"/>
      <c r="AF982" s="1334"/>
      <c r="AG982" s="1334"/>
      <c r="AH982" s="1334"/>
      <c r="AI982" s="1334"/>
      <c r="AJ982" s="1334"/>
      <c r="AK982" s="1334"/>
      <c r="AL982" s="1335"/>
      <c r="AM982" s="1336">
        <f>'Ornamental Trees - Bare Root'!BH220</f>
        <v>24.95</v>
      </c>
      <c r="AN982" s="1337"/>
      <c r="AO982" s="1338"/>
      <c r="AP982" s="1339">
        <f>'Ornamental Trees - Bare Root'!BJ220</f>
        <v>0</v>
      </c>
      <c r="AQ982" s="1340"/>
      <c r="AR982" s="1341"/>
      <c r="AS982" s="1336" t="str">
        <f t="shared" si="145"/>
        <v/>
      </c>
      <c r="AT982" s="1337"/>
      <c r="AU982" s="1337"/>
      <c r="AV982" s="1338"/>
      <c r="AW982" s="1342" t="str">
        <f>'Ornamental Trees - Bare Root'!BA220</f>
        <v>FNOBR229</v>
      </c>
      <c r="AX982" s="1343"/>
      <c r="AY982" s="1344"/>
      <c r="BB982" s="108" t="str">
        <f t="shared" si="137"/>
        <v>*********</v>
      </c>
      <c r="BC982" s="108" t="str">
        <f t="shared" si="138"/>
        <v>FNOBR229</v>
      </c>
      <c r="BD982" s="108" t="str">
        <f t="shared" si="139"/>
        <v/>
      </c>
      <c r="BE982" s="108" t="str">
        <f t="shared" si="140"/>
        <v>Hydrangea quercifolia 'Prinsnow' Snow Queen | Snow Queen Hydrangea - Bush</v>
      </c>
      <c r="BF982" s="115" t="str">
        <f t="shared" si="141"/>
        <v/>
      </c>
      <c r="BG982" s="113">
        <f t="shared" si="142"/>
        <v>24.95</v>
      </c>
      <c r="BH982" s="206">
        <f t="shared" si="143"/>
        <v>0</v>
      </c>
      <c r="BI982" s="113" t="str">
        <f t="shared" si="144"/>
        <v/>
      </c>
    </row>
    <row r="983" spans="2:61" ht="18.75" customHeight="1" x14ac:dyDescent="0.4">
      <c r="B983" s="1345" t="s">
        <v>1824</v>
      </c>
      <c r="C983" s="1346"/>
      <c r="D983" s="1345" t="s">
        <v>1824</v>
      </c>
      <c r="E983" s="1346"/>
      <c r="F983" s="1331" t="str">
        <f>'Ornamental Trees - Bare Root'!BG221</f>
        <v/>
      </c>
      <c r="G983" s="1332"/>
      <c r="H983" s="1333" t="str">
        <f>IF('Ornamental Trees - Bare Root'!BE221="",'Ornamental Trees - Bare Root'!BC221&amp;" | "&amp;'Ornamental Trees - Bare Root'!BD221,'Ornamental Trees - Bare Root'!BC221&amp;" | "&amp;'Ornamental Trees - Bare Root'!BD221&amp;" - "&amp;'Ornamental Trees - Bare Root'!BE221)</f>
        <v xml:space="preserve"> | </v>
      </c>
      <c r="I983" s="1334"/>
      <c r="J983" s="1334"/>
      <c r="K983" s="1334"/>
      <c r="L983" s="1334"/>
      <c r="M983" s="1334"/>
      <c r="N983" s="1334"/>
      <c r="O983" s="1334"/>
      <c r="P983" s="1334"/>
      <c r="Q983" s="1334"/>
      <c r="R983" s="1334"/>
      <c r="S983" s="1334"/>
      <c r="T983" s="1334"/>
      <c r="U983" s="1334"/>
      <c r="V983" s="1334"/>
      <c r="W983" s="1334"/>
      <c r="X983" s="1334"/>
      <c r="Y983" s="1334"/>
      <c r="Z983" s="1334"/>
      <c r="AA983" s="1334"/>
      <c r="AB983" s="1334"/>
      <c r="AC983" s="1334"/>
      <c r="AD983" s="1334"/>
      <c r="AE983" s="1334"/>
      <c r="AF983" s="1334"/>
      <c r="AG983" s="1334"/>
      <c r="AH983" s="1334"/>
      <c r="AI983" s="1334"/>
      <c r="AJ983" s="1334"/>
      <c r="AK983" s="1334"/>
      <c r="AL983" s="1335"/>
      <c r="AM983" s="1336" t="str">
        <f>'Ornamental Trees - Bare Root'!BH221</f>
        <v/>
      </c>
      <c r="AN983" s="1337"/>
      <c r="AO983" s="1338"/>
      <c r="AP983" s="1339" t="str">
        <f>'Ornamental Trees - Bare Root'!BJ221</f>
        <v/>
      </c>
      <c r="AQ983" s="1340"/>
      <c r="AR983" s="1341"/>
      <c r="AS983" s="1336" t="str">
        <f t="shared" si="145"/>
        <v/>
      </c>
      <c r="AT983" s="1337"/>
      <c r="AU983" s="1337"/>
      <c r="AV983" s="1338"/>
      <c r="AW983" s="1342" t="str">
        <f>'Ornamental Trees - Bare Root'!BA221</f>
        <v/>
      </c>
      <c r="AX983" s="1343"/>
      <c r="AY983" s="1344"/>
      <c r="BB983" s="108" t="str">
        <f t="shared" si="137"/>
        <v>*********</v>
      </c>
      <c r="BC983" s="108" t="str">
        <f t="shared" si="138"/>
        <v/>
      </c>
      <c r="BD983" s="108" t="str">
        <f t="shared" si="139"/>
        <v/>
      </c>
      <c r="BE983" s="108" t="str">
        <f t="shared" si="140"/>
        <v xml:space="preserve"> | </v>
      </c>
      <c r="BF983" s="115" t="str">
        <f t="shared" si="141"/>
        <v/>
      </c>
      <c r="BG983" s="113" t="str">
        <f t="shared" si="142"/>
        <v/>
      </c>
      <c r="BH983" s="206" t="str">
        <f t="shared" si="143"/>
        <v/>
      </c>
      <c r="BI983" s="113" t="str">
        <f t="shared" si="144"/>
        <v/>
      </c>
    </row>
    <row r="984" spans="2:61" ht="18.75" customHeight="1" x14ac:dyDescent="0.4">
      <c r="B984" s="1345" t="s">
        <v>1824</v>
      </c>
      <c r="C984" s="1346"/>
      <c r="D984" s="1345" t="s">
        <v>1824</v>
      </c>
      <c r="E984" s="1346"/>
      <c r="F984" s="1331" t="str">
        <f>'Ornamental Trees - Bare Root'!BG222</f>
        <v/>
      </c>
      <c r="G984" s="1332"/>
      <c r="H984" s="1333" t="str">
        <f>IF('Ornamental Trees - Bare Root'!BE222="",'Ornamental Trees - Bare Root'!BC222&amp;" | "&amp;'Ornamental Trees - Bare Root'!BD222,'Ornamental Trees - Bare Root'!BC222&amp;" | "&amp;'Ornamental Trees - Bare Root'!BD222&amp;" - "&amp;'Ornamental Trees - Bare Root'!BE222)</f>
        <v xml:space="preserve"> | </v>
      </c>
      <c r="I984" s="1334"/>
      <c r="J984" s="1334"/>
      <c r="K984" s="1334"/>
      <c r="L984" s="1334"/>
      <c r="M984" s="1334"/>
      <c r="N984" s="1334"/>
      <c r="O984" s="1334"/>
      <c r="P984" s="1334"/>
      <c r="Q984" s="1334"/>
      <c r="R984" s="1334"/>
      <c r="S984" s="1334"/>
      <c r="T984" s="1334"/>
      <c r="U984" s="1334"/>
      <c r="V984" s="1334"/>
      <c r="W984" s="1334"/>
      <c r="X984" s="1334"/>
      <c r="Y984" s="1334"/>
      <c r="Z984" s="1334"/>
      <c r="AA984" s="1334"/>
      <c r="AB984" s="1334"/>
      <c r="AC984" s="1334"/>
      <c r="AD984" s="1334"/>
      <c r="AE984" s="1334"/>
      <c r="AF984" s="1334"/>
      <c r="AG984" s="1334"/>
      <c r="AH984" s="1334"/>
      <c r="AI984" s="1334"/>
      <c r="AJ984" s="1334"/>
      <c r="AK984" s="1334"/>
      <c r="AL984" s="1335"/>
      <c r="AM984" s="1336" t="str">
        <f>'Ornamental Trees - Bare Root'!BH222</f>
        <v/>
      </c>
      <c r="AN984" s="1337"/>
      <c r="AO984" s="1338"/>
      <c r="AP984" s="1339" t="str">
        <f>'Ornamental Trees - Bare Root'!BJ222</f>
        <v/>
      </c>
      <c r="AQ984" s="1340"/>
      <c r="AR984" s="1341"/>
      <c r="AS984" s="1336" t="str">
        <f t="shared" si="145"/>
        <v/>
      </c>
      <c r="AT984" s="1337"/>
      <c r="AU984" s="1337"/>
      <c r="AV984" s="1338"/>
      <c r="AW984" s="1342" t="str">
        <f>'Ornamental Trees - Bare Root'!BA222</f>
        <v/>
      </c>
      <c r="AX984" s="1343"/>
      <c r="AY984" s="1344"/>
      <c r="BB984" s="108" t="str">
        <f t="shared" si="137"/>
        <v>*********</v>
      </c>
      <c r="BC984" s="108" t="str">
        <f t="shared" si="138"/>
        <v/>
      </c>
      <c r="BD984" s="108" t="str">
        <f t="shared" si="139"/>
        <v/>
      </c>
      <c r="BE984" s="108" t="str">
        <f t="shared" si="140"/>
        <v xml:space="preserve"> | </v>
      </c>
      <c r="BF984" s="115" t="str">
        <f t="shared" si="141"/>
        <v/>
      </c>
      <c r="BG984" s="113" t="str">
        <f t="shared" si="142"/>
        <v/>
      </c>
      <c r="BH984" s="206" t="str">
        <f t="shared" si="143"/>
        <v/>
      </c>
      <c r="BI984" s="113" t="str">
        <f t="shared" si="144"/>
        <v/>
      </c>
    </row>
    <row r="985" spans="2:61" ht="18.75" customHeight="1" x14ac:dyDescent="0.4">
      <c r="B985" s="1345" t="s">
        <v>1824</v>
      </c>
      <c r="C985" s="1346"/>
      <c r="D985" s="1345" t="s">
        <v>1824</v>
      </c>
      <c r="E985" s="1346"/>
      <c r="F985" s="1331" t="str">
        <f>'Ornamental Trees - Bare Root'!BG223</f>
        <v/>
      </c>
      <c r="G985" s="1332"/>
      <c r="H985" s="1333" t="str">
        <f>IF('Ornamental Trees - Bare Root'!BE223="",'Ornamental Trees - Bare Root'!BC223&amp;" | "&amp;'Ornamental Trees - Bare Root'!BD223,'Ornamental Trees - Bare Root'!BC223&amp;" | "&amp;'Ornamental Trees - Bare Root'!BD223&amp;" - "&amp;'Ornamental Trees - Bare Root'!BE223)</f>
        <v>Koelreuteria Paniculata | Golden Rain Tree - Advanced</v>
      </c>
      <c r="I985" s="1334"/>
      <c r="J985" s="1334"/>
      <c r="K985" s="1334"/>
      <c r="L985" s="1334"/>
      <c r="M985" s="1334"/>
      <c r="N985" s="1334"/>
      <c r="O985" s="1334"/>
      <c r="P985" s="1334"/>
      <c r="Q985" s="1334"/>
      <c r="R985" s="1334"/>
      <c r="S985" s="1334"/>
      <c r="T985" s="1334"/>
      <c r="U985" s="1334"/>
      <c r="V985" s="1334"/>
      <c r="W985" s="1334"/>
      <c r="X985" s="1334"/>
      <c r="Y985" s="1334"/>
      <c r="Z985" s="1334"/>
      <c r="AA985" s="1334"/>
      <c r="AB985" s="1334"/>
      <c r="AC985" s="1334"/>
      <c r="AD985" s="1334"/>
      <c r="AE985" s="1334"/>
      <c r="AF985" s="1334"/>
      <c r="AG985" s="1334"/>
      <c r="AH985" s="1334"/>
      <c r="AI985" s="1334"/>
      <c r="AJ985" s="1334"/>
      <c r="AK985" s="1334"/>
      <c r="AL985" s="1335"/>
      <c r="AM985" s="1336" t="str">
        <f>'Ornamental Trees - Bare Root'!BH223</f>
        <v/>
      </c>
      <c r="AN985" s="1337"/>
      <c r="AO985" s="1338"/>
      <c r="AP985" s="1339">
        <f>'Ornamental Trees - Bare Root'!BJ223</f>
        <v>0</v>
      </c>
      <c r="AQ985" s="1340"/>
      <c r="AR985" s="1341"/>
      <c r="AS985" s="1336" t="str">
        <f t="shared" si="145"/>
        <v/>
      </c>
      <c r="AT985" s="1337"/>
      <c r="AU985" s="1337"/>
      <c r="AV985" s="1338"/>
      <c r="AW985" s="1342" t="str">
        <f>'Ornamental Trees - Bare Root'!BA223</f>
        <v>JFOBR233</v>
      </c>
      <c r="AX985" s="1343"/>
      <c r="AY985" s="1344"/>
      <c r="BB985" s="108" t="str">
        <f t="shared" si="137"/>
        <v>*********</v>
      </c>
      <c r="BC985" s="108" t="str">
        <f t="shared" si="138"/>
        <v>JFOBR233</v>
      </c>
      <c r="BD985" s="108" t="str">
        <f t="shared" si="139"/>
        <v/>
      </c>
      <c r="BE985" s="108" t="str">
        <f t="shared" si="140"/>
        <v>Koelreuteria Paniculata | Golden Rain Tree - Advanced</v>
      </c>
      <c r="BF985" s="115" t="str">
        <f t="shared" si="141"/>
        <v/>
      </c>
      <c r="BG985" s="113" t="str">
        <f t="shared" si="142"/>
        <v/>
      </c>
      <c r="BH985" s="206">
        <f t="shared" si="143"/>
        <v>0</v>
      </c>
      <c r="BI985" s="113" t="str">
        <f t="shared" si="144"/>
        <v/>
      </c>
    </row>
    <row r="986" spans="2:61" ht="18.75" customHeight="1" x14ac:dyDescent="0.4">
      <c r="B986" s="1345" t="s">
        <v>1824</v>
      </c>
      <c r="C986" s="1346"/>
      <c r="D986" s="1345" t="s">
        <v>1824</v>
      </c>
      <c r="E986" s="1346"/>
      <c r="F986" s="1331" t="str">
        <f>'Ornamental Trees - Bare Root'!BG224</f>
        <v/>
      </c>
      <c r="G986" s="1332"/>
      <c r="H986" s="1333" t="str">
        <f>IF('Ornamental Trees - Bare Root'!BE224="",'Ornamental Trees - Bare Root'!BC224&amp;" | "&amp;'Ornamental Trees - Bare Root'!BD224,'Ornamental Trees - Bare Root'!BC224&amp;" | "&amp;'Ornamental Trees - Bare Root'!BD224&amp;" - "&amp;'Ornamental Trees - Bare Root'!BE224)</f>
        <v>Koelreuteria Paniculata 'Golden Candle' | Golden Candle Golden Rain Tree - Advanced</v>
      </c>
      <c r="I986" s="1334"/>
      <c r="J986" s="1334"/>
      <c r="K986" s="1334"/>
      <c r="L986" s="1334"/>
      <c r="M986" s="1334"/>
      <c r="N986" s="1334"/>
      <c r="O986" s="1334"/>
      <c r="P986" s="1334"/>
      <c r="Q986" s="1334"/>
      <c r="R986" s="1334"/>
      <c r="S986" s="1334"/>
      <c r="T986" s="1334"/>
      <c r="U986" s="1334"/>
      <c r="V986" s="1334"/>
      <c r="W986" s="1334"/>
      <c r="X986" s="1334"/>
      <c r="Y986" s="1334"/>
      <c r="Z986" s="1334"/>
      <c r="AA986" s="1334"/>
      <c r="AB986" s="1334"/>
      <c r="AC986" s="1334"/>
      <c r="AD986" s="1334"/>
      <c r="AE986" s="1334"/>
      <c r="AF986" s="1334"/>
      <c r="AG986" s="1334"/>
      <c r="AH986" s="1334"/>
      <c r="AI986" s="1334"/>
      <c r="AJ986" s="1334"/>
      <c r="AK986" s="1334"/>
      <c r="AL986" s="1335"/>
      <c r="AM986" s="1336" t="str">
        <f>'Ornamental Trees - Bare Root'!BH224</f>
        <v/>
      </c>
      <c r="AN986" s="1337"/>
      <c r="AO986" s="1338"/>
      <c r="AP986" s="1339">
        <f>'Ornamental Trees - Bare Root'!BJ224</f>
        <v>0</v>
      </c>
      <c r="AQ986" s="1340"/>
      <c r="AR986" s="1341"/>
      <c r="AS986" s="1336" t="str">
        <f t="shared" si="145"/>
        <v/>
      </c>
      <c r="AT986" s="1337"/>
      <c r="AU986" s="1337"/>
      <c r="AV986" s="1338"/>
      <c r="AW986" s="1342" t="str">
        <f>'Ornamental Trees - Bare Root'!BA224</f>
        <v>FNOBR235</v>
      </c>
      <c r="AX986" s="1343"/>
      <c r="AY986" s="1344"/>
      <c r="BB986" s="108" t="str">
        <f t="shared" si="137"/>
        <v>*********</v>
      </c>
      <c r="BC986" s="108" t="str">
        <f t="shared" si="138"/>
        <v>FNOBR235</v>
      </c>
      <c r="BD986" s="108" t="str">
        <f t="shared" si="139"/>
        <v/>
      </c>
      <c r="BE986" s="108" t="str">
        <f t="shared" si="140"/>
        <v>Koelreuteria Paniculata 'Golden Candle' | Golden Candle Golden Rain Tree - Advanced</v>
      </c>
      <c r="BF986" s="115" t="str">
        <f t="shared" si="141"/>
        <v/>
      </c>
      <c r="BG986" s="113" t="str">
        <f t="shared" si="142"/>
        <v/>
      </c>
      <c r="BH986" s="206">
        <f t="shared" si="143"/>
        <v>0</v>
      </c>
      <c r="BI986" s="113" t="str">
        <f t="shared" si="144"/>
        <v/>
      </c>
    </row>
    <row r="987" spans="2:61" ht="18.75" customHeight="1" x14ac:dyDescent="0.4">
      <c r="B987" s="1345" t="s">
        <v>1824</v>
      </c>
      <c r="C987" s="1346"/>
      <c r="D987" s="1345" t="s">
        <v>1824</v>
      </c>
      <c r="E987" s="1346"/>
      <c r="F987" s="1331" t="str">
        <f>'Ornamental Trees - Bare Root'!BG225</f>
        <v/>
      </c>
      <c r="G987" s="1332"/>
      <c r="H987" s="1333" t="str">
        <f>IF('Ornamental Trees - Bare Root'!BE225="",'Ornamental Trees - Bare Root'!BC225&amp;" | "&amp;'Ornamental Trees - Bare Root'!BD225,'Ornamental Trees - Bare Root'!BC225&amp;" | "&amp;'Ornamental Trees - Bare Root'!BD225&amp;" - "&amp;'Ornamental Trees - Bare Root'!BE225)</f>
        <v xml:space="preserve"> | </v>
      </c>
      <c r="I987" s="1334"/>
      <c r="J987" s="1334"/>
      <c r="K987" s="1334"/>
      <c r="L987" s="1334"/>
      <c r="M987" s="1334"/>
      <c r="N987" s="1334"/>
      <c r="O987" s="1334"/>
      <c r="P987" s="1334"/>
      <c r="Q987" s="1334"/>
      <c r="R987" s="1334"/>
      <c r="S987" s="1334"/>
      <c r="T987" s="1334"/>
      <c r="U987" s="1334"/>
      <c r="V987" s="1334"/>
      <c r="W987" s="1334"/>
      <c r="X987" s="1334"/>
      <c r="Y987" s="1334"/>
      <c r="Z987" s="1334"/>
      <c r="AA987" s="1334"/>
      <c r="AB987" s="1334"/>
      <c r="AC987" s="1334"/>
      <c r="AD987" s="1334"/>
      <c r="AE987" s="1334"/>
      <c r="AF987" s="1334"/>
      <c r="AG987" s="1334"/>
      <c r="AH987" s="1334"/>
      <c r="AI987" s="1334"/>
      <c r="AJ987" s="1334"/>
      <c r="AK987" s="1334"/>
      <c r="AL987" s="1335"/>
      <c r="AM987" s="1336" t="str">
        <f>'Ornamental Trees - Bare Root'!BH225</f>
        <v/>
      </c>
      <c r="AN987" s="1337"/>
      <c r="AO987" s="1338"/>
      <c r="AP987" s="1339" t="str">
        <f>'Ornamental Trees - Bare Root'!BJ225</f>
        <v/>
      </c>
      <c r="AQ987" s="1340"/>
      <c r="AR987" s="1341"/>
      <c r="AS987" s="1336" t="str">
        <f t="shared" si="145"/>
        <v/>
      </c>
      <c r="AT987" s="1337"/>
      <c r="AU987" s="1337"/>
      <c r="AV987" s="1338"/>
      <c r="AW987" s="1342" t="str">
        <f>'Ornamental Trees - Bare Root'!BA225</f>
        <v/>
      </c>
      <c r="AX987" s="1343"/>
      <c r="AY987" s="1344"/>
      <c r="BB987" s="108" t="str">
        <f t="shared" si="137"/>
        <v>*********</v>
      </c>
      <c r="BC987" s="108" t="str">
        <f t="shared" si="138"/>
        <v/>
      </c>
      <c r="BD987" s="108" t="str">
        <f t="shared" si="139"/>
        <v/>
      </c>
      <c r="BE987" s="108" t="str">
        <f t="shared" si="140"/>
        <v xml:space="preserve"> | </v>
      </c>
      <c r="BF987" s="115" t="str">
        <f t="shared" si="141"/>
        <v/>
      </c>
      <c r="BG987" s="113" t="str">
        <f t="shared" si="142"/>
        <v/>
      </c>
      <c r="BH987" s="206" t="str">
        <f t="shared" si="143"/>
        <v/>
      </c>
      <c r="BI987" s="113" t="str">
        <f t="shared" si="144"/>
        <v/>
      </c>
    </row>
    <row r="988" spans="2:61" ht="18.75" customHeight="1" x14ac:dyDescent="0.4">
      <c r="B988" s="1345" t="s">
        <v>1824</v>
      </c>
      <c r="C988" s="1346"/>
      <c r="D988" s="1345" t="s">
        <v>1824</v>
      </c>
      <c r="E988" s="1346"/>
      <c r="F988" s="1331" t="str">
        <f>'Ornamental Trees - Bare Root'!BG226</f>
        <v/>
      </c>
      <c r="G988" s="1332"/>
      <c r="H988" s="1333" t="str">
        <f>IF('Ornamental Trees - Bare Root'!BE226="",'Ornamental Trees - Bare Root'!BC226&amp;" | "&amp;'Ornamental Trees - Bare Root'!BD226,'Ornamental Trees - Bare Root'!BC226&amp;" | "&amp;'Ornamental Trees - Bare Root'!BD226&amp;" - "&amp;'Ornamental Trees - Bare Root'!BE226)</f>
        <v xml:space="preserve"> | </v>
      </c>
      <c r="I988" s="1334"/>
      <c r="J988" s="1334"/>
      <c r="K988" s="1334"/>
      <c r="L988" s="1334"/>
      <c r="M988" s="1334"/>
      <c r="N988" s="1334"/>
      <c r="O988" s="1334"/>
      <c r="P988" s="1334"/>
      <c r="Q988" s="1334"/>
      <c r="R988" s="1334"/>
      <c r="S988" s="1334"/>
      <c r="T988" s="1334"/>
      <c r="U988" s="1334"/>
      <c r="V988" s="1334"/>
      <c r="W988" s="1334"/>
      <c r="X988" s="1334"/>
      <c r="Y988" s="1334"/>
      <c r="Z988" s="1334"/>
      <c r="AA988" s="1334"/>
      <c r="AB988" s="1334"/>
      <c r="AC988" s="1334"/>
      <c r="AD988" s="1334"/>
      <c r="AE988" s="1334"/>
      <c r="AF988" s="1334"/>
      <c r="AG988" s="1334"/>
      <c r="AH988" s="1334"/>
      <c r="AI988" s="1334"/>
      <c r="AJ988" s="1334"/>
      <c r="AK988" s="1334"/>
      <c r="AL988" s="1335"/>
      <c r="AM988" s="1336" t="str">
        <f>'Ornamental Trees - Bare Root'!BH226</f>
        <v/>
      </c>
      <c r="AN988" s="1337"/>
      <c r="AO988" s="1338"/>
      <c r="AP988" s="1339" t="str">
        <f>'Ornamental Trees - Bare Root'!BJ226</f>
        <v/>
      </c>
      <c r="AQ988" s="1340"/>
      <c r="AR988" s="1341"/>
      <c r="AS988" s="1336" t="str">
        <f t="shared" si="145"/>
        <v/>
      </c>
      <c r="AT988" s="1337"/>
      <c r="AU988" s="1337"/>
      <c r="AV988" s="1338"/>
      <c r="AW988" s="1342" t="str">
        <f>'Ornamental Trees - Bare Root'!BA226</f>
        <v/>
      </c>
      <c r="AX988" s="1343"/>
      <c r="AY988" s="1344"/>
      <c r="BB988" s="108" t="str">
        <f t="shared" si="137"/>
        <v>*********</v>
      </c>
      <c r="BC988" s="108" t="str">
        <f t="shared" si="138"/>
        <v/>
      </c>
      <c r="BD988" s="108" t="str">
        <f t="shared" si="139"/>
        <v/>
      </c>
      <c r="BE988" s="108" t="str">
        <f t="shared" si="140"/>
        <v xml:space="preserve"> | </v>
      </c>
      <c r="BF988" s="115" t="str">
        <f t="shared" si="141"/>
        <v/>
      </c>
      <c r="BG988" s="113" t="str">
        <f t="shared" si="142"/>
        <v/>
      </c>
      <c r="BH988" s="206" t="str">
        <f t="shared" si="143"/>
        <v/>
      </c>
      <c r="BI988" s="113" t="str">
        <f t="shared" si="144"/>
        <v/>
      </c>
    </row>
    <row r="989" spans="2:61" ht="18.75" customHeight="1" x14ac:dyDescent="0.4">
      <c r="B989" s="1345" t="s">
        <v>1824</v>
      </c>
      <c r="C989" s="1346"/>
      <c r="D989" s="1345" t="s">
        <v>1824</v>
      </c>
      <c r="E989" s="1346"/>
      <c r="F989" s="1331" t="str">
        <f>'Ornamental Trees - Bare Root'!BG227</f>
        <v/>
      </c>
      <c r="G989" s="1332"/>
      <c r="H989" s="1333" t="str">
        <f>IF('Ornamental Trees - Bare Root'!BE227="",'Ornamental Trees - Bare Root'!BC227&amp;" | "&amp;'Ornamental Trees - Bare Root'!BD227,'Ornamental Trees - Bare Root'!BC227&amp;" | "&amp;'Ornamental Trees - Bare Root'!BD227&amp;" - "&amp;'Ornamental Trees - Bare Root'!BE227)</f>
        <v>Laburnum Vossii | Golden Chain Tree - Advanced</v>
      </c>
      <c r="I989" s="1334"/>
      <c r="J989" s="1334"/>
      <c r="K989" s="1334"/>
      <c r="L989" s="1334"/>
      <c r="M989" s="1334"/>
      <c r="N989" s="1334"/>
      <c r="O989" s="1334"/>
      <c r="P989" s="1334"/>
      <c r="Q989" s="1334"/>
      <c r="R989" s="1334"/>
      <c r="S989" s="1334"/>
      <c r="T989" s="1334"/>
      <c r="U989" s="1334"/>
      <c r="V989" s="1334"/>
      <c r="W989" s="1334"/>
      <c r="X989" s="1334"/>
      <c r="Y989" s="1334"/>
      <c r="Z989" s="1334"/>
      <c r="AA989" s="1334"/>
      <c r="AB989" s="1334"/>
      <c r="AC989" s="1334"/>
      <c r="AD989" s="1334"/>
      <c r="AE989" s="1334"/>
      <c r="AF989" s="1334"/>
      <c r="AG989" s="1334"/>
      <c r="AH989" s="1334"/>
      <c r="AI989" s="1334"/>
      <c r="AJ989" s="1334"/>
      <c r="AK989" s="1334"/>
      <c r="AL989" s="1335"/>
      <c r="AM989" s="1336">
        <f>'Ornamental Trees - Bare Root'!BH227</f>
        <v>49.95</v>
      </c>
      <c r="AN989" s="1337"/>
      <c r="AO989" s="1338"/>
      <c r="AP989" s="1339">
        <f>'Ornamental Trees - Bare Root'!BJ227</f>
        <v>0</v>
      </c>
      <c r="AQ989" s="1340"/>
      <c r="AR989" s="1341"/>
      <c r="AS989" s="1336" t="str">
        <f t="shared" si="145"/>
        <v/>
      </c>
      <c r="AT989" s="1337"/>
      <c r="AU989" s="1337"/>
      <c r="AV989" s="1338"/>
      <c r="AW989" s="1342" t="str">
        <f>'Ornamental Trees - Bare Root'!BA227</f>
        <v>JFOBR240</v>
      </c>
      <c r="AX989" s="1343"/>
      <c r="AY989" s="1344"/>
      <c r="BB989" s="108" t="str">
        <f t="shared" si="137"/>
        <v>*********</v>
      </c>
      <c r="BC989" s="108" t="str">
        <f t="shared" si="138"/>
        <v>JFOBR240</v>
      </c>
      <c r="BD989" s="108" t="str">
        <f t="shared" si="139"/>
        <v/>
      </c>
      <c r="BE989" s="108" t="str">
        <f t="shared" si="140"/>
        <v>Laburnum Vossii | Golden Chain Tree - Advanced</v>
      </c>
      <c r="BF989" s="115" t="str">
        <f t="shared" si="141"/>
        <v/>
      </c>
      <c r="BG989" s="113">
        <f t="shared" si="142"/>
        <v>49.95</v>
      </c>
      <c r="BH989" s="206">
        <f t="shared" si="143"/>
        <v>0</v>
      </c>
      <c r="BI989" s="113" t="str">
        <f t="shared" si="144"/>
        <v/>
      </c>
    </row>
    <row r="990" spans="2:61" ht="18.75" customHeight="1" x14ac:dyDescent="0.4">
      <c r="B990" s="1345" t="s">
        <v>1824</v>
      </c>
      <c r="C990" s="1346"/>
      <c r="D990" s="1345" t="s">
        <v>1824</v>
      </c>
      <c r="E990" s="1346"/>
      <c r="F990" s="1331" t="str">
        <f>'Ornamental Trees - Bare Root'!BG228</f>
        <v/>
      </c>
      <c r="G990" s="1332"/>
      <c r="H990" s="1333" t="str">
        <f>IF('Ornamental Trees - Bare Root'!BE228="",'Ornamental Trees - Bare Root'!BC228&amp;" | "&amp;'Ornamental Trees - Bare Root'!BD228,'Ornamental Trees - Bare Root'!BC228&amp;" | "&amp;'Ornamental Trees - Bare Root'!BD228&amp;" - "&amp;'Ornamental Trees - Bare Root'!BE228)</f>
        <v xml:space="preserve"> | </v>
      </c>
      <c r="I990" s="1334"/>
      <c r="J990" s="1334"/>
      <c r="K990" s="1334"/>
      <c r="L990" s="1334"/>
      <c r="M990" s="1334"/>
      <c r="N990" s="1334"/>
      <c r="O990" s="1334"/>
      <c r="P990" s="1334"/>
      <c r="Q990" s="1334"/>
      <c r="R990" s="1334"/>
      <c r="S990" s="1334"/>
      <c r="T990" s="1334"/>
      <c r="U990" s="1334"/>
      <c r="V990" s="1334"/>
      <c r="W990" s="1334"/>
      <c r="X990" s="1334"/>
      <c r="Y990" s="1334"/>
      <c r="Z990" s="1334"/>
      <c r="AA990" s="1334"/>
      <c r="AB990" s="1334"/>
      <c r="AC990" s="1334"/>
      <c r="AD990" s="1334"/>
      <c r="AE990" s="1334"/>
      <c r="AF990" s="1334"/>
      <c r="AG990" s="1334"/>
      <c r="AH990" s="1334"/>
      <c r="AI990" s="1334"/>
      <c r="AJ990" s="1334"/>
      <c r="AK990" s="1334"/>
      <c r="AL990" s="1335"/>
      <c r="AM990" s="1336" t="str">
        <f>'Ornamental Trees - Bare Root'!BH228</f>
        <v/>
      </c>
      <c r="AN990" s="1337"/>
      <c r="AO990" s="1338"/>
      <c r="AP990" s="1339" t="str">
        <f>'Ornamental Trees - Bare Root'!BJ228</f>
        <v/>
      </c>
      <c r="AQ990" s="1340"/>
      <c r="AR990" s="1341"/>
      <c r="AS990" s="1336" t="str">
        <f t="shared" si="145"/>
        <v/>
      </c>
      <c r="AT990" s="1337"/>
      <c r="AU990" s="1337"/>
      <c r="AV990" s="1338"/>
      <c r="AW990" s="1342" t="str">
        <f>'Ornamental Trees - Bare Root'!BA228</f>
        <v/>
      </c>
      <c r="AX990" s="1343"/>
      <c r="AY990" s="1344"/>
      <c r="BB990" s="108" t="str">
        <f t="shared" si="137"/>
        <v>*********</v>
      </c>
      <c r="BC990" s="108" t="str">
        <f t="shared" si="138"/>
        <v/>
      </c>
      <c r="BD990" s="108" t="str">
        <f t="shared" si="139"/>
        <v/>
      </c>
      <c r="BE990" s="108" t="str">
        <f t="shared" si="140"/>
        <v xml:space="preserve"> | </v>
      </c>
      <c r="BF990" s="115" t="str">
        <f t="shared" si="141"/>
        <v/>
      </c>
      <c r="BG990" s="113" t="str">
        <f t="shared" si="142"/>
        <v/>
      </c>
      <c r="BH990" s="206" t="str">
        <f t="shared" si="143"/>
        <v/>
      </c>
      <c r="BI990" s="113" t="str">
        <f t="shared" si="144"/>
        <v/>
      </c>
    </row>
    <row r="991" spans="2:61" ht="18.75" customHeight="1" x14ac:dyDescent="0.4">
      <c r="B991" s="1345" t="s">
        <v>1824</v>
      </c>
      <c r="C991" s="1346"/>
      <c r="D991" s="1345" t="s">
        <v>1824</v>
      </c>
      <c r="E991" s="1346"/>
      <c r="F991" s="1331" t="str">
        <f>'Ornamental Trees - Bare Root'!BG229</f>
        <v/>
      </c>
      <c r="G991" s="1332"/>
      <c r="H991" s="1333" t="str">
        <f>IF('Ornamental Trees - Bare Root'!BE229="",'Ornamental Trees - Bare Root'!BC229&amp;" | "&amp;'Ornamental Trees - Bare Root'!BD229,'Ornamental Trees - Bare Root'!BC229&amp;" | "&amp;'Ornamental Trees - Bare Root'!BD229&amp;" - "&amp;'Ornamental Trees - Bare Root'!BE229)</f>
        <v xml:space="preserve"> | </v>
      </c>
      <c r="I991" s="1334"/>
      <c r="J991" s="1334"/>
      <c r="K991" s="1334"/>
      <c r="L991" s="1334"/>
      <c r="M991" s="1334"/>
      <c r="N991" s="1334"/>
      <c r="O991" s="1334"/>
      <c r="P991" s="1334"/>
      <c r="Q991" s="1334"/>
      <c r="R991" s="1334"/>
      <c r="S991" s="1334"/>
      <c r="T991" s="1334"/>
      <c r="U991" s="1334"/>
      <c r="V991" s="1334"/>
      <c r="W991" s="1334"/>
      <c r="X991" s="1334"/>
      <c r="Y991" s="1334"/>
      <c r="Z991" s="1334"/>
      <c r="AA991" s="1334"/>
      <c r="AB991" s="1334"/>
      <c r="AC991" s="1334"/>
      <c r="AD991" s="1334"/>
      <c r="AE991" s="1334"/>
      <c r="AF991" s="1334"/>
      <c r="AG991" s="1334"/>
      <c r="AH991" s="1334"/>
      <c r="AI991" s="1334"/>
      <c r="AJ991" s="1334"/>
      <c r="AK991" s="1334"/>
      <c r="AL991" s="1335"/>
      <c r="AM991" s="1336" t="str">
        <f>'Ornamental Trees - Bare Root'!BH229</f>
        <v/>
      </c>
      <c r="AN991" s="1337"/>
      <c r="AO991" s="1338"/>
      <c r="AP991" s="1339" t="str">
        <f>'Ornamental Trees - Bare Root'!BJ229</f>
        <v/>
      </c>
      <c r="AQ991" s="1340"/>
      <c r="AR991" s="1341"/>
      <c r="AS991" s="1336" t="str">
        <f t="shared" si="145"/>
        <v/>
      </c>
      <c r="AT991" s="1337"/>
      <c r="AU991" s="1337"/>
      <c r="AV991" s="1338"/>
      <c r="AW991" s="1342" t="str">
        <f>'Ornamental Trees - Bare Root'!BA229</f>
        <v/>
      </c>
      <c r="AX991" s="1343"/>
      <c r="AY991" s="1344"/>
      <c r="BB991" s="108" t="str">
        <f t="shared" ref="BB991:BB1054" si="146">$AR$4</f>
        <v>*********</v>
      </c>
      <c r="BC991" s="108" t="str">
        <f t="shared" si="138"/>
        <v/>
      </c>
      <c r="BD991" s="108" t="str">
        <f t="shared" si="139"/>
        <v/>
      </c>
      <c r="BE991" s="108" t="str">
        <f t="shared" si="140"/>
        <v xml:space="preserve"> | </v>
      </c>
      <c r="BF991" s="115" t="str">
        <f t="shared" si="141"/>
        <v/>
      </c>
      <c r="BG991" s="113" t="str">
        <f t="shared" si="142"/>
        <v/>
      </c>
      <c r="BH991" s="206" t="str">
        <f t="shared" si="143"/>
        <v/>
      </c>
      <c r="BI991" s="113" t="str">
        <f t="shared" si="144"/>
        <v/>
      </c>
    </row>
    <row r="992" spans="2:61" ht="18.75" customHeight="1" x14ac:dyDescent="0.4">
      <c r="B992" s="1345" t="s">
        <v>1824</v>
      </c>
      <c r="C992" s="1346"/>
      <c r="D992" s="1345" t="s">
        <v>1824</v>
      </c>
      <c r="E992" s="1346"/>
      <c r="F992" s="1331" t="str">
        <f>'Ornamental Trees - Bare Root'!BG230</f>
        <v/>
      </c>
      <c r="G992" s="1332"/>
      <c r="H992" s="1333" t="str">
        <f>IF('Ornamental Trees - Bare Root'!BE230="",'Ornamental Trees - Bare Root'!BC230&amp;" | "&amp;'Ornamental Trees - Bare Root'!BD230,'Ornamental Trees - Bare Root'!BC230&amp;" | "&amp;'Ornamental Trees - Bare Root'!BD230&amp;" - "&amp;'Ornamental Trees - Bare Root'!BE230)</f>
        <v>Lagerstroemia fauriei 'Fantasy' White* | Fantasy Crepe Myrtle - Advanced</v>
      </c>
      <c r="I992" s="1334"/>
      <c r="J992" s="1334"/>
      <c r="K992" s="1334"/>
      <c r="L992" s="1334"/>
      <c r="M992" s="1334"/>
      <c r="N992" s="1334"/>
      <c r="O992" s="1334"/>
      <c r="P992" s="1334"/>
      <c r="Q992" s="1334"/>
      <c r="R992" s="1334"/>
      <c r="S992" s="1334"/>
      <c r="T992" s="1334"/>
      <c r="U992" s="1334"/>
      <c r="V992" s="1334"/>
      <c r="W992" s="1334"/>
      <c r="X992" s="1334"/>
      <c r="Y992" s="1334"/>
      <c r="Z992" s="1334"/>
      <c r="AA992" s="1334"/>
      <c r="AB992" s="1334"/>
      <c r="AC992" s="1334"/>
      <c r="AD992" s="1334"/>
      <c r="AE992" s="1334"/>
      <c r="AF992" s="1334"/>
      <c r="AG992" s="1334"/>
      <c r="AH992" s="1334"/>
      <c r="AI992" s="1334"/>
      <c r="AJ992" s="1334"/>
      <c r="AK992" s="1334"/>
      <c r="AL992" s="1335"/>
      <c r="AM992" s="1336" t="str">
        <f>'Ornamental Trees - Bare Root'!BH230</f>
        <v/>
      </c>
      <c r="AN992" s="1337"/>
      <c r="AO992" s="1338"/>
      <c r="AP992" s="1339">
        <f>'Ornamental Trees - Bare Root'!BJ230</f>
        <v>0</v>
      </c>
      <c r="AQ992" s="1340"/>
      <c r="AR992" s="1341"/>
      <c r="AS992" s="1336" t="str">
        <f t="shared" si="145"/>
        <v/>
      </c>
      <c r="AT992" s="1337"/>
      <c r="AU992" s="1337"/>
      <c r="AV992" s="1338"/>
      <c r="AW992" s="1342" t="str">
        <f>'Ornamental Trees - Bare Root'!BA230</f>
        <v>FNOBR242</v>
      </c>
      <c r="AX992" s="1343"/>
      <c r="AY992" s="1344"/>
      <c r="BB992" s="108" t="str">
        <f t="shared" si="146"/>
        <v>*********</v>
      </c>
      <c r="BC992" s="108" t="str">
        <f t="shared" ref="BC992:BC1055" si="147">AW992</f>
        <v>FNOBR242</v>
      </c>
      <c r="BD992" s="108" t="str">
        <f t="shared" ref="BD992:BD1055" si="148">F992</f>
        <v/>
      </c>
      <c r="BE992" s="108" t="str">
        <f t="shared" ref="BE992:BE1055" si="149">H992</f>
        <v>Lagerstroemia fauriei 'Fantasy' White* | Fantasy Crepe Myrtle - Advanced</v>
      </c>
      <c r="BF992" s="115" t="str">
        <f t="shared" ref="BF992:BF1055" si="150">IF(OR(BD992="",BD992=0),"",$G$6)</f>
        <v/>
      </c>
      <c r="BG992" s="113" t="str">
        <f t="shared" ref="BG992:BG1055" si="151">AM992</f>
        <v/>
      </c>
      <c r="BH992" s="206">
        <f t="shared" ref="BH992:BH1055" si="152">AP992</f>
        <v>0</v>
      </c>
      <c r="BI992" s="113" t="str">
        <f t="shared" ref="BI992:BI1055" si="153">AS992</f>
        <v/>
      </c>
    </row>
    <row r="993" spans="2:61" ht="18.75" customHeight="1" x14ac:dyDescent="0.4">
      <c r="B993" s="1345" t="s">
        <v>1824</v>
      </c>
      <c r="C993" s="1346"/>
      <c r="D993" s="1345" t="s">
        <v>1824</v>
      </c>
      <c r="E993" s="1346"/>
      <c r="F993" s="1331" t="str">
        <f>'Ornamental Trees - Bare Root'!BG231</f>
        <v/>
      </c>
      <c r="G993" s="1332"/>
      <c r="H993" s="1333" t="str">
        <f>IF('Ornamental Trees - Bare Root'!BE231="",'Ornamental Trees - Bare Root'!BC231&amp;" | "&amp;'Ornamental Trees - Bare Root'!BD231,'Ornamental Trees - Bare Root'!BC231&amp;" | "&amp;'Ornamental Trees - Bare Root'!BD231&amp;" - "&amp;'Ornamental Trees - Bare Root'!BE231)</f>
        <v>Lagerstroemia fauriei 'Kiowa' White* | Fantasy Crepe Myrtle - Advanced</v>
      </c>
      <c r="I993" s="1334"/>
      <c r="J993" s="1334"/>
      <c r="K993" s="1334"/>
      <c r="L993" s="1334"/>
      <c r="M993" s="1334"/>
      <c r="N993" s="1334"/>
      <c r="O993" s="1334"/>
      <c r="P993" s="1334"/>
      <c r="Q993" s="1334"/>
      <c r="R993" s="1334"/>
      <c r="S993" s="1334"/>
      <c r="T993" s="1334"/>
      <c r="U993" s="1334"/>
      <c r="V993" s="1334"/>
      <c r="W993" s="1334"/>
      <c r="X993" s="1334"/>
      <c r="Y993" s="1334"/>
      <c r="Z993" s="1334"/>
      <c r="AA993" s="1334"/>
      <c r="AB993" s="1334"/>
      <c r="AC993" s="1334"/>
      <c r="AD993" s="1334"/>
      <c r="AE993" s="1334"/>
      <c r="AF993" s="1334"/>
      <c r="AG993" s="1334"/>
      <c r="AH993" s="1334"/>
      <c r="AI993" s="1334"/>
      <c r="AJ993" s="1334"/>
      <c r="AK993" s="1334"/>
      <c r="AL993" s="1335"/>
      <c r="AM993" s="1336" t="str">
        <f>'Ornamental Trees - Bare Root'!BH231</f>
        <v/>
      </c>
      <c r="AN993" s="1337"/>
      <c r="AO993" s="1338"/>
      <c r="AP993" s="1339">
        <f>'Ornamental Trees - Bare Root'!BJ231</f>
        <v>0</v>
      </c>
      <c r="AQ993" s="1340"/>
      <c r="AR993" s="1341"/>
      <c r="AS993" s="1336" t="str">
        <f t="shared" si="145"/>
        <v/>
      </c>
      <c r="AT993" s="1337"/>
      <c r="AU993" s="1337"/>
      <c r="AV993" s="1338"/>
      <c r="AW993" s="1342" t="str">
        <f>'Ornamental Trees - Bare Root'!BA231</f>
        <v>FNOBR243</v>
      </c>
      <c r="AX993" s="1343"/>
      <c r="AY993" s="1344"/>
      <c r="BB993" s="108" t="str">
        <f t="shared" si="146"/>
        <v>*********</v>
      </c>
      <c r="BC993" s="108" t="str">
        <f t="shared" si="147"/>
        <v>FNOBR243</v>
      </c>
      <c r="BD993" s="108" t="str">
        <f t="shared" si="148"/>
        <v/>
      </c>
      <c r="BE993" s="108" t="str">
        <f t="shared" si="149"/>
        <v>Lagerstroemia fauriei 'Kiowa' White* | Fantasy Crepe Myrtle - Advanced</v>
      </c>
      <c r="BF993" s="115" t="str">
        <f t="shared" si="150"/>
        <v/>
      </c>
      <c r="BG993" s="113" t="str">
        <f t="shared" si="151"/>
        <v/>
      </c>
      <c r="BH993" s="206">
        <f t="shared" si="152"/>
        <v>0</v>
      </c>
      <c r="BI993" s="113" t="str">
        <f t="shared" si="153"/>
        <v/>
      </c>
    </row>
    <row r="994" spans="2:61" ht="18.75" customHeight="1" x14ac:dyDescent="0.4">
      <c r="B994" s="1345" t="s">
        <v>1824</v>
      </c>
      <c r="C994" s="1346"/>
      <c r="D994" s="1345" t="s">
        <v>1824</v>
      </c>
      <c r="E994" s="1346"/>
      <c r="F994" s="1331" t="str">
        <f>'Ornamental Trees - Bare Root'!BG232</f>
        <v/>
      </c>
      <c r="G994" s="1332"/>
      <c r="H994" s="1333" t="str">
        <f>IF('Ornamental Trees - Bare Root'!BE232="",'Ornamental Trees - Bare Root'!BC232&amp;" | "&amp;'Ornamental Trees - Bare Root'!BD232,'Ornamental Trees - Bare Root'!BC232&amp;" | "&amp;'Ornamental Trees - Bare Root'!BD232&amp;" - "&amp;'Ornamental Trees - Bare Root'!BE232)</f>
        <v xml:space="preserve"> | </v>
      </c>
      <c r="I994" s="1334"/>
      <c r="J994" s="1334"/>
      <c r="K994" s="1334"/>
      <c r="L994" s="1334"/>
      <c r="M994" s="1334"/>
      <c r="N994" s="1334"/>
      <c r="O994" s="1334"/>
      <c r="P994" s="1334"/>
      <c r="Q994" s="1334"/>
      <c r="R994" s="1334"/>
      <c r="S994" s="1334"/>
      <c r="T994" s="1334"/>
      <c r="U994" s="1334"/>
      <c r="V994" s="1334"/>
      <c r="W994" s="1334"/>
      <c r="X994" s="1334"/>
      <c r="Y994" s="1334"/>
      <c r="Z994" s="1334"/>
      <c r="AA994" s="1334"/>
      <c r="AB994" s="1334"/>
      <c r="AC994" s="1334"/>
      <c r="AD994" s="1334"/>
      <c r="AE994" s="1334"/>
      <c r="AF994" s="1334"/>
      <c r="AG994" s="1334"/>
      <c r="AH994" s="1334"/>
      <c r="AI994" s="1334"/>
      <c r="AJ994" s="1334"/>
      <c r="AK994" s="1334"/>
      <c r="AL994" s="1335"/>
      <c r="AM994" s="1336" t="str">
        <f>'Ornamental Trees - Bare Root'!BH232</f>
        <v/>
      </c>
      <c r="AN994" s="1337"/>
      <c r="AO994" s="1338"/>
      <c r="AP994" s="1339" t="str">
        <f>'Ornamental Trees - Bare Root'!BJ232</f>
        <v/>
      </c>
      <c r="AQ994" s="1340"/>
      <c r="AR994" s="1341"/>
      <c r="AS994" s="1336" t="str">
        <f t="shared" si="145"/>
        <v/>
      </c>
      <c r="AT994" s="1337"/>
      <c r="AU994" s="1337"/>
      <c r="AV994" s="1338"/>
      <c r="AW994" s="1342" t="str">
        <f>'Ornamental Trees - Bare Root'!BA232</f>
        <v/>
      </c>
      <c r="AX994" s="1343"/>
      <c r="AY994" s="1344"/>
      <c r="BB994" s="108" t="str">
        <f t="shared" si="146"/>
        <v>*********</v>
      </c>
      <c r="BC994" s="108" t="str">
        <f t="shared" si="147"/>
        <v/>
      </c>
      <c r="BD994" s="108" t="str">
        <f t="shared" si="148"/>
        <v/>
      </c>
      <c r="BE994" s="108" t="str">
        <f t="shared" si="149"/>
        <v xml:space="preserve"> | </v>
      </c>
      <c r="BF994" s="115" t="str">
        <f t="shared" si="150"/>
        <v/>
      </c>
      <c r="BG994" s="113" t="str">
        <f t="shared" si="151"/>
        <v/>
      </c>
      <c r="BH994" s="206" t="str">
        <f t="shared" si="152"/>
        <v/>
      </c>
      <c r="BI994" s="113" t="str">
        <f t="shared" si="153"/>
        <v/>
      </c>
    </row>
    <row r="995" spans="2:61" ht="18.75" customHeight="1" x14ac:dyDescent="0.4">
      <c r="B995" s="1345" t="s">
        <v>1824</v>
      </c>
      <c r="C995" s="1346"/>
      <c r="D995" s="1345" t="s">
        <v>1824</v>
      </c>
      <c r="E995" s="1346"/>
      <c r="F995" s="1331" t="str">
        <f>'Ornamental Trees - Bare Root'!BG233</f>
        <v/>
      </c>
      <c r="G995" s="1332"/>
      <c r="H995" s="1333" t="str">
        <f>IF('Ornamental Trees - Bare Root'!BE233="",'Ornamental Trees - Bare Root'!BC233&amp;" | "&amp;'Ornamental Trees - Bare Root'!BD233,'Ornamental Trees - Bare Root'!BC233&amp;" | "&amp;'Ornamental Trees - Bare Root'!BD233&amp;" - "&amp;'Ornamental Trees - Bare Root'!BE233)</f>
        <v>Lagerstroemia indica x L. fauriei 'Acoma' White | Acoma Crepe Myrtle - Advanced</v>
      </c>
      <c r="I995" s="1334"/>
      <c r="J995" s="1334"/>
      <c r="K995" s="1334"/>
      <c r="L995" s="1334"/>
      <c r="M995" s="1334"/>
      <c r="N995" s="1334"/>
      <c r="O995" s="1334"/>
      <c r="P995" s="1334"/>
      <c r="Q995" s="1334"/>
      <c r="R995" s="1334"/>
      <c r="S995" s="1334"/>
      <c r="T995" s="1334"/>
      <c r="U995" s="1334"/>
      <c r="V995" s="1334"/>
      <c r="W995" s="1334"/>
      <c r="X995" s="1334"/>
      <c r="Y995" s="1334"/>
      <c r="Z995" s="1334"/>
      <c r="AA995" s="1334"/>
      <c r="AB995" s="1334"/>
      <c r="AC995" s="1334"/>
      <c r="AD995" s="1334"/>
      <c r="AE995" s="1334"/>
      <c r="AF995" s="1334"/>
      <c r="AG995" s="1334"/>
      <c r="AH995" s="1334"/>
      <c r="AI995" s="1334"/>
      <c r="AJ995" s="1334"/>
      <c r="AK995" s="1334"/>
      <c r="AL995" s="1335"/>
      <c r="AM995" s="1336">
        <f>'Ornamental Trees - Bare Root'!BH233</f>
        <v>64.95</v>
      </c>
      <c r="AN995" s="1337"/>
      <c r="AO995" s="1338"/>
      <c r="AP995" s="1339">
        <f>'Ornamental Trees - Bare Root'!BJ233</f>
        <v>0</v>
      </c>
      <c r="AQ995" s="1340"/>
      <c r="AR995" s="1341"/>
      <c r="AS995" s="1336" t="str">
        <f t="shared" si="145"/>
        <v/>
      </c>
      <c r="AT995" s="1337"/>
      <c r="AU995" s="1337"/>
      <c r="AV995" s="1338"/>
      <c r="AW995" s="1342" t="str">
        <f>'Ornamental Trees - Bare Root'!BA233</f>
        <v>FNOBR244</v>
      </c>
      <c r="AX995" s="1343"/>
      <c r="AY995" s="1344"/>
      <c r="BB995" s="108" t="str">
        <f t="shared" si="146"/>
        <v>*********</v>
      </c>
      <c r="BC995" s="108" t="str">
        <f t="shared" si="147"/>
        <v>FNOBR244</v>
      </c>
      <c r="BD995" s="108" t="str">
        <f t="shared" si="148"/>
        <v/>
      </c>
      <c r="BE995" s="108" t="str">
        <f t="shared" si="149"/>
        <v>Lagerstroemia indica x L. fauriei 'Acoma' White | Acoma Crepe Myrtle - Advanced</v>
      </c>
      <c r="BF995" s="115" t="str">
        <f t="shared" si="150"/>
        <v/>
      </c>
      <c r="BG995" s="113">
        <f t="shared" si="151"/>
        <v>64.95</v>
      </c>
      <c r="BH995" s="206">
        <f t="shared" si="152"/>
        <v>0</v>
      </c>
      <c r="BI995" s="113" t="str">
        <f t="shared" si="153"/>
        <v/>
      </c>
    </row>
    <row r="996" spans="2:61" ht="18.75" customHeight="1" x14ac:dyDescent="0.4">
      <c r="B996" s="1345" t="s">
        <v>1824</v>
      </c>
      <c r="C996" s="1346"/>
      <c r="D996" s="1345" t="s">
        <v>1824</v>
      </c>
      <c r="E996" s="1346"/>
      <c r="F996" s="1331" t="str">
        <f>'Ornamental Trees - Bare Root'!BG234</f>
        <v/>
      </c>
      <c r="G996" s="1332"/>
      <c r="H996" s="1333" t="str">
        <f>IF('Ornamental Trees - Bare Root'!BE234="",'Ornamental Trees - Bare Root'!BC234&amp;" | "&amp;'Ornamental Trees - Bare Root'!BD234,'Ornamental Trees - Bare Root'!BC234&amp;" | "&amp;'Ornamental Trees - Bare Root'!BD234&amp;" - "&amp;'Ornamental Trees - Bare Root'!BE234)</f>
        <v>Lagerstroemia indica x L. fauriei 'Acoma' White* | Acoma Crepe Myrtle - Advanced</v>
      </c>
      <c r="I996" s="1334"/>
      <c r="J996" s="1334"/>
      <c r="K996" s="1334"/>
      <c r="L996" s="1334"/>
      <c r="M996" s="1334"/>
      <c r="N996" s="1334"/>
      <c r="O996" s="1334"/>
      <c r="P996" s="1334"/>
      <c r="Q996" s="1334"/>
      <c r="R996" s="1334"/>
      <c r="S996" s="1334"/>
      <c r="T996" s="1334"/>
      <c r="U996" s="1334"/>
      <c r="V996" s="1334"/>
      <c r="W996" s="1334"/>
      <c r="X996" s="1334"/>
      <c r="Y996" s="1334"/>
      <c r="Z996" s="1334"/>
      <c r="AA996" s="1334"/>
      <c r="AB996" s="1334"/>
      <c r="AC996" s="1334"/>
      <c r="AD996" s="1334"/>
      <c r="AE996" s="1334"/>
      <c r="AF996" s="1334"/>
      <c r="AG996" s="1334"/>
      <c r="AH996" s="1334"/>
      <c r="AI996" s="1334"/>
      <c r="AJ996" s="1334"/>
      <c r="AK996" s="1334"/>
      <c r="AL996" s="1335"/>
      <c r="AM996" s="1336" t="str">
        <f>'Ornamental Trees - Bare Root'!BH234</f>
        <v/>
      </c>
      <c r="AN996" s="1337"/>
      <c r="AO996" s="1338"/>
      <c r="AP996" s="1339">
        <f>'Ornamental Trees - Bare Root'!BJ234</f>
        <v>0</v>
      </c>
      <c r="AQ996" s="1340"/>
      <c r="AR996" s="1341"/>
      <c r="AS996" s="1336" t="str">
        <f t="shared" si="145"/>
        <v/>
      </c>
      <c r="AT996" s="1337"/>
      <c r="AU996" s="1337"/>
      <c r="AV996" s="1338"/>
      <c r="AW996" s="1342" t="str">
        <f>'Ornamental Trees - Bare Root'!BA234</f>
        <v>JFOBR244</v>
      </c>
      <c r="AX996" s="1343"/>
      <c r="AY996" s="1344"/>
      <c r="BB996" s="108" t="str">
        <f t="shared" si="146"/>
        <v>*********</v>
      </c>
      <c r="BC996" s="108" t="str">
        <f t="shared" si="147"/>
        <v>JFOBR244</v>
      </c>
      <c r="BD996" s="108" t="str">
        <f t="shared" si="148"/>
        <v/>
      </c>
      <c r="BE996" s="108" t="str">
        <f t="shared" si="149"/>
        <v>Lagerstroemia indica x L. fauriei 'Acoma' White* | Acoma Crepe Myrtle - Advanced</v>
      </c>
      <c r="BF996" s="115" t="str">
        <f t="shared" si="150"/>
        <v/>
      </c>
      <c r="BG996" s="113" t="str">
        <f t="shared" si="151"/>
        <v/>
      </c>
      <c r="BH996" s="206">
        <f t="shared" si="152"/>
        <v>0</v>
      </c>
      <c r="BI996" s="113" t="str">
        <f t="shared" si="153"/>
        <v/>
      </c>
    </row>
    <row r="997" spans="2:61" ht="18.75" customHeight="1" x14ac:dyDescent="0.4">
      <c r="B997" s="1345" t="s">
        <v>1824</v>
      </c>
      <c r="C997" s="1346"/>
      <c r="D997" s="1345" t="s">
        <v>1824</v>
      </c>
      <c r="E997" s="1346"/>
      <c r="F997" s="1331" t="str">
        <f>'Ornamental Trees - Bare Root'!BG235</f>
        <v/>
      </c>
      <c r="G997" s="1332"/>
      <c r="H997" s="1333" t="str">
        <f>IF('Ornamental Trees - Bare Root'!BE235="",'Ornamental Trees - Bare Root'!BC235&amp;" | "&amp;'Ornamental Trees - Bare Root'!BD235,'Ornamental Trees - Bare Root'!BC235&amp;" | "&amp;'Ornamental Trees - Bare Root'!BD235&amp;" - "&amp;'Ornamental Trees - Bare Root'!BE235)</f>
        <v>Lagerstroemia indica x L. fauriei 'Biloxi' Pale Pink | Biloxi Crepe Myrtle - Advanced</v>
      </c>
      <c r="I997" s="1334"/>
      <c r="J997" s="1334"/>
      <c r="K997" s="1334"/>
      <c r="L997" s="1334"/>
      <c r="M997" s="1334"/>
      <c r="N997" s="1334"/>
      <c r="O997" s="1334"/>
      <c r="P997" s="1334"/>
      <c r="Q997" s="1334"/>
      <c r="R997" s="1334"/>
      <c r="S997" s="1334"/>
      <c r="T997" s="1334"/>
      <c r="U997" s="1334"/>
      <c r="V997" s="1334"/>
      <c r="W997" s="1334"/>
      <c r="X997" s="1334"/>
      <c r="Y997" s="1334"/>
      <c r="Z997" s="1334"/>
      <c r="AA997" s="1334"/>
      <c r="AB997" s="1334"/>
      <c r="AC997" s="1334"/>
      <c r="AD997" s="1334"/>
      <c r="AE997" s="1334"/>
      <c r="AF997" s="1334"/>
      <c r="AG997" s="1334"/>
      <c r="AH997" s="1334"/>
      <c r="AI997" s="1334"/>
      <c r="AJ997" s="1334"/>
      <c r="AK997" s="1334"/>
      <c r="AL997" s="1335"/>
      <c r="AM997" s="1336">
        <f>'Ornamental Trees - Bare Root'!BH235</f>
        <v>64.95</v>
      </c>
      <c r="AN997" s="1337"/>
      <c r="AO997" s="1338"/>
      <c r="AP997" s="1339">
        <f>'Ornamental Trees - Bare Root'!BJ235</f>
        <v>0</v>
      </c>
      <c r="AQ997" s="1340"/>
      <c r="AR997" s="1341"/>
      <c r="AS997" s="1336" t="str">
        <f t="shared" si="145"/>
        <v/>
      </c>
      <c r="AT997" s="1337"/>
      <c r="AU997" s="1337"/>
      <c r="AV997" s="1338"/>
      <c r="AW997" s="1342" t="str">
        <f>'Ornamental Trees - Bare Root'!BA235</f>
        <v>FNOBR245</v>
      </c>
      <c r="AX997" s="1343"/>
      <c r="AY997" s="1344"/>
      <c r="BB997" s="108" t="str">
        <f t="shared" si="146"/>
        <v>*********</v>
      </c>
      <c r="BC997" s="108" t="str">
        <f t="shared" si="147"/>
        <v>FNOBR245</v>
      </c>
      <c r="BD997" s="108" t="str">
        <f t="shared" si="148"/>
        <v/>
      </c>
      <c r="BE997" s="108" t="str">
        <f t="shared" si="149"/>
        <v>Lagerstroemia indica x L. fauriei 'Biloxi' Pale Pink | Biloxi Crepe Myrtle - Advanced</v>
      </c>
      <c r="BF997" s="115" t="str">
        <f t="shared" si="150"/>
        <v/>
      </c>
      <c r="BG997" s="113">
        <f t="shared" si="151"/>
        <v>64.95</v>
      </c>
      <c r="BH997" s="206">
        <f t="shared" si="152"/>
        <v>0</v>
      </c>
      <c r="BI997" s="113" t="str">
        <f t="shared" si="153"/>
        <v/>
      </c>
    </row>
    <row r="998" spans="2:61" ht="18.75" customHeight="1" x14ac:dyDescent="0.4">
      <c r="B998" s="1345" t="s">
        <v>1824</v>
      </c>
      <c r="C998" s="1346"/>
      <c r="D998" s="1345" t="s">
        <v>1824</v>
      </c>
      <c r="E998" s="1346"/>
      <c r="F998" s="1331" t="str">
        <f>'Ornamental Trees - Bare Root'!BG236</f>
        <v/>
      </c>
      <c r="G998" s="1332"/>
      <c r="H998" s="1333" t="str">
        <f>IF('Ornamental Trees - Bare Root'!BE236="",'Ornamental Trees - Bare Root'!BC236&amp;" | "&amp;'Ornamental Trees - Bare Root'!BD236,'Ornamental Trees - Bare Root'!BC236&amp;" | "&amp;'Ornamental Trees - Bare Root'!BD236&amp;" - "&amp;'Ornamental Trees - Bare Root'!BE236)</f>
        <v>Lagerstroemia indica x L. fauriei 'Lipan' Lavender | Lipan Crepe Myrtle - Advanced</v>
      </c>
      <c r="I998" s="1334"/>
      <c r="J998" s="1334"/>
      <c r="K998" s="1334"/>
      <c r="L998" s="1334"/>
      <c r="M998" s="1334"/>
      <c r="N998" s="1334"/>
      <c r="O998" s="1334"/>
      <c r="P998" s="1334"/>
      <c r="Q998" s="1334"/>
      <c r="R998" s="1334"/>
      <c r="S998" s="1334"/>
      <c r="T998" s="1334"/>
      <c r="U998" s="1334"/>
      <c r="V998" s="1334"/>
      <c r="W998" s="1334"/>
      <c r="X998" s="1334"/>
      <c r="Y998" s="1334"/>
      <c r="Z998" s="1334"/>
      <c r="AA998" s="1334"/>
      <c r="AB998" s="1334"/>
      <c r="AC998" s="1334"/>
      <c r="AD998" s="1334"/>
      <c r="AE998" s="1334"/>
      <c r="AF998" s="1334"/>
      <c r="AG998" s="1334"/>
      <c r="AH998" s="1334"/>
      <c r="AI998" s="1334"/>
      <c r="AJ998" s="1334"/>
      <c r="AK998" s="1334"/>
      <c r="AL998" s="1335"/>
      <c r="AM998" s="1336">
        <f>'Ornamental Trees - Bare Root'!BH236</f>
        <v>64.95</v>
      </c>
      <c r="AN998" s="1337"/>
      <c r="AO998" s="1338"/>
      <c r="AP998" s="1339">
        <f>'Ornamental Trees - Bare Root'!BJ236</f>
        <v>0</v>
      </c>
      <c r="AQ998" s="1340"/>
      <c r="AR998" s="1341"/>
      <c r="AS998" s="1336" t="str">
        <f t="shared" si="145"/>
        <v/>
      </c>
      <c r="AT998" s="1337"/>
      <c r="AU998" s="1337"/>
      <c r="AV998" s="1338"/>
      <c r="AW998" s="1342" t="str">
        <f>'Ornamental Trees - Bare Root'!BA236</f>
        <v>FNOBR246</v>
      </c>
      <c r="AX998" s="1343"/>
      <c r="AY998" s="1344"/>
      <c r="BB998" s="108" t="str">
        <f t="shared" si="146"/>
        <v>*********</v>
      </c>
      <c r="BC998" s="108" t="str">
        <f t="shared" si="147"/>
        <v>FNOBR246</v>
      </c>
      <c r="BD998" s="108" t="str">
        <f t="shared" si="148"/>
        <v/>
      </c>
      <c r="BE998" s="108" t="str">
        <f t="shared" si="149"/>
        <v>Lagerstroemia indica x L. fauriei 'Lipan' Lavender | Lipan Crepe Myrtle - Advanced</v>
      </c>
      <c r="BF998" s="115" t="str">
        <f t="shared" si="150"/>
        <v/>
      </c>
      <c r="BG998" s="113">
        <f t="shared" si="151"/>
        <v>64.95</v>
      </c>
      <c r="BH998" s="206">
        <f t="shared" si="152"/>
        <v>0</v>
      </c>
      <c r="BI998" s="113" t="str">
        <f t="shared" si="153"/>
        <v/>
      </c>
    </row>
    <row r="999" spans="2:61" ht="18.75" customHeight="1" x14ac:dyDescent="0.4">
      <c r="B999" s="1345" t="s">
        <v>1824</v>
      </c>
      <c r="C999" s="1346"/>
      <c r="D999" s="1345" t="s">
        <v>1824</v>
      </c>
      <c r="E999" s="1346"/>
      <c r="F999" s="1331" t="str">
        <f>'Ornamental Trees - Bare Root'!BG237</f>
        <v/>
      </c>
      <c r="G999" s="1332"/>
      <c r="H999" s="1333" t="str">
        <f>IF('Ornamental Trees - Bare Root'!BE237="",'Ornamental Trees - Bare Root'!BC237&amp;" | "&amp;'Ornamental Trees - Bare Root'!BD237,'Ornamental Trees - Bare Root'!BC237&amp;" | "&amp;'Ornamental Trees - Bare Root'!BD237&amp;" - "&amp;'Ornamental Trees - Bare Root'!BE237)</f>
        <v>Lagerstroemia indica x L. fauriei 'Natchez' White | Natchez Crepe Myrtle - Advanced</v>
      </c>
      <c r="I999" s="1334"/>
      <c r="J999" s="1334"/>
      <c r="K999" s="1334"/>
      <c r="L999" s="1334"/>
      <c r="M999" s="1334"/>
      <c r="N999" s="1334"/>
      <c r="O999" s="1334"/>
      <c r="P999" s="1334"/>
      <c r="Q999" s="1334"/>
      <c r="R999" s="1334"/>
      <c r="S999" s="1334"/>
      <c r="T999" s="1334"/>
      <c r="U999" s="1334"/>
      <c r="V999" s="1334"/>
      <c r="W999" s="1334"/>
      <c r="X999" s="1334"/>
      <c r="Y999" s="1334"/>
      <c r="Z999" s="1334"/>
      <c r="AA999" s="1334"/>
      <c r="AB999" s="1334"/>
      <c r="AC999" s="1334"/>
      <c r="AD999" s="1334"/>
      <c r="AE999" s="1334"/>
      <c r="AF999" s="1334"/>
      <c r="AG999" s="1334"/>
      <c r="AH999" s="1334"/>
      <c r="AI999" s="1334"/>
      <c r="AJ999" s="1334"/>
      <c r="AK999" s="1334"/>
      <c r="AL999" s="1335"/>
      <c r="AM999" s="1336">
        <f>'Ornamental Trees - Bare Root'!BH237</f>
        <v>64.95</v>
      </c>
      <c r="AN999" s="1337"/>
      <c r="AO999" s="1338"/>
      <c r="AP999" s="1339">
        <f>'Ornamental Trees - Bare Root'!BJ237</f>
        <v>0</v>
      </c>
      <c r="AQ999" s="1340"/>
      <c r="AR999" s="1341"/>
      <c r="AS999" s="1336" t="str">
        <f t="shared" si="145"/>
        <v/>
      </c>
      <c r="AT999" s="1337"/>
      <c r="AU999" s="1337"/>
      <c r="AV999" s="1338"/>
      <c r="AW999" s="1342" t="str">
        <f>'Ornamental Trees - Bare Root'!BA237</f>
        <v>FNOBR247</v>
      </c>
      <c r="AX999" s="1343"/>
      <c r="AY999" s="1344"/>
      <c r="BB999" s="108" t="str">
        <f t="shared" si="146"/>
        <v>*********</v>
      </c>
      <c r="BC999" s="108" t="str">
        <f t="shared" si="147"/>
        <v>FNOBR247</v>
      </c>
      <c r="BD999" s="108" t="str">
        <f t="shared" si="148"/>
        <v/>
      </c>
      <c r="BE999" s="108" t="str">
        <f t="shared" si="149"/>
        <v>Lagerstroemia indica x L. fauriei 'Natchez' White | Natchez Crepe Myrtle - Advanced</v>
      </c>
      <c r="BF999" s="115" t="str">
        <f t="shared" si="150"/>
        <v/>
      </c>
      <c r="BG999" s="113">
        <f t="shared" si="151"/>
        <v>64.95</v>
      </c>
      <c r="BH999" s="206">
        <f t="shared" si="152"/>
        <v>0</v>
      </c>
      <c r="BI999" s="113" t="str">
        <f t="shared" si="153"/>
        <v/>
      </c>
    </row>
    <row r="1000" spans="2:61" ht="18.75" customHeight="1" x14ac:dyDescent="0.4">
      <c r="B1000" s="1345" t="s">
        <v>1824</v>
      </c>
      <c r="C1000" s="1346"/>
      <c r="D1000" s="1345" t="s">
        <v>1824</v>
      </c>
      <c r="E1000" s="1346"/>
      <c r="F1000" s="1331" t="str">
        <f>'Ornamental Trees - Bare Root'!BG238</f>
        <v/>
      </c>
      <c r="G1000" s="1332"/>
      <c r="H1000" s="1333" t="str">
        <f>IF('Ornamental Trees - Bare Root'!BE238="",'Ornamental Trees - Bare Root'!BC238&amp;" | "&amp;'Ornamental Trees - Bare Root'!BD238,'Ornamental Trees - Bare Root'!BC238&amp;" | "&amp;'Ornamental Trees - Bare Root'!BD238&amp;" - "&amp;'Ornamental Trees - Bare Root'!BE238)</f>
        <v>Lagerstroemia indica x L. fauriei 'Sioux' Pink | Sioux Crepe Myrtle - Advanced</v>
      </c>
      <c r="I1000" s="1334"/>
      <c r="J1000" s="1334"/>
      <c r="K1000" s="1334"/>
      <c r="L1000" s="1334"/>
      <c r="M1000" s="1334"/>
      <c r="N1000" s="1334"/>
      <c r="O1000" s="1334"/>
      <c r="P1000" s="1334"/>
      <c r="Q1000" s="1334"/>
      <c r="R1000" s="1334"/>
      <c r="S1000" s="1334"/>
      <c r="T1000" s="1334"/>
      <c r="U1000" s="1334"/>
      <c r="V1000" s="1334"/>
      <c r="W1000" s="1334"/>
      <c r="X1000" s="1334"/>
      <c r="Y1000" s="1334"/>
      <c r="Z1000" s="1334"/>
      <c r="AA1000" s="1334"/>
      <c r="AB1000" s="1334"/>
      <c r="AC1000" s="1334"/>
      <c r="AD1000" s="1334"/>
      <c r="AE1000" s="1334"/>
      <c r="AF1000" s="1334"/>
      <c r="AG1000" s="1334"/>
      <c r="AH1000" s="1334"/>
      <c r="AI1000" s="1334"/>
      <c r="AJ1000" s="1334"/>
      <c r="AK1000" s="1334"/>
      <c r="AL1000" s="1335"/>
      <c r="AM1000" s="1336">
        <f>'Ornamental Trees - Bare Root'!BH238</f>
        <v>64.95</v>
      </c>
      <c r="AN1000" s="1337"/>
      <c r="AO1000" s="1338"/>
      <c r="AP1000" s="1339">
        <f>'Ornamental Trees - Bare Root'!BJ238</f>
        <v>0</v>
      </c>
      <c r="AQ1000" s="1340"/>
      <c r="AR1000" s="1341"/>
      <c r="AS1000" s="1336" t="str">
        <f t="shared" si="145"/>
        <v/>
      </c>
      <c r="AT1000" s="1337"/>
      <c r="AU1000" s="1337"/>
      <c r="AV1000" s="1338"/>
      <c r="AW1000" s="1342" t="str">
        <f>'Ornamental Trees - Bare Root'!BA238</f>
        <v>FNOBR248</v>
      </c>
      <c r="AX1000" s="1343"/>
      <c r="AY1000" s="1344"/>
      <c r="BB1000" s="108" t="str">
        <f t="shared" si="146"/>
        <v>*********</v>
      </c>
      <c r="BC1000" s="108" t="str">
        <f t="shared" si="147"/>
        <v>FNOBR248</v>
      </c>
      <c r="BD1000" s="108" t="str">
        <f t="shared" si="148"/>
        <v/>
      </c>
      <c r="BE1000" s="108" t="str">
        <f t="shared" si="149"/>
        <v>Lagerstroemia indica x L. fauriei 'Sioux' Pink | Sioux Crepe Myrtle - Advanced</v>
      </c>
      <c r="BF1000" s="115" t="str">
        <f t="shared" si="150"/>
        <v/>
      </c>
      <c r="BG1000" s="113">
        <f t="shared" si="151"/>
        <v>64.95</v>
      </c>
      <c r="BH1000" s="206">
        <f t="shared" si="152"/>
        <v>0</v>
      </c>
      <c r="BI1000" s="113" t="str">
        <f t="shared" si="153"/>
        <v/>
      </c>
    </row>
    <row r="1001" spans="2:61" ht="18.75" customHeight="1" x14ac:dyDescent="0.4">
      <c r="B1001" s="1345" t="s">
        <v>1824</v>
      </c>
      <c r="C1001" s="1346"/>
      <c r="D1001" s="1345" t="s">
        <v>1824</v>
      </c>
      <c r="E1001" s="1346"/>
      <c r="F1001" s="1331" t="str">
        <f>'Ornamental Trees - Bare Root'!BG239</f>
        <v/>
      </c>
      <c r="G1001" s="1332"/>
      <c r="H1001" s="1333" t="str">
        <f>IF('Ornamental Trees - Bare Root'!BE239="",'Ornamental Trees - Bare Root'!BC239&amp;" | "&amp;'Ornamental Trees - Bare Root'!BD239,'Ornamental Trees - Bare Root'!BC239&amp;" | "&amp;'Ornamental Trees - Bare Root'!BD239&amp;" - "&amp;'Ornamental Trees - Bare Root'!BE239)</f>
        <v>Lagerstroemia indica x L. fauriei 'Tonto' Fuchsia Pink | Tonto Crepe Myrtle - Advanced</v>
      </c>
      <c r="I1001" s="1334"/>
      <c r="J1001" s="1334"/>
      <c r="K1001" s="1334"/>
      <c r="L1001" s="1334"/>
      <c r="M1001" s="1334"/>
      <c r="N1001" s="1334"/>
      <c r="O1001" s="1334"/>
      <c r="P1001" s="1334"/>
      <c r="Q1001" s="1334"/>
      <c r="R1001" s="1334"/>
      <c r="S1001" s="1334"/>
      <c r="T1001" s="1334"/>
      <c r="U1001" s="1334"/>
      <c r="V1001" s="1334"/>
      <c r="W1001" s="1334"/>
      <c r="X1001" s="1334"/>
      <c r="Y1001" s="1334"/>
      <c r="Z1001" s="1334"/>
      <c r="AA1001" s="1334"/>
      <c r="AB1001" s="1334"/>
      <c r="AC1001" s="1334"/>
      <c r="AD1001" s="1334"/>
      <c r="AE1001" s="1334"/>
      <c r="AF1001" s="1334"/>
      <c r="AG1001" s="1334"/>
      <c r="AH1001" s="1334"/>
      <c r="AI1001" s="1334"/>
      <c r="AJ1001" s="1334"/>
      <c r="AK1001" s="1334"/>
      <c r="AL1001" s="1335"/>
      <c r="AM1001" s="1336">
        <f>'Ornamental Trees - Bare Root'!BH239</f>
        <v>64.95</v>
      </c>
      <c r="AN1001" s="1337"/>
      <c r="AO1001" s="1338"/>
      <c r="AP1001" s="1339">
        <f>'Ornamental Trees - Bare Root'!BJ239</f>
        <v>0</v>
      </c>
      <c r="AQ1001" s="1340"/>
      <c r="AR1001" s="1341"/>
      <c r="AS1001" s="1336" t="str">
        <f t="shared" si="145"/>
        <v/>
      </c>
      <c r="AT1001" s="1337"/>
      <c r="AU1001" s="1337"/>
      <c r="AV1001" s="1338"/>
      <c r="AW1001" s="1342" t="str">
        <f>'Ornamental Trees - Bare Root'!BA239</f>
        <v>FNOBR249</v>
      </c>
      <c r="AX1001" s="1343"/>
      <c r="AY1001" s="1344"/>
      <c r="BB1001" s="108" t="str">
        <f t="shared" si="146"/>
        <v>*********</v>
      </c>
      <c r="BC1001" s="108" t="str">
        <f t="shared" si="147"/>
        <v>FNOBR249</v>
      </c>
      <c r="BD1001" s="108" t="str">
        <f t="shared" si="148"/>
        <v/>
      </c>
      <c r="BE1001" s="108" t="str">
        <f t="shared" si="149"/>
        <v>Lagerstroemia indica x L. fauriei 'Tonto' Fuchsia Pink | Tonto Crepe Myrtle - Advanced</v>
      </c>
      <c r="BF1001" s="115" t="str">
        <f t="shared" si="150"/>
        <v/>
      </c>
      <c r="BG1001" s="113">
        <f t="shared" si="151"/>
        <v>64.95</v>
      </c>
      <c r="BH1001" s="206">
        <f t="shared" si="152"/>
        <v>0</v>
      </c>
      <c r="BI1001" s="113" t="str">
        <f t="shared" si="153"/>
        <v/>
      </c>
    </row>
    <row r="1002" spans="2:61" ht="18.75" customHeight="1" x14ac:dyDescent="0.4">
      <c r="B1002" s="1345" t="s">
        <v>1824</v>
      </c>
      <c r="C1002" s="1346"/>
      <c r="D1002" s="1345" t="s">
        <v>1824</v>
      </c>
      <c r="E1002" s="1346"/>
      <c r="F1002" s="1331" t="str">
        <f>'Ornamental Trees - Bare Root'!BG240</f>
        <v/>
      </c>
      <c r="G1002" s="1332"/>
      <c r="H1002" s="1333" t="str">
        <f>IF('Ornamental Trees - Bare Root'!BE240="",'Ornamental Trees - Bare Root'!BC240&amp;" | "&amp;'Ornamental Trees - Bare Root'!BD240,'Ornamental Trees - Bare Root'!BC240&amp;" | "&amp;'Ornamental Trees - Bare Root'!BD240&amp;" - "&amp;'Ornamental Trees - Bare Root'!BE240)</f>
        <v>Lagerstroemia indica x L. fauriei 'Tuscarora' Coral Pink | Tuscarora Crepe Myrtle - Advanced</v>
      </c>
      <c r="I1002" s="1334"/>
      <c r="J1002" s="1334"/>
      <c r="K1002" s="1334"/>
      <c r="L1002" s="1334"/>
      <c r="M1002" s="1334"/>
      <c r="N1002" s="1334"/>
      <c r="O1002" s="1334"/>
      <c r="P1002" s="1334"/>
      <c r="Q1002" s="1334"/>
      <c r="R1002" s="1334"/>
      <c r="S1002" s="1334"/>
      <c r="T1002" s="1334"/>
      <c r="U1002" s="1334"/>
      <c r="V1002" s="1334"/>
      <c r="W1002" s="1334"/>
      <c r="X1002" s="1334"/>
      <c r="Y1002" s="1334"/>
      <c r="Z1002" s="1334"/>
      <c r="AA1002" s="1334"/>
      <c r="AB1002" s="1334"/>
      <c r="AC1002" s="1334"/>
      <c r="AD1002" s="1334"/>
      <c r="AE1002" s="1334"/>
      <c r="AF1002" s="1334"/>
      <c r="AG1002" s="1334"/>
      <c r="AH1002" s="1334"/>
      <c r="AI1002" s="1334"/>
      <c r="AJ1002" s="1334"/>
      <c r="AK1002" s="1334"/>
      <c r="AL1002" s="1335"/>
      <c r="AM1002" s="1336">
        <f>'Ornamental Trees - Bare Root'!BH240</f>
        <v>64.95</v>
      </c>
      <c r="AN1002" s="1337"/>
      <c r="AO1002" s="1338"/>
      <c r="AP1002" s="1339">
        <f>'Ornamental Trees - Bare Root'!BJ240</f>
        <v>0</v>
      </c>
      <c r="AQ1002" s="1340"/>
      <c r="AR1002" s="1341"/>
      <c r="AS1002" s="1336" t="str">
        <f t="shared" si="145"/>
        <v/>
      </c>
      <c r="AT1002" s="1337"/>
      <c r="AU1002" s="1337"/>
      <c r="AV1002" s="1338"/>
      <c r="AW1002" s="1342" t="str">
        <f>'Ornamental Trees - Bare Root'!BA240</f>
        <v>FNOBR250</v>
      </c>
      <c r="AX1002" s="1343"/>
      <c r="AY1002" s="1344"/>
      <c r="BB1002" s="108" t="str">
        <f t="shared" si="146"/>
        <v>*********</v>
      </c>
      <c r="BC1002" s="108" t="str">
        <f t="shared" si="147"/>
        <v>FNOBR250</v>
      </c>
      <c r="BD1002" s="108" t="str">
        <f t="shared" si="148"/>
        <v/>
      </c>
      <c r="BE1002" s="108" t="str">
        <f t="shared" si="149"/>
        <v>Lagerstroemia indica x L. fauriei 'Tuscarora' Coral Pink | Tuscarora Crepe Myrtle - Advanced</v>
      </c>
      <c r="BF1002" s="115" t="str">
        <f t="shared" si="150"/>
        <v/>
      </c>
      <c r="BG1002" s="113">
        <f t="shared" si="151"/>
        <v>64.95</v>
      </c>
      <c r="BH1002" s="206">
        <f t="shared" si="152"/>
        <v>0</v>
      </c>
      <c r="BI1002" s="113" t="str">
        <f t="shared" si="153"/>
        <v/>
      </c>
    </row>
    <row r="1003" spans="2:61" ht="18.75" customHeight="1" x14ac:dyDescent="0.4">
      <c r="B1003" s="1345" t="s">
        <v>1824</v>
      </c>
      <c r="C1003" s="1346"/>
      <c r="D1003" s="1345" t="s">
        <v>1824</v>
      </c>
      <c r="E1003" s="1346"/>
      <c r="F1003" s="1331" t="str">
        <f>'Ornamental Trees - Bare Root'!BG241</f>
        <v/>
      </c>
      <c r="G1003" s="1332"/>
      <c r="H1003" s="1333" t="str">
        <f>IF('Ornamental Trees - Bare Root'!BE241="",'Ornamental Trees - Bare Root'!BC241&amp;" | "&amp;'Ornamental Trees - Bare Root'!BD241,'Ornamental Trees - Bare Root'!BC241&amp;" | "&amp;'Ornamental Trees - Bare Root'!BD241&amp;" - "&amp;'Ornamental Trees - Bare Root'!BE241)</f>
        <v>Lagerstroemia indica x L. fauriei 'Zuni' Dark Lavender | Zuni Crepe Myrtle - Advanced</v>
      </c>
      <c r="I1003" s="1334"/>
      <c r="J1003" s="1334"/>
      <c r="K1003" s="1334"/>
      <c r="L1003" s="1334"/>
      <c r="M1003" s="1334"/>
      <c r="N1003" s="1334"/>
      <c r="O1003" s="1334"/>
      <c r="P1003" s="1334"/>
      <c r="Q1003" s="1334"/>
      <c r="R1003" s="1334"/>
      <c r="S1003" s="1334"/>
      <c r="T1003" s="1334"/>
      <c r="U1003" s="1334"/>
      <c r="V1003" s="1334"/>
      <c r="W1003" s="1334"/>
      <c r="X1003" s="1334"/>
      <c r="Y1003" s="1334"/>
      <c r="Z1003" s="1334"/>
      <c r="AA1003" s="1334"/>
      <c r="AB1003" s="1334"/>
      <c r="AC1003" s="1334"/>
      <c r="AD1003" s="1334"/>
      <c r="AE1003" s="1334"/>
      <c r="AF1003" s="1334"/>
      <c r="AG1003" s="1334"/>
      <c r="AH1003" s="1334"/>
      <c r="AI1003" s="1334"/>
      <c r="AJ1003" s="1334"/>
      <c r="AK1003" s="1334"/>
      <c r="AL1003" s="1335"/>
      <c r="AM1003" s="1336">
        <f>'Ornamental Trees - Bare Root'!BH241</f>
        <v>64.95</v>
      </c>
      <c r="AN1003" s="1337"/>
      <c r="AO1003" s="1338"/>
      <c r="AP1003" s="1339">
        <f>'Ornamental Trees - Bare Root'!BJ241</f>
        <v>0</v>
      </c>
      <c r="AQ1003" s="1340"/>
      <c r="AR1003" s="1341"/>
      <c r="AS1003" s="1336" t="str">
        <f t="shared" si="145"/>
        <v/>
      </c>
      <c r="AT1003" s="1337"/>
      <c r="AU1003" s="1337"/>
      <c r="AV1003" s="1338"/>
      <c r="AW1003" s="1342" t="str">
        <f>'Ornamental Trees - Bare Root'!BA241</f>
        <v>FNOBR251</v>
      </c>
      <c r="AX1003" s="1343"/>
      <c r="AY1003" s="1344"/>
      <c r="BB1003" s="108" t="str">
        <f t="shared" si="146"/>
        <v>*********</v>
      </c>
      <c r="BC1003" s="108" t="str">
        <f t="shared" si="147"/>
        <v>FNOBR251</v>
      </c>
      <c r="BD1003" s="108" t="str">
        <f t="shared" si="148"/>
        <v/>
      </c>
      <c r="BE1003" s="108" t="str">
        <f t="shared" si="149"/>
        <v>Lagerstroemia indica x L. fauriei 'Zuni' Dark Lavender | Zuni Crepe Myrtle - Advanced</v>
      </c>
      <c r="BF1003" s="115" t="str">
        <f t="shared" si="150"/>
        <v/>
      </c>
      <c r="BG1003" s="113">
        <f t="shared" si="151"/>
        <v>64.95</v>
      </c>
      <c r="BH1003" s="206">
        <f t="shared" si="152"/>
        <v>0</v>
      </c>
      <c r="BI1003" s="113" t="str">
        <f t="shared" si="153"/>
        <v/>
      </c>
    </row>
    <row r="1004" spans="2:61" ht="18.75" customHeight="1" x14ac:dyDescent="0.4">
      <c r="B1004" s="1345" t="s">
        <v>1824</v>
      </c>
      <c r="C1004" s="1346"/>
      <c r="D1004" s="1345" t="s">
        <v>1824</v>
      </c>
      <c r="E1004" s="1346"/>
      <c r="F1004" s="1331" t="str">
        <f>'Ornamental Trees - Bare Root'!BG242</f>
        <v/>
      </c>
      <c r="G1004" s="1332"/>
      <c r="H1004" s="1333" t="str">
        <f>IF('Ornamental Trees - Bare Root'!BE242="",'Ornamental Trees - Bare Root'!BC242&amp;" | "&amp;'Ornamental Trees - Bare Root'!BD242,'Ornamental Trees - Bare Root'!BC242&amp;" | "&amp;'Ornamental Trees - Bare Root'!BD242&amp;" - "&amp;'Ornamental Trees - Bare Root'!BE242)</f>
        <v xml:space="preserve"> | </v>
      </c>
      <c r="I1004" s="1334"/>
      <c r="J1004" s="1334"/>
      <c r="K1004" s="1334"/>
      <c r="L1004" s="1334"/>
      <c r="M1004" s="1334"/>
      <c r="N1004" s="1334"/>
      <c r="O1004" s="1334"/>
      <c r="P1004" s="1334"/>
      <c r="Q1004" s="1334"/>
      <c r="R1004" s="1334"/>
      <c r="S1004" s="1334"/>
      <c r="T1004" s="1334"/>
      <c r="U1004" s="1334"/>
      <c r="V1004" s="1334"/>
      <c r="W1004" s="1334"/>
      <c r="X1004" s="1334"/>
      <c r="Y1004" s="1334"/>
      <c r="Z1004" s="1334"/>
      <c r="AA1004" s="1334"/>
      <c r="AB1004" s="1334"/>
      <c r="AC1004" s="1334"/>
      <c r="AD1004" s="1334"/>
      <c r="AE1004" s="1334"/>
      <c r="AF1004" s="1334"/>
      <c r="AG1004" s="1334"/>
      <c r="AH1004" s="1334"/>
      <c r="AI1004" s="1334"/>
      <c r="AJ1004" s="1334"/>
      <c r="AK1004" s="1334"/>
      <c r="AL1004" s="1335"/>
      <c r="AM1004" s="1336" t="str">
        <f>'Ornamental Trees - Bare Root'!BH242</f>
        <v/>
      </c>
      <c r="AN1004" s="1337"/>
      <c r="AO1004" s="1338"/>
      <c r="AP1004" s="1339" t="str">
        <f>'Ornamental Trees - Bare Root'!BJ242</f>
        <v/>
      </c>
      <c r="AQ1004" s="1340"/>
      <c r="AR1004" s="1341"/>
      <c r="AS1004" s="1336" t="str">
        <f t="shared" si="145"/>
        <v/>
      </c>
      <c r="AT1004" s="1337"/>
      <c r="AU1004" s="1337"/>
      <c r="AV1004" s="1338"/>
      <c r="AW1004" s="1342" t="str">
        <f>'Ornamental Trees - Bare Root'!BA242</f>
        <v/>
      </c>
      <c r="AX1004" s="1343"/>
      <c r="AY1004" s="1344"/>
      <c r="BB1004" s="108" t="str">
        <f t="shared" si="146"/>
        <v>*********</v>
      </c>
      <c r="BC1004" s="108" t="str">
        <f t="shared" si="147"/>
        <v/>
      </c>
      <c r="BD1004" s="108" t="str">
        <f t="shared" si="148"/>
        <v/>
      </c>
      <c r="BE1004" s="108" t="str">
        <f t="shared" si="149"/>
        <v xml:space="preserve"> | </v>
      </c>
      <c r="BF1004" s="115" t="str">
        <f t="shared" si="150"/>
        <v/>
      </c>
      <c r="BG1004" s="113" t="str">
        <f t="shared" si="151"/>
        <v/>
      </c>
      <c r="BH1004" s="206" t="str">
        <f t="shared" si="152"/>
        <v/>
      </c>
      <c r="BI1004" s="113" t="str">
        <f t="shared" si="153"/>
        <v/>
      </c>
    </row>
    <row r="1005" spans="2:61" ht="18.75" customHeight="1" x14ac:dyDescent="0.4">
      <c r="B1005" s="1345" t="s">
        <v>1824</v>
      </c>
      <c r="C1005" s="1346"/>
      <c r="D1005" s="1345" t="s">
        <v>1824</v>
      </c>
      <c r="E1005" s="1346"/>
      <c r="F1005" s="1331" t="str">
        <f>'Ornamental Trees - Bare Root'!BG243</f>
        <v/>
      </c>
      <c r="G1005" s="1332"/>
      <c r="H1005" s="1333" t="str">
        <f>IF('Ornamental Trees - Bare Root'!BE243="",'Ornamental Trees - Bare Root'!BC243&amp;" | "&amp;'Ornamental Trees - Bare Root'!BD243,'Ornamental Trees - Bare Root'!BC243&amp;" | "&amp;'Ornamental Trees - Bare Root'!BD243&amp;" - "&amp;'Ornamental Trees - Bare Root'!BE243)</f>
        <v>Lagerstroemia indica x L. fauriei 'Coral Magic' 
Coral Pink Flower* | Coral Magic Crepe Myrtle - Regular</v>
      </c>
      <c r="I1005" s="1334"/>
      <c r="J1005" s="1334"/>
      <c r="K1005" s="1334"/>
      <c r="L1005" s="1334"/>
      <c r="M1005" s="1334"/>
      <c r="N1005" s="1334"/>
      <c r="O1005" s="1334"/>
      <c r="P1005" s="1334"/>
      <c r="Q1005" s="1334"/>
      <c r="R1005" s="1334"/>
      <c r="S1005" s="1334"/>
      <c r="T1005" s="1334"/>
      <c r="U1005" s="1334"/>
      <c r="V1005" s="1334"/>
      <c r="W1005" s="1334"/>
      <c r="X1005" s="1334"/>
      <c r="Y1005" s="1334"/>
      <c r="Z1005" s="1334"/>
      <c r="AA1005" s="1334"/>
      <c r="AB1005" s="1334"/>
      <c r="AC1005" s="1334"/>
      <c r="AD1005" s="1334"/>
      <c r="AE1005" s="1334"/>
      <c r="AF1005" s="1334"/>
      <c r="AG1005" s="1334"/>
      <c r="AH1005" s="1334"/>
      <c r="AI1005" s="1334"/>
      <c r="AJ1005" s="1334"/>
      <c r="AK1005" s="1334"/>
      <c r="AL1005" s="1335"/>
      <c r="AM1005" s="1336" t="str">
        <f>'Ornamental Trees - Bare Root'!BH243</f>
        <v/>
      </c>
      <c r="AN1005" s="1337"/>
      <c r="AO1005" s="1338"/>
      <c r="AP1005" s="1339">
        <f>'Ornamental Trees - Bare Root'!BJ243</f>
        <v>0</v>
      </c>
      <c r="AQ1005" s="1340"/>
      <c r="AR1005" s="1341"/>
      <c r="AS1005" s="1336" t="str">
        <f t="shared" si="145"/>
        <v/>
      </c>
      <c r="AT1005" s="1337"/>
      <c r="AU1005" s="1337"/>
      <c r="AV1005" s="1338"/>
      <c r="AW1005" s="1342" t="str">
        <f>'Ornamental Trees - Bare Root'!BA243</f>
        <v>FNOBR253</v>
      </c>
      <c r="AX1005" s="1343"/>
      <c r="AY1005" s="1344"/>
      <c r="BB1005" s="108" t="str">
        <f t="shared" si="146"/>
        <v>*********</v>
      </c>
      <c r="BC1005" s="108" t="str">
        <f t="shared" si="147"/>
        <v>FNOBR253</v>
      </c>
      <c r="BD1005" s="108" t="str">
        <f t="shared" si="148"/>
        <v/>
      </c>
      <c r="BE1005" s="108" t="str">
        <f t="shared" si="149"/>
        <v>Lagerstroemia indica x L. fauriei 'Coral Magic' 
Coral Pink Flower* | Coral Magic Crepe Myrtle - Regular</v>
      </c>
      <c r="BF1005" s="115" t="str">
        <f t="shared" si="150"/>
        <v/>
      </c>
      <c r="BG1005" s="113" t="str">
        <f t="shared" si="151"/>
        <v/>
      </c>
      <c r="BH1005" s="206">
        <f t="shared" si="152"/>
        <v>0</v>
      </c>
      <c r="BI1005" s="113" t="str">
        <f t="shared" si="153"/>
        <v/>
      </c>
    </row>
    <row r="1006" spans="2:61" ht="18.75" customHeight="1" x14ac:dyDescent="0.4">
      <c r="B1006" s="1345" t="s">
        <v>1824</v>
      </c>
      <c r="C1006" s="1346"/>
      <c r="D1006" s="1345" t="s">
        <v>1824</v>
      </c>
      <c r="E1006" s="1346"/>
      <c r="F1006" s="1331" t="str">
        <f>'Ornamental Trees - Bare Root'!BG244</f>
        <v/>
      </c>
      <c r="G1006" s="1332"/>
      <c r="H1006" s="1333" t="str">
        <f>IF('Ornamental Trees - Bare Root'!BE244="",'Ornamental Trees - Bare Root'!BC244&amp;" | "&amp;'Ornamental Trees - Bare Root'!BD244,'Ornamental Trees - Bare Root'!BC244&amp;" | "&amp;'Ornamental Trees - Bare Root'!BD244&amp;" - "&amp;'Ornamental Trees - Bare Root'!BE244)</f>
        <v>Lagerstroemia indica x L. fauriei 'Moonlight Magic' White flower/purple foliage* | Moonlight Magic Crepe Myrtle - Advanced</v>
      </c>
      <c r="I1006" s="1334"/>
      <c r="J1006" s="1334"/>
      <c r="K1006" s="1334"/>
      <c r="L1006" s="1334"/>
      <c r="M1006" s="1334"/>
      <c r="N1006" s="1334"/>
      <c r="O1006" s="1334"/>
      <c r="P1006" s="1334"/>
      <c r="Q1006" s="1334"/>
      <c r="R1006" s="1334"/>
      <c r="S1006" s="1334"/>
      <c r="T1006" s="1334"/>
      <c r="U1006" s="1334"/>
      <c r="V1006" s="1334"/>
      <c r="W1006" s="1334"/>
      <c r="X1006" s="1334"/>
      <c r="Y1006" s="1334"/>
      <c r="Z1006" s="1334"/>
      <c r="AA1006" s="1334"/>
      <c r="AB1006" s="1334"/>
      <c r="AC1006" s="1334"/>
      <c r="AD1006" s="1334"/>
      <c r="AE1006" s="1334"/>
      <c r="AF1006" s="1334"/>
      <c r="AG1006" s="1334"/>
      <c r="AH1006" s="1334"/>
      <c r="AI1006" s="1334"/>
      <c r="AJ1006" s="1334"/>
      <c r="AK1006" s="1334"/>
      <c r="AL1006" s="1335"/>
      <c r="AM1006" s="1336" t="str">
        <f>'Ornamental Trees - Bare Root'!BH244</f>
        <v/>
      </c>
      <c r="AN1006" s="1337"/>
      <c r="AO1006" s="1338"/>
      <c r="AP1006" s="1339">
        <f>'Ornamental Trees - Bare Root'!BJ244</f>
        <v>0</v>
      </c>
      <c r="AQ1006" s="1340"/>
      <c r="AR1006" s="1341"/>
      <c r="AS1006" s="1336" t="str">
        <f t="shared" si="145"/>
        <v/>
      </c>
      <c r="AT1006" s="1337"/>
      <c r="AU1006" s="1337"/>
      <c r="AV1006" s="1338"/>
      <c r="AW1006" s="1342" t="str">
        <f>'Ornamental Trees - Bare Root'!BA244</f>
        <v>FNOBR254</v>
      </c>
      <c r="AX1006" s="1343"/>
      <c r="AY1006" s="1344"/>
      <c r="BB1006" s="108" t="str">
        <f t="shared" si="146"/>
        <v>*********</v>
      </c>
      <c r="BC1006" s="108" t="str">
        <f t="shared" si="147"/>
        <v>FNOBR254</v>
      </c>
      <c r="BD1006" s="108" t="str">
        <f t="shared" si="148"/>
        <v/>
      </c>
      <c r="BE1006" s="108" t="str">
        <f t="shared" si="149"/>
        <v>Lagerstroemia indica x L. fauriei 'Moonlight Magic' White flower/purple foliage* | Moonlight Magic Crepe Myrtle - Advanced</v>
      </c>
      <c r="BF1006" s="115" t="str">
        <f t="shared" si="150"/>
        <v/>
      </c>
      <c r="BG1006" s="113" t="str">
        <f t="shared" si="151"/>
        <v/>
      </c>
      <c r="BH1006" s="206">
        <f t="shared" si="152"/>
        <v>0</v>
      </c>
      <c r="BI1006" s="113" t="str">
        <f t="shared" si="153"/>
        <v/>
      </c>
    </row>
    <row r="1007" spans="2:61" ht="18.75" customHeight="1" x14ac:dyDescent="0.4">
      <c r="B1007" s="1345" t="s">
        <v>1824</v>
      </c>
      <c r="C1007" s="1346"/>
      <c r="D1007" s="1345" t="s">
        <v>1824</v>
      </c>
      <c r="E1007" s="1346"/>
      <c r="F1007" s="1331" t="str">
        <f>'Ornamental Trees - Bare Root'!BG245</f>
        <v/>
      </c>
      <c r="G1007" s="1332"/>
      <c r="H1007" s="1333" t="str">
        <f>IF('Ornamental Trees - Bare Root'!BE245="",'Ornamental Trees - Bare Root'!BC245&amp;" | "&amp;'Ornamental Trees - Bare Root'!BD245,'Ornamental Trees - Bare Root'!BC245&amp;" | "&amp;'Ornamental Trees - Bare Root'!BD245&amp;" - "&amp;'Ornamental Trees - Bare Root'!BE245)</f>
        <v>Lagerstroemia indica x L. fauriei 'Plum Magic'
Fuschia pink flower* | Plum Mgaic Crepe Myrtle - Regular</v>
      </c>
      <c r="I1007" s="1334"/>
      <c r="J1007" s="1334"/>
      <c r="K1007" s="1334"/>
      <c r="L1007" s="1334"/>
      <c r="M1007" s="1334"/>
      <c r="N1007" s="1334"/>
      <c r="O1007" s="1334"/>
      <c r="P1007" s="1334"/>
      <c r="Q1007" s="1334"/>
      <c r="R1007" s="1334"/>
      <c r="S1007" s="1334"/>
      <c r="T1007" s="1334"/>
      <c r="U1007" s="1334"/>
      <c r="V1007" s="1334"/>
      <c r="W1007" s="1334"/>
      <c r="X1007" s="1334"/>
      <c r="Y1007" s="1334"/>
      <c r="Z1007" s="1334"/>
      <c r="AA1007" s="1334"/>
      <c r="AB1007" s="1334"/>
      <c r="AC1007" s="1334"/>
      <c r="AD1007" s="1334"/>
      <c r="AE1007" s="1334"/>
      <c r="AF1007" s="1334"/>
      <c r="AG1007" s="1334"/>
      <c r="AH1007" s="1334"/>
      <c r="AI1007" s="1334"/>
      <c r="AJ1007" s="1334"/>
      <c r="AK1007" s="1334"/>
      <c r="AL1007" s="1335"/>
      <c r="AM1007" s="1336" t="str">
        <f>'Ornamental Trees - Bare Root'!BH245</f>
        <v/>
      </c>
      <c r="AN1007" s="1337"/>
      <c r="AO1007" s="1338"/>
      <c r="AP1007" s="1339">
        <f>'Ornamental Trees - Bare Root'!BJ245</f>
        <v>0</v>
      </c>
      <c r="AQ1007" s="1340"/>
      <c r="AR1007" s="1341"/>
      <c r="AS1007" s="1336" t="str">
        <f t="shared" si="145"/>
        <v/>
      </c>
      <c r="AT1007" s="1337"/>
      <c r="AU1007" s="1337"/>
      <c r="AV1007" s="1338"/>
      <c r="AW1007" s="1342" t="str">
        <f>'Ornamental Trees - Bare Root'!BA245</f>
        <v>FNOBR255</v>
      </c>
      <c r="AX1007" s="1343"/>
      <c r="AY1007" s="1344"/>
      <c r="BB1007" s="108" t="str">
        <f t="shared" si="146"/>
        <v>*********</v>
      </c>
      <c r="BC1007" s="108" t="str">
        <f t="shared" si="147"/>
        <v>FNOBR255</v>
      </c>
      <c r="BD1007" s="108" t="str">
        <f t="shared" si="148"/>
        <v/>
      </c>
      <c r="BE1007" s="108" t="str">
        <f t="shared" si="149"/>
        <v>Lagerstroemia indica x L. fauriei 'Plum Magic'
Fuschia pink flower* | Plum Mgaic Crepe Myrtle - Regular</v>
      </c>
      <c r="BF1007" s="115" t="str">
        <f t="shared" si="150"/>
        <v/>
      </c>
      <c r="BG1007" s="113" t="str">
        <f t="shared" si="151"/>
        <v/>
      </c>
      <c r="BH1007" s="206">
        <f t="shared" si="152"/>
        <v>0</v>
      </c>
      <c r="BI1007" s="113" t="str">
        <f t="shared" si="153"/>
        <v/>
      </c>
    </row>
    <row r="1008" spans="2:61" ht="18.75" customHeight="1" x14ac:dyDescent="0.4">
      <c r="B1008" s="1345" t="s">
        <v>1824</v>
      </c>
      <c r="C1008" s="1346"/>
      <c r="D1008" s="1345" t="s">
        <v>1824</v>
      </c>
      <c r="E1008" s="1346"/>
      <c r="F1008" s="1331" t="str">
        <f>'Ornamental Trees - Bare Root'!BG246</f>
        <v/>
      </c>
      <c r="G1008" s="1332"/>
      <c r="H1008" s="1333" t="str">
        <f>IF('Ornamental Trees - Bare Root'!BE246="",'Ornamental Trees - Bare Root'!BC246&amp;" | "&amp;'Ornamental Trees - Bare Root'!BD246,'Ornamental Trees - Bare Root'!BC246&amp;" | "&amp;'Ornamental Trees - Bare Root'!BD246&amp;" - "&amp;'Ornamental Trees - Bare Root'!BE246)</f>
        <v>Lagerstroemia indica x L. fauriei 'Twilight Magic' Deep coral flower/purple foliage* | Twilight Magic Crepe Myrtle - Advanced</v>
      </c>
      <c r="I1008" s="1334"/>
      <c r="J1008" s="1334"/>
      <c r="K1008" s="1334"/>
      <c r="L1008" s="1334"/>
      <c r="M1008" s="1334"/>
      <c r="N1008" s="1334"/>
      <c r="O1008" s="1334"/>
      <c r="P1008" s="1334"/>
      <c r="Q1008" s="1334"/>
      <c r="R1008" s="1334"/>
      <c r="S1008" s="1334"/>
      <c r="T1008" s="1334"/>
      <c r="U1008" s="1334"/>
      <c r="V1008" s="1334"/>
      <c r="W1008" s="1334"/>
      <c r="X1008" s="1334"/>
      <c r="Y1008" s="1334"/>
      <c r="Z1008" s="1334"/>
      <c r="AA1008" s="1334"/>
      <c r="AB1008" s="1334"/>
      <c r="AC1008" s="1334"/>
      <c r="AD1008" s="1334"/>
      <c r="AE1008" s="1334"/>
      <c r="AF1008" s="1334"/>
      <c r="AG1008" s="1334"/>
      <c r="AH1008" s="1334"/>
      <c r="AI1008" s="1334"/>
      <c r="AJ1008" s="1334"/>
      <c r="AK1008" s="1334"/>
      <c r="AL1008" s="1335"/>
      <c r="AM1008" s="1336" t="str">
        <f>'Ornamental Trees - Bare Root'!BH246</f>
        <v/>
      </c>
      <c r="AN1008" s="1337"/>
      <c r="AO1008" s="1338"/>
      <c r="AP1008" s="1339">
        <f>'Ornamental Trees - Bare Root'!BJ246</f>
        <v>0</v>
      </c>
      <c r="AQ1008" s="1340"/>
      <c r="AR1008" s="1341"/>
      <c r="AS1008" s="1336" t="str">
        <f t="shared" si="145"/>
        <v/>
      </c>
      <c r="AT1008" s="1337"/>
      <c r="AU1008" s="1337"/>
      <c r="AV1008" s="1338"/>
      <c r="AW1008" s="1342" t="str">
        <f>'Ornamental Trees - Bare Root'!BA246</f>
        <v>FNOBR256</v>
      </c>
      <c r="AX1008" s="1343"/>
      <c r="AY1008" s="1344"/>
      <c r="BB1008" s="108" t="str">
        <f t="shared" si="146"/>
        <v>*********</v>
      </c>
      <c r="BC1008" s="108" t="str">
        <f t="shared" si="147"/>
        <v>FNOBR256</v>
      </c>
      <c r="BD1008" s="108" t="str">
        <f t="shared" si="148"/>
        <v/>
      </c>
      <c r="BE1008" s="108" t="str">
        <f t="shared" si="149"/>
        <v>Lagerstroemia indica x L. fauriei 'Twilight Magic' Deep coral flower/purple foliage* | Twilight Magic Crepe Myrtle - Advanced</v>
      </c>
      <c r="BF1008" s="115" t="str">
        <f t="shared" si="150"/>
        <v/>
      </c>
      <c r="BG1008" s="113" t="str">
        <f t="shared" si="151"/>
        <v/>
      </c>
      <c r="BH1008" s="206">
        <f t="shared" si="152"/>
        <v>0</v>
      </c>
      <c r="BI1008" s="113" t="str">
        <f t="shared" si="153"/>
        <v/>
      </c>
    </row>
    <row r="1009" spans="2:61" ht="18.75" customHeight="1" x14ac:dyDescent="0.4">
      <c r="B1009" s="1345" t="s">
        <v>1824</v>
      </c>
      <c r="C1009" s="1346"/>
      <c r="D1009" s="1345" t="s">
        <v>1824</v>
      </c>
      <c r="E1009" s="1346"/>
      <c r="F1009" s="1331" t="str">
        <f>'Ornamental Trees - Bare Root'!BG247</f>
        <v/>
      </c>
      <c r="G1009" s="1332"/>
      <c r="H1009" s="1333" t="str">
        <f>IF('Ornamental Trees - Bare Root'!BE247="",'Ornamental Trees - Bare Root'!BC247&amp;" | "&amp;'Ornamental Trees - Bare Root'!BD247,'Ornamental Trees - Bare Root'!BC247&amp;" | "&amp;'Ornamental Trees - Bare Root'!BD247&amp;" - "&amp;'Ornamental Trees - Bare Root'!BE247)</f>
        <v xml:space="preserve"> | </v>
      </c>
      <c r="I1009" s="1334"/>
      <c r="J1009" s="1334"/>
      <c r="K1009" s="1334"/>
      <c r="L1009" s="1334"/>
      <c r="M1009" s="1334"/>
      <c r="N1009" s="1334"/>
      <c r="O1009" s="1334"/>
      <c r="P1009" s="1334"/>
      <c r="Q1009" s="1334"/>
      <c r="R1009" s="1334"/>
      <c r="S1009" s="1334"/>
      <c r="T1009" s="1334"/>
      <c r="U1009" s="1334"/>
      <c r="V1009" s="1334"/>
      <c r="W1009" s="1334"/>
      <c r="X1009" s="1334"/>
      <c r="Y1009" s="1334"/>
      <c r="Z1009" s="1334"/>
      <c r="AA1009" s="1334"/>
      <c r="AB1009" s="1334"/>
      <c r="AC1009" s="1334"/>
      <c r="AD1009" s="1334"/>
      <c r="AE1009" s="1334"/>
      <c r="AF1009" s="1334"/>
      <c r="AG1009" s="1334"/>
      <c r="AH1009" s="1334"/>
      <c r="AI1009" s="1334"/>
      <c r="AJ1009" s="1334"/>
      <c r="AK1009" s="1334"/>
      <c r="AL1009" s="1335"/>
      <c r="AM1009" s="1336" t="str">
        <f>'Ornamental Trees - Bare Root'!BH247</f>
        <v/>
      </c>
      <c r="AN1009" s="1337"/>
      <c r="AO1009" s="1338"/>
      <c r="AP1009" s="1339" t="str">
        <f>'Ornamental Trees - Bare Root'!BJ247</f>
        <v/>
      </c>
      <c r="AQ1009" s="1340"/>
      <c r="AR1009" s="1341"/>
      <c r="AS1009" s="1336" t="str">
        <f t="shared" si="145"/>
        <v/>
      </c>
      <c r="AT1009" s="1337"/>
      <c r="AU1009" s="1337"/>
      <c r="AV1009" s="1338"/>
      <c r="AW1009" s="1342" t="str">
        <f>'Ornamental Trees - Bare Root'!BA247</f>
        <v/>
      </c>
      <c r="AX1009" s="1343"/>
      <c r="AY1009" s="1344"/>
      <c r="BB1009" s="108" t="str">
        <f t="shared" si="146"/>
        <v>*********</v>
      </c>
      <c r="BC1009" s="108" t="str">
        <f t="shared" si="147"/>
        <v/>
      </c>
      <c r="BD1009" s="108" t="str">
        <f t="shared" si="148"/>
        <v/>
      </c>
      <c r="BE1009" s="108" t="str">
        <f t="shared" si="149"/>
        <v xml:space="preserve"> | </v>
      </c>
      <c r="BF1009" s="115" t="str">
        <f t="shared" si="150"/>
        <v/>
      </c>
      <c r="BG1009" s="113" t="str">
        <f t="shared" si="151"/>
        <v/>
      </c>
      <c r="BH1009" s="206" t="str">
        <f t="shared" si="152"/>
        <v/>
      </c>
      <c r="BI1009" s="113" t="str">
        <f t="shared" si="153"/>
        <v/>
      </c>
    </row>
    <row r="1010" spans="2:61" ht="18.75" customHeight="1" x14ac:dyDescent="0.4">
      <c r="B1010" s="1345" t="s">
        <v>1824</v>
      </c>
      <c r="C1010" s="1346"/>
      <c r="D1010" s="1345" t="s">
        <v>1824</v>
      </c>
      <c r="E1010" s="1346"/>
      <c r="F1010" s="1331" t="str">
        <f>'Ornamental Trees - Bare Root'!BG248</f>
        <v/>
      </c>
      <c r="G1010" s="1332"/>
      <c r="H1010" s="1333" t="str">
        <f>IF('Ornamental Trees - Bare Root'!BE248="",'Ornamental Trees - Bare Root'!BC248&amp;" | "&amp;'Ornamental Trees - Bare Root'!BD248,'Ornamental Trees - Bare Root'!BC248&amp;" | "&amp;'Ornamental Trees - Bare Root'!BD248&amp;" - "&amp;'Ornamental Trees - Bare Root'!BE248)</f>
        <v>Lagerstroemia indica 'Acoma' White* | Acoma Crepe Myrtle - 1.2m Standard</v>
      </c>
      <c r="I1010" s="1334"/>
      <c r="J1010" s="1334"/>
      <c r="K1010" s="1334"/>
      <c r="L1010" s="1334"/>
      <c r="M1010" s="1334"/>
      <c r="N1010" s="1334"/>
      <c r="O1010" s="1334"/>
      <c r="P1010" s="1334"/>
      <c r="Q1010" s="1334"/>
      <c r="R1010" s="1334"/>
      <c r="S1010" s="1334"/>
      <c r="T1010" s="1334"/>
      <c r="U1010" s="1334"/>
      <c r="V1010" s="1334"/>
      <c r="W1010" s="1334"/>
      <c r="X1010" s="1334"/>
      <c r="Y1010" s="1334"/>
      <c r="Z1010" s="1334"/>
      <c r="AA1010" s="1334"/>
      <c r="AB1010" s="1334"/>
      <c r="AC1010" s="1334"/>
      <c r="AD1010" s="1334"/>
      <c r="AE1010" s="1334"/>
      <c r="AF1010" s="1334"/>
      <c r="AG1010" s="1334"/>
      <c r="AH1010" s="1334"/>
      <c r="AI1010" s="1334"/>
      <c r="AJ1010" s="1334"/>
      <c r="AK1010" s="1334"/>
      <c r="AL1010" s="1335"/>
      <c r="AM1010" s="1336" t="str">
        <f>'Ornamental Trees - Bare Root'!BH248</f>
        <v/>
      </c>
      <c r="AN1010" s="1337"/>
      <c r="AO1010" s="1338"/>
      <c r="AP1010" s="1339">
        <f>'Ornamental Trees - Bare Root'!BJ248</f>
        <v>0</v>
      </c>
      <c r="AQ1010" s="1340"/>
      <c r="AR1010" s="1341"/>
      <c r="AS1010" s="1336" t="str">
        <f t="shared" si="145"/>
        <v/>
      </c>
      <c r="AT1010" s="1337"/>
      <c r="AU1010" s="1337"/>
      <c r="AV1010" s="1338"/>
      <c r="AW1010" s="1342" t="str">
        <f>'Ornamental Trees - Bare Root'!BA248</f>
        <v>FNOBR258</v>
      </c>
      <c r="AX1010" s="1343"/>
      <c r="AY1010" s="1344"/>
      <c r="BB1010" s="108" t="str">
        <f t="shared" si="146"/>
        <v>*********</v>
      </c>
      <c r="BC1010" s="108" t="str">
        <f t="shared" si="147"/>
        <v>FNOBR258</v>
      </c>
      <c r="BD1010" s="108" t="str">
        <f t="shared" si="148"/>
        <v/>
      </c>
      <c r="BE1010" s="108" t="str">
        <f t="shared" si="149"/>
        <v>Lagerstroemia indica 'Acoma' White* | Acoma Crepe Myrtle - 1.2m Standard</v>
      </c>
      <c r="BF1010" s="115" t="str">
        <f t="shared" si="150"/>
        <v/>
      </c>
      <c r="BG1010" s="113" t="str">
        <f t="shared" si="151"/>
        <v/>
      </c>
      <c r="BH1010" s="206">
        <f t="shared" si="152"/>
        <v>0</v>
      </c>
      <c r="BI1010" s="113" t="str">
        <f t="shared" si="153"/>
        <v/>
      </c>
    </row>
    <row r="1011" spans="2:61" ht="18.75" customHeight="1" x14ac:dyDescent="0.4">
      <c r="B1011" s="1345" t="s">
        <v>1824</v>
      </c>
      <c r="C1011" s="1346"/>
      <c r="D1011" s="1345" t="s">
        <v>1824</v>
      </c>
      <c r="E1011" s="1346"/>
      <c r="F1011" s="1331" t="str">
        <f>'Ornamental Trees - Bare Root'!BG249</f>
        <v/>
      </c>
      <c r="G1011" s="1332"/>
      <c r="H1011" s="1333" t="str">
        <f>IF('Ornamental Trees - Bare Root'!BE249="",'Ornamental Trees - Bare Root'!BC249&amp;" | "&amp;'Ornamental Trees - Bare Root'!BD249,'Ornamental Trees - Bare Root'!BC249&amp;" | "&amp;'Ornamental Trees - Bare Root'!BD249&amp;" - "&amp;'Ornamental Trees - Bare Root'!BE249)</f>
        <v>Lagerstroemia indica 'New Orleans' Purple/Pink* | New Orleans Crepe Myrtle - 1.2m Standard</v>
      </c>
      <c r="I1011" s="1334"/>
      <c r="J1011" s="1334"/>
      <c r="K1011" s="1334"/>
      <c r="L1011" s="1334"/>
      <c r="M1011" s="1334"/>
      <c r="N1011" s="1334"/>
      <c r="O1011" s="1334"/>
      <c r="P1011" s="1334"/>
      <c r="Q1011" s="1334"/>
      <c r="R1011" s="1334"/>
      <c r="S1011" s="1334"/>
      <c r="T1011" s="1334"/>
      <c r="U1011" s="1334"/>
      <c r="V1011" s="1334"/>
      <c r="W1011" s="1334"/>
      <c r="X1011" s="1334"/>
      <c r="Y1011" s="1334"/>
      <c r="Z1011" s="1334"/>
      <c r="AA1011" s="1334"/>
      <c r="AB1011" s="1334"/>
      <c r="AC1011" s="1334"/>
      <c r="AD1011" s="1334"/>
      <c r="AE1011" s="1334"/>
      <c r="AF1011" s="1334"/>
      <c r="AG1011" s="1334"/>
      <c r="AH1011" s="1334"/>
      <c r="AI1011" s="1334"/>
      <c r="AJ1011" s="1334"/>
      <c r="AK1011" s="1334"/>
      <c r="AL1011" s="1335"/>
      <c r="AM1011" s="1336" t="str">
        <f>'Ornamental Trees - Bare Root'!BH249</f>
        <v/>
      </c>
      <c r="AN1011" s="1337"/>
      <c r="AO1011" s="1338"/>
      <c r="AP1011" s="1339">
        <f>'Ornamental Trees - Bare Root'!BJ249</f>
        <v>0</v>
      </c>
      <c r="AQ1011" s="1340"/>
      <c r="AR1011" s="1341"/>
      <c r="AS1011" s="1336" t="str">
        <f t="shared" si="145"/>
        <v/>
      </c>
      <c r="AT1011" s="1337"/>
      <c r="AU1011" s="1337"/>
      <c r="AV1011" s="1338"/>
      <c r="AW1011" s="1342" t="str">
        <f>'Ornamental Trees - Bare Root'!BA249</f>
        <v>FNOBR259</v>
      </c>
      <c r="AX1011" s="1343"/>
      <c r="AY1011" s="1344"/>
      <c r="BB1011" s="108" t="str">
        <f t="shared" si="146"/>
        <v>*********</v>
      </c>
      <c r="BC1011" s="108" t="str">
        <f t="shared" si="147"/>
        <v>FNOBR259</v>
      </c>
      <c r="BD1011" s="108" t="str">
        <f t="shared" si="148"/>
        <v/>
      </c>
      <c r="BE1011" s="108" t="str">
        <f t="shared" si="149"/>
        <v>Lagerstroemia indica 'New Orleans' Purple/Pink* | New Orleans Crepe Myrtle - 1.2m Standard</v>
      </c>
      <c r="BF1011" s="115" t="str">
        <f t="shared" si="150"/>
        <v/>
      </c>
      <c r="BG1011" s="113" t="str">
        <f t="shared" si="151"/>
        <v/>
      </c>
      <c r="BH1011" s="206">
        <f t="shared" si="152"/>
        <v>0</v>
      </c>
      <c r="BI1011" s="113" t="str">
        <f t="shared" si="153"/>
        <v/>
      </c>
    </row>
    <row r="1012" spans="2:61" ht="18.75" customHeight="1" x14ac:dyDescent="0.4">
      <c r="B1012" s="1345" t="s">
        <v>1824</v>
      </c>
      <c r="C1012" s="1346"/>
      <c r="D1012" s="1345" t="s">
        <v>1824</v>
      </c>
      <c r="E1012" s="1346"/>
      <c r="F1012" s="1331" t="str">
        <f>'Ornamental Trees - Bare Root'!BG250</f>
        <v/>
      </c>
      <c r="G1012" s="1332"/>
      <c r="H1012" s="1333" t="str">
        <f>IF('Ornamental Trees - Bare Root'!BE250="",'Ornamental Trees - Bare Root'!BC250&amp;" | "&amp;'Ornamental Trees - Bare Root'!BD250,'Ornamental Trees - Bare Root'!BC250&amp;" | "&amp;'Ornamental Trees - Bare Root'!BD250&amp;" - "&amp;'Ornamental Trees - Bare Root'!BE250)</f>
        <v>Lagerstroemia indica x L. fauriei 'Houston' Pink/Red* | Houston Crepe Myrtle - 1.2m Standard</v>
      </c>
      <c r="I1012" s="1334"/>
      <c r="J1012" s="1334"/>
      <c r="K1012" s="1334"/>
      <c r="L1012" s="1334"/>
      <c r="M1012" s="1334"/>
      <c r="N1012" s="1334"/>
      <c r="O1012" s="1334"/>
      <c r="P1012" s="1334"/>
      <c r="Q1012" s="1334"/>
      <c r="R1012" s="1334"/>
      <c r="S1012" s="1334"/>
      <c r="T1012" s="1334"/>
      <c r="U1012" s="1334"/>
      <c r="V1012" s="1334"/>
      <c r="W1012" s="1334"/>
      <c r="X1012" s="1334"/>
      <c r="Y1012" s="1334"/>
      <c r="Z1012" s="1334"/>
      <c r="AA1012" s="1334"/>
      <c r="AB1012" s="1334"/>
      <c r="AC1012" s="1334"/>
      <c r="AD1012" s="1334"/>
      <c r="AE1012" s="1334"/>
      <c r="AF1012" s="1334"/>
      <c r="AG1012" s="1334"/>
      <c r="AH1012" s="1334"/>
      <c r="AI1012" s="1334"/>
      <c r="AJ1012" s="1334"/>
      <c r="AK1012" s="1334"/>
      <c r="AL1012" s="1335"/>
      <c r="AM1012" s="1336" t="str">
        <f>'Ornamental Trees - Bare Root'!BH250</f>
        <v/>
      </c>
      <c r="AN1012" s="1337"/>
      <c r="AO1012" s="1338"/>
      <c r="AP1012" s="1339">
        <f>'Ornamental Trees - Bare Root'!BJ250</f>
        <v>0</v>
      </c>
      <c r="AQ1012" s="1340"/>
      <c r="AR1012" s="1341"/>
      <c r="AS1012" s="1336" t="str">
        <f t="shared" si="145"/>
        <v/>
      </c>
      <c r="AT1012" s="1337"/>
      <c r="AU1012" s="1337"/>
      <c r="AV1012" s="1338"/>
      <c r="AW1012" s="1342" t="str">
        <f>'Ornamental Trees - Bare Root'!BA250</f>
        <v>FNOBR260</v>
      </c>
      <c r="AX1012" s="1343"/>
      <c r="AY1012" s="1344"/>
      <c r="BB1012" s="108" t="str">
        <f t="shared" si="146"/>
        <v>*********</v>
      </c>
      <c r="BC1012" s="108" t="str">
        <f t="shared" si="147"/>
        <v>FNOBR260</v>
      </c>
      <c r="BD1012" s="108" t="str">
        <f t="shared" si="148"/>
        <v/>
      </c>
      <c r="BE1012" s="108" t="str">
        <f t="shared" si="149"/>
        <v>Lagerstroemia indica x L. fauriei 'Houston' Pink/Red* | Houston Crepe Myrtle - 1.2m Standard</v>
      </c>
      <c r="BF1012" s="115" t="str">
        <f t="shared" si="150"/>
        <v/>
      </c>
      <c r="BG1012" s="113" t="str">
        <f t="shared" si="151"/>
        <v/>
      </c>
      <c r="BH1012" s="206">
        <f t="shared" si="152"/>
        <v>0</v>
      </c>
      <c r="BI1012" s="113" t="str">
        <f t="shared" si="153"/>
        <v/>
      </c>
    </row>
    <row r="1013" spans="2:61" ht="18.75" customHeight="1" x14ac:dyDescent="0.4">
      <c r="B1013" s="1345" t="s">
        <v>1824</v>
      </c>
      <c r="C1013" s="1346"/>
      <c r="D1013" s="1345" t="s">
        <v>1824</v>
      </c>
      <c r="E1013" s="1346"/>
      <c r="F1013" s="1331" t="str">
        <f>'Ornamental Trees - Bare Root'!BG251</f>
        <v/>
      </c>
      <c r="G1013" s="1332"/>
      <c r="H1013" s="1333" t="str">
        <f>IF('Ornamental Trees - Bare Root'!BE251="",'Ornamental Trees - Bare Root'!BC251&amp;" | "&amp;'Ornamental Trees - Bare Root'!BD251,'Ornamental Trees - Bare Root'!BC251&amp;" | "&amp;'Ornamental Trees - Bare Root'!BD251&amp;" - "&amp;'Ornamental Trees - Bare Root'!BE251)</f>
        <v xml:space="preserve"> | </v>
      </c>
      <c r="I1013" s="1334"/>
      <c r="J1013" s="1334"/>
      <c r="K1013" s="1334"/>
      <c r="L1013" s="1334"/>
      <c r="M1013" s="1334"/>
      <c r="N1013" s="1334"/>
      <c r="O1013" s="1334"/>
      <c r="P1013" s="1334"/>
      <c r="Q1013" s="1334"/>
      <c r="R1013" s="1334"/>
      <c r="S1013" s="1334"/>
      <c r="T1013" s="1334"/>
      <c r="U1013" s="1334"/>
      <c r="V1013" s="1334"/>
      <c r="W1013" s="1334"/>
      <c r="X1013" s="1334"/>
      <c r="Y1013" s="1334"/>
      <c r="Z1013" s="1334"/>
      <c r="AA1013" s="1334"/>
      <c r="AB1013" s="1334"/>
      <c r="AC1013" s="1334"/>
      <c r="AD1013" s="1334"/>
      <c r="AE1013" s="1334"/>
      <c r="AF1013" s="1334"/>
      <c r="AG1013" s="1334"/>
      <c r="AH1013" s="1334"/>
      <c r="AI1013" s="1334"/>
      <c r="AJ1013" s="1334"/>
      <c r="AK1013" s="1334"/>
      <c r="AL1013" s="1335"/>
      <c r="AM1013" s="1336" t="str">
        <f>'Ornamental Trees - Bare Root'!BH251</f>
        <v/>
      </c>
      <c r="AN1013" s="1337"/>
      <c r="AO1013" s="1338"/>
      <c r="AP1013" s="1339" t="str">
        <f>'Ornamental Trees - Bare Root'!BJ251</f>
        <v/>
      </c>
      <c r="AQ1013" s="1340"/>
      <c r="AR1013" s="1341"/>
      <c r="AS1013" s="1336" t="str">
        <f t="shared" si="145"/>
        <v/>
      </c>
      <c r="AT1013" s="1337"/>
      <c r="AU1013" s="1337"/>
      <c r="AV1013" s="1338"/>
      <c r="AW1013" s="1342" t="str">
        <f>'Ornamental Trees - Bare Root'!BA251</f>
        <v/>
      </c>
      <c r="AX1013" s="1343"/>
      <c r="AY1013" s="1344"/>
      <c r="BB1013" s="108" t="str">
        <f t="shared" si="146"/>
        <v>*********</v>
      </c>
      <c r="BC1013" s="108" t="str">
        <f t="shared" si="147"/>
        <v/>
      </c>
      <c r="BD1013" s="108" t="str">
        <f t="shared" si="148"/>
        <v/>
      </c>
      <c r="BE1013" s="108" t="str">
        <f t="shared" si="149"/>
        <v xml:space="preserve"> | </v>
      </c>
      <c r="BF1013" s="115" t="str">
        <f t="shared" si="150"/>
        <v/>
      </c>
      <c r="BG1013" s="113" t="str">
        <f t="shared" si="151"/>
        <v/>
      </c>
      <c r="BH1013" s="206" t="str">
        <f t="shared" si="152"/>
        <v/>
      </c>
      <c r="BI1013" s="113" t="str">
        <f t="shared" si="153"/>
        <v/>
      </c>
    </row>
    <row r="1014" spans="2:61" ht="18.75" customHeight="1" x14ac:dyDescent="0.4">
      <c r="B1014" s="1345" t="s">
        <v>1824</v>
      </c>
      <c r="C1014" s="1346"/>
      <c r="D1014" s="1345" t="s">
        <v>1824</v>
      </c>
      <c r="E1014" s="1346"/>
      <c r="F1014" s="1331" t="str">
        <f>'Ornamental Trees - Bare Root'!BG252</f>
        <v/>
      </c>
      <c r="G1014" s="1332"/>
      <c r="H1014" s="1333" t="str">
        <f>IF('Ornamental Trees - Bare Root'!BE252="",'Ornamental Trees - Bare Root'!BC252&amp;" | "&amp;'Ornamental Trees - Bare Root'!BD252,'Ornamental Trees - Bare Root'!BC252&amp;" | "&amp;'Ornamental Trees - Bare Root'!BD252&amp;" - "&amp;'Ornamental Trees - Bare Root'!BE252)</f>
        <v xml:space="preserve"> | </v>
      </c>
      <c r="I1014" s="1334"/>
      <c r="J1014" s="1334"/>
      <c r="K1014" s="1334"/>
      <c r="L1014" s="1334"/>
      <c r="M1014" s="1334"/>
      <c r="N1014" s="1334"/>
      <c r="O1014" s="1334"/>
      <c r="P1014" s="1334"/>
      <c r="Q1014" s="1334"/>
      <c r="R1014" s="1334"/>
      <c r="S1014" s="1334"/>
      <c r="T1014" s="1334"/>
      <c r="U1014" s="1334"/>
      <c r="V1014" s="1334"/>
      <c r="W1014" s="1334"/>
      <c r="X1014" s="1334"/>
      <c r="Y1014" s="1334"/>
      <c r="Z1014" s="1334"/>
      <c r="AA1014" s="1334"/>
      <c r="AB1014" s="1334"/>
      <c r="AC1014" s="1334"/>
      <c r="AD1014" s="1334"/>
      <c r="AE1014" s="1334"/>
      <c r="AF1014" s="1334"/>
      <c r="AG1014" s="1334"/>
      <c r="AH1014" s="1334"/>
      <c r="AI1014" s="1334"/>
      <c r="AJ1014" s="1334"/>
      <c r="AK1014" s="1334"/>
      <c r="AL1014" s="1335"/>
      <c r="AM1014" s="1336" t="str">
        <f>'Ornamental Trees - Bare Root'!BH252</f>
        <v/>
      </c>
      <c r="AN1014" s="1337"/>
      <c r="AO1014" s="1338"/>
      <c r="AP1014" s="1339" t="str">
        <f>'Ornamental Trees - Bare Root'!BJ252</f>
        <v/>
      </c>
      <c r="AQ1014" s="1340"/>
      <c r="AR1014" s="1341"/>
      <c r="AS1014" s="1336" t="str">
        <f t="shared" si="145"/>
        <v/>
      </c>
      <c r="AT1014" s="1337"/>
      <c r="AU1014" s="1337"/>
      <c r="AV1014" s="1338"/>
      <c r="AW1014" s="1342" t="str">
        <f>'Ornamental Trees - Bare Root'!BA252</f>
        <v/>
      </c>
      <c r="AX1014" s="1343"/>
      <c r="AY1014" s="1344"/>
      <c r="BB1014" s="108" t="str">
        <f t="shared" si="146"/>
        <v>*********</v>
      </c>
      <c r="BC1014" s="108" t="str">
        <f t="shared" si="147"/>
        <v/>
      </c>
      <c r="BD1014" s="108" t="str">
        <f t="shared" si="148"/>
        <v/>
      </c>
      <c r="BE1014" s="108" t="str">
        <f t="shared" si="149"/>
        <v xml:space="preserve"> | </v>
      </c>
      <c r="BF1014" s="115" t="str">
        <f t="shared" si="150"/>
        <v/>
      </c>
      <c r="BG1014" s="113" t="str">
        <f t="shared" si="151"/>
        <v/>
      </c>
      <c r="BH1014" s="206" t="str">
        <f t="shared" si="152"/>
        <v/>
      </c>
      <c r="BI1014" s="113" t="str">
        <f t="shared" si="153"/>
        <v/>
      </c>
    </row>
    <row r="1015" spans="2:61" ht="18.75" customHeight="1" x14ac:dyDescent="0.4">
      <c r="B1015" s="1345" t="s">
        <v>1824</v>
      </c>
      <c r="C1015" s="1346"/>
      <c r="D1015" s="1345" t="s">
        <v>1824</v>
      </c>
      <c r="E1015" s="1346"/>
      <c r="F1015" s="1331" t="str">
        <f>'Ornamental Trees - Bare Root'!BG253</f>
        <v/>
      </c>
      <c r="G1015" s="1332"/>
      <c r="H1015" s="1333" t="str">
        <f>IF('Ornamental Trees - Bare Root'!BE253="",'Ornamental Trees - Bare Root'!BC253&amp;" | "&amp;'Ornamental Trees - Bare Root'!BD253,'Ornamental Trees - Bare Root'!BC253&amp;" | "&amp;'Ornamental Trees - Bare Root'!BD253&amp;" - "&amp;'Ornamental Trees - Bare Root'!BE253)</f>
        <v>Liriodendron Aureomarginatum | Gold Majestic Tulip Tree - Advanced</v>
      </c>
      <c r="I1015" s="1334"/>
      <c r="J1015" s="1334"/>
      <c r="K1015" s="1334"/>
      <c r="L1015" s="1334"/>
      <c r="M1015" s="1334"/>
      <c r="N1015" s="1334"/>
      <c r="O1015" s="1334"/>
      <c r="P1015" s="1334"/>
      <c r="Q1015" s="1334"/>
      <c r="R1015" s="1334"/>
      <c r="S1015" s="1334"/>
      <c r="T1015" s="1334"/>
      <c r="U1015" s="1334"/>
      <c r="V1015" s="1334"/>
      <c r="W1015" s="1334"/>
      <c r="X1015" s="1334"/>
      <c r="Y1015" s="1334"/>
      <c r="Z1015" s="1334"/>
      <c r="AA1015" s="1334"/>
      <c r="AB1015" s="1334"/>
      <c r="AC1015" s="1334"/>
      <c r="AD1015" s="1334"/>
      <c r="AE1015" s="1334"/>
      <c r="AF1015" s="1334"/>
      <c r="AG1015" s="1334"/>
      <c r="AH1015" s="1334"/>
      <c r="AI1015" s="1334"/>
      <c r="AJ1015" s="1334"/>
      <c r="AK1015" s="1334"/>
      <c r="AL1015" s="1335"/>
      <c r="AM1015" s="1336">
        <f>'Ornamental Trees - Bare Root'!BH253</f>
        <v>69.95</v>
      </c>
      <c r="AN1015" s="1337"/>
      <c r="AO1015" s="1338"/>
      <c r="AP1015" s="1339">
        <f>'Ornamental Trees - Bare Root'!BJ253</f>
        <v>0</v>
      </c>
      <c r="AQ1015" s="1340"/>
      <c r="AR1015" s="1341"/>
      <c r="AS1015" s="1336" t="str">
        <f t="shared" si="145"/>
        <v/>
      </c>
      <c r="AT1015" s="1337"/>
      <c r="AU1015" s="1337"/>
      <c r="AV1015" s="1338"/>
      <c r="AW1015" s="1342" t="str">
        <f>'Ornamental Trees - Bare Root'!BA253</f>
        <v>JFOBR257</v>
      </c>
      <c r="AX1015" s="1343"/>
      <c r="AY1015" s="1344"/>
      <c r="BB1015" s="108" t="str">
        <f t="shared" si="146"/>
        <v>*********</v>
      </c>
      <c r="BC1015" s="108" t="str">
        <f t="shared" si="147"/>
        <v>JFOBR257</v>
      </c>
      <c r="BD1015" s="108" t="str">
        <f t="shared" si="148"/>
        <v/>
      </c>
      <c r="BE1015" s="108" t="str">
        <f t="shared" si="149"/>
        <v>Liriodendron Aureomarginatum | Gold Majestic Tulip Tree - Advanced</v>
      </c>
      <c r="BF1015" s="115" t="str">
        <f t="shared" si="150"/>
        <v/>
      </c>
      <c r="BG1015" s="113">
        <f t="shared" si="151"/>
        <v>69.95</v>
      </c>
      <c r="BH1015" s="206">
        <f t="shared" si="152"/>
        <v>0</v>
      </c>
      <c r="BI1015" s="113" t="str">
        <f t="shared" si="153"/>
        <v/>
      </c>
    </row>
    <row r="1016" spans="2:61" ht="18.75" customHeight="1" x14ac:dyDescent="0.4">
      <c r="B1016" s="1345" t="s">
        <v>1824</v>
      </c>
      <c r="C1016" s="1346"/>
      <c r="D1016" s="1345" t="s">
        <v>1824</v>
      </c>
      <c r="E1016" s="1346"/>
      <c r="F1016" s="1331" t="str">
        <f>'Ornamental Trees - Bare Root'!BG254</f>
        <v/>
      </c>
      <c r="G1016" s="1332"/>
      <c r="H1016" s="1333" t="str">
        <f>IF('Ornamental Trees - Bare Root'!BE254="",'Ornamental Trees - Bare Root'!BC254&amp;" | "&amp;'Ornamental Trees - Bare Root'!BD254,'Ornamental Trees - Bare Root'!BC254&amp;" | "&amp;'Ornamental Trees - Bare Root'!BD254&amp;" - "&amp;'Ornamental Trees - Bare Root'!BE254)</f>
        <v>Liriodendron Tulipifera | Tulip Tree - Advanced</v>
      </c>
      <c r="I1016" s="1334"/>
      <c r="J1016" s="1334"/>
      <c r="K1016" s="1334"/>
      <c r="L1016" s="1334"/>
      <c r="M1016" s="1334"/>
      <c r="N1016" s="1334"/>
      <c r="O1016" s="1334"/>
      <c r="P1016" s="1334"/>
      <c r="Q1016" s="1334"/>
      <c r="R1016" s="1334"/>
      <c r="S1016" s="1334"/>
      <c r="T1016" s="1334"/>
      <c r="U1016" s="1334"/>
      <c r="V1016" s="1334"/>
      <c r="W1016" s="1334"/>
      <c r="X1016" s="1334"/>
      <c r="Y1016" s="1334"/>
      <c r="Z1016" s="1334"/>
      <c r="AA1016" s="1334"/>
      <c r="AB1016" s="1334"/>
      <c r="AC1016" s="1334"/>
      <c r="AD1016" s="1334"/>
      <c r="AE1016" s="1334"/>
      <c r="AF1016" s="1334"/>
      <c r="AG1016" s="1334"/>
      <c r="AH1016" s="1334"/>
      <c r="AI1016" s="1334"/>
      <c r="AJ1016" s="1334"/>
      <c r="AK1016" s="1334"/>
      <c r="AL1016" s="1335"/>
      <c r="AM1016" s="1336" t="str">
        <f>'Ornamental Trees - Bare Root'!BH254</f>
        <v/>
      </c>
      <c r="AN1016" s="1337"/>
      <c r="AO1016" s="1338"/>
      <c r="AP1016" s="1339">
        <f>'Ornamental Trees - Bare Root'!BJ254</f>
        <v>0</v>
      </c>
      <c r="AQ1016" s="1340"/>
      <c r="AR1016" s="1341"/>
      <c r="AS1016" s="1336" t="str">
        <f t="shared" si="145"/>
        <v/>
      </c>
      <c r="AT1016" s="1337"/>
      <c r="AU1016" s="1337"/>
      <c r="AV1016" s="1338"/>
      <c r="AW1016" s="1342" t="str">
        <f>'Ornamental Trees - Bare Root'!BA254</f>
        <v>HBOBR261</v>
      </c>
      <c r="AX1016" s="1343"/>
      <c r="AY1016" s="1344"/>
      <c r="BB1016" s="108" t="str">
        <f t="shared" si="146"/>
        <v>*********</v>
      </c>
      <c r="BC1016" s="108" t="str">
        <f t="shared" si="147"/>
        <v>HBOBR261</v>
      </c>
      <c r="BD1016" s="108" t="str">
        <f t="shared" si="148"/>
        <v/>
      </c>
      <c r="BE1016" s="108" t="str">
        <f t="shared" si="149"/>
        <v>Liriodendron Tulipifera | Tulip Tree - Advanced</v>
      </c>
      <c r="BF1016" s="115" t="str">
        <f t="shared" si="150"/>
        <v/>
      </c>
      <c r="BG1016" s="113" t="str">
        <f t="shared" si="151"/>
        <v/>
      </c>
      <c r="BH1016" s="206">
        <f t="shared" si="152"/>
        <v>0</v>
      </c>
      <c r="BI1016" s="113" t="str">
        <f t="shared" si="153"/>
        <v/>
      </c>
    </row>
    <row r="1017" spans="2:61" ht="18.75" customHeight="1" x14ac:dyDescent="0.4">
      <c r="B1017" s="1345" t="s">
        <v>1824</v>
      </c>
      <c r="C1017" s="1346"/>
      <c r="D1017" s="1345" t="s">
        <v>1824</v>
      </c>
      <c r="E1017" s="1346"/>
      <c r="F1017" s="1331" t="str">
        <f>'Ornamental Trees - Bare Root'!BG255</f>
        <v/>
      </c>
      <c r="G1017" s="1332"/>
      <c r="H1017" s="1333" t="str">
        <f>IF('Ornamental Trees - Bare Root'!BE255="",'Ornamental Trees - Bare Root'!BC255&amp;" | "&amp;'Ornamental Trees - Bare Root'!BD255,'Ornamental Trees - Bare Root'!BC255&amp;" | "&amp;'Ornamental Trees - Bare Root'!BD255&amp;" - "&amp;'Ornamental Trees - Bare Root'!BE255)</f>
        <v>Liriodendron Tulipifera 'Fastigiatum' | Upright Tulip Tree - Advanced</v>
      </c>
      <c r="I1017" s="1334"/>
      <c r="J1017" s="1334"/>
      <c r="K1017" s="1334"/>
      <c r="L1017" s="1334"/>
      <c r="M1017" s="1334"/>
      <c r="N1017" s="1334"/>
      <c r="O1017" s="1334"/>
      <c r="P1017" s="1334"/>
      <c r="Q1017" s="1334"/>
      <c r="R1017" s="1334"/>
      <c r="S1017" s="1334"/>
      <c r="T1017" s="1334"/>
      <c r="U1017" s="1334"/>
      <c r="V1017" s="1334"/>
      <c r="W1017" s="1334"/>
      <c r="X1017" s="1334"/>
      <c r="Y1017" s="1334"/>
      <c r="Z1017" s="1334"/>
      <c r="AA1017" s="1334"/>
      <c r="AB1017" s="1334"/>
      <c r="AC1017" s="1334"/>
      <c r="AD1017" s="1334"/>
      <c r="AE1017" s="1334"/>
      <c r="AF1017" s="1334"/>
      <c r="AG1017" s="1334"/>
      <c r="AH1017" s="1334"/>
      <c r="AI1017" s="1334"/>
      <c r="AJ1017" s="1334"/>
      <c r="AK1017" s="1334"/>
      <c r="AL1017" s="1335"/>
      <c r="AM1017" s="1336" t="str">
        <f>'Ornamental Trees - Bare Root'!BH255</f>
        <v/>
      </c>
      <c r="AN1017" s="1337"/>
      <c r="AO1017" s="1338"/>
      <c r="AP1017" s="1339">
        <f>'Ornamental Trees - Bare Root'!BJ255</f>
        <v>0</v>
      </c>
      <c r="AQ1017" s="1340"/>
      <c r="AR1017" s="1341"/>
      <c r="AS1017" s="1336" t="str">
        <f t="shared" si="145"/>
        <v/>
      </c>
      <c r="AT1017" s="1337"/>
      <c r="AU1017" s="1337"/>
      <c r="AV1017" s="1338"/>
      <c r="AW1017" s="1342" t="str">
        <f>'Ornamental Trees - Bare Root'!BA255</f>
        <v>FNOBR262</v>
      </c>
      <c r="AX1017" s="1343"/>
      <c r="AY1017" s="1344"/>
      <c r="BB1017" s="108" t="str">
        <f t="shared" si="146"/>
        <v>*********</v>
      </c>
      <c r="BC1017" s="108" t="str">
        <f t="shared" si="147"/>
        <v>FNOBR262</v>
      </c>
      <c r="BD1017" s="108" t="str">
        <f t="shared" si="148"/>
        <v/>
      </c>
      <c r="BE1017" s="108" t="str">
        <f t="shared" si="149"/>
        <v>Liriodendron Tulipifera 'Fastigiatum' | Upright Tulip Tree - Advanced</v>
      </c>
      <c r="BF1017" s="115" t="str">
        <f t="shared" si="150"/>
        <v/>
      </c>
      <c r="BG1017" s="113" t="str">
        <f t="shared" si="151"/>
        <v/>
      </c>
      <c r="BH1017" s="206">
        <f t="shared" si="152"/>
        <v>0</v>
      </c>
      <c r="BI1017" s="113" t="str">
        <f t="shared" si="153"/>
        <v/>
      </c>
    </row>
    <row r="1018" spans="2:61" ht="18.75" customHeight="1" x14ac:dyDescent="0.4">
      <c r="B1018" s="1345" t="s">
        <v>1824</v>
      </c>
      <c r="C1018" s="1346"/>
      <c r="D1018" s="1345" t="s">
        <v>1824</v>
      </c>
      <c r="E1018" s="1346"/>
      <c r="F1018" s="1331" t="str">
        <f>'Ornamental Trees - Bare Root'!BG256</f>
        <v/>
      </c>
      <c r="G1018" s="1332"/>
      <c r="H1018" s="1333" t="str">
        <f>IF('Ornamental Trees - Bare Root'!BE256="",'Ornamental Trees - Bare Root'!BC256&amp;" | "&amp;'Ornamental Trees - Bare Root'!BD256,'Ornamental Trees - Bare Root'!BC256&amp;" | "&amp;'Ornamental Trees - Bare Root'!BD256&amp;" - "&amp;'Ornamental Trees - Bare Root'!BE256)</f>
        <v xml:space="preserve"> | </v>
      </c>
      <c r="I1018" s="1334"/>
      <c r="J1018" s="1334"/>
      <c r="K1018" s="1334"/>
      <c r="L1018" s="1334"/>
      <c r="M1018" s="1334"/>
      <c r="N1018" s="1334"/>
      <c r="O1018" s="1334"/>
      <c r="P1018" s="1334"/>
      <c r="Q1018" s="1334"/>
      <c r="R1018" s="1334"/>
      <c r="S1018" s="1334"/>
      <c r="T1018" s="1334"/>
      <c r="U1018" s="1334"/>
      <c r="V1018" s="1334"/>
      <c r="W1018" s="1334"/>
      <c r="X1018" s="1334"/>
      <c r="Y1018" s="1334"/>
      <c r="Z1018" s="1334"/>
      <c r="AA1018" s="1334"/>
      <c r="AB1018" s="1334"/>
      <c r="AC1018" s="1334"/>
      <c r="AD1018" s="1334"/>
      <c r="AE1018" s="1334"/>
      <c r="AF1018" s="1334"/>
      <c r="AG1018" s="1334"/>
      <c r="AH1018" s="1334"/>
      <c r="AI1018" s="1334"/>
      <c r="AJ1018" s="1334"/>
      <c r="AK1018" s="1334"/>
      <c r="AL1018" s="1335"/>
      <c r="AM1018" s="1336" t="str">
        <f>'Ornamental Trees - Bare Root'!BH256</f>
        <v/>
      </c>
      <c r="AN1018" s="1337"/>
      <c r="AO1018" s="1338"/>
      <c r="AP1018" s="1339" t="str">
        <f>'Ornamental Trees - Bare Root'!BJ256</f>
        <v/>
      </c>
      <c r="AQ1018" s="1340"/>
      <c r="AR1018" s="1341"/>
      <c r="AS1018" s="1336" t="str">
        <f t="shared" si="145"/>
        <v/>
      </c>
      <c r="AT1018" s="1337"/>
      <c r="AU1018" s="1337"/>
      <c r="AV1018" s="1338"/>
      <c r="AW1018" s="1342" t="str">
        <f>'Ornamental Trees - Bare Root'!BA256</f>
        <v/>
      </c>
      <c r="AX1018" s="1343"/>
      <c r="AY1018" s="1344"/>
      <c r="BB1018" s="108" t="str">
        <f t="shared" si="146"/>
        <v>*********</v>
      </c>
      <c r="BC1018" s="108" t="str">
        <f t="shared" si="147"/>
        <v/>
      </c>
      <c r="BD1018" s="108" t="str">
        <f t="shared" si="148"/>
        <v/>
      </c>
      <c r="BE1018" s="108" t="str">
        <f t="shared" si="149"/>
        <v xml:space="preserve"> | </v>
      </c>
      <c r="BF1018" s="115" t="str">
        <f t="shared" si="150"/>
        <v/>
      </c>
      <c r="BG1018" s="113" t="str">
        <f t="shared" si="151"/>
        <v/>
      </c>
      <c r="BH1018" s="206" t="str">
        <f t="shared" si="152"/>
        <v/>
      </c>
      <c r="BI1018" s="113" t="str">
        <f t="shared" si="153"/>
        <v/>
      </c>
    </row>
    <row r="1019" spans="2:61" ht="18.75" customHeight="1" x14ac:dyDescent="0.4">
      <c r="B1019" s="1345" t="s">
        <v>1824</v>
      </c>
      <c r="C1019" s="1346"/>
      <c r="D1019" s="1345" t="s">
        <v>1824</v>
      </c>
      <c r="E1019" s="1346"/>
      <c r="F1019" s="1331" t="str">
        <f>'Ornamental Trees - Bare Root'!BG257</f>
        <v/>
      </c>
      <c r="G1019" s="1332"/>
      <c r="H1019" s="1333" t="str">
        <f>IF('Ornamental Trees - Bare Root'!BE257="",'Ornamental Trees - Bare Root'!BC257&amp;" | "&amp;'Ornamental Trees - Bare Root'!BD257,'Ornamental Trees - Bare Root'!BC257&amp;" | "&amp;'Ornamental Trees - Bare Root'!BD257&amp;" - "&amp;'Ornamental Trees - Bare Root'!BE257)</f>
        <v xml:space="preserve"> | </v>
      </c>
      <c r="I1019" s="1334"/>
      <c r="J1019" s="1334"/>
      <c r="K1019" s="1334"/>
      <c r="L1019" s="1334"/>
      <c r="M1019" s="1334"/>
      <c r="N1019" s="1334"/>
      <c r="O1019" s="1334"/>
      <c r="P1019" s="1334"/>
      <c r="Q1019" s="1334"/>
      <c r="R1019" s="1334"/>
      <c r="S1019" s="1334"/>
      <c r="T1019" s="1334"/>
      <c r="U1019" s="1334"/>
      <c r="V1019" s="1334"/>
      <c r="W1019" s="1334"/>
      <c r="X1019" s="1334"/>
      <c r="Y1019" s="1334"/>
      <c r="Z1019" s="1334"/>
      <c r="AA1019" s="1334"/>
      <c r="AB1019" s="1334"/>
      <c r="AC1019" s="1334"/>
      <c r="AD1019" s="1334"/>
      <c r="AE1019" s="1334"/>
      <c r="AF1019" s="1334"/>
      <c r="AG1019" s="1334"/>
      <c r="AH1019" s="1334"/>
      <c r="AI1019" s="1334"/>
      <c r="AJ1019" s="1334"/>
      <c r="AK1019" s="1334"/>
      <c r="AL1019" s="1335"/>
      <c r="AM1019" s="1336" t="str">
        <f>'Ornamental Trees - Bare Root'!BH257</f>
        <v/>
      </c>
      <c r="AN1019" s="1337"/>
      <c r="AO1019" s="1338"/>
      <c r="AP1019" s="1339" t="str">
        <f>'Ornamental Trees - Bare Root'!BJ257</f>
        <v/>
      </c>
      <c r="AQ1019" s="1340"/>
      <c r="AR1019" s="1341"/>
      <c r="AS1019" s="1336" t="str">
        <f t="shared" si="145"/>
        <v/>
      </c>
      <c r="AT1019" s="1337"/>
      <c r="AU1019" s="1337"/>
      <c r="AV1019" s="1338"/>
      <c r="AW1019" s="1342" t="str">
        <f>'Ornamental Trees - Bare Root'!BA257</f>
        <v/>
      </c>
      <c r="AX1019" s="1343"/>
      <c r="AY1019" s="1344"/>
      <c r="BB1019" s="108" t="str">
        <f t="shared" si="146"/>
        <v>*********</v>
      </c>
      <c r="BC1019" s="108" t="str">
        <f t="shared" si="147"/>
        <v/>
      </c>
      <c r="BD1019" s="108" t="str">
        <f t="shared" si="148"/>
        <v/>
      </c>
      <c r="BE1019" s="108" t="str">
        <f t="shared" si="149"/>
        <v xml:space="preserve"> | </v>
      </c>
      <c r="BF1019" s="115" t="str">
        <f t="shared" si="150"/>
        <v/>
      </c>
      <c r="BG1019" s="113" t="str">
        <f t="shared" si="151"/>
        <v/>
      </c>
      <c r="BH1019" s="206" t="str">
        <f t="shared" si="152"/>
        <v/>
      </c>
      <c r="BI1019" s="113" t="str">
        <f t="shared" si="153"/>
        <v/>
      </c>
    </row>
    <row r="1020" spans="2:61" ht="18.75" customHeight="1" x14ac:dyDescent="0.4">
      <c r="B1020" s="1345" t="s">
        <v>1824</v>
      </c>
      <c r="C1020" s="1346"/>
      <c r="D1020" s="1345" t="s">
        <v>1824</v>
      </c>
      <c r="E1020" s="1346"/>
      <c r="F1020" s="1331" t="str">
        <f>'Ornamental Trees - Bare Root'!BG258</f>
        <v/>
      </c>
      <c r="G1020" s="1332"/>
      <c r="H1020" s="1333" t="str">
        <f>IF('Ornamental Trees - Bare Root'!BE258="",'Ornamental Trees - Bare Root'!BC258&amp;" | "&amp;'Ornamental Trees - Bare Root'!BD258,'Ornamental Trees - Bare Root'!BC258&amp;" | "&amp;'Ornamental Trees - Bare Root'!BD258&amp;" - "&amp;'Ornamental Trees - Bare Root'!BE258)</f>
        <v>Magnolia x Elizabeth | Elizabeth Magnolia - Advanced</v>
      </c>
      <c r="I1020" s="1334"/>
      <c r="J1020" s="1334"/>
      <c r="K1020" s="1334"/>
      <c r="L1020" s="1334"/>
      <c r="M1020" s="1334"/>
      <c r="N1020" s="1334"/>
      <c r="O1020" s="1334"/>
      <c r="P1020" s="1334"/>
      <c r="Q1020" s="1334"/>
      <c r="R1020" s="1334"/>
      <c r="S1020" s="1334"/>
      <c r="T1020" s="1334"/>
      <c r="U1020" s="1334"/>
      <c r="V1020" s="1334"/>
      <c r="W1020" s="1334"/>
      <c r="X1020" s="1334"/>
      <c r="Y1020" s="1334"/>
      <c r="Z1020" s="1334"/>
      <c r="AA1020" s="1334"/>
      <c r="AB1020" s="1334"/>
      <c r="AC1020" s="1334"/>
      <c r="AD1020" s="1334"/>
      <c r="AE1020" s="1334"/>
      <c r="AF1020" s="1334"/>
      <c r="AG1020" s="1334"/>
      <c r="AH1020" s="1334"/>
      <c r="AI1020" s="1334"/>
      <c r="AJ1020" s="1334"/>
      <c r="AK1020" s="1334"/>
      <c r="AL1020" s="1335"/>
      <c r="AM1020" s="1336">
        <f>'Ornamental Trees - Bare Root'!BH258</f>
        <v>62.95</v>
      </c>
      <c r="AN1020" s="1337"/>
      <c r="AO1020" s="1338"/>
      <c r="AP1020" s="1339">
        <f>'Ornamental Trees - Bare Root'!BJ258</f>
        <v>0</v>
      </c>
      <c r="AQ1020" s="1340"/>
      <c r="AR1020" s="1341"/>
      <c r="AS1020" s="1336" t="str">
        <f t="shared" si="145"/>
        <v/>
      </c>
      <c r="AT1020" s="1337"/>
      <c r="AU1020" s="1337"/>
      <c r="AV1020" s="1338"/>
      <c r="AW1020" s="1342" t="str">
        <f>'Ornamental Trees - Bare Root'!BA258</f>
        <v>JFOBR263</v>
      </c>
      <c r="AX1020" s="1343"/>
      <c r="AY1020" s="1344"/>
      <c r="BB1020" s="108" t="str">
        <f t="shared" si="146"/>
        <v>*********</v>
      </c>
      <c r="BC1020" s="108" t="str">
        <f t="shared" si="147"/>
        <v>JFOBR263</v>
      </c>
      <c r="BD1020" s="108" t="str">
        <f t="shared" si="148"/>
        <v/>
      </c>
      <c r="BE1020" s="108" t="str">
        <f t="shared" si="149"/>
        <v>Magnolia x Elizabeth | Elizabeth Magnolia - Advanced</v>
      </c>
      <c r="BF1020" s="115" t="str">
        <f t="shared" si="150"/>
        <v/>
      </c>
      <c r="BG1020" s="113">
        <f t="shared" si="151"/>
        <v>62.95</v>
      </c>
      <c r="BH1020" s="206">
        <f t="shared" si="152"/>
        <v>0</v>
      </c>
      <c r="BI1020" s="113" t="str">
        <f t="shared" si="153"/>
        <v/>
      </c>
    </row>
    <row r="1021" spans="2:61" ht="18.75" customHeight="1" x14ac:dyDescent="0.4">
      <c r="B1021" s="1345" t="s">
        <v>1824</v>
      </c>
      <c r="C1021" s="1346"/>
      <c r="D1021" s="1345" t="s">
        <v>1824</v>
      </c>
      <c r="E1021" s="1346"/>
      <c r="F1021" s="1331" t="str">
        <f>'Ornamental Trees - Bare Root'!BG259</f>
        <v/>
      </c>
      <c r="G1021" s="1332"/>
      <c r="H1021" s="1333" t="str">
        <f>IF('Ornamental Trees - Bare Root'!BE259="",'Ornamental Trees - Bare Root'!BC259&amp;" | "&amp;'Ornamental Trees - Bare Root'!BD259,'Ornamental Trees - Bare Root'!BC259&amp;" | "&amp;'Ornamental Trees - Bare Root'!BD259&amp;" - "&amp;'Ornamental Trees - Bare Root'!BE259)</f>
        <v>Magnolia x 'Sundance'* | Magnolia Sundance - Regular</v>
      </c>
      <c r="I1021" s="1334"/>
      <c r="J1021" s="1334"/>
      <c r="K1021" s="1334"/>
      <c r="L1021" s="1334"/>
      <c r="M1021" s="1334"/>
      <c r="N1021" s="1334"/>
      <c r="O1021" s="1334"/>
      <c r="P1021" s="1334"/>
      <c r="Q1021" s="1334"/>
      <c r="R1021" s="1334"/>
      <c r="S1021" s="1334"/>
      <c r="T1021" s="1334"/>
      <c r="U1021" s="1334"/>
      <c r="V1021" s="1334"/>
      <c r="W1021" s="1334"/>
      <c r="X1021" s="1334"/>
      <c r="Y1021" s="1334"/>
      <c r="Z1021" s="1334"/>
      <c r="AA1021" s="1334"/>
      <c r="AB1021" s="1334"/>
      <c r="AC1021" s="1334"/>
      <c r="AD1021" s="1334"/>
      <c r="AE1021" s="1334"/>
      <c r="AF1021" s="1334"/>
      <c r="AG1021" s="1334"/>
      <c r="AH1021" s="1334"/>
      <c r="AI1021" s="1334"/>
      <c r="AJ1021" s="1334"/>
      <c r="AK1021" s="1334"/>
      <c r="AL1021" s="1335"/>
      <c r="AM1021" s="1336" t="str">
        <f>'Ornamental Trees - Bare Root'!BH259</f>
        <v/>
      </c>
      <c r="AN1021" s="1337"/>
      <c r="AO1021" s="1338"/>
      <c r="AP1021" s="1339">
        <f>'Ornamental Trees - Bare Root'!BJ259</f>
        <v>0</v>
      </c>
      <c r="AQ1021" s="1340"/>
      <c r="AR1021" s="1341"/>
      <c r="AS1021" s="1336" t="str">
        <f t="shared" si="145"/>
        <v/>
      </c>
      <c r="AT1021" s="1337"/>
      <c r="AU1021" s="1337"/>
      <c r="AV1021" s="1338"/>
      <c r="AW1021" s="1342" t="str">
        <f>'Ornamental Trees - Bare Root'!BA259</f>
        <v>FNOBR264</v>
      </c>
      <c r="AX1021" s="1343"/>
      <c r="AY1021" s="1344"/>
      <c r="BB1021" s="108" t="str">
        <f t="shared" si="146"/>
        <v>*********</v>
      </c>
      <c r="BC1021" s="108" t="str">
        <f t="shared" si="147"/>
        <v>FNOBR264</v>
      </c>
      <c r="BD1021" s="108" t="str">
        <f t="shared" si="148"/>
        <v/>
      </c>
      <c r="BE1021" s="108" t="str">
        <f t="shared" si="149"/>
        <v>Magnolia x 'Sundance'* | Magnolia Sundance - Regular</v>
      </c>
      <c r="BF1021" s="115" t="str">
        <f t="shared" si="150"/>
        <v/>
      </c>
      <c r="BG1021" s="113" t="str">
        <f t="shared" si="151"/>
        <v/>
      </c>
      <c r="BH1021" s="206">
        <f t="shared" si="152"/>
        <v>0</v>
      </c>
      <c r="BI1021" s="113" t="str">
        <f t="shared" si="153"/>
        <v/>
      </c>
    </row>
    <row r="1022" spans="2:61" ht="18.75" customHeight="1" x14ac:dyDescent="0.4">
      <c r="B1022" s="1345" t="s">
        <v>1824</v>
      </c>
      <c r="C1022" s="1346"/>
      <c r="D1022" s="1345" t="s">
        <v>1824</v>
      </c>
      <c r="E1022" s="1346"/>
      <c r="F1022" s="1331" t="str">
        <f>'Ornamental Trees - Bare Root'!BG260</f>
        <v/>
      </c>
      <c r="G1022" s="1332"/>
      <c r="H1022" s="1333" t="str">
        <f>IF('Ornamental Trees - Bare Root'!BE260="",'Ornamental Trees - Bare Root'!BC260&amp;" | "&amp;'Ornamental Trees - Bare Root'!BD260,'Ornamental Trees - Bare Root'!BC260&amp;" | "&amp;'Ornamental Trees - Bare Root'!BD260&amp;" - "&amp;'Ornamental Trees - Bare Root'!BE260)</f>
        <v>Magnolia x 'Butterflies'* | Magnolia Butterflies - Regular</v>
      </c>
      <c r="I1022" s="1334"/>
      <c r="J1022" s="1334"/>
      <c r="K1022" s="1334"/>
      <c r="L1022" s="1334"/>
      <c r="M1022" s="1334"/>
      <c r="N1022" s="1334"/>
      <c r="O1022" s="1334"/>
      <c r="P1022" s="1334"/>
      <c r="Q1022" s="1334"/>
      <c r="R1022" s="1334"/>
      <c r="S1022" s="1334"/>
      <c r="T1022" s="1334"/>
      <c r="U1022" s="1334"/>
      <c r="V1022" s="1334"/>
      <c r="W1022" s="1334"/>
      <c r="X1022" s="1334"/>
      <c r="Y1022" s="1334"/>
      <c r="Z1022" s="1334"/>
      <c r="AA1022" s="1334"/>
      <c r="AB1022" s="1334"/>
      <c r="AC1022" s="1334"/>
      <c r="AD1022" s="1334"/>
      <c r="AE1022" s="1334"/>
      <c r="AF1022" s="1334"/>
      <c r="AG1022" s="1334"/>
      <c r="AH1022" s="1334"/>
      <c r="AI1022" s="1334"/>
      <c r="AJ1022" s="1334"/>
      <c r="AK1022" s="1334"/>
      <c r="AL1022" s="1335"/>
      <c r="AM1022" s="1336" t="str">
        <f>'Ornamental Trees - Bare Root'!BH260</f>
        <v/>
      </c>
      <c r="AN1022" s="1337"/>
      <c r="AO1022" s="1338"/>
      <c r="AP1022" s="1339">
        <f>'Ornamental Trees - Bare Root'!BJ260</f>
        <v>0</v>
      </c>
      <c r="AQ1022" s="1340"/>
      <c r="AR1022" s="1341"/>
      <c r="AS1022" s="1336" t="str">
        <f t="shared" si="145"/>
        <v/>
      </c>
      <c r="AT1022" s="1337"/>
      <c r="AU1022" s="1337"/>
      <c r="AV1022" s="1338"/>
      <c r="AW1022" s="1342" t="str">
        <f>'Ornamental Trees - Bare Root'!BA260</f>
        <v>FNOBR265</v>
      </c>
      <c r="AX1022" s="1343"/>
      <c r="AY1022" s="1344"/>
      <c r="BB1022" s="108" t="str">
        <f t="shared" si="146"/>
        <v>*********</v>
      </c>
      <c r="BC1022" s="108" t="str">
        <f t="shared" si="147"/>
        <v>FNOBR265</v>
      </c>
      <c r="BD1022" s="108" t="str">
        <f t="shared" si="148"/>
        <v/>
      </c>
      <c r="BE1022" s="108" t="str">
        <f t="shared" si="149"/>
        <v>Magnolia x 'Butterflies'* | Magnolia Butterflies - Regular</v>
      </c>
      <c r="BF1022" s="115" t="str">
        <f t="shared" si="150"/>
        <v/>
      </c>
      <c r="BG1022" s="113" t="str">
        <f t="shared" si="151"/>
        <v/>
      </c>
      <c r="BH1022" s="206">
        <f t="shared" si="152"/>
        <v>0</v>
      </c>
      <c r="BI1022" s="113" t="str">
        <f t="shared" si="153"/>
        <v/>
      </c>
    </row>
    <row r="1023" spans="2:61" ht="18.75" customHeight="1" x14ac:dyDescent="0.4">
      <c r="B1023" s="1345" t="s">
        <v>1824</v>
      </c>
      <c r="C1023" s="1346"/>
      <c r="D1023" s="1345" t="s">
        <v>1824</v>
      </c>
      <c r="E1023" s="1346"/>
      <c r="F1023" s="1331" t="str">
        <f>'Ornamental Trees - Bare Root'!BG261</f>
        <v/>
      </c>
      <c r="G1023" s="1332"/>
      <c r="H1023" s="1333" t="str">
        <f>IF('Ornamental Trees - Bare Root'!BE261="",'Ornamental Trees - Bare Root'!BC261&amp;" | "&amp;'Ornamental Trees - Bare Root'!BD261,'Ornamental Trees - Bare Root'!BC261&amp;" | "&amp;'Ornamental Trees - Bare Root'!BD261&amp;" - "&amp;'Ornamental Trees - Bare Root'!BE261)</f>
        <v>Magnolia x 'Burgundy Star' | Yulan Magnolia - Advanced</v>
      </c>
      <c r="I1023" s="1334"/>
      <c r="J1023" s="1334"/>
      <c r="K1023" s="1334"/>
      <c r="L1023" s="1334"/>
      <c r="M1023" s="1334"/>
      <c r="N1023" s="1334"/>
      <c r="O1023" s="1334"/>
      <c r="P1023" s="1334"/>
      <c r="Q1023" s="1334"/>
      <c r="R1023" s="1334"/>
      <c r="S1023" s="1334"/>
      <c r="T1023" s="1334"/>
      <c r="U1023" s="1334"/>
      <c r="V1023" s="1334"/>
      <c r="W1023" s="1334"/>
      <c r="X1023" s="1334"/>
      <c r="Y1023" s="1334"/>
      <c r="Z1023" s="1334"/>
      <c r="AA1023" s="1334"/>
      <c r="AB1023" s="1334"/>
      <c r="AC1023" s="1334"/>
      <c r="AD1023" s="1334"/>
      <c r="AE1023" s="1334"/>
      <c r="AF1023" s="1334"/>
      <c r="AG1023" s="1334"/>
      <c r="AH1023" s="1334"/>
      <c r="AI1023" s="1334"/>
      <c r="AJ1023" s="1334"/>
      <c r="AK1023" s="1334"/>
      <c r="AL1023" s="1335"/>
      <c r="AM1023" s="1336">
        <f>'Ornamental Trees - Bare Root'!BH261</f>
        <v>62.95</v>
      </c>
      <c r="AN1023" s="1337"/>
      <c r="AO1023" s="1338"/>
      <c r="AP1023" s="1339">
        <f>'Ornamental Trees - Bare Root'!BJ261</f>
        <v>0</v>
      </c>
      <c r="AQ1023" s="1340"/>
      <c r="AR1023" s="1341"/>
      <c r="AS1023" s="1336" t="str">
        <f t="shared" si="145"/>
        <v/>
      </c>
      <c r="AT1023" s="1337"/>
      <c r="AU1023" s="1337"/>
      <c r="AV1023" s="1338"/>
      <c r="AW1023" s="1342" t="str">
        <f>'Ornamental Trees - Bare Root'!BA261</f>
        <v>JFOBR269</v>
      </c>
      <c r="AX1023" s="1343"/>
      <c r="AY1023" s="1344"/>
      <c r="BB1023" s="108" t="str">
        <f t="shared" si="146"/>
        <v>*********</v>
      </c>
      <c r="BC1023" s="108" t="str">
        <f t="shared" si="147"/>
        <v>JFOBR269</v>
      </c>
      <c r="BD1023" s="108" t="str">
        <f t="shared" si="148"/>
        <v/>
      </c>
      <c r="BE1023" s="108" t="str">
        <f t="shared" si="149"/>
        <v>Magnolia x 'Burgundy Star' | Yulan Magnolia - Advanced</v>
      </c>
      <c r="BF1023" s="115" t="str">
        <f t="shared" si="150"/>
        <v/>
      </c>
      <c r="BG1023" s="113">
        <f t="shared" si="151"/>
        <v>62.95</v>
      </c>
      <c r="BH1023" s="206">
        <f t="shared" si="152"/>
        <v>0</v>
      </c>
      <c r="BI1023" s="113" t="str">
        <f t="shared" si="153"/>
        <v/>
      </c>
    </row>
    <row r="1024" spans="2:61" ht="18.75" customHeight="1" x14ac:dyDescent="0.4">
      <c r="B1024" s="1345" t="s">
        <v>1824</v>
      </c>
      <c r="C1024" s="1346"/>
      <c r="D1024" s="1345" t="s">
        <v>1824</v>
      </c>
      <c r="E1024" s="1346"/>
      <c r="F1024" s="1331" t="str">
        <f>'Ornamental Trees - Bare Root'!BG262</f>
        <v/>
      </c>
      <c r="G1024" s="1332"/>
      <c r="H1024" s="1333" t="str">
        <f>IF('Ornamental Trees - Bare Root'!BE262="",'Ornamental Trees - Bare Root'!BC262&amp;" | "&amp;'Ornamental Trees - Bare Root'!BD262,'Ornamental Trees - Bare Root'!BC262&amp;" | "&amp;'Ornamental Trees - Bare Root'!BD262&amp;" - "&amp;'Ornamental Trees - Bare Root'!BE262)</f>
        <v>Magnolia denudata | Yulan Magnolia - Advanced</v>
      </c>
      <c r="I1024" s="1334"/>
      <c r="J1024" s="1334"/>
      <c r="K1024" s="1334"/>
      <c r="L1024" s="1334"/>
      <c r="M1024" s="1334"/>
      <c r="N1024" s="1334"/>
      <c r="O1024" s="1334"/>
      <c r="P1024" s="1334"/>
      <c r="Q1024" s="1334"/>
      <c r="R1024" s="1334"/>
      <c r="S1024" s="1334"/>
      <c r="T1024" s="1334"/>
      <c r="U1024" s="1334"/>
      <c r="V1024" s="1334"/>
      <c r="W1024" s="1334"/>
      <c r="X1024" s="1334"/>
      <c r="Y1024" s="1334"/>
      <c r="Z1024" s="1334"/>
      <c r="AA1024" s="1334"/>
      <c r="AB1024" s="1334"/>
      <c r="AC1024" s="1334"/>
      <c r="AD1024" s="1334"/>
      <c r="AE1024" s="1334"/>
      <c r="AF1024" s="1334"/>
      <c r="AG1024" s="1334"/>
      <c r="AH1024" s="1334"/>
      <c r="AI1024" s="1334"/>
      <c r="AJ1024" s="1334"/>
      <c r="AK1024" s="1334"/>
      <c r="AL1024" s="1335"/>
      <c r="AM1024" s="1336" t="str">
        <f>'Ornamental Trees - Bare Root'!BH262</f>
        <v/>
      </c>
      <c r="AN1024" s="1337"/>
      <c r="AO1024" s="1338"/>
      <c r="AP1024" s="1339">
        <f>'Ornamental Trees - Bare Root'!BJ262</f>
        <v>0</v>
      </c>
      <c r="AQ1024" s="1340"/>
      <c r="AR1024" s="1341"/>
      <c r="AS1024" s="1336" t="str">
        <f t="shared" si="145"/>
        <v/>
      </c>
      <c r="AT1024" s="1337"/>
      <c r="AU1024" s="1337"/>
      <c r="AV1024" s="1338"/>
      <c r="AW1024" s="1342" t="str">
        <f>'Ornamental Trees - Bare Root'!BA262</f>
        <v>JFOBR266</v>
      </c>
      <c r="AX1024" s="1343"/>
      <c r="AY1024" s="1344"/>
      <c r="BB1024" s="108" t="str">
        <f t="shared" si="146"/>
        <v>*********</v>
      </c>
      <c r="BC1024" s="108" t="str">
        <f t="shared" si="147"/>
        <v>JFOBR266</v>
      </c>
      <c r="BD1024" s="108" t="str">
        <f t="shared" si="148"/>
        <v/>
      </c>
      <c r="BE1024" s="108" t="str">
        <f t="shared" si="149"/>
        <v>Magnolia denudata | Yulan Magnolia - Advanced</v>
      </c>
      <c r="BF1024" s="115" t="str">
        <f t="shared" si="150"/>
        <v/>
      </c>
      <c r="BG1024" s="113" t="str">
        <f t="shared" si="151"/>
        <v/>
      </c>
      <c r="BH1024" s="206">
        <f t="shared" si="152"/>
        <v>0</v>
      </c>
      <c r="BI1024" s="113" t="str">
        <f t="shared" si="153"/>
        <v/>
      </c>
    </row>
    <row r="1025" spans="2:61" ht="18.75" customHeight="1" x14ac:dyDescent="0.4">
      <c r="B1025" s="1345" t="s">
        <v>1824</v>
      </c>
      <c r="C1025" s="1346"/>
      <c r="D1025" s="1345" t="s">
        <v>1824</v>
      </c>
      <c r="E1025" s="1346"/>
      <c r="F1025" s="1331" t="str">
        <f>'Ornamental Trees - Bare Root'!BG263</f>
        <v/>
      </c>
      <c r="G1025" s="1332"/>
      <c r="H1025" s="1333" t="str">
        <f>IF('Ornamental Trees - Bare Root'!BE263="",'Ornamental Trees - Bare Root'!BC263&amp;" | "&amp;'Ornamental Trees - Bare Root'!BD263,'Ornamental Trees - Bare Root'!BC263&amp;" | "&amp;'Ornamental Trees - Bare Root'!BD263&amp;" - "&amp;'Ornamental Trees - Bare Root'!BE263)</f>
        <v>Magnolia x 'Ballerina'* | Magnolia Ballerina - Regular</v>
      </c>
      <c r="I1025" s="1334"/>
      <c r="J1025" s="1334"/>
      <c r="K1025" s="1334"/>
      <c r="L1025" s="1334"/>
      <c r="M1025" s="1334"/>
      <c r="N1025" s="1334"/>
      <c r="O1025" s="1334"/>
      <c r="P1025" s="1334"/>
      <c r="Q1025" s="1334"/>
      <c r="R1025" s="1334"/>
      <c r="S1025" s="1334"/>
      <c r="T1025" s="1334"/>
      <c r="U1025" s="1334"/>
      <c r="V1025" s="1334"/>
      <c r="W1025" s="1334"/>
      <c r="X1025" s="1334"/>
      <c r="Y1025" s="1334"/>
      <c r="Z1025" s="1334"/>
      <c r="AA1025" s="1334"/>
      <c r="AB1025" s="1334"/>
      <c r="AC1025" s="1334"/>
      <c r="AD1025" s="1334"/>
      <c r="AE1025" s="1334"/>
      <c r="AF1025" s="1334"/>
      <c r="AG1025" s="1334"/>
      <c r="AH1025" s="1334"/>
      <c r="AI1025" s="1334"/>
      <c r="AJ1025" s="1334"/>
      <c r="AK1025" s="1334"/>
      <c r="AL1025" s="1335"/>
      <c r="AM1025" s="1336" t="str">
        <f>'Ornamental Trees - Bare Root'!BH263</f>
        <v/>
      </c>
      <c r="AN1025" s="1337"/>
      <c r="AO1025" s="1338"/>
      <c r="AP1025" s="1339">
        <f>'Ornamental Trees - Bare Root'!BJ263</f>
        <v>0</v>
      </c>
      <c r="AQ1025" s="1340"/>
      <c r="AR1025" s="1341"/>
      <c r="AS1025" s="1336" t="str">
        <f t="shared" si="145"/>
        <v/>
      </c>
      <c r="AT1025" s="1337"/>
      <c r="AU1025" s="1337"/>
      <c r="AV1025" s="1338"/>
      <c r="AW1025" s="1342" t="str">
        <f>'Ornamental Trees - Bare Root'!BA263</f>
        <v>FNOBR267</v>
      </c>
      <c r="AX1025" s="1343"/>
      <c r="AY1025" s="1344"/>
      <c r="BB1025" s="108" t="str">
        <f t="shared" si="146"/>
        <v>*********</v>
      </c>
      <c r="BC1025" s="108" t="str">
        <f t="shared" si="147"/>
        <v>FNOBR267</v>
      </c>
      <c r="BD1025" s="108" t="str">
        <f t="shared" si="148"/>
        <v/>
      </c>
      <c r="BE1025" s="108" t="str">
        <f t="shared" si="149"/>
        <v>Magnolia x 'Ballerina'* | Magnolia Ballerina - Regular</v>
      </c>
      <c r="BF1025" s="115" t="str">
        <f t="shared" si="150"/>
        <v/>
      </c>
      <c r="BG1025" s="113" t="str">
        <f t="shared" si="151"/>
        <v/>
      </c>
      <c r="BH1025" s="206">
        <f t="shared" si="152"/>
        <v>0</v>
      </c>
      <c r="BI1025" s="113" t="str">
        <f t="shared" si="153"/>
        <v/>
      </c>
    </row>
    <row r="1026" spans="2:61" ht="18.75" customHeight="1" x14ac:dyDescent="0.4">
      <c r="B1026" s="1345" t="s">
        <v>1824</v>
      </c>
      <c r="C1026" s="1346"/>
      <c r="D1026" s="1345" t="s">
        <v>1824</v>
      </c>
      <c r="E1026" s="1346"/>
      <c r="F1026" s="1331" t="str">
        <f>'Ornamental Trees - Bare Root'!BG264</f>
        <v/>
      </c>
      <c r="G1026" s="1332"/>
      <c r="H1026" s="1333" t="str">
        <f>IF('Ornamental Trees - Bare Root'!BE264="",'Ornamental Trees - Bare Root'!BC264&amp;" | "&amp;'Ornamental Trees - Bare Root'!BD264,'Ornamental Trees - Bare Root'!BC264&amp;" | "&amp;'Ornamental Trees - Bare Root'!BD264&amp;" - "&amp;'Ornamental Trees - Bare Root'!BE264)</f>
        <v>Magnolia x soulangeana* | Saucer Magnolia - Regular</v>
      </c>
      <c r="I1026" s="1334"/>
      <c r="J1026" s="1334"/>
      <c r="K1026" s="1334"/>
      <c r="L1026" s="1334"/>
      <c r="M1026" s="1334"/>
      <c r="N1026" s="1334"/>
      <c r="O1026" s="1334"/>
      <c r="P1026" s="1334"/>
      <c r="Q1026" s="1334"/>
      <c r="R1026" s="1334"/>
      <c r="S1026" s="1334"/>
      <c r="T1026" s="1334"/>
      <c r="U1026" s="1334"/>
      <c r="V1026" s="1334"/>
      <c r="W1026" s="1334"/>
      <c r="X1026" s="1334"/>
      <c r="Y1026" s="1334"/>
      <c r="Z1026" s="1334"/>
      <c r="AA1026" s="1334"/>
      <c r="AB1026" s="1334"/>
      <c r="AC1026" s="1334"/>
      <c r="AD1026" s="1334"/>
      <c r="AE1026" s="1334"/>
      <c r="AF1026" s="1334"/>
      <c r="AG1026" s="1334"/>
      <c r="AH1026" s="1334"/>
      <c r="AI1026" s="1334"/>
      <c r="AJ1026" s="1334"/>
      <c r="AK1026" s="1334"/>
      <c r="AL1026" s="1335"/>
      <c r="AM1026" s="1336" t="str">
        <f>'Ornamental Trees - Bare Root'!BH264</f>
        <v/>
      </c>
      <c r="AN1026" s="1337"/>
      <c r="AO1026" s="1338"/>
      <c r="AP1026" s="1339">
        <f>'Ornamental Trees - Bare Root'!BJ264</f>
        <v>0</v>
      </c>
      <c r="AQ1026" s="1340"/>
      <c r="AR1026" s="1341"/>
      <c r="AS1026" s="1336" t="str">
        <f t="shared" si="145"/>
        <v/>
      </c>
      <c r="AT1026" s="1337"/>
      <c r="AU1026" s="1337"/>
      <c r="AV1026" s="1338"/>
      <c r="AW1026" s="1342" t="str">
        <f>'Ornamental Trees - Bare Root'!BA264</f>
        <v>JFOBR268</v>
      </c>
      <c r="AX1026" s="1343"/>
      <c r="AY1026" s="1344"/>
      <c r="BB1026" s="108" t="str">
        <f t="shared" si="146"/>
        <v>*********</v>
      </c>
      <c r="BC1026" s="108" t="str">
        <f t="shared" si="147"/>
        <v>JFOBR268</v>
      </c>
      <c r="BD1026" s="108" t="str">
        <f t="shared" si="148"/>
        <v/>
      </c>
      <c r="BE1026" s="108" t="str">
        <f t="shared" si="149"/>
        <v>Magnolia x soulangeana* | Saucer Magnolia - Regular</v>
      </c>
      <c r="BF1026" s="115" t="str">
        <f t="shared" si="150"/>
        <v/>
      </c>
      <c r="BG1026" s="113" t="str">
        <f t="shared" si="151"/>
        <v/>
      </c>
      <c r="BH1026" s="206">
        <f t="shared" si="152"/>
        <v>0</v>
      </c>
      <c r="BI1026" s="113" t="str">
        <f t="shared" si="153"/>
        <v/>
      </c>
    </row>
    <row r="1027" spans="2:61" ht="18.75" customHeight="1" x14ac:dyDescent="0.4">
      <c r="B1027" s="1345" t="s">
        <v>1824</v>
      </c>
      <c r="C1027" s="1346"/>
      <c r="D1027" s="1345" t="s">
        <v>1824</v>
      </c>
      <c r="E1027" s="1346"/>
      <c r="F1027" s="1331" t="str">
        <f>'Ornamental Trees - Bare Root'!BG265</f>
        <v/>
      </c>
      <c r="G1027" s="1332"/>
      <c r="H1027" s="1333" t="str">
        <f>IF('Ornamental Trees - Bare Root'!BE265="",'Ornamental Trees - Bare Root'!BC265&amp;" | "&amp;'Ornamental Trees - Bare Root'!BD265,'Ornamental Trees - Bare Root'!BC265&amp;" | "&amp;'Ornamental Trees - Bare Root'!BD265&amp;" - "&amp;'Ornamental Trees - Bare Root'!BE265)</f>
        <v>Magnolia x soulangeana* | Saucer Magnolia - Regular</v>
      </c>
      <c r="I1027" s="1334"/>
      <c r="J1027" s="1334"/>
      <c r="K1027" s="1334"/>
      <c r="L1027" s="1334"/>
      <c r="M1027" s="1334"/>
      <c r="N1027" s="1334"/>
      <c r="O1027" s="1334"/>
      <c r="P1027" s="1334"/>
      <c r="Q1027" s="1334"/>
      <c r="R1027" s="1334"/>
      <c r="S1027" s="1334"/>
      <c r="T1027" s="1334"/>
      <c r="U1027" s="1334"/>
      <c r="V1027" s="1334"/>
      <c r="W1027" s="1334"/>
      <c r="X1027" s="1334"/>
      <c r="Y1027" s="1334"/>
      <c r="Z1027" s="1334"/>
      <c r="AA1027" s="1334"/>
      <c r="AB1027" s="1334"/>
      <c r="AC1027" s="1334"/>
      <c r="AD1027" s="1334"/>
      <c r="AE1027" s="1334"/>
      <c r="AF1027" s="1334"/>
      <c r="AG1027" s="1334"/>
      <c r="AH1027" s="1334"/>
      <c r="AI1027" s="1334"/>
      <c r="AJ1027" s="1334"/>
      <c r="AK1027" s="1334"/>
      <c r="AL1027" s="1335"/>
      <c r="AM1027" s="1336" t="str">
        <f>'Ornamental Trees - Bare Root'!BH265</f>
        <v/>
      </c>
      <c r="AN1027" s="1337"/>
      <c r="AO1027" s="1338"/>
      <c r="AP1027" s="1339">
        <f>'Ornamental Trees - Bare Root'!BJ265</f>
        <v>0</v>
      </c>
      <c r="AQ1027" s="1340"/>
      <c r="AR1027" s="1341"/>
      <c r="AS1027" s="1336" t="str">
        <f t="shared" si="145"/>
        <v/>
      </c>
      <c r="AT1027" s="1337"/>
      <c r="AU1027" s="1337"/>
      <c r="AV1027" s="1338"/>
      <c r="AW1027" s="1342" t="str">
        <f>'Ornamental Trees - Bare Root'!BA265</f>
        <v>FNOBR268</v>
      </c>
      <c r="AX1027" s="1343"/>
      <c r="AY1027" s="1344"/>
      <c r="BB1027" s="108" t="str">
        <f t="shared" si="146"/>
        <v>*********</v>
      </c>
      <c r="BC1027" s="108" t="str">
        <f t="shared" si="147"/>
        <v>FNOBR268</v>
      </c>
      <c r="BD1027" s="108" t="str">
        <f t="shared" si="148"/>
        <v/>
      </c>
      <c r="BE1027" s="108" t="str">
        <f t="shared" si="149"/>
        <v>Magnolia x soulangeana* | Saucer Magnolia - Regular</v>
      </c>
      <c r="BF1027" s="115" t="str">
        <f t="shared" si="150"/>
        <v/>
      </c>
      <c r="BG1027" s="113" t="str">
        <f t="shared" si="151"/>
        <v/>
      </c>
      <c r="BH1027" s="206">
        <f t="shared" si="152"/>
        <v>0</v>
      </c>
      <c r="BI1027" s="113" t="str">
        <f t="shared" si="153"/>
        <v/>
      </c>
    </row>
    <row r="1028" spans="2:61" ht="18.75" customHeight="1" x14ac:dyDescent="0.4">
      <c r="B1028" s="1345" t="s">
        <v>1824</v>
      </c>
      <c r="C1028" s="1346"/>
      <c r="D1028" s="1345" t="s">
        <v>1824</v>
      </c>
      <c r="E1028" s="1346"/>
      <c r="F1028" s="1331" t="str">
        <f>'Ornamental Trees - Bare Root'!BG266</f>
        <v/>
      </c>
      <c r="G1028" s="1332"/>
      <c r="H1028" s="1333" t="str">
        <f>IF('Ornamental Trees - Bare Root'!BE266="",'Ornamental Trees - Bare Root'!BC266&amp;" | "&amp;'Ornamental Trees - Bare Root'!BD266,'Ornamental Trees - Bare Root'!BC266&amp;" | "&amp;'Ornamental Trees - Bare Root'!BD266&amp;" - "&amp;'Ornamental Trees - Bare Root'!BE266)</f>
        <v>Magnolia x soulangeana 'Black Tulip' | Black Tulip Magnolia - Advanced</v>
      </c>
      <c r="I1028" s="1334"/>
      <c r="J1028" s="1334"/>
      <c r="K1028" s="1334"/>
      <c r="L1028" s="1334"/>
      <c r="M1028" s="1334"/>
      <c r="N1028" s="1334"/>
      <c r="O1028" s="1334"/>
      <c r="P1028" s="1334"/>
      <c r="Q1028" s="1334"/>
      <c r="R1028" s="1334"/>
      <c r="S1028" s="1334"/>
      <c r="T1028" s="1334"/>
      <c r="U1028" s="1334"/>
      <c r="V1028" s="1334"/>
      <c r="W1028" s="1334"/>
      <c r="X1028" s="1334"/>
      <c r="Y1028" s="1334"/>
      <c r="Z1028" s="1334"/>
      <c r="AA1028" s="1334"/>
      <c r="AB1028" s="1334"/>
      <c r="AC1028" s="1334"/>
      <c r="AD1028" s="1334"/>
      <c r="AE1028" s="1334"/>
      <c r="AF1028" s="1334"/>
      <c r="AG1028" s="1334"/>
      <c r="AH1028" s="1334"/>
      <c r="AI1028" s="1334"/>
      <c r="AJ1028" s="1334"/>
      <c r="AK1028" s="1334"/>
      <c r="AL1028" s="1335"/>
      <c r="AM1028" s="1336">
        <f>'Ornamental Trees - Bare Root'!BH266</f>
        <v>62.95</v>
      </c>
      <c r="AN1028" s="1337"/>
      <c r="AO1028" s="1338"/>
      <c r="AP1028" s="1339">
        <f>'Ornamental Trees - Bare Root'!BJ266</f>
        <v>0</v>
      </c>
      <c r="AQ1028" s="1340"/>
      <c r="AR1028" s="1341"/>
      <c r="AS1028" s="1336" t="str">
        <f t="shared" si="145"/>
        <v/>
      </c>
      <c r="AT1028" s="1337"/>
      <c r="AU1028" s="1337"/>
      <c r="AV1028" s="1338"/>
      <c r="AW1028" s="1342" t="str">
        <f>'Ornamental Trees - Bare Root'!BA266</f>
        <v>JFOBR270</v>
      </c>
      <c r="AX1028" s="1343"/>
      <c r="AY1028" s="1344"/>
      <c r="BB1028" s="108" t="str">
        <f t="shared" si="146"/>
        <v>*********</v>
      </c>
      <c r="BC1028" s="108" t="str">
        <f t="shared" si="147"/>
        <v>JFOBR270</v>
      </c>
      <c r="BD1028" s="108" t="str">
        <f t="shared" si="148"/>
        <v/>
      </c>
      <c r="BE1028" s="108" t="str">
        <f t="shared" si="149"/>
        <v>Magnolia x soulangeana 'Black Tulip' | Black Tulip Magnolia - Advanced</v>
      </c>
      <c r="BF1028" s="115" t="str">
        <f t="shared" si="150"/>
        <v/>
      </c>
      <c r="BG1028" s="113">
        <f t="shared" si="151"/>
        <v>62.95</v>
      </c>
      <c r="BH1028" s="206">
        <f t="shared" si="152"/>
        <v>0</v>
      </c>
      <c r="BI1028" s="113" t="str">
        <f t="shared" si="153"/>
        <v/>
      </c>
    </row>
    <row r="1029" spans="2:61" ht="18.75" customHeight="1" x14ac:dyDescent="0.4">
      <c r="B1029" s="1345" t="s">
        <v>1824</v>
      </c>
      <c r="C1029" s="1346"/>
      <c r="D1029" s="1345" t="s">
        <v>1824</v>
      </c>
      <c r="E1029" s="1346"/>
      <c r="F1029" s="1331" t="str">
        <f>'Ornamental Trees - Bare Root'!BG267</f>
        <v/>
      </c>
      <c r="G1029" s="1332"/>
      <c r="H1029" s="1333" t="str">
        <f>IF('Ornamental Trees - Bare Root'!BE267="",'Ornamental Trees - Bare Root'!BC267&amp;" | "&amp;'Ornamental Trees - Bare Root'!BD267,'Ornamental Trees - Bare Root'!BC267&amp;" | "&amp;'Ornamental Trees - Bare Root'!BD267&amp;" - "&amp;'Ornamental Trees - Bare Root'!BE267)</f>
        <v>Magnolia x soulangeana 'NCMX1' Mercury | Mercury Magnolia - Advanced</v>
      </c>
      <c r="I1029" s="1334"/>
      <c r="J1029" s="1334"/>
      <c r="K1029" s="1334"/>
      <c r="L1029" s="1334"/>
      <c r="M1029" s="1334"/>
      <c r="N1029" s="1334"/>
      <c r="O1029" s="1334"/>
      <c r="P1029" s="1334"/>
      <c r="Q1029" s="1334"/>
      <c r="R1029" s="1334"/>
      <c r="S1029" s="1334"/>
      <c r="T1029" s="1334"/>
      <c r="U1029" s="1334"/>
      <c r="V1029" s="1334"/>
      <c r="W1029" s="1334"/>
      <c r="X1029" s="1334"/>
      <c r="Y1029" s="1334"/>
      <c r="Z1029" s="1334"/>
      <c r="AA1029" s="1334"/>
      <c r="AB1029" s="1334"/>
      <c r="AC1029" s="1334"/>
      <c r="AD1029" s="1334"/>
      <c r="AE1029" s="1334"/>
      <c r="AF1029" s="1334"/>
      <c r="AG1029" s="1334"/>
      <c r="AH1029" s="1334"/>
      <c r="AI1029" s="1334"/>
      <c r="AJ1029" s="1334"/>
      <c r="AK1029" s="1334"/>
      <c r="AL1029" s="1335"/>
      <c r="AM1029" s="1336">
        <f>'Ornamental Trees - Bare Root'!BH267</f>
        <v>62.95</v>
      </c>
      <c r="AN1029" s="1337"/>
      <c r="AO1029" s="1338"/>
      <c r="AP1029" s="1339">
        <f>'Ornamental Trees - Bare Root'!BJ267</f>
        <v>0</v>
      </c>
      <c r="AQ1029" s="1340"/>
      <c r="AR1029" s="1341"/>
      <c r="AS1029" s="1336" t="str">
        <f t="shared" si="145"/>
        <v/>
      </c>
      <c r="AT1029" s="1337"/>
      <c r="AU1029" s="1337"/>
      <c r="AV1029" s="1338"/>
      <c r="AW1029" s="1342" t="str">
        <f>'Ornamental Trees - Bare Root'!BA267</f>
        <v>FNOBR272</v>
      </c>
      <c r="AX1029" s="1343"/>
      <c r="AY1029" s="1344"/>
      <c r="BB1029" s="108" t="str">
        <f t="shared" si="146"/>
        <v>*********</v>
      </c>
      <c r="BC1029" s="108" t="str">
        <f t="shared" si="147"/>
        <v>FNOBR272</v>
      </c>
      <c r="BD1029" s="108" t="str">
        <f t="shared" si="148"/>
        <v/>
      </c>
      <c r="BE1029" s="108" t="str">
        <f t="shared" si="149"/>
        <v>Magnolia x soulangeana 'NCMX1' Mercury | Mercury Magnolia - Advanced</v>
      </c>
      <c r="BF1029" s="115" t="str">
        <f t="shared" si="150"/>
        <v/>
      </c>
      <c r="BG1029" s="113">
        <f t="shared" si="151"/>
        <v>62.95</v>
      </c>
      <c r="BH1029" s="206">
        <f t="shared" si="152"/>
        <v>0</v>
      </c>
      <c r="BI1029" s="113" t="str">
        <f t="shared" si="153"/>
        <v/>
      </c>
    </row>
    <row r="1030" spans="2:61" ht="18.75" customHeight="1" x14ac:dyDescent="0.4">
      <c r="B1030" s="1345" t="s">
        <v>1824</v>
      </c>
      <c r="C1030" s="1346"/>
      <c r="D1030" s="1345" t="s">
        <v>1824</v>
      </c>
      <c r="E1030" s="1346"/>
      <c r="F1030" s="1331" t="str">
        <f>'Ornamental Trees - Bare Root'!BG268</f>
        <v/>
      </c>
      <c r="G1030" s="1332"/>
      <c r="H1030" s="1333" t="str">
        <f>IF('Ornamental Trees - Bare Root'!BE268="",'Ornamental Trees - Bare Root'!BC268&amp;" | "&amp;'Ornamental Trees - Bare Root'!BD268,'Ornamental Trees - Bare Root'!BC268&amp;" | "&amp;'Ornamental Trees - Bare Root'!BD268&amp;" - "&amp;'Ornamental Trees - Bare Root'!BE268)</f>
        <v>Magnolia x soulangeana 'Vulcan' | Vulcan Magnolia - Advanced</v>
      </c>
      <c r="I1030" s="1334"/>
      <c r="J1030" s="1334"/>
      <c r="K1030" s="1334"/>
      <c r="L1030" s="1334"/>
      <c r="M1030" s="1334"/>
      <c r="N1030" s="1334"/>
      <c r="O1030" s="1334"/>
      <c r="P1030" s="1334"/>
      <c r="Q1030" s="1334"/>
      <c r="R1030" s="1334"/>
      <c r="S1030" s="1334"/>
      <c r="T1030" s="1334"/>
      <c r="U1030" s="1334"/>
      <c r="V1030" s="1334"/>
      <c r="W1030" s="1334"/>
      <c r="X1030" s="1334"/>
      <c r="Y1030" s="1334"/>
      <c r="Z1030" s="1334"/>
      <c r="AA1030" s="1334"/>
      <c r="AB1030" s="1334"/>
      <c r="AC1030" s="1334"/>
      <c r="AD1030" s="1334"/>
      <c r="AE1030" s="1334"/>
      <c r="AF1030" s="1334"/>
      <c r="AG1030" s="1334"/>
      <c r="AH1030" s="1334"/>
      <c r="AI1030" s="1334"/>
      <c r="AJ1030" s="1334"/>
      <c r="AK1030" s="1334"/>
      <c r="AL1030" s="1335"/>
      <c r="AM1030" s="1336">
        <f>'Ornamental Trees - Bare Root'!BH268</f>
        <v>62.95</v>
      </c>
      <c r="AN1030" s="1337"/>
      <c r="AO1030" s="1338"/>
      <c r="AP1030" s="1339">
        <f>'Ornamental Trees - Bare Root'!BJ268</f>
        <v>0</v>
      </c>
      <c r="AQ1030" s="1340"/>
      <c r="AR1030" s="1341"/>
      <c r="AS1030" s="1336" t="str">
        <f t="shared" si="145"/>
        <v/>
      </c>
      <c r="AT1030" s="1337"/>
      <c r="AU1030" s="1337"/>
      <c r="AV1030" s="1338"/>
      <c r="AW1030" s="1342" t="str">
        <f>'Ornamental Trees - Bare Root'!BA268</f>
        <v>JFOBR271</v>
      </c>
      <c r="AX1030" s="1343"/>
      <c r="AY1030" s="1344"/>
      <c r="BB1030" s="108" t="str">
        <f t="shared" si="146"/>
        <v>*********</v>
      </c>
      <c r="BC1030" s="108" t="str">
        <f t="shared" si="147"/>
        <v>JFOBR271</v>
      </c>
      <c r="BD1030" s="108" t="str">
        <f t="shared" si="148"/>
        <v/>
      </c>
      <c r="BE1030" s="108" t="str">
        <f t="shared" si="149"/>
        <v>Magnolia x soulangeana 'Vulcan' | Vulcan Magnolia - Advanced</v>
      </c>
      <c r="BF1030" s="115" t="str">
        <f t="shared" si="150"/>
        <v/>
      </c>
      <c r="BG1030" s="113">
        <f t="shared" si="151"/>
        <v>62.95</v>
      </c>
      <c r="BH1030" s="206">
        <f t="shared" si="152"/>
        <v>0</v>
      </c>
      <c r="BI1030" s="113" t="str">
        <f t="shared" si="153"/>
        <v/>
      </c>
    </row>
    <row r="1031" spans="2:61" ht="18.75" customHeight="1" x14ac:dyDescent="0.4">
      <c r="B1031" s="1345" t="s">
        <v>1824</v>
      </c>
      <c r="C1031" s="1346"/>
      <c r="D1031" s="1345" t="s">
        <v>1824</v>
      </c>
      <c r="E1031" s="1346"/>
      <c r="F1031" s="1331" t="str">
        <f>'Ornamental Trees - Bare Root'!BG269</f>
        <v/>
      </c>
      <c r="G1031" s="1332"/>
      <c r="H1031" s="1333" t="str">
        <f>IF('Ornamental Trees - Bare Root'!BE269="",'Ornamental Trees - Bare Root'!BC269&amp;" | "&amp;'Ornamental Trees - Bare Root'!BD269,'Ornamental Trees - Bare Root'!BC269&amp;" | "&amp;'Ornamental Trees - Bare Root'!BD269&amp;" - "&amp;'Ornamental Trees - Bare Root'!BE269)</f>
        <v>Magnolia Felix | Magnolia Felix - Regular</v>
      </c>
      <c r="I1031" s="1334"/>
      <c r="J1031" s="1334"/>
      <c r="K1031" s="1334"/>
      <c r="L1031" s="1334"/>
      <c r="M1031" s="1334"/>
      <c r="N1031" s="1334"/>
      <c r="O1031" s="1334"/>
      <c r="P1031" s="1334"/>
      <c r="Q1031" s="1334"/>
      <c r="R1031" s="1334"/>
      <c r="S1031" s="1334"/>
      <c r="T1031" s="1334"/>
      <c r="U1031" s="1334"/>
      <c r="V1031" s="1334"/>
      <c r="W1031" s="1334"/>
      <c r="X1031" s="1334"/>
      <c r="Y1031" s="1334"/>
      <c r="Z1031" s="1334"/>
      <c r="AA1031" s="1334"/>
      <c r="AB1031" s="1334"/>
      <c r="AC1031" s="1334"/>
      <c r="AD1031" s="1334"/>
      <c r="AE1031" s="1334"/>
      <c r="AF1031" s="1334"/>
      <c r="AG1031" s="1334"/>
      <c r="AH1031" s="1334"/>
      <c r="AI1031" s="1334"/>
      <c r="AJ1031" s="1334"/>
      <c r="AK1031" s="1334"/>
      <c r="AL1031" s="1335"/>
      <c r="AM1031" s="1336" t="str">
        <f>'Ornamental Trees - Bare Root'!BH269</f>
        <v/>
      </c>
      <c r="AN1031" s="1337"/>
      <c r="AO1031" s="1338"/>
      <c r="AP1031" s="1339">
        <f>'Ornamental Trees - Bare Root'!BJ269</f>
        <v>0</v>
      </c>
      <c r="AQ1031" s="1340"/>
      <c r="AR1031" s="1341"/>
      <c r="AS1031" s="1336" t="str">
        <f t="shared" si="145"/>
        <v/>
      </c>
      <c r="AT1031" s="1337"/>
      <c r="AU1031" s="1337"/>
      <c r="AV1031" s="1338"/>
      <c r="AW1031" s="1342" t="str">
        <f>'Ornamental Trees - Bare Root'!BA269</f>
        <v>JFOBR801</v>
      </c>
      <c r="AX1031" s="1343"/>
      <c r="AY1031" s="1344"/>
      <c r="BB1031" s="108" t="str">
        <f t="shared" si="146"/>
        <v>*********</v>
      </c>
      <c r="BC1031" s="108" t="str">
        <f t="shared" si="147"/>
        <v>JFOBR801</v>
      </c>
      <c r="BD1031" s="108" t="str">
        <f t="shared" si="148"/>
        <v/>
      </c>
      <c r="BE1031" s="108" t="str">
        <f t="shared" si="149"/>
        <v>Magnolia Felix | Magnolia Felix - Regular</v>
      </c>
      <c r="BF1031" s="115" t="str">
        <f t="shared" si="150"/>
        <v/>
      </c>
      <c r="BG1031" s="113" t="str">
        <f t="shared" si="151"/>
        <v/>
      </c>
      <c r="BH1031" s="206">
        <f t="shared" si="152"/>
        <v>0</v>
      </c>
      <c r="BI1031" s="113" t="str">
        <f t="shared" si="153"/>
        <v/>
      </c>
    </row>
    <row r="1032" spans="2:61" ht="18.75" customHeight="1" x14ac:dyDescent="0.4">
      <c r="B1032" s="1345" t="s">
        <v>1824</v>
      </c>
      <c r="C1032" s="1346"/>
      <c r="D1032" s="1345" t="s">
        <v>1824</v>
      </c>
      <c r="E1032" s="1346"/>
      <c r="F1032" s="1331" t="str">
        <f>'Ornamental Trees - Bare Root'!BG270</f>
        <v/>
      </c>
      <c r="G1032" s="1332"/>
      <c r="H1032" s="1333" t="str">
        <f>IF('Ornamental Trees - Bare Root'!BE270="",'Ornamental Trees - Bare Root'!BC270&amp;" | "&amp;'Ornamental Trees - Bare Root'!BD270,'Ornamental Trees - Bare Root'!BC270&amp;" | "&amp;'Ornamental Trees - Bare Root'!BD270&amp;" - "&amp;'Ornamental Trees - Bare Root'!BE270)</f>
        <v>Magnolia Genie | Magnolia Genie - Regular</v>
      </c>
      <c r="I1032" s="1334"/>
      <c r="J1032" s="1334"/>
      <c r="K1032" s="1334"/>
      <c r="L1032" s="1334"/>
      <c r="M1032" s="1334"/>
      <c r="N1032" s="1334"/>
      <c r="O1032" s="1334"/>
      <c r="P1032" s="1334"/>
      <c r="Q1032" s="1334"/>
      <c r="R1032" s="1334"/>
      <c r="S1032" s="1334"/>
      <c r="T1032" s="1334"/>
      <c r="U1032" s="1334"/>
      <c r="V1032" s="1334"/>
      <c r="W1032" s="1334"/>
      <c r="X1032" s="1334"/>
      <c r="Y1032" s="1334"/>
      <c r="Z1032" s="1334"/>
      <c r="AA1032" s="1334"/>
      <c r="AB1032" s="1334"/>
      <c r="AC1032" s="1334"/>
      <c r="AD1032" s="1334"/>
      <c r="AE1032" s="1334"/>
      <c r="AF1032" s="1334"/>
      <c r="AG1032" s="1334"/>
      <c r="AH1032" s="1334"/>
      <c r="AI1032" s="1334"/>
      <c r="AJ1032" s="1334"/>
      <c r="AK1032" s="1334"/>
      <c r="AL1032" s="1335"/>
      <c r="AM1032" s="1336">
        <f>'Ornamental Trees - Bare Root'!BH270</f>
        <v>62.95</v>
      </c>
      <c r="AN1032" s="1337"/>
      <c r="AO1032" s="1338"/>
      <c r="AP1032" s="1339">
        <f>'Ornamental Trees - Bare Root'!BJ270</f>
        <v>0</v>
      </c>
      <c r="AQ1032" s="1340"/>
      <c r="AR1032" s="1341"/>
      <c r="AS1032" s="1336" t="str">
        <f t="shared" si="145"/>
        <v/>
      </c>
      <c r="AT1032" s="1337"/>
      <c r="AU1032" s="1337"/>
      <c r="AV1032" s="1338"/>
      <c r="AW1032" s="1342" t="str">
        <f>'Ornamental Trees - Bare Root'!BA270</f>
        <v>JFOBR802</v>
      </c>
      <c r="AX1032" s="1343"/>
      <c r="AY1032" s="1344"/>
      <c r="BB1032" s="108" t="str">
        <f t="shared" si="146"/>
        <v>*********</v>
      </c>
      <c r="BC1032" s="108" t="str">
        <f t="shared" si="147"/>
        <v>JFOBR802</v>
      </c>
      <c r="BD1032" s="108" t="str">
        <f t="shared" si="148"/>
        <v/>
      </c>
      <c r="BE1032" s="108" t="str">
        <f t="shared" si="149"/>
        <v>Magnolia Genie | Magnolia Genie - Regular</v>
      </c>
      <c r="BF1032" s="115" t="str">
        <f t="shared" si="150"/>
        <v/>
      </c>
      <c r="BG1032" s="113">
        <f t="shared" si="151"/>
        <v>62.95</v>
      </c>
      <c r="BH1032" s="206">
        <f t="shared" si="152"/>
        <v>0</v>
      </c>
      <c r="BI1032" s="113" t="str">
        <f t="shared" si="153"/>
        <v/>
      </c>
    </row>
    <row r="1033" spans="2:61" ht="18.75" customHeight="1" x14ac:dyDescent="0.4">
      <c r="B1033" s="1345" t="s">
        <v>1824</v>
      </c>
      <c r="C1033" s="1346"/>
      <c r="D1033" s="1345" t="s">
        <v>1824</v>
      </c>
      <c r="E1033" s="1346"/>
      <c r="F1033" s="1331" t="str">
        <f>'Ornamental Trees - Bare Root'!BG271</f>
        <v/>
      </c>
      <c r="G1033" s="1332"/>
      <c r="H1033" s="1333" t="str">
        <f>IF('Ornamental Trees - Bare Root'!BE271="",'Ornamental Trees - Bare Root'!BC271&amp;" | "&amp;'Ornamental Trees - Bare Root'!BD271,'Ornamental Trees - Bare Root'!BC271&amp;" | "&amp;'Ornamental Trees - Bare Root'!BD271&amp;" - "&amp;'Ornamental Trees - Bare Root'!BE271)</f>
        <v>Magnolia Star Wars | Magnolia Star Wars - Regular</v>
      </c>
      <c r="I1033" s="1334"/>
      <c r="J1033" s="1334"/>
      <c r="K1033" s="1334"/>
      <c r="L1033" s="1334"/>
      <c r="M1033" s="1334"/>
      <c r="N1033" s="1334"/>
      <c r="O1033" s="1334"/>
      <c r="P1033" s="1334"/>
      <c r="Q1033" s="1334"/>
      <c r="R1033" s="1334"/>
      <c r="S1033" s="1334"/>
      <c r="T1033" s="1334"/>
      <c r="U1033" s="1334"/>
      <c r="V1033" s="1334"/>
      <c r="W1033" s="1334"/>
      <c r="X1033" s="1334"/>
      <c r="Y1033" s="1334"/>
      <c r="Z1033" s="1334"/>
      <c r="AA1033" s="1334"/>
      <c r="AB1033" s="1334"/>
      <c r="AC1033" s="1334"/>
      <c r="AD1033" s="1334"/>
      <c r="AE1033" s="1334"/>
      <c r="AF1033" s="1334"/>
      <c r="AG1033" s="1334"/>
      <c r="AH1033" s="1334"/>
      <c r="AI1033" s="1334"/>
      <c r="AJ1033" s="1334"/>
      <c r="AK1033" s="1334"/>
      <c r="AL1033" s="1335"/>
      <c r="AM1033" s="1336">
        <f>'Ornamental Trees - Bare Root'!BH271</f>
        <v>62.95</v>
      </c>
      <c r="AN1033" s="1337"/>
      <c r="AO1033" s="1338"/>
      <c r="AP1033" s="1339">
        <f>'Ornamental Trees - Bare Root'!BJ271</f>
        <v>0</v>
      </c>
      <c r="AQ1033" s="1340"/>
      <c r="AR1033" s="1341"/>
      <c r="AS1033" s="1336" t="str">
        <f t="shared" si="145"/>
        <v/>
      </c>
      <c r="AT1033" s="1337"/>
      <c r="AU1033" s="1337"/>
      <c r="AV1033" s="1338"/>
      <c r="AW1033" s="1342" t="str">
        <f>'Ornamental Trees - Bare Root'!BA271</f>
        <v>JFOBR803</v>
      </c>
      <c r="AX1033" s="1343"/>
      <c r="AY1033" s="1344"/>
      <c r="BB1033" s="108" t="str">
        <f t="shared" si="146"/>
        <v>*********</v>
      </c>
      <c r="BC1033" s="108" t="str">
        <f t="shared" si="147"/>
        <v>JFOBR803</v>
      </c>
      <c r="BD1033" s="108" t="str">
        <f t="shared" si="148"/>
        <v/>
      </c>
      <c r="BE1033" s="108" t="str">
        <f t="shared" si="149"/>
        <v>Magnolia Star Wars | Magnolia Star Wars - Regular</v>
      </c>
      <c r="BF1033" s="115" t="str">
        <f t="shared" si="150"/>
        <v/>
      </c>
      <c r="BG1033" s="113">
        <f t="shared" si="151"/>
        <v>62.95</v>
      </c>
      <c r="BH1033" s="206">
        <f t="shared" si="152"/>
        <v>0</v>
      </c>
      <c r="BI1033" s="113" t="str">
        <f t="shared" si="153"/>
        <v/>
      </c>
    </row>
    <row r="1034" spans="2:61" ht="18.75" customHeight="1" x14ac:dyDescent="0.4">
      <c r="B1034" s="1345" t="s">
        <v>1824</v>
      </c>
      <c r="C1034" s="1346"/>
      <c r="D1034" s="1345" t="s">
        <v>1824</v>
      </c>
      <c r="E1034" s="1346"/>
      <c r="F1034" s="1331" t="str">
        <f>'Ornamental Trees - Bare Root'!BG272</f>
        <v/>
      </c>
      <c r="G1034" s="1332"/>
      <c r="H1034" s="1333" t="str">
        <f>IF('Ornamental Trees - Bare Root'!BE272="",'Ornamental Trees - Bare Root'!BC272&amp;" | "&amp;'Ornamental Trees - Bare Root'!BD272,'Ornamental Trees - Bare Root'!BC272&amp;" | "&amp;'Ornamental Trees - Bare Root'!BD272&amp;" - "&amp;'Ornamental Trees - Bare Root'!BE272)</f>
        <v xml:space="preserve"> | </v>
      </c>
      <c r="I1034" s="1334"/>
      <c r="J1034" s="1334"/>
      <c r="K1034" s="1334"/>
      <c r="L1034" s="1334"/>
      <c r="M1034" s="1334"/>
      <c r="N1034" s="1334"/>
      <c r="O1034" s="1334"/>
      <c r="P1034" s="1334"/>
      <c r="Q1034" s="1334"/>
      <c r="R1034" s="1334"/>
      <c r="S1034" s="1334"/>
      <c r="T1034" s="1334"/>
      <c r="U1034" s="1334"/>
      <c r="V1034" s="1334"/>
      <c r="W1034" s="1334"/>
      <c r="X1034" s="1334"/>
      <c r="Y1034" s="1334"/>
      <c r="Z1034" s="1334"/>
      <c r="AA1034" s="1334"/>
      <c r="AB1034" s="1334"/>
      <c r="AC1034" s="1334"/>
      <c r="AD1034" s="1334"/>
      <c r="AE1034" s="1334"/>
      <c r="AF1034" s="1334"/>
      <c r="AG1034" s="1334"/>
      <c r="AH1034" s="1334"/>
      <c r="AI1034" s="1334"/>
      <c r="AJ1034" s="1334"/>
      <c r="AK1034" s="1334"/>
      <c r="AL1034" s="1335"/>
      <c r="AM1034" s="1336" t="str">
        <f>'Ornamental Trees - Bare Root'!BH272</f>
        <v/>
      </c>
      <c r="AN1034" s="1337"/>
      <c r="AO1034" s="1338"/>
      <c r="AP1034" s="1339" t="str">
        <f>'Ornamental Trees - Bare Root'!BJ272</f>
        <v/>
      </c>
      <c r="AQ1034" s="1340"/>
      <c r="AR1034" s="1341"/>
      <c r="AS1034" s="1336" t="str">
        <f t="shared" si="145"/>
        <v/>
      </c>
      <c r="AT1034" s="1337"/>
      <c r="AU1034" s="1337"/>
      <c r="AV1034" s="1338"/>
      <c r="AW1034" s="1342" t="str">
        <f>'Ornamental Trees - Bare Root'!BA272</f>
        <v/>
      </c>
      <c r="AX1034" s="1343"/>
      <c r="AY1034" s="1344"/>
      <c r="BB1034" s="108" t="str">
        <f t="shared" si="146"/>
        <v>*********</v>
      </c>
      <c r="BC1034" s="108" t="str">
        <f t="shared" si="147"/>
        <v/>
      </c>
      <c r="BD1034" s="108" t="str">
        <f t="shared" si="148"/>
        <v/>
      </c>
      <c r="BE1034" s="108" t="str">
        <f t="shared" si="149"/>
        <v xml:space="preserve"> | </v>
      </c>
      <c r="BF1034" s="115" t="str">
        <f t="shared" si="150"/>
        <v/>
      </c>
      <c r="BG1034" s="113" t="str">
        <f t="shared" si="151"/>
        <v/>
      </c>
      <c r="BH1034" s="206" t="str">
        <f t="shared" si="152"/>
        <v/>
      </c>
      <c r="BI1034" s="113" t="str">
        <f t="shared" si="153"/>
        <v/>
      </c>
    </row>
    <row r="1035" spans="2:61" ht="18.75" customHeight="1" x14ac:dyDescent="0.4">
      <c r="B1035" s="1345" t="s">
        <v>1824</v>
      </c>
      <c r="C1035" s="1346"/>
      <c r="D1035" s="1345" t="s">
        <v>1824</v>
      </c>
      <c r="E1035" s="1346"/>
      <c r="F1035" s="1331" t="str">
        <f>'Ornamental Trees - Bare Root'!BG273</f>
        <v/>
      </c>
      <c r="G1035" s="1332"/>
      <c r="H1035" s="1333" t="str">
        <f>IF('Ornamental Trees - Bare Root'!BE273="",'Ornamental Trees - Bare Root'!BC273&amp;" | "&amp;'Ornamental Trees - Bare Root'!BD273,'Ornamental Trees - Bare Root'!BC273&amp;" | "&amp;'Ornamental Trees - Bare Root'!BD273&amp;" - "&amp;'Ornamental Trees - Bare Root'!BE273)</f>
        <v xml:space="preserve"> | </v>
      </c>
      <c r="I1035" s="1334"/>
      <c r="J1035" s="1334"/>
      <c r="K1035" s="1334"/>
      <c r="L1035" s="1334"/>
      <c r="M1035" s="1334"/>
      <c r="N1035" s="1334"/>
      <c r="O1035" s="1334"/>
      <c r="P1035" s="1334"/>
      <c r="Q1035" s="1334"/>
      <c r="R1035" s="1334"/>
      <c r="S1035" s="1334"/>
      <c r="T1035" s="1334"/>
      <c r="U1035" s="1334"/>
      <c r="V1035" s="1334"/>
      <c r="W1035" s="1334"/>
      <c r="X1035" s="1334"/>
      <c r="Y1035" s="1334"/>
      <c r="Z1035" s="1334"/>
      <c r="AA1035" s="1334"/>
      <c r="AB1035" s="1334"/>
      <c r="AC1035" s="1334"/>
      <c r="AD1035" s="1334"/>
      <c r="AE1035" s="1334"/>
      <c r="AF1035" s="1334"/>
      <c r="AG1035" s="1334"/>
      <c r="AH1035" s="1334"/>
      <c r="AI1035" s="1334"/>
      <c r="AJ1035" s="1334"/>
      <c r="AK1035" s="1334"/>
      <c r="AL1035" s="1335"/>
      <c r="AM1035" s="1336" t="str">
        <f>'Ornamental Trees - Bare Root'!BH273</f>
        <v/>
      </c>
      <c r="AN1035" s="1337"/>
      <c r="AO1035" s="1338"/>
      <c r="AP1035" s="1339" t="str">
        <f>'Ornamental Trees - Bare Root'!BJ273</f>
        <v/>
      </c>
      <c r="AQ1035" s="1340"/>
      <c r="AR1035" s="1341"/>
      <c r="AS1035" s="1336" t="str">
        <f t="shared" si="145"/>
        <v/>
      </c>
      <c r="AT1035" s="1337"/>
      <c r="AU1035" s="1337"/>
      <c r="AV1035" s="1338"/>
      <c r="AW1035" s="1342" t="str">
        <f>'Ornamental Trees - Bare Root'!BA273</f>
        <v/>
      </c>
      <c r="AX1035" s="1343"/>
      <c r="AY1035" s="1344"/>
      <c r="BB1035" s="108" t="str">
        <f t="shared" si="146"/>
        <v>*********</v>
      </c>
      <c r="BC1035" s="108" t="str">
        <f t="shared" si="147"/>
        <v/>
      </c>
      <c r="BD1035" s="108" t="str">
        <f t="shared" si="148"/>
        <v/>
      </c>
      <c r="BE1035" s="108" t="str">
        <f t="shared" si="149"/>
        <v xml:space="preserve"> | </v>
      </c>
      <c r="BF1035" s="115" t="str">
        <f t="shared" si="150"/>
        <v/>
      </c>
      <c r="BG1035" s="113" t="str">
        <f t="shared" si="151"/>
        <v/>
      </c>
      <c r="BH1035" s="206" t="str">
        <f t="shared" si="152"/>
        <v/>
      </c>
      <c r="BI1035" s="113" t="str">
        <f t="shared" si="153"/>
        <v/>
      </c>
    </row>
    <row r="1036" spans="2:61" ht="18.75" customHeight="1" x14ac:dyDescent="0.4">
      <c r="B1036" s="1345" t="s">
        <v>1824</v>
      </c>
      <c r="C1036" s="1346"/>
      <c r="D1036" s="1345" t="s">
        <v>1824</v>
      </c>
      <c r="E1036" s="1346"/>
      <c r="F1036" s="1331" t="str">
        <f>'Ornamental Trees - Bare Root'!BG274</f>
        <v/>
      </c>
      <c r="G1036" s="1332"/>
      <c r="H1036" s="1333" t="str">
        <f>IF('Ornamental Trees - Bare Root'!BE274="",'Ornamental Trees - Bare Root'!BC274&amp;" | "&amp;'Ornamental Trees - Bare Root'!BD274,'Ornamental Trees - Bare Root'!BC274&amp;" | "&amp;'Ornamental Trees - Bare Root'!BD274&amp;" - "&amp;'Ornamental Trees - Bare Root'!BE274)</f>
        <v>Malus 'criknzam' Crimson Knight* | Crimson Knight Crab Apple - Advanced</v>
      </c>
      <c r="I1036" s="1334"/>
      <c r="J1036" s="1334"/>
      <c r="K1036" s="1334"/>
      <c r="L1036" s="1334"/>
      <c r="M1036" s="1334"/>
      <c r="N1036" s="1334"/>
      <c r="O1036" s="1334"/>
      <c r="P1036" s="1334"/>
      <c r="Q1036" s="1334"/>
      <c r="R1036" s="1334"/>
      <c r="S1036" s="1334"/>
      <c r="T1036" s="1334"/>
      <c r="U1036" s="1334"/>
      <c r="V1036" s="1334"/>
      <c r="W1036" s="1334"/>
      <c r="X1036" s="1334"/>
      <c r="Y1036" s="1334"/>
      <c r="Z1036" s="1334"/>
      <c r="AA1036" s="1334"/>
      <c r="AB1036" s="1334"/>
      <c r="AC1036" s="1334"/>
      <c r="AD1036" s="1334"/>
      <c r="AE1036" s="1334"/>
      <c r="AF1036" s="1334"/>
      <c r="AG1036" s="1334"/>
      <c r="AH1036" s="1334"/>
      <c r="AI1036" s="1334"/>
      <c r="AJ1036" s="1334"/>
      <c r="AK1036" s="1334"/>
      <c r="AL1036" s="1335"/>
      <c r="AM1036" s="1336" t="str">
        <f>'Ornamental Trees - Bare Root'!BH274</f>
        <v/>
      </c>
      <c r="AN1036" s="1337"/>
      <c r="AO1036" s="1338"/>
      <c r="AP1036" s="1339">
        <f>'Ornamental Trees - Bare Root'!BJ274</f>
        <v>0</v>
      </c>
      <c r="AQ1036" s="1340"/>
      <c r="AR1036" s="1341"/>
      <c r="AS1036" s="1336" t="str">
        <f t="shared" si="145"/>
        <v/>
      </c>
      <c r="AT1036" s="1337"/>
      <c r="AU1036" s="1337"/>
      <c r="AV1036" s="1338"/>
      <c r="AW1036" s="1342" t="str">
        <f>'Ornamental Trees - Bare Root'!BA274</f>
        <v>FNOBR272</v>
      </c>
      <c r="AX1036" s="1343"/>
      <c r="AY1036" s="1344"/>
      <c r="BB1036" s="108" t="str">
        <f t="shared" si="146"/>
        <v>*********</v>
      </c>
      <c r="BC1036" s="108" t="str">
        <f t="shared" si="147"/>
        <v>FNOBR272</v>
      </c>
      <c r="BD1036" s="108" t="str">
        <f t="shared" si="148"/>
        <v/>
      </c>
      <c r="BE1036" s="108" t="str">
        <f t="shared" si="149"/>
        <v>Malus 'criknzam' Crimson Knight* | Crimson Knight Crab Apple - Advanced</v>
      </c>
      <c r="BF1036" s="115" t="str">
        <f t="shared" si="150"/>
        <v/>
      </c>
      <c r="BG1036" s="113" t="str">
        <f t="shared" si="151"/>
        <v/>
      </c>
      <c r="BH1036" s="206">
        <f t="shared" si="152"/>
        <v>0</v>
      </c>
      <c r="BI1036" s="113" t="str">
        <f t="shared" si="153"/>
        <v/>
      </c>
    </row>
    <row r="1037" spans="2:61" ht="18.75" customHeight="1" x14ac:dyDescent="0.4">
      <c r="B1037" s="1345" t="s">
        <v>1824</v>
      </c>
      <c r="C1037" s="1346"/>
      <c r="D1037" s="1345" t="s">
        <v>1824</v>
      </c>
      <c r="E1037" s="1346"/>
      <c r="F1037" s="1331" t="str">
        <f>'Ornamental Trees - Bare Root'!BG275</f>
        <v/>
      </c>
      <c r="G1037" s="1332"/>
      <c r="H1037" s="1333" t="str">
        <f>IF('Ornamental Trees - Bare Root'!BE275="",'Ornamental Trees - Bare Root'!BC275&amp;" | "&amp;'Ornamental Trees - Bare Root'!BD275,'Ornamental Trees - Bare Root'!BC275&amp;" | "&amp;'Ornamental Trees - Bare Root'!BD275&amp;" - "&amp;'Ornamental Trees - Bare Root'!BE275)</f>
        <v>Malus Floribunda | Floribunda Crab Apple - Advanced</v>
      </c>
      <c r="I1037" s="1334"/>
      <c r="J1037" s="1334"/>
      <c r="K1037" s="1334"/>
      <c r="L1037" s="1334"/>
      <c r="M1037" s="1334"/>
      <c r="N1037" s="1334"/>
      <c r="O1037" s="1334"/>
      <c r="P1037" s="1334"/>
      <c r="Q1037" s="1334"/>
      <c r="R1037" s="1334"/>
      <c r="S1037" s="1334"/>
      <c r="T1037" s="1334"/>
      <c r="U1037" s="1334"/>
      <c r="V1037" s="1334"/>
      <c r="W1037" s="1334"/>
      <c r="X1037" s="1334"/>
      <c r="Y1037" s="1334"/>
      <c r="Z1037" s="1334"/>
      <c r="AA1037" s="1334"/>
      <c r="AB1037" s="1334"/>
      <c r="AC1037" s="1334"/>
      <c r="AD1037" s="1334"/>
      <c r="AE1037" s="1334"/>
      <c r="AF1037" s="1334"/>
      <c r="AG1037" s="1334"/>
      <c r="AH1037" s="1334"/>
      <c r="AI1037" s="1334"/>
      <c r="AJ1037" s="1334"/>
      <c r="AK1037" s="1334"/>
      <c r="AL1037" s="1335"/>
      <c r="AM1037" s="1336">
        <f>'Ornamental Trees - Bare Root'!BH275</f>
        <v>49.95</v>
      </c>
      <c r="AN1037" s="1337"/>
      <c r="AO1037" s="1338"/>
      <c r="AP1037" s="1339">
        <f>'Ornamental Trees - Bare Root'!BJ275</f>
        <v>0</v>
      </c>
      <c r="AQ1037" s="1340"/>
      <c r="AR1037" s="1341"/>
      <c r="AS1037" s="1336" t="str">
        <f t="shared" si="145"/>
        <v/>
      </c>
      <c r="AT1037" s="1337"/>
      <c r="AU1037" s="1337"/>
      <c r="AV1037" s="1338"/>
      <c r="AW1037" s="1342" t="str">
        <f>'Ornamental Trees - Bare Root'!BA275</f>
        <v>HBOBR274</v>
      </c>
      <c r="AX1037" s="1343"/>
      <c r="AY1037" s="1344"/>
      <c r="BB1037" s="108" t="str">
        <f t="shared" si="146"/>
        <v>*********</v>
      </c>
      <c r="BC1037" s="108" t="str">
        <f t="shared" si="147"/>
        <v>HBOBR274</v>
      </c>
      <c r="BD1037" s="108" t="str">
        <f t="shared" si="148"/>
        <v/>
      </c>
      <c r="BE1037" s="108" t="str">
        <f t="shared" si="149"/>
        <v>Malus Floribunda | Floribunda Crab Apple - Advanced</v>
      </c>
      <c r="BF1037" s="115" t="str">
        <f t="shared" si="150"/>
        <v/>
      </c>
      <c r="BG1037" s="113">
        <f t="shared" si="151"/>
        <v>49.95</v>
      </c>
      <c r="BH1037" s="206">
        <f t="shared" si="152"/>
        <v>0</v>
      </c>
      <c r="BI1037" s="113" t="str">
        <f t="shared" si="153"/>
        <v/>
      </c>
    </row>
    <row r="1038" spans="2:61" ht="18.75" customHeight="1" x14ac:dyDescent="0.4">
      <c r="B1038" s="1345" t="s">
        <v>1824</v>
      </c>
      <c r="C1038" s="1346"/>
      <c r="D1038" s="1345" t="s">
        <v>1824</v>
      </c>
      <c r="E1038" s="1346"/>
      <c r="F1038" s="1331" t="str">
        <f>'Ornamental Trees - Bare Root'!BG276</f>
        <v/>
      </c>
      <c r="G1038" s="1332"/>
      <c r="H1038" s="1333" t="str">
        <f>IF('Ornamental Trees - Bare Root'!BE276="",'Ornamental Trees - Bare Root'!BC276&amp;" | "&amp;'Ornamental Trees - Bare Root'!BD276,'Ornamental Trees - Bare Root'!BC276&amp;" | "&amp;'Ornamental Trees - Bare Root'!BD276&amp;" - "&amp;'Ornamental Trees - Bare Root'!BE276)</f>
        <v>Malus Floribunda | Floribunda Crab Apple - Advanced</v>
      </c>
      <c r="I1038" s="1334"/>
      <c r="J1038" s="1334"/>
      <c r="K1038" s="1334"/>
      <c r="L1038" s="1334"/>
      <c r="M1038" s="1334"/>
      <c r="N1038" s="1334"/>
      <c r="O1038" s="1334"/>
      <c r="P1038" s="1334"/>
      <c r="Q1038" s="1334"/>
      <c r="R1038" s="1334"/>
      <c r="S1038" s="1334"/>
      <c r="T1038" s="1334"/>
      <c r="U1038" s="1334"/>
      <c r="V1038" s="1334"/>
      <c r="W1038" s="1334"/>
      <c r="X1038" s="1334"/>
      <c r="Y1038" s="1334"/>
      <c r="Z1038" s="1334"/>
      <c r="AA1038" s="1334"/>
      <c r="AB1038" s="1334"/>
      <c r="AC1038" s="1334"/>
      <c r="AD1038" s="1334"/>
      <c r="AE1038" s="1334"/>
      <c r="AF1038" s="1334"/>
      <c r="AG1038" s="1334"/>
      <c r="AH1038" s="1334"/>
      <c r="AI1038" s="1334"/>
      <c r="AJ1038" s="1334"/>
      <c r="AK1038" s="1334"/>
      <c r="AL1038" s="1335"/>
      <c r="AM1038" s="1336">
        <f>'Ornamental Trees - Bare Root'!BH276</f>
        <v>49.95</v>
      </c>
      <c r="AN1038" s="1337"/>
      <c r="AO1038" s="1338"/>
      <c r="AP1038" s="1339">
        <f>'Ornamental Trees - Bare Root'!BJ276</f>
        <v>0</v>
      </c>
      <c r="AQ1038" s="1340"/>
      <c r="AR1038" s="1341"/>
      <c r="AS1038" s="1336" t="str">
        <f t="shared" si="145"/>
        <v/>
      </c>
      <c r="AT1038" s="1337"/>
      <c r="AU1038" s="1337"/>
      <c r="AV1038" s="1338"/>
      <c r="AW1038" s="1342" t="str">
        <f>'Ornamental Trees - Bare Root'!BA276</f>
        <v>JFOBR274</v>
      </c>
      <c r="AX1038" s="1343"/>
      <c r="AY1038" s="1344"/>
      <c r="BB1038" s="108" t="str">
        <f t="shared" si="146"/>
        <v>*********</v>
      </c>
      <c r="BC1038" s="108" t="str">
        <f t="shared" si="147"/>
        <v>JFOBR274</v>
      </c>
      <c r="BD1038" s="108" t="str">
        <f t="shared" si="148"/>
        <v/>
      </c>
      <c r="BE1038" s="108" t="str">
        <f t="shared" si="149"/>
        <v>Malus Floribunda | Floribunda Crab Apple - Advanced</v>
      </c>
      <c r="BF1038" s="115" t="str">
        <f t="shared" si="150"/>
        <v/>
      </c>
      <c r="BG1038" s="113">
        <f t="shared" si="151"/>
        <v>49.95</v>
      </c>
      <c r="BH1038" s="206">
        <f t="shared" si="152"/>
        <v>0</v>
      </c>
      <c r="BI1038" s="113" t="str">
        <f t="shared" si="153"/>
        <v/>
      </c>
    </row>
    <row r="1039" spans="2:61" ht="18.75" customHeight="1" x14ac:dyDescent="0.4">
      <c r="B1039" s="1345" t="s">
        <v>1824</v>
      </c>
      <c r="C1039" s="1346"/>
      <c r="D1039" s="1345" t="s">
        <v>1824</v>
      </c>
      <c r="E1039" s="1346"/>
      <c r="F1039" s="1331" t="str">
        <f>'Ornamental Trees - Bare Root'!BG277</f>
        <v/>
      </c>
      <c r="G1039" s="1332"/>
      <c r="H1039" s="1333" t="str">
        <f>IF('Ornamental Trees - Bare Root'!BE277="",'Ornamental Trees - Bare Root'!BC277&amp;" | "&amp;'Ornamental Trees - Bare Root'!BD277,'Ornamental Trees - Bare Root'!BC277&amp;" | "&amp;'Ornamental Trees - Bare Root'!BD277&amp;" - "&amp;'Ornamental Trees - Bare Root'!BE277)</f>
        <v>Malus Gorgeous | Gorgeous Crab Apple - Advanced</v>
      </c>
      <c r="I1039" s="1334"/>
      <c r="J1039" s="1334"/>
      <c r="K1039" s="1334"/>
      <c r="L1039" s="1334"/>
      <c r="M1039" s="1334"/>
      <c r="N1039" s="1334"/>
      <c r="O1039" s="1334"/>
      <c r="P1039" s="1334"/>
      <c r="Q1039" s="1334"/>
      <c r="R1039" s="1334"/>
      <c r="S1039" s="1334"/>
      <c r="T1039" s="1334"/>
      <c r="U1039" s="1334"/>
      <c r="V1039" s="1334"/>
      <c r="W1039" s="1334"/>
      <c r="X1039" s="1334"/>
      <c r="Y1039" s="1334"/>
      <c r="Z1039" s="1334"/>
      <c r="AA1039" s="1334"/>
      <c r="AB1039" s="1334"/>
      <c r="AC1039" s="1334"/>
      <c r="AD1039" s="1334"/>
      <c r="AE1039" s="1334"/>
      <c r="AF1039" s="1334"/>
      <c r="AG1039" s="1334"/>
      <c r="AH1039" s="1334"/>
      <c r="AI1039" s="1334"/>
      <c r="AJ1039" s="1334"/>
      <c r="AK1039" s="1334"/>
      <c r="AL1039" s="1335"/>
      <c r="AM1039" s="1336">
        <f>'Ornamental Trees - Bare Root'!BH277</f>
        <v>49.95</v>
      </c>
      <c r="AN1039" s="1337"/>
      <c r="AO1039" s="1338"/>
      <c r="AP1039" s="1339">
        <f>'Ornamental Trees - Bare Root'!BJ277</f>
        <v>0</v>
      </c>
      <c r="AQ1039" s="1340"/>
      <c r="AR1039" s="1341"/>
      <c r="AS1039" s="1336" t="str">
        <f t="shared" si="145"/>
        <v/>
      </c>
      <c r="AT1039" s="1337"/>
      <c r="AU1039" s="1337"/>
      <c r="AV1039" s="1338"/>
      <c r="AW1039" s="1342" t="str">
        <f>'Ornamental Trees - Bare Root'!BA277</f>
        <v>HBOBR277</v>
      </c>
      <c r="AX1039" s="1343"/>
      <c r="AY1039" s="1344"/>
      <c r="BB1039" s="108" t="str">
        <f t="shared" si="146"/>
        <v>*********</v>
      </c>
      <c r="BC1039" s="108" t="str">
        <f t="shared" si="147"/>
        <v>HBOBR277</v>
      </c>
      <c r="BD1039" s="108" t="str">
        <f t="shared" si="148"/>
        <v/>
      </c>
      <c r="BE1039" s="108" t="str">
        <f t="shared" si="149"/>
        <v>Malus Gorgeous | Gorgeous Crab Apple - Advanced</v>
      </c>
      <c r="BF1039" s="115" t="str">
        <f t="shared" si="150"/>
        <v/>
      </c>
      <c r="BG1039" s="113">
        <f t="shared" si="151"/>
        <v>49.95</v>
      </c>
      <c r="BH1039" s="206">
        <f t="shared" si="152"/>
        <v>0</v>
      </c>
      <c r="BI1039" s="113" t="str">
        <f t="shared" si="153"/>
        <v/>
      </c>
    </row>
    <row r="1040" spans="2:61" ht="18.75" customHeight="1" x14ac:dyDescent="0.4">
      <c r="B1040" s="1345" t="s">
        <v>1824</v>
      </c>
      <c r="C1040" s="1346"/>
      <c r="D1040" s="1345" t="s">
        <v>1824</v>
      </c>
      <c r="E1040" s="1346"/>
      <c r="F1040" s="1331" t="str">
        <f>'Ornamental Trees - Bare Root'!BG278</f>
        <v/>
      </c>
      <c r="G1040" s="1332"/>
      <c r="H1040" s="1333" t="str">
        <f>IF('Ornamental Trees - Bare Root'!BE278="",'Ornamental Trees - Bare Root'!BC278&amp;" | "&amp;'Ornamental Trees - Bare Root'!BD278,'Ornamental Trees - Bare Root'!BC278&amp;" | "&amp;'Ornamental Trees - Bare Root'!BD278&amp;" - "&amp;'Ornamental Trees - Bare Root'!BE278)</f>
        <v>Malus Gorgeous | Gorgeous Crab Apple - Advanced</v>
      </c>
      <c r="I1040" s="1334"/>
      <c r="J1040" s="1334"/>
      <c r="K1040" s="1334"/>
      <c r="L1040" s="1334"/>
      <c r="M1040" s="1334"/>
      <c r="N1040" s="1334"/>
      <c r="O1040" s="1334"/>
      <c r="P1040" s="1334"/>
      <c r="Q1040" s="1334"/>
      <c r="R1040" s="1334"/>
      <c r="S1040" s="1334"/>
      <c r="T1040" s="1334"/>
      <c r="U1040" s="1334"/>
      <c r="V1040" s="1334"/>
      <c r="W1040" s="1334"/>
      <c r="X1040" s="1334"/>
      <c r="Y1040" s="1334"/>
      <c r="Z1040" s="1334"/>
      <c r="AA1040" s="1334"/>
      <c r="AB1040" s="1334"/>
      <c r="AC1040" s="1334"/>
      <c r="AD1040" s="1334"/>
      <c r="AE1040" s="1334"/>
      <c r="AF1040" s="1334"/>
      <c r="AG1040" s="1334"/>
      <c r="AH1040" s="1334"/>
      <c r="AI1040" s="1334"/>
      <c r="AJ1040" s="1334"/>
      <c r="AK1040" s="1334"/>
      <c r="AL1040" s="1335"/>
      <c r="AM1040" s="1336">
        <f>'Ornamental Trees - Bare Root'!BH278</f>
        <v>49.95</v>
      </c>
      <c r="AN1040" s="1337"/>
      <c r="AO1040" s="1338"/>
      <c r="AP1040" s="1339">
        <f>'Ornamental Trees - Bare Root'!BJ278</f>
        <v>0</v>
      </c>
      <c r="AQ1040" s="1340"/>
      <c r="AR1040" s="1341"/>
      <c r="AS1040" s="1336" t="str">
        <f t="shared" ref="AS1040:AS1103" si="154">IF(OR(F1040="",F1040=0),"",(F1040*AM1040)-(F1040*AM1040*AP1040))</f>
        <v/>
      </c>
      <c r="AT1040" s="1337"/>
      <c r="AU1040" s="1337"/>
      <c r="AV1040" s="1338"/>
      <c r="AW1040" s="1342" t="str">
        <f>'Ornamental Trees - Bare Root'!BA278</f>
        <v>JFOBR277</v>
      </c>
      <c r="AX1040" s="1343"/>
      <c r="AY1040" s="1344"/>
      <c r="BB1040" s="108" t="str">
        <f t="shared" si="146"/>
        <v>*********</v>
      </c>
      <c r="BC1040" s="108" t="str">
        <f t="shared" si="147"/>
        <v>JFOBR277</v>
      </c>
      <c r="BD1040" s="108" t="str">
        <f t="shared" si="148"/>
        <v/>
      </c>
      <c r="BE1040" s="108" t="str">
        <f t="shared" si="149"/>
        <v>Malus Gorgeous | Gorgeous Crab Apple - Advanced</v>
      </c>
      <c r="BF1040" s="115" t="str">
        <f t="shared" si="150"/>
        <v/>
      </c>
      <c r="BG1040" s="113">
        <f t="shared" si="151"/>
        <v>49.95</v>
      </c>
      <c r="BH1040" s="206">
        <f t="shared" si="152"/>
        <v>0</v>
      </c>
      <c r="BI1040" s="113" t="str">
        <f t="shared" si="153"/>
        <v/>
      </c>
    </row>
    <row r="1041" spans="2:61" ht="18.75" customHeight="1" x14ac:dyDescent="0.4">
      <c r="B1041" s="1345" t="s">
        <v>1824</v>
      </c>
      <c r="C1041" s="1346"/>
      <c r="D1041" s="1345" t="s">
        <v>1824</v>
      </c>
      <c r="E1041" s="1346"/>
      <c r="F1041" s="1331" t="str">
        <f>'Ornamental Trees - Bare Root'!BG279</f>
        <v/>
      </c>
      <c r="G1041" s="1332"/>
      <c r="H1041" s="1333" t="str">
        <f>IF('Ornamental Trees - Bare Root'!BE279="",'Ornamental Trees - Bare Root'!BC279&amp;" | "&amp;'Ornamental Trees - Bare Root'!BD279,'Ornamental Trees - Bare Root'!BC279&amp;" | "&amp;'Ornamental Trees - Bare Root'!BD279&amp;" - "&amp;'Ornamental Trees - Bare Root'!BE279)</f>
        <v>Malus Golden Hornet | Golden Hornet Crab Apple - Advanced</v>
      </c>
      <c r="I1041" s="1334"/>
      <c r="J1041" s="1334"/>
      <c r="K1041" s="1334"/>
      <c r="L1041" s="1334"/>
      <c r="M1041" s="1334"/>
      <c r="N1041" s="1334"/>
      <c r="O1041" s="1334"/>
      <c r="P1041" s="1334"/>
      <c r="Q1041" s="1334"/>
      <c r="R1041" s="1334"/>
      <c r="S1041" s="1334"/>
      <c r="T1041" s="1334"/>
      <c r="U1041" s="1334"/>
      <c r="V1041" s="1334"/>
      <c r="W1041" s="1334"/>
      <c r="X1041" s="1334"/>
      <c r="Y1041" s="1334"/>
      <c r="Z1041" s="1334"/>
      <c r="AA1041" s="1334"/>
      <c r="AB1041" s="1334"/>
      <c r="AC1041" s="1334"/>
      <c r="AD1041" s="1334"/>
      <c r="AE1041" s="1334"/>
      <c r="AF1041" s="1334"/>
      <c r="AG1041" s="1334"/>
      <c r="AH1041" s="1334"/>
      <c r="AI1041" s="1334"/>
      <c r="AJ1041" s="1334"/>
      <c r="AK1041" s="1334"/>
      <c r="AL1041" s="1335"/>
      <c r="AM1041" s="1336" t="str">
        <f>'Ornamental Trees - Bare Root'!BH279</f>
        <v/>
      </c>
      <c r="AN1041" s="1337"/>
      <c r="AO1041" s="1338"/>
      <c r="AP1041" s="1339">
        <f>'Ornamental Trees - Bare Root'!BJ279</f>
        <v>0</v>
      </c>
      <c r="AQ1041" s="1340"/>
      <c r="AR1041" s="1341"/>
      <c r="AS1041" s="1336" t="str">
        <f t="shared" si="154"/>
        <v/>
      </c>
      <c r="AT1041" s="1337"/>
      <c r="AU1041" s="1337"/>
      <c r="AV1041" s="1338"/>
      <c r="AW1041" s="1342" t="str">
        <f>'Ornamental Trees - Bare Root'!BA279</f>
        <v>HBOBR280</v>
      </c>
      <c r="AX1041" s="1343"/>
      <c r="AY1041" s="1344"/>
      <c r="BB1041" s="108" t="str">
        <f t="shared" si="146"/>
        <v>*********</v>
      </c>
      <c r="BC1041" s="108" t="str">
        <f t="shared" si="147"/>
        <v>HBOBR280</v>
      </c>
      <c r="BD1041" s="108" t="str">
        <f t="shared" si="148"/>
        <v/>
      </c>
      <c r="BE1041" s="108" t="str">
        <f t="shared" si="149"/>
        <v>Malus Golden Hornet | Golden Hornet Crab Apple - Advanced</v>
      </c>
      <c r="BF1041" s="115" t="str">
        <f t="shared" si="150"/>
        <v/>
      </c>
      <c r="BG1041" s="113" t="str">
        <f t="shared" si="151"/>
        <v/>
      </c>
      <c r="BH1041" s="206">
        <f t="shared" si="152"/>
        <v>0</v>
      </c>
      <c r="BI1041" s="113" t="str">
        <f t="shared" si="153"/>
        <v/>
      </c>
    </row>
    <row r="1042" spans="2:61" ht="18.75" customHeight="1" x14ac:dyDescent="0.4">
      <c r="B1042" s="1345" t="s">
        <v>1824</v>
      </c>
      <c r="C1042" s="1346"/>
      <c r="D1042" s="1345" t="s">
        <v>1824</v>
      </c>
      <c r="E1042" s="1346"/>
      <c r="F1042" s="1331" t="str">
        <f>'Ornamental Trees - Bare Root'!BG280</f>
        <v/>
      </c>
      <c r="G1042" s="1332"/>
      <c r="H1042" s="1333" t="str">
        <f>IF('Ornamental Trees - Bare Root'!BE280="",'Ornamental Trees - Bare Root'!BC280&amp;" | "&amp;'Ornamental Trees - Bare Root'!BD280,'Ornamental Trees - Bare Root'!BC280&amp;" | "&amp;'Ornamental Trees - Bare Root'!BD280&amp;" - "&amp;'Ornamental Trees - Bare Root'!BE280)</f>
        <v>Malus Ioensis 'Plena' | Bechtel Crab Apple - Advanced</v>
      </c>
      <c r="I1042" s="1334"/>
      <c r="J1042" s="1334"/>
      <c r="K1042" s="1334"/>
      <c r="L1042" s="1334"/>
      <c r="M1042" s="1334"/>
      <c r="N1042" s="1334"/>
      <c r="O1042" s="1334"/>
      <c r="P1042" s="1334"/>
      <c r="Q1042" s="1334"/>
      <c r="R1042" s="1334"/>
      <c r="S1042" s="1334"/>
      <c r="T1042" s="1334"/>
      <c r="U1042" s="1334"/>
      <c r="V1042" s="1334"/>
      <c r="W1042" s="1334"/>
      <c r="X1042" s="1334"/>
      <c r="Y1042" s="1334"/>
      <c r="Z1042" s="1334"/>
      <c r="AA1042" s="1334"/>
      <c r="AB1042" s="1334"/>
      <c r="AC1042" s="1334"/>
      <c r="AD1042" s="1334"/>
      <c r="AE1042" s="1334"/>
      <c r="AF1042" s="1334"/>
      <c r="AG1042" s="1334"/>
      <c r="AH1042" s="1334"/>
      <c r="AI1042" s="1334"/>
      <c r="AJ1042" s="1334"/>
      <c r="AK1042" s="1334"/>
      <c r="AL1042" s="1335"/>
      <c r="AM1042" s="1336">
        <f>'Ornamental Trees - Bare Root'!BH280</f>
        <v>49.95</v>
      </c>
      <c r="AN1042" s="1337"/>
      <c r="AO1042" s="1338"/>
      <c r="AP1042" s="1339">
        <f>'Ornamental Trees - Bare Root'!BJ280</f>
        <v>0</v>
      </c>
      <c r="AQ1042" s="1340"/>
      <c r="AR1042" s="1341"/>
      <c r="AS1042" s="1336" t="str">
        <f t="shared" si="154"/>
        <v/>
      </c>
      <c r="AT1042" s="1337"/>
      <c r="AU1042" s="1337"/>
      <c r="AV1042" s="1338"/>
      <c r="AW1042" s="1342" t="str">
        <f>'Ornamental Trees - Bare Root'!BA280</f>
        <v>HBOBR283</v>
      </c>
      <c r="AX1042" s="1343"/>
      <c r="AY1042" s="1344"/>
      <c r="BB1042" s="108" t="str">
        <f t="shared" si="146"/>
        <v>*********</v>
      </c>
      <c r="BC1042" s="108" t="str">
        <f t="shared" si="147"/>
        <v>HBOBR283</v>
      </c>
      <c r="BD1042" s="108" t="str">
        <f t="shared" si="148"/>
        <v/>
      </c>
      <c r="BE1042" s="108" t="str">
        <f t="shared" si="149"/>
        <v>Malus Ioensis 'Plena' | Bechtel Crab Apple - Advanced</v>
      </c>
      <c r="BF1042" s="115" t="str">
        <f t="shared" si="150"/>
        <v/>
      </c>
      <c r="BG1042" s="113">
        <f t="shared" si="151"/>
        <v>49.95</v>
      </c>
      <c r="BH1042" s="206">
        <f t="shared" si="152"/>
        <v>0</v>
      </c>
      <c r="BI1042" s="113" t="str">
        <f t="shared" si="153"/>
        <v/>
      </c>
    </row>
    <row r="1043" spans="2:61" ht="18.75" customHeight="1" x14ac:dyDescent="0.4">
      <c r="B1043" s="1345" t="s">
        <v>1824</v>
      </c>
      <c r="C1043" s="1346"/>
      <c r="D1043" s="1345" t="s">
        <v>1824</v>
      </c>
      <c r="E1043" s="1346"/>
      <c r="F1043" s="1331" t="str">
        <f>'Ornamental Trees - Bare Root'!BG281</f>
        <v/>
      </c>
      <c r="G1043" s="1332"/>
      <c r="H1043" s="1333" t="str">
        <f>IF('Ornamental Trees - Bare Root'!BE281="",'Ornamental Trees - Bare Root'!BC281&amp;" | "&amp;'Ornamental Trees - Bare Root'!BD281,'Ornamental Trees - Bare Root'!BC281&amp;" | "&amp;'Ornamental Trees - Bare Root'!BD281&amp;" - "&amp;'Ornamental Trees - Bare Root'!BE281)</f>
        <v>Malus Ioensis 'Plena' | Bechtel Crab Apple - Advanced</v>
      </c>
      <c r="I1043" s="1334"/>
      <c r="J1043" s="1334"/>
      <c r="K1043" s="1334"/>
      <c r="L1043" s="1334"/>
      <c r="M1043" s="1334"/>
      <c r="N1043" s="1334"/>
      <c r="O1043" s="1334"/>
      <c r="P1043" s="1334"/>
      <c r="Q1043" s="1334"/>
      <c r="R1043" s="1334"/>
      <c r="S1043" s="1334"/>
      <c r="T1043" s="1334"/>
      <c r="U1043" s="1334"/>
      <c r="V1043" s="1334"/>
      <c r="W1043" s="1334"/>
      <c r="X1043" s="1334"/>
      <c r="Y1043" s="1334"/>
      <c r="Z1043" s="1334"/>
      <c r="AA1043" s="1334"/>
      <c r="AB1043" s="1334"/>
      <c r="AC1043" s="1334"/>
      <c r="AD1043" s="1334"/>
      <c r="AE1043" s="1334"/>
      <c r="AF1043" s="1334"/>
      <c r="AG1043" s="1334"/>
      <c r="AH1043" s="1334"/>
      <c r="AI1043" s="1334"/>
      <c r="AJ1043" s="1334"/>
      <c r="AK1043" s="1334"/>
      <c r="AL1043" s="1335"/>
      <c r="AM1043" s="1336">
        <f>'Ornamental Trees - Bare Root'!BH281</f>
        <v>49.95</v>
      </c>
      <c r="AN1043" s="1337"/>
      <c r="AO1043" s="1338"/>
      <c r="AP1043" s="1339">
        <f>'Ornamental Trees - Bare Root'!BJ281</f>
        <v>0</v>
      </c>
      <c r="AQ1043" s="1340"/>
      <c r="AR1043" s="1341"/>
      <c r="AS1043" s="1336" t="str">
        <f t="shared" si="154"/>
        <v/>
      </c>
      <c r="AT1043" s="1337"/>
      <c r="AU1043" s="1337"/>
      <c r="AV1043" s="1338"/>
      <c r="AW1043" s="1342" t="str">
        <f>'Ornamental Trees - Bare Root'!BA281</f>
        <v>JFOBR283</v>
      </c>
      <c r="AX1043" s="1343"/>
      <c r="AY1043" s="1344"/>
      <c r="BB1043" s="108" t="str">
        <f t="shared" si="146"/>
        <v>*********</v>
      </c>
      <c r="BC1043" s="108" t="str">
        <f t="shared" si="147"/>
        <v>JFOBR283</v>
      </c>
      <c r="BD1043" s="108" t="str">
        <f t="shared" si="148"/>
        <v/>
      </c>
      <c r="BE1043" s="108" t="str">
        <f t="shared" si="149"/>
        <v>Malus Ioensis 'Plena' | Bechtel Crab Apple - Advanced</v>
      </c>
      <c r="BF1043" s="115" t="str">
        <f t="shared" si="150"/>
        <v/>
      </c>
      <c r="BG1043" s="113">
        <f t="shared" si="151"/>
        <v>49.95</v>
      </c>
      <c r="BH1043" s="206">
        <f t="shared" si="152"/>
        <v>0</v>
      </c>
      <c r="BI1043" s="113" t="str">
        <f t="shared" si="153"/>
        <v/>
      </c>
    </row>
    <row r="1044" spans="2:61" ht="18.75" customHeight="1" x14ac:dyDescent="0.4">
      <c r="B1044" s="1345" t="s">
        <v>1824</v>
      </c>
      <c r="C1044" s="1346"/>
      <c r="D1044" s="1345" t="s">
        <v>1824</v>
      </c>
      <c r="E1044" s="1346"/>
      <c r="F1044" s="1331" t="str">
        <f>'Ornamental Trees - Bare Root'!BG282</f>
        <v/>
      </c>
      <c r="G1044" s="1332"/>
      <c r="H1044" s="1333" t="str">
        <f>IF('Ornamental Trees - Bare Root'!BE282="",'Ornamental Trees - Bare Root'!BC282&amp;" | "&amp;'Ornamental Trees - Bare Root'!BD282,'Ornamental Trees - Bare Root'!BC282&amp;" | "&amp;'Ornamental Trees - Bare Root'!BD282&amp;" - "&amp;'Ornamental Trees - Bare Root'!BE282)</f>
        <v>Malus 'Ivory Spear' Upright* | Ivory Spear Crab Apple - Regular</v>
      </c>
      <c r="I1044" s="1334"/>
      <c r="J1044" s="1334"/>
      <c r="K1044" s="1334"/>
      <c r="L1044" s="1334"/>
      <c r="M1044" s="1334"/>
      <c r="N1044" s="1334"/>
      <c r="O1044" s="1334"/>
      <c r="P1044" s="1334"/>
      <c r="Q1044" s="1334"/>
      <c r="R1044" s="1334"/>
      <c r="S1044" s="1334"/>
      <c r="T1044" s="1334"/>
      <c r="U1044" s="1334"/>
      <c r="V1044" s="1334"/>
      <c r="W1044" s="1334"/>
      <c r="X1044" s="1334"/>
      <c r="Y1044" s="1334"/>
      <c r="Z1044" s="1334"/>
      <c r="AA1044" s="1334"/>
      <c r="AB1044" s="1334"/>
      <c r="AC1044" s="1334"/>
      <c r="AD1044" s="1334"/>
      <c r="AE1044" s="1334"/>
      <c r="AF1044" s="1334"/>
      <c r="AG1044" s="1334"/>
      <c r="AH1044" s="1334"/>
      <c r="AI1044" s="1334"/>
      <c r="AJ1044" s="1334"/>
      <c r="AK1044" s="1334"/>
      <c r="AL1044" s="1335"/>
      <c r="AM1044" s="1336">
        <f>'Ornamental Trees - Bare Root'!BH282</f>
        <v>49.95</v>
      </c>
      <c r="AN1044" s="1337"/>
      <c r="AO1044" s="1338"/>
      <c r="AP1044" s="1339">
        <f>'Ornamental Trees - Bare Root'!BJ282</f>
        <v>0</v>
      </c>
      <c r="AQ1044" s="1340"/>
      <c r="AR1044" s="1341"/>
      <c r="AS1044" s="1336" t="str">
        <f t="shared" si="154"/>
        <v/>
      </c>
      <c r="AT1044" s="1337"/>
      <c r="AU1044" s="1337"/>
      <c r="AV1044" s="1338"/>
      <c r="AW1044" s="1342" t="str">
        <f>'Ornamental Trees - Bare Root'!BA282</f>
        <v>FNOBR285</v>
      </c>
      <c r="AX1044" s="1343"/>
      <c r="AY1044" s="1344"/>
      <c r="BB1044" s="108" t="str">
        <f t="shared" si="146"/>
        <v>*********</v>
      </c>
      <c r="BC1044" s="108" t="str">
        <f t="shared" si="147"/>
        <v>FNOBR285</v>
      </c>
      <c r="BD1044" s="108" t="str">
        <f t="shared" si="148"/>
        <v/>
      </c>
      <c r="BE1044" s="108" t="str">
        <f t="shared" si="149"/>
        <v>Malus 'Ivory Spear' Upright* | Ivory Spear Crab Apple - Regular</v>
      </c>
      <c r="BF1044" s="115" t="str">
        <f t="shared" si="150"/>
        <v/>
      </c>
      <c r="BG1044" s="113">
        <f t="shared" si="151"/>
        <v>49.95</v>
      </c>
      <c r="BH1044" s="206">
        <f t="shared" si="152"/>
        <v>0</v>
      </c>
      <c r="BI1044" s="113" t="str">
        <f t="shared" si="153"/>
        <v/>
      </c>
    </row>
    <row r="1045" spans="2:61" ht="18.75" customHeight="1" x14ac:dyDescent="0.4">
      <c r="B1045" s="1345" t="s">
        <v>1824</v>
      </c>
      <c r="C1045" s="1346"/>
      <c r="D1045" s="1345" t="s">
        <v>1824</v>
      </c>
      <c r="E1045" s="1346"/>
      <c r="F1045" s="1331" t="str">
        <f>'Ornamental Trees - Bare Root'!BG283</f>
        <v/>
      </c>
      <c r="G1045" s="1332"/>
      <c r="H1045" s="1333" t="str">
        <f>IF('Ornamental Trees - Bare Root'!BE283="",'Ornamental Trees - Bare Root'!BC283&amp;" | "&amp;'Ornamental Trees - Bare Root'!BD283,'Ornamental Trees - Bare Root'!BC283&amp;" | "&amp;'Ornamental Trees - Bare Root'!BD283&amp;" - "&amp;'Ornamental Trees - Bare Root'!BE283)</f>
        <v>Malus Julia's Blush | Julia's Blush Crab Apple - Advanced</v>
      </c>
      <c r="I1045" s="1334"/>
      <c r="J1045" s="1334"/>
      <c r="K1045" s="1334"/>
      <c r="L1045" s="1334"/>
      <c r="M1045" s="1334"/>
      <c r="N1045" s="1334"/>
      <c r="O1045" s="1334"/>
      <c r="P1045" s="1334"/>
      <c r="Q1045" s="1334"/>
      <c r="R1045" s="1334"/>
      <c r="S1045" s="1334"/>
      <c r="T1045" s="1334"/>
      <c r="U1045" s="1334"/>
      <c r="V1045" s="1334"/>
      <c r="W1045" s="1334"/>
      <c r="X1045" s="1334"/>
      <c r="Y1045" s="1334"/>
      <c r="Z1045" s="1334"/>
      <c r="AA1045" s="1334"/>
      <c r="AB1045" s="1334"/>
      <c r="AC1045" s="1334"/>
      <c r="AD1045" s="1334"/>
      <c r="AE1045" s="1334"/>
      <c r="AF1045" s="1334"/>
      <c r="AG1045" s="1334"/>
      <c r="AH1045" s="1334"/>
      <c r="AI1045" s="1334"/>
      <c r="AJ1045" s="1334"/>
      <c r="AK1045" s="1334"/>
      <c r="AL1045" s="1335"/>
      <c r="AM1045" s="1336">
        <f>'Ornamental Trees - Bare Root'!BH283</f>
        <v>49.95</v>
      </c>
      <c r="AN1045" s="1337"/>
      <c r="AO1045" s="1338"/>
      <c r="AP1045" s="1339">
        <f>'Ornamental Trees - Bare Root'!BJ283</f>
        <v>0</v>
      </c>
      <c r="AQ1045" s="1340"/>
      <c r="AR1045" s="1341"/>
      <c r="AS1045" s="1336" t="str">
        <f t="shared" si="154"/>
        <v/>
      </c>
      <c r="AT1045" s="1337"/>
      <c r="AU1045" s="1337"/>
      <c r="AV1045" s="1338"/>
      <c r="AW1045" s="1342" t="str">
        <f>'Ornamental Trees - Bare Root'!BA283</f>
        <v>JFOBR281</v>
      </c>
      <c r="AX1045" s="1343"/>
      <c r="AY1045" s="1344"/>
      <c r="BB1045" s="108" t="str">
        <f t="shared" si="146"/>
        <v>*********</v>
      </c>
      <c r="BC1045" s="108" t="str">
        <f t="shared" si="147"/>
        <v>JFOBR281</v>
      </c>
      <c r="BD1045" s="108" t="str">
        <f t="shared" si="148"/>
        <v/>
      </c>
      <c r="BE1045" s="108" t="str">
        <f t="shared" si="149"/>
        <v>Malus Julia's Blush | Julia's Blush Crab Apple - Advanced</v>
      </c>
      <c r="BF1045" s="115" t="str">
        <f t="shared" si="150"/>
        <v/>
      </c>
      <c r="BG1045" s="113">
        <f t="shared" si="151"/>
        <v>49.95</v>
      </c>
      <c r="BH1045" s="206">
        <f t="shared" si="152"/>
        <v>0</v>
      </c>
      <c r="BI1045" s="113" t="str">
        <f t="shared" si="153"/>
        <v/>
      </c>
    </row>
    <row r="1046" spans="2:61" ht="18.75" customHeight="1" x14ac:dyDescent="0.4">
      <c r="B1046" s="1345" t="s">
        <v>1824</v>
      </c>
      <c r="C1046" s="1346"/>
      <c r="D1046" s="1345" t="s">
        <v>1824</v>
      </c>
      <c r="E1046" s="1346"/>
      <c r="F1046" s="1331" t="str">
        <f>'Ornamental Trees - Bare Root'!BG284</f>
        <v/>
      </c>
      <c r="G1046" s="1332"/>
      <c r="H1046" s="1333" t="str">
        <f>IF('Ornamental Trees - Bare Root'!BE284="",'Ornamental Trees - Bare Root'!BC284&amp;" | "&amp;'Ornamental Trees - Bare Root'!BD284,'Ornamental Trees - Bare Root'!BC284&amp;" | "&amp;'Ornamental Trees - Bare Root'!BD284&amp;" - "&amp;'Ornamental Trees - Bare Root'!BE284)</f>
        <v>Malus 'Raspberry Spear' Upright* | Raspberry Spear Crab Apple - Regular</v>
      </c>
      <c r="I1046" s="1334"/>
      <c r="J1046" s="1334"/>
      <c r="K1046" s="1334"/>
      <c r="L1046" s="1334"/>
      <c r="M1046" s="1334"/>
      <c r="N1046" s="1334"/>
      <c r="O1046" s="1334"/>
      <c r="P1046" s="1334"/>
      <c r="Q1046" s="1334"/>
      <c r="R1046" s="1334"/>
      <c r="S1046" s="1334"/>
      <c r="T1046" s="1334"/>
      <c r="U1046" s="1334"/>
      <c r="V1046" s="1334"/>
      <c r="W1046" s="1334"/>
      <c r="X1046" s="1334"/>
      <c r="Y1046" s="1334"/>
      <c r="Z1046" s="1334"/>
      <c r="AA1046" s="1334"/>
      <c r="AB1046" s="1334"/>
      <c r="AC1046" s="1334"/>
      <c r="AD1046" s="1334"/>
      <c r="AE1046" s="1334"/>
      <c r="AF1046" s="1334"/>
      <c r="AG1046" s="1334"/>
      <c r="AH1046" s="1334"/>
      <c r="AI1046" s="1334"/>
      <c r="AJ1046" s="1334"/>
      <c r="AK1046" s="1334"/>
      <c r="AL1046" s="1335"/>
      <c r="AM1046" s="1336">
        <f>'Ornamental Trees - Bare Root'!BH284</f>
        <v>49.95</v>
      </c>
      <c r="AN1046" s="1337"/>
      <c r="AO1046" s="1338"/>
      <c r="AP1046" s="1339">
        <f>'Ornamental Trees - Bare Root'!BJ284</f>
        <v>0</v>
      </c>
      <c r="AQ1046" s="1340"/>
      <c r="AR1046" s="1341"/>
      <c r="AS1046" s="1336" t="str">
        <f t="shared" si="154"/>
        <v/>
      </c>
      <c r="AT1046" s="1337"/>
      <c r="AU1046" s="1337"/>
      <c r="AV1046" s="1338"/>
      <c r="AW1046" s="1342" t="str">
        <f>'Ornamental Trees - Bare Root'!BA284</f>
        <v>FNOBR282</v>
      </c>
      <c r="AX1046" s="1343"/>
      <c r="AY1046" s="1344"/>
      <c r="BB1046" s="108" t="str">
        <f t="shared" si="146"/>
        <v>*********</v>
      </c>
      <c r="BC1046" s="108" t="str">
        <f t="shared" si="147"/>
        <v>FNOBR282</v>
      </c>
      <c r="BD1046" s="108" t="str">
        <f t="shared" si="148"/>
        <v/>
      </c>
      <c r="BE1046" s="108" t="str">
        <f t="shared" si="149"/>
        <v>Malus 'Raspberry Spear' Upright* | Raspberry Spear Crab Apple - Regular</v>
      </c>
      <c r="BF1046" s="115" t="str">
        <f t="shared" si="150"/>
        <v/>
      </c>
      <c r="BG1046" s="113">
        <f t="shared" si="151"/>
        <v>49.95</v>
      </c>
      <c r="BH1046" s="206">
        <f t="shared" si="152"/>
        <v>0</v>
      </c>
      <c r="BI1046" s="113" t="str">
        <f t="shared" si="153"/>
        <v/>
      </c>
    </row>
    <row r="1047" spans="2:61" ht="18.75" customHeight="1" x14ac:dyDescent="0.4">
      <c r="B1047" s="1345" t="s">
        <v>1824</v>
      </c>
      <c r="C1047" s="1346"/>
      <c r="D1047" s="1345" t="s">
        <v>1824</v>
      </c>
      <c r="E1047" s="1346"/>
      <c r="F1047" s="1331" t="str">
        <f>'Ornamental Trees - Bare Root'!BG285</f>
        <v/>
      </c>
      <c r="G1047" s="1332"/>
      <c r="H1047" s="1333" t="str">
        <f>IF('Ornamental Trees - Bare Root'!BE285="",'Ornamental Trees - Bare Root'!BC285&amp;" | "&amp;'Ornamental Trees - Bare Root'!BD285,'Ornamental Trees - Bare Root'!BC285&amp;" | "&amp;'Ornamental Trees - Bare Root'!BD285&amp;" - "&amp;'Ornamental Trees - Bare Root'!BE285)</f>
        <v>Malus Rejoice Upright* | Rejoice Crab Apple - Advanced</v>
      </c>
      <c r="I1047" s="1334"/>
      <c r="J1047" s="1334"/>
      <c r="K1047" s="1334"/>
      <c r="L1047" s="1334"/>
      <c r="M1047" s="1334"/>
      <c r="N1047" s="1334"/>
      <c r="O1047" s="1334"/>
      <c r="P1047" s="1334"/>
      <c r="Q1047" s="1334"/>
      <c r="R1047" s="1334"/>
      <c r="S1047" s="1334"/>
      <c r="T1047" s="1334"/>
      <c r="U1047" s="1334"/>
      <c r="V1047" s="1334"/>
      <c r="W1047" s="1334"/>
      <c r="X1047" s="1334"/>
      <c r="Y1047" s="1334"/>
      <c r="Z1047" s="1334"/>
      <c r="AA1047" s="1334"/>
      <c r="AB1047" s="1334"/>
      <c r="AC1047" s="1334"/>
      <c r="AD1047" s="1334"/>
      <c r="AE1047" s="1334"/>
      <c r="AF1047" s="1334"/>
      <c r="AG1047" s="1334"/>
      <c r="AH1047" s="1334"/>
      <c r="AI1047" s="1334"/>
      <c r="AJ1047" s="1334"/>
      <c r="AK1047" s="1334"/>
      <c r="AL1047" s="1335"/>
      <c r="AM1047" s="1336" t="str">
        <f>'Ornamental Trees - Bare Root'!BH285</f>
        <v/>
      </c>
      <c r="AN1047" s="1337"/>
      <c r="AO1047" s="1338"/>
      <c r="AP1047" s="1339">
        <f>'Ornamental Trees - Bare Root'!BJ285</f>
        <v>0</v>
      </c>
      <c r="AQ1047" s="1340"/>
      <c r="AR1047" s="1341"/>
      <c r="AS1047" s="1336" t="str">
        <f t="shared" si="154"/>
        <v/>
      </c>
      <c r="AT1047" s="1337"/>
      <c r="AU1047" s="1337"/>
      <c r="AV1047" s="1338"/>
      <c r="AW1047" s="1342" t="str">
        <f>'Ornamental Trees - Bare Root'!BA285</f>
        <v>FNOBR284</v>
      </c>
      <c r="AX1047" s="1343"/>
      <c r="AY1047" s="1344"/>
      <c r="BB1047" s="108" t="str">
        <f t="shared" si="146"/>
        <v>*********</v>
      </c>
      <c r="BC1047" s="108" t="str">
        <f t="shared" si="147"/>
        <v>FNOBR284</v>
      </c>
      <c r="BD1047" s="108" t="str">
        <f t="shared" si="148"/>
        <v/>
      </c>
      <c r="BE1047" s="108" t="str">
        <f t="shared" si="149"/>
        <v>Malus Rejoice Upright* | Rejoice Crab Apple - Advanced</v>
      </c>
      <c r="BF1047" s="115" t="str">
        <f t="shared" si="150"/>
        <v/>
      </c>
      <c r="BG1047" s="113" t="str">
        <f t="shared" si="151"/>
        <v/>
      </c>
      <c r="BH1047" s="206">
        <f t="shared" si="152"/>
        <v>0</v>
      </c>
      <c r="BI1047" s="113" t="str">
        <f t="shared" si="153"/>
        <v/>
      </c>
    </row>
    <row r="1048" spans="2:61" ht="18.75" customHeight="1" x14ac:dyDescent="0.4">
      <c r="B1048" s="1345" t="s">
        <v>1824</v>
      </c>
      <c r="C1048" s="1346"/>
      <c r="D1048" s="1345" t="s">
        <v>1824</v>
      </c>
      <c r="E1048" s="1346"/>
      <c r="F1048" s="1331" t="str">
        <f>'Ornamental Trees - Bare Root'!BG286</f>
        <v/>
      </c>
      <c r="G1048" s="1332"/>
      <c r="H1048" s="1333" t="str">
        <f>IF('Ornamental Trees - Bare Root'!BE286="",'Ornamental Trees - Bare Root'!BC286&amp;" | "&amp;'Ornamental Trees - Bare Root'!BD286,'Ornamental Trees - Bare Root'!BC286&amp;" | "&amp;'Ornamental Trees - Bare Root'!BD286&amp;" - "&amp;'Ornamental Trees - Bare Root'!BE286)</f>
        <v>Malus Jfs-KW5 'Royal Raindrops' | Royal Raindrops - Advanced</v>
      </c>
      <c r="I1048" s="1334"/>
      <c r="J1048" s="1334"/>
      <c r="K1048" s="1334"/>
      <c r="L1048" s="1334"/>
      <c r="M1048" s="1334"/>
      <c r="N1048" s="1334"/>
      <c r="O1048" s="1334"/>
      <c r="P1048" s="1334"/>
      <c r="Q1048" s="1334"/>
      <c r="R1048" s="1334"/>
      <c r="S1048" s="1334"/>
      <c r="T1048" s="1334"/>
      <c r="U1048" s="1334"/>
      <c r="V1048" s="1334"/>
      <c r="W1048" s="1334"/>
      <c r="X1048" s="1334"/>
      <c r="Y1048" s="1334"/>
      <c r="Z1048" s="1334"/>
      <c r="AA1048" s="1334"/>
      <c r="AB1048" s="1334"/>
      <c r="AC1048" s="1334"/>
      <c r="AD1048" s="1334"/>
      <c r="AE1048" s="1334"/>
      <c r="AF1048" s="1334"/>
      <c r="AG1048" s="1334"/>
      <c r="AH1048" s="1334"/>
      <c r="AI1048" s="1334"/>
      <c r="AJ1048" s="1334"/>
      <c r="AK1048" s="1334"/>
      <c r="AL1048" s="1335"/>
      <c r="AM1048" s="1336">
        <f>'Ornamental Trees - Bare Root'!BH286</f>
        <v>57.95</v>
      </c>
      <c r="AN1048" s="1337"/>
      <c r="AO1048" s="1338"/>
      <c r="AP1048" s="1339">
        <f>'Ornamental Trees - Bare Root'!BJ286</f>
        <v>0</v>
      </c>
      <c r="AQ1048" s="1340"/>
      <c r="AR1048" s="1341"/>
      <c r="AS1048" s="1336" t="str">
        <f t="shared" si="154"/>
        <v/>
      </c>
      <c r="AT1048" s="1337"/>
      <c r="AU1048" s="1337"/>
      <c r="AV1048" s="1338"/>
      <c r="AW1048" s="1342" t="str">
        <f>'Ornamental Trees - Bare Root'!BA286</f>
        <v>FNOBR286</v>
      </c>
      <c r="AX1048" s="1343"/>
      <c r="AY1048" s="1344"/>
      <c r="BB1048" s="108" t="str">
        <f t="shared" si="146"/>
        <v>*********</v>
      </c>
      <c r="BC1048" s="108" t="str">
        <f t="shared" si="147"/>
        <v>FNOBR286</v>
      </c>
      <c r="BD1048" s="108" t="str">
        <f t="shared" si="148"/>
        <v/>
      </c>
      <c r="BE1048" s="108" t="str">
        <f t="shared" si="149"/>
        <v>Malus Jfs-KW5 'Royal Raindrops' | Royal Raindrops - Advanced</v>
      </c>
      <c r="BF1048" s="115" t="str">
        <f t="shared" si="150"/>
        <v/>
      </c>
      <c r="BG1048" s="113">
        <f t="shared" si="151"/>
        <v>57.95</v>
      </c>
      <c r="BH1048" s="206">
        <f t="shared" si="152"/>
        <v>0</v>
      </c>
      <c r="BI1048" s="113" t="str">
        <f t="shared" si="153"/>
        <v/>
      </c>
    </row>
    <row r="1049" spans="2:61" ht="18.75" customHeight="1" x14ac:dyDescent="0.4">
      <c r="B1049" s="1345" t="s">
        <v>1824</v>
      </c>
      <c r="C1049" s="1346"/>
      <c r="D1049" s="1345" t="s">
        <v>1824</v>
      </c>
      <c r="E1049" s="1346"/>
      <c r="F1049" s="1331" t="str">
        <f>'Ornamental Trees - Bare Root'!BG287</f>
        <v/>
      </c>
      <c r="G1049" s="1332"/>
      <c r="H1049" s="1333" t="str">
        <f>IF('Ornamental Trees - Bare Root'!BE287="",'Ornamental Trees - Bare Root'!BC287&amp;" | "&amp;'Ornamental Trees - Bare Root'!BD287,'Ornamental Trees - Bare Root'!BC287&amp;" | "&amp;'Ornamental Trees - Bare Root'!BD287&amp;" - "&amp;'Ornamental Trees - Bare Root'!BE287)</f>
        <v>Malus Showtime* | Showtime Crab Apple - Advanced</v>
      </c>
      <c r="I1049" s="1334"/>
      <c r="J1049" s="1334"/>
      <c r="K1049" s="1334"/>
      <c r="L1049" s="1334"/>
      <c r="M1049" s="1334"/>
      <c r="N1049" s="1334"/>
      <c r="O1049" s="1334"/>
      <c r="P1049" s="1334"/>
      <c r="Q1049" s="1334"/>
      <c r="R1049" s="1334"/>
      <c r="S1049" s="1334"/>
      <c r="T1049" s="1334"/>
      <c r="U1049" s="1334"/>
      <c r="V1049" s="1334"/>
      <c r="W1049" s="1334"/>
      <c r="X1049" s="1334"/>
      <c r="Y1049" s="1334"/>
      <c r="Z1049" s="1334"/>
      <c r="AA1049" s="1334"/>
      <c r="AB1049" s="1334"/>
      <c r="AC1049" s="1334"/>
      <c r="AD1049" s="1334"/>
      <c r="AE1049" s="1334"/>
      <c r="AF1049" s="1334"/>
      <c r="AG1049" s="1334"/>
      <c r="AH1049" s="1334"/>
      <c r="AI1049" s="1334"/>
      <c r="AJ1049" s="1334"/>
      <c r="AK1049" s="1334"/>
      <c r="AL1049" s="1335"/>
      <c r="AM1049" s="1336" t="str">
        <f>'Ornamental Trees - Bare Root'!BH287</f>
        <v/>
      </c>
      <c r="AN1049" s="1337"/>
      <c r="AO1049" s="1338"/>
      <c r="AP1049" s="1339">
        <f>'Ornamental Trees - Bare Root'!BJ287</f>
        <v>0</v>
      </c>
      <c r="AQ1049" s="1340"/>
      <c r="AR1049" s="1341"/>
      <c r="AS1049" s="1336" t="str">
        <f t="shared" si="154"/>
        <v/>
      </c>
      <c r="AT1049" s="1337"/>
      <c r="AU1049" s="1337"/>
      <c r="AV1049" s="1338"/>
      <c r="AW1049" s="1342" t="str">
        <f>'Ornamental Trees - Bare Root'!BA287</f>
        <v>FNOBR288</v>
      </c>
      <c r="AX1049" s="1343"/>
      <c r="AY1049" s="1344"/>
      <c r="BB1049" s="108" t="str">
        <f t="shared" si="146"/>
        <v>*********</v>
      </c>
      <c r="BC1049" s="108" t="str">
        <f t="shared" si="147"/>
        <v>FNOBR288</v>
      </c>
      <c r="BD1049" s="108" t="str">
        <f t="shared" si="148"/>
        <v/>
      </c>
      <c r="BE1049" s="108" t="str">
        <f t="shared" si="149"/>
        <v>Malus Showtime* | Showtime Crab Apple - Advanced</v>
      </c>
      <c r="BF1049" s="115" t="str">
        <f t="shared" si="150"/>
        <v/>
      </c>
      <c r="BG1049" s="113" t="str">
        <f t="shared" si="151"/>
        <v/>
      </c>
      <c r="BH1049" s="206">
        <f t="shared" si="152"/>
        <v>0</v>
      </c>
      <c r="BI1049" s="113" t="str">
        <f t="shared" si="153"/>
        <v/>
      </c>
    </row>
    <row r="1050" spans="2:61" ht="18.75" customHeight="1" x14ac:dyDescent="0.4">
      <c r="B1050" s="1345" t="s">
        <v>1824</v>
      </c>
      <c r="C1050" s="1346"/>
      <c r="D1050" s="1345" t="s">
        <v>1824</v>
      </c>
      <c r="E1050" s="1346"/>
      <c r="F1050" s="1331" t="str">
        <f>'Ornamental Trees - Bare Root'!BG288</f>
        <v/>
      </c>
      <c r="G1050" s="1332"/>
      <c r="H1050" s="1333" t="str">
        <f>IF('Ornamental Trees - Bare Root'!BE288="",'Ornamental Trees - Bare Root'!BC288&amp;" | "&amp;'Ornamental Trees - Bare Root'!BD288,'Ornamental Trees - Bare Root'!BC288&amp;" | "&amp;'Ornamental Trees - Bare Root'!BD288&amp;" - "&amp;'Ornamental Trees - Bare Root'!BE288)</f>
        <v>Malus Spectabilis | Chinese Flowering Crab Apple - Advanced</v>
      </c>
      <c r="I1050" s="1334"/>
      <c r="J1050" s="1334"/>
      <c r="K1050" s="1334"/>
      <c r="L1050" s="1334"/>
      <c r="M1050" s="1334"/>
      <c r="N1050" s="1334"/>
      <c r="O1050" s="1334"/>
      <c r="P1050" s="1334"/>
      <c r="Q1050" s="1334"/>
      <c r="R1050" s="1334"/>
      <c r="S1050" s="1334"/>
      <c r="T1050" s="1334"/>
      <c r="U1050" s="1334"/>
      <c r="V1050" s="1334"/>
      <c r="W1050" s="1334"/>
      <c r="X1050" s="1334"/>
      <c r="Y1050" s="1334"/>
      <c r="Z1050" s="1334"/>
      <c r="AA1050" s="1334"/>
      <c r="AB1050" s="1334"/>
      <c r="AC1050" s="1334"/>
      <c r="AD1050" s="1334"/>
      <c r="AE1050" s="1334"/>
      <c r="AF1050" s="1334"/>
      <c r="AG1050" s="1334"/>
      <c r="AH1050" s="1334"/>
      <c r="AI1050" s="1334"/>
      <c r="AJ1050" s="1334"/>
      <c r="AK1050" s="1334"/>
      <c r="AL1050" s="1335"/>
      <c r="AM1050" s="1336">
        <f>'Ornamental Trees - Bare Root'!BH288</f>
        <v>49.95</v>
      </c>
      <c r="AN1050" s="1337"/>
      <c r="AO1050" s="1338"/>
      <c r="AP1050" s="1339">
        <f>'Ornamental Trees - Bare Root'!BJ288</f>
        <v>0</v>
      </c>
      <c r="AQ1050" s="1340"/>
      <c r="AR1050" s="1341"/>
      <c r="AS1050" s="1336" t="str">
        <f t="shared" si="154"/>
        <v/>
      </c>
      <c r="AT1050" s="1337"/>
      <c r="AU1050" s="1337"/>
      <c r="AV1050" s="1338"/>
      <c r="AW1050" s="1342" t="str">
        <f>'Ornamental Trees - Bare Root'!BA288</f>
        <v>JFOBR290</v>
      </c>
      <c r="AX1050" s="1343"/>
      <c r="AY1050" s="1344"/>
      <c r="BB1050" s="108" t="str">
        <f t="shared" si="146"/>
        <v>*********</v>
      </c>
      <c r="BC1050" s="108" t="str">
        <f t="shared" si="147"/>
        <v>JFOBR290</v>
      </c>
      <c r="BD1050" s="108" t="str">
        <f t="shared" si="148"/>
        <v/>
      </c>
      <c r="BE1050" s="108" t="str">
        <f t="shared" si="149"/>
        <v>Malus Spectabilis | Chinese Flowering Crab Apple - Advanced</v>
      </c>
      <c r="BF1050" s="115" t="str">
        <f t="shared" si="150"/>
        <v/>
      </c>
      <c r="BG1050" s="113">
        <f t="shared" si="151"/>
        <v>49.95</v>
      </c>
      <c r="BH1050" s="206">
        <f t="shared" si="152"/>
        <v>0</v>
      </c>
      <c r="BI1050" s="113" t="str">
        <f t="shared" si="153"/>
        <v/>
      </c>
    </row>
    <row r="1051" spans="2:61" ht="18.75" customHeight="1" x14ac:dyDescent="0.4">
      <c r="B1051" s="1345" t="s">
        <v>1824</v>
      </c>
      <c r="C1051" s="1346"/>
      <c r="D1051" s="1345" t="s">
        <v>1824</v>
      </c>
      <c r="E1051" s="1346"/>
      <c r="F1051" s="1331" t="str">
        <f>'Ornamental Trees - Bare Root'!BG289</f>
        <v/>
      </c>
      <c r="G1051" s="1332"/>
      <c r="H1051" s="1333" t="str">
        <f>IF('Ornamental Trees - Bare Root'!BE289="",'Ornamental Trees - Bare Root'!BC289&amp;" | "&amp;'Ornamental Trees - Bare Root'!BD289,'Ornamental Trees - Bare Root'!BC289&amp;" | "&amp;'Ornamental Trees - Bare Root'!BD289&amp;" - "&amp;'Ornamental Trees - Bare Root'!BE289)</f>
        <v>Malus Spectabilis 'Plena'* | Chinese Crab Apple - Advanced</v>
      </c>
      <c r="I1051" s="1334"/>
      <c r="J1051" s="1334"/>
      <c r="K1051" s="1334"/>
      <c r="L1051" s="1334"/>
      <c r="M1051" s="1334"/>
      <c r="N1051" s="1334"/>
      <c r="O1051" s="1334"/>
      <c r="P1051" s="1334"/>
      <c r="Q1051" s="1334"/>
      <c r="R1051" s="1334"/>
      <c r="S1051" s="1334"/>
      <c r="T1051" s="1334"/>
      <c r="U1051" s="1334"/>
      <c r="V1051" s="1334"/>
      <c r="W1051" s="1334"/>
      <c r="X1051" s="1334"/>
      <c r="Y1051" s="1334"/>
      <c r="Z1051" s="1334"/>
      <c r="AA1051" s="1334"/>
      <c r="AB1051" s="1334"/>
      <c r="AC1051" s="1334"/>
      <c r="AD1051" s="1334"/>
      <c r="AE1051" s="1334"/>
      <c r="AF1051" s="1334"/>
      <c r="AG1051" s="1334"/>
      <c r="AH1051" s="1334"/>
      <c r="AI1051" s="1334"/>
      <c r="AJ1051" s="1334"/>
      <c r="AK1051" s="1334"/>
      <c r="AL1051" s="1335"/>
      <c r="AM1051" s="1336" t="str">
        <f>'Ornamental Trees - Bare Root'!BH289</f>
        <v/>
      </c>
      <c r="AN1051" s="1337"/>
      <c r="AO1051" s="1338"/>
      <c r="AP1051" s="1339">
        <f>'Ornamental Trees - Bare Root'!BJ289</f>
        <v>0</v>
      </c>
      <c r="AQ1051" s="1340"/>
      <c r="AR1051" s="1341"/>
      <c r="AS1051" s="1336" t="str">
        <f t="shared" si="154"/>
        <v/>
      </c>
      <c r="AT1051" s="1337"/>
      <c r="AU1051" s="1337"/>
      <c r="AV1051" s="1338"/>
      <c r="AW1051" s="1342" t="str">
        <f>'Ornamental Trees - Bare Root'!BA289</f>
        <v>FNOBR290</v>
      </c>
      <c r="AX1051" s="1343"/>
      <c r="AY1051" s="1344"/>
      <c r="BB1051" s="108" t="str">
        <f t="shared" si="146"/>
        <v>*********</v>
      </c>
      <c r="BC1051" s="108" t="str">
        <f t="shared" si="147"/>
        <v>FNOBR290</v>
      </c>
      <c r="BD1051" s="108" t="str">
        <f t="shared" si="148"/>
        <v/>
      </c>
      <c r="BE1051" s="108" t="str">
        <f t="shared" si="149"/>
        <v>Malus Spectabilis 'Plena'* | Chinese Crab Apple - Advanced</v>
      </c>
      <c r="BF1051" s="115" t="str">
        <f t="shared" si="150"/>
        <v/>
      </c>
      <c r="BG1051" s="113" t="str">
        <f t="shared" si="151"/>
        <v/>
      </c>
      <c r="BH1051" s="206">
        <f t="shared" si="152"/>
        <v>0</v>
      </c>
      <c r="BI1051" s="113" t="str">
        <f t="shared" si="153"/>
        <v/>
      </c>
    </row>
    <row r="1052" spans="2:61" ht="18.75" customHeight="1" x14ac:dyDescent="0.4">
      <c r="B1052" s="1345" t="s">
        <v>1824</v>
      </c>
      <c r="C1052" s="1346"/>
      <c r="D1052" s="1345" t="s">
        <v>1824</v>
      </c>
      <c r="E1052" s="1346"/>
      <c r="F1052" s="1331" t="str">
        <f>'Ornamental Trees - Bare Root'!BG290</f>
        <v/>
      </c>
      <c r="G1052" s="1332"/>
      <c r="H1052" s="1333" t="str">
        <f>IF('Ornamental Trees - Bare Root'!BE290="",'Ornamental Trees - Bare Root'!BC290&amp;" | "&amp;'Ornamental Trees - Bare Root'!BD290,'Ornamental Trees - Bare Root'!BC290&amp;" | "&amp;'Ornamental Trees - Bare Root'!BD290&amp;" - "&amp;'Ornamental Trees - Bare Root'!BE290)</f>
        <v>Malus Sutyzam 'Sugar Tyme'* | Sugar Tyme Crab Apple - Advanced</v>
      </c>
      <c r="I1052" s="1334"/>
      <c r="J1052" s="1334"/>
      <c r="K1052" s="1334"/>
      <c r="L1052" s="1334"/>
      <c r="M1052" s="1334"/>
      <c r="N1052" s="1334"/>
      <c r="O1052" s="1334"/>
      <c r="P1052" s="1334"/>
      <c r="Q1052" s="1334"/>
      <c r="R1052" s="1334"/>
      <c r="S1052" s="1334"/>
      <c r="T1052" s="1334"/>
      <c r="U1052" s="1334"/>
      <c r="V1052" s="1334"/>
      <c r="W1052" s="1334"/>
      <c r="X1052" s="1334"/>
      <c r="Y1052" s="1334"/>
      <c r="Z1052" s="1334"/>
      <c r="AA1052" s="1334"/>
      <c r="AB1052" s="1334"/>
      <c r="AC1052" s="1334"/>
      <c r="AD1052" s="1334"/>
      <c r="AE1052" s="1334"/>
      <c r="AF1052" s="1334"/>
      <c r="AG1052" s="1334"/>
      <c r="AH1052" s="1334"/>
      <c r="AI1052" s="1334"/>
      <c r="AJ1052" s="1334"/>
      <c r="AK1052" s="1334"/>
      <c r="AL1052" s="1335"/>
      <c r="AM1052" s="1336">
        <f>'Ornamental Trees - Bare Root'!BH290</f>
        <v>57.95</v>
      </c>
      <c r="AN1052" s="1337"/>
      <c r="AO1052" s="1338"/>
      <c r="AP1052" s="1339">
        <f>'Ornamental Trees - Bare Root'!BJ290</f>
        <v>0</v>
      </c>
      <c r="AQ1052" s="1340"/>
      <c r="AR1052" s="1341"/>
      <c r="AS1052" s="1336" t="str">
        <f t="shared" si="154"/>
        <v/>
      </c>
      <c r="AT1052" s="1337"/>
      <c r="AU1052" s="1337"/>
      <c r="AV1052" s="1338"/>
      <c r="AW1052" s="1342" t="str">
        <f>'Ornamental Trees - Bare Root'!BA290</f>
        <v>FNOBR292</v>
      </c>
      <c r="AX1052" s="1343"/>
      <c r="AY1052" s="1344"/>
      <c r="BB1052" s="108" t="str">
        <f t="shared" si="146"/>
        <v>*********</v>
      </c>
      <c r="BC1052" s="108" t="str">
        <f t="shared" si="147"/>
        <v>FNOBR292</v>
      </c>
      <c r="BD1052" s="108" t="str">
        <f t="shared" si="148"/>
        <v/>
      </c>
      <c r="BE1052" s="108" t="str">
        <f t="shared" si="149"/>
        <v>Malus Sutyzam 'Sugar Tyme'* | Sugar Tyme Crab Apple - Advanced</v>
      </c>
      <c r="BF1052" s="115" t="str">
        <f t="shared" si="150"/>
        <v/>
      </c>
      <c r="BG1052" s="113">
        <f t="shared" si="151"/>
        <v>57.95</v>
      </c>
      <c r="BH1052" s="206">
        <f t="shared" si="152"/>
        <v>0</v>
      </c>
      <c r="BI1052" s="113" t="str">
        <f t="shared" si="153"/>
        <v/>
      </c>
    </row>
    <row r="1053" spans="2:61" ht="18.75" customHeight="1" x14ac:dyDescent="0.4">
      <c r="B1053" s="1345" t="s">
        <v>1824</v>
      </c>
      <c r="C1053" s="1346"/>
      <c r="D1053" s="1345" t="s">
        <v>1824</v>
      </c>
      <c r="E1053" s="1346"/>
      <c r="F1053" s="1331" t="str">
        <f>'Ornamental Trees - Bare Root'!BG291</f>
        <v/>
      </c>
      <c r="G1053" s="1332"/>
      <c r="H1053" s="1333" t="str">
        <f>IF('Ornamental Trees - Bare Root'!BE291="",'Ornamental Trees - Bare Root'!BC291&amp;" | "&amp;'Ornamental Trees - Bare Root'!BD291,'Ornamental Trees - Bare Root'!BC291&amp;" | "&amp;'Ornamental Trees - Bare Root'!BD291&amp;" - "&amp;'Ornamental Trees - Bare Root'!BE291)</f>
        <v>Malus Mattom Tom Matthews | Tom Matthews Crab Apple - Advanced</v>
      </c>
      <c r="I1053" s="1334"/>
      <c r="J1053" s="1334"/>
      <c r="K1053" s="1334"/>
      <c r="L1053" s="1334"/>
      <c r="M1053" s="1334"/>
      <c r="N1053" s="1334"/>
      <c r="O1053" s="1334"/>
      <c r="P1053" s="1334"/>
      <c r="Q1053" s="1334"/>
      <c r="R1053" s="1334"/>
      <c r="S1053" s="1334"/>
      <c r="T1053" s="1334"/>
      <c r="U1053" s="1334"/>
      <c r="V1053" s="1334"/>
      <c r="W1053" s="1334"/>
      <c r="X1053" s="1334"/>
      <c r="Y1053" s="1334"/>
      <c r="Z1053" s="1334"/>
      <c r="AA1053" s="1334"/>
      <c r="AB1053" s="1334"/>
      <c r="AC1053" s="1334"/>
      <c r="AD1053" s="1334"/>
      <c r="AE1053" s="1334"/>
      <c r="AF1053" s="1334"/>
      <c r="AG1053" s="1334"/>
      <c r="AH1053" s="1334"/>
      <c r="AI1053" s="1334"/>
      <c r="AJ1053" s="1334"/>
      <c r="AK1053" s="1334"/>
      <c r="AL1053" s="1335"/>
      <c r="AM1053" s="1336">
        <f>'Ornamental Trees - Bare Root'!BH291</f>
        <v>57.95</v>
      </c>
      <c r="AN1053" s="1337"/>
      <c r="AO1053" s="1338"/>
      <c r="AP1053" s="1339">
        <f>'Ornamental Trees - Bare Root'!BJ291</f>
        <v>0</v>
      </c>
      <c r="AQ1053" s="1340"/>
      <c r="AR1053" s="1341"/>
      <c r="AS1053" s="1336" t="str">
        <f t="shared" si="154"/>
        <v/>
      </c>
      <c r="AT1053" s="1337"/>
      <c r="AU1053" s="1337"/>
      <c r="AV1053" s="1338"/>
      <c r="AW1053" s="1342" t="str">
        <f>'Ornamental Trees - Bare Root'!BA291</f>
        <v>FNOBR293</v>
      </c>
      <c r="AX1053" s="1343"/>
      <c r="AY1053" s="1344"/>
      <c r="BB1053" s="108" t="str">
        <f t="shared" si="146"/>
        <v>*********</v>
      </c>
      <c r="BC1053" s="108" t="str">
        <f t="shared" si="147"/>
        <v>FNOBR293</v>
      </c>
      <c r="BD1053" s="108" t="str">
        <f t="shared" si="148"/>
        <v/>
      </c>
      <c r="BE1053" s="108" t="str">
        <f t="shared" si="149"/>
        <v>Malus Mattom Tom Matthews | Tom Matthews Crab Apple - Advanced</v>
      </c>
      <c r="BF1053" s="115" t="str">
        <f t="shared" si="150"/>
        <v/>
      </c>
      <c r="BG1053" s="113">
        <f t="shared" si="151"/>
        <v>57.95</v>
      </c>
      <c r="BH1053" s="206">
        <f t="shared" si="152"/>
        <v>0</v>
      </c>
      <c r="BI1053" s="113" t="str">
        <f t="shared" si="153"/>
        <v/>
      </c>
    </row>
    <row r="1054" spans="2:61" ht="18.75" customHeight="1" x14ac:dyDescent="0.4">
      <c r="B1054" s="1345" t="s">
        <v>1824</v>
      </c>
      <c r="C1054" s="1346"/>
      <c r="D1054" s="1345" t="s">
        <v>1824</v>
      </c>
      <c r="E1054" s="1346"/>
      <c r="F1054" s="1331" t="str">
        <f>'Ornamental Trees - Bare Root'!BG292</f>
        <v/>
      </c>
      <c r="G1054" s="1332"/>
      <c r="H1054" s="1333" t="str">
        <f>IF('Ornamental Trees - Bare Root'!BE292="",'Ornamental Trees - Bare Root'!BC292&amp;" | "&amp;'Ornamental Trees - Bare Root'!BD292,'Ornamental Trees - Bare Root'!BC292&amp;" | "&amp;'Ornamental Trees - Bare Root'!BD292&amp;" - "&amp;'Ornamental Trees - Bare Root'!BE292)</f>
        <v>Malus transitoria Golden Raindrops* | Golden Raindrops Crab Apple - Advanced</v>
      </c>
      <c r="I1054" s="1334"/>
      <c r="J1054" s="1334"/>
      <c r="K1054" s="1334"/>
      <c r="L1054" s="1334"/>
      <c r="M1054" s="1334"/>
      <c r="N1054" s="1334"/>
      <c r="O1054" s="1334"/>
      <c r="P1054" s="1334"/>
      <c r="Q1054" s="1334"/>
      <c r="R1054" s="1334"/>
      <c r="S1054" s="1334"/>
      <c r="T1054" s="1334"/>
      <c r="U1054" s="1334"/>
      <c r="V1054" s="1334"/>
      <c r="W1054" s="1334"/>
      <c r="X1054" s="1334"/>
      <c r="Y1054" s="1334"/>
      <c r="Z1054" s="1334"/>
      <c r="AA1054" s="1334"/>
      <c r="AB1054" s="1334"/>
      <c r="AC1054" s="1334"/>
      <c r="AD1054" s="1334"/>
      <c r="AE1054" s="1334"/>
      <c r="AF1054" s="1334"/>
      <c r="AG1054" s="1334"/>
      <c r="AH1054" s="1334"/>
      <c r="AI1054" s="1334"/>
      <c r="AJ1054" s="1334"/>
      <c r="AK1054" s="1334"/>
      <c r="AL1054" s="1335"/>
      <c r="AM1054" s="1336" t="str">
        <f>'Ornamental Trees - Bare Root'!BH292</f>
        <v/>
      </c>
      <c r="AN1054" s="1337"/>
      <c r="AO1054" s="1338"/>
      <c r="AP1054" s="1339">
        <f>'Ornamental Trees - Bare Root'!BJ292</f>
        <v>0</v>
      </c>
      <c r="AQ1054" s="1340"/>
      <c r="AR1054" s="1341"/>
      <c r="AS1054" s="1336" t="str">
        <f t="shared" si="154"/>
        <v/>
      </c>
      <c r="AT1054" s="1337"/>
      <c r="AU1054" s="1337"/>
      <c r="AV1054" s="1338"/>
      <c r="AW1054" s="1342" t="str">
        <f>'Ornamental Trees - Bare Root'!BA292</f>
        <v>FNOBR294</v>
      </c>
      <c r="AX1054" s="1343"/>
      <c r="AY1054" s="1344"/>
      <c r="BB1054" s="108" t="str">
        <f t="shared" si="146"/>
        <v>*********</v>
      </c>
      <c r="BC1054" s="108" t="str">
        <f t="shared" si="147"/>
        <v>FNOBR294</v>
      </c>
      <c r="BD1054" s="108" t="str">
        <f t="shared" si="148"/>
        <v/>
      </c>
      <c r="BE1054" s="108" t="str">
        <f t="shared" si="149"/>
        <v>Malus transitoria Golden Raindrops* | Golden Raindrops Crab Apple - Advanced</v>
      </c>
      <c r="BF1054" s="115" t="str">
        <f t="shared" si="150"/>
        <v/>
      </c>
      <c r="BG1054" s="113" t="str">
        <f t="shared" si="151"/>
        <v/>
      </c>
      <c r="BH1054" s="206">
        <f t="shared" si="152"/>
        <v>0</v>
      </c>
      <c r="BI1054" s="113" t="str">
        <f t="shared" si="153"/>
        <v/>
      </c>
    </row>
    <row r="1055" spans="2:61" ht="18.75" customHeight="1" x14ac:dyDescent="0.4">
      <c r="B1055" s="1345" t="s">
        <v>1824</v>
      </c>
      <c r="C1055" s="1346"/>
      <c r="D1055" s="1345" t="s">
        <v>1824</v>
      </c>
      <c r="E1055" s="1346"/>
      <c r="F1055" s="1331" t="str">
        <f>'Ornamental Trees - Bare Root'!BG293</f>
        <v/>
      </c>
      <c r="G1055" s="1332"/>
      <c r="H1055" s="1333" t="str">
        <f>IF('Ornamental Trees - Bare Root'!BE293="",'Ornamental Trees - Bare Root'!BC293&amp;" | "&amp;'Ornamental Trees - Bare Root'!BD293,'Ornamental Trees - Bare Root'!BC293&amp;" | "&amp;'Ornamental Trees - Bare Root'!BD293&amp;" - "&amp;'Ornamental Trees - Bare Root'!BE293)</f>
        <v>Malus Tschonoskii | Pillar Crab Apple - Advanced</v>
      </c>
      <c r="I1055" s="1334"/>
      <c r="J1055" s="1334"/>
      <c r="K1055" s="1334"/>
      <c r="L1055" s="1334"/>
      <c r="M1055" s="1334"/>
      <c r="N1055" s="1334"/>
      <c r="O1055" s="1334"/>
      <c r="P1055" s="1334"/>
      <c r="Q1055" s="1334"/>
      <c r="R1055" s="1334"/>
      <c r="S1055" s="1334"/>
      <c r="T1055" s="1334"/>
      <c r="U1055" s="1334"/>
      <c r="V1055" s="1334"/>
      <c r="W1055" s="1334"/>
      <c r="X1055" s="1334"/>
      <c r="Y1055" s="1334"/>
      <c r="Z1055" s="1334"/>
      <c r="AA1055" s="1334"/>
      <c r="AB1055" s="1334"/>
      <c r="AC1055" s="1334"/>
      <c r="AD1055" s="1334"/>
      <c r="AE1055" s="1334"/>
      <c r="AF1055" s="1334"/>
      <c r="AG1055" s="1334"/>
      <c r="AH1055" s="1334"/>
      <c r="AI1055" s="1334"/>
      <c r="AJ1055" s="1334"/>
      <c r="AK1055" s="1334"/>
      <c r="AL1055" s="1335"/>
      <c r="AM1055" s="1336">
        <f>'Ornamental Trees - Bare Root'!BH293</f>
        <v>49.95</v>
      </c>
      <c r="AN1055" s="1337"/>
      <c r="AO1055" s="1338"/>
      <c r="AP1055" s="1339">
        <f>'Ornamental Trees - Bare Root'!BJ293</f>
        <v>0</v>
      </c>
      <c r="AQ1055" s="1340"/>
      <c r="AR1055" s="1341"/>
      <c r="AS1055" s="1336" t="str">
        <f t="shared" si="154"/>
        <v/>
      </c>
      <c r="AT1055" s="1337"/>
      <c r="AU1055" s="1337"/>
      <c r="AV1055" s="1338"/>
      <c r="AW1055" s="1342" t="str">
        <f>'Ornamental Trees - Bare Root'!BA293</f>
        <v>FNOBR295</v>
      </c>
      <c r="AX1055" s="1343"/>
      <c r="AY1055" s="1344"/>
      <c r="BB1055" s="108" t="str">
        <f t="shared" ref="BB1055:BB1118" si="155">$AR$4</f>
        <v>*********</v>
      </c>
      <c r="BC1055" s="108" t="str">
        <f t="shared" si="147"/>
        <v>FNOBR295</v>
      </c>
      <c r="BD1055" s="108" t="str">
        <f t="shared" si="148"/>
        <v/>
      </c>
      <c r="BE1055" s="108" t="str">
        <f t="shared" si="149"/>
        <v>Malus Tschonoskii | Pillar Crab Apple - Advanced</v>
      </c>
      <c r="BF1055" s="115" t="str">
        <f t="shared" si="150"/>
        <v/>
      </c>
      <c r="BG1055" s="113">
        <f t="shared" si="151"/>
        <v>49.95</v>
      </c>
      <c r="BH1055" s="206">
        <f t="shared" si="152"/>
        <v>0</v>
      </c>
      <c r="BI1055" s="113" t="str">
        <f t="shared" si="153"/>
        <v/>
      </c>
    </row>
    <row r="1056" spans="2:61" ht="18.75" customHeight="1" x14ac:dyDescent="0.4">
      <c r="B1056" s="1345" t="s">
        <v>1824</v>
      </c>
      <c r="C1056" s="1346"/>
      <c r="D1056" s="1345" t="s">
        <v>1824</v>
      </c>
      <c r="E1056" s="1346"/>
      <c r="F1056" s="1331" t="str">
        <f>'Ornamental Trees - Bare Root'!BG294</f>
        <v/>
      </c>
      <c r="G1056" s="1332"/>
      <c r="H1056" s="1333" t="str">
        <f>IF('Ornamental Trees - Bare Root'!BE294="",'Ornamental Trees - Bare Root'!BC294&amp;" | "&amp;'Ornamental Trees - Bare Root'!BD294,'Ornamental Trees - Bare Root'!BC294&amp;" | "&amp;'Ornamental Trees - Bare Root'!BD294&amp;" - "&amp;'Ornamental Trees - Bare Root'!BE294)</f>
        <v>Malus Tschonoskii | Pillar Crab Apple - Advanced</v>
      </c>
      <c r="I1056" s="1334"/>
      <c r="J1056" s="1334"/>
      <c r="K1056" s="1334"/>
      <c r="L1056" s="1334"/>
      <c r="M1056" s="1334"/>
      <c r="N1056" s="1334"/>
      <c r="O1056" s="1334"/>
      <c r="P1056" s="1334"/>
      <c r="Q1056" s="1334"/>
      <c r="R1056" s="1334"/>
      <c r="S1056" s="1334"/>
      <c r="T1056" s="1334"/>
      <c r="U1056" s="1334"/>
      <c r="V1056" s="1334"/>
      <c r="W1056" s="1334"/>
      <c r="X1056" s="1334"/>
      <c r="Y1056" s="1334"/>
      <c r="Z1056" s="1334"/>
      <c r="AA1056" s="1334"/>
      <c r="AB1056" s="1334"/>
      <c r="AC1056" s="1334"/>
      <c r="AD1056" s="1334"/>
      <c r="AE1056" s="1334"/>
      <c r="AF1056" s="1334"/>
      <c r="AG1056" s="1334"/>
      <c r="AH1056" s="1334"/>
      <c r="AI1056" s="1334"/>
      <c r="AJ1056" s="1334"/>
      <c r="AK1056" s="1334"/>
      <c r="AL1056" s="1335"/>
      <c r="AM1056" s="1336" t="str">
        <f>'Ornamental Trees - Bare Root'!BH294</f>
        <v/>
      </c>
      <c r="AN1056" s="1337"/>
      <c r="AO1056" s="1338"/>
      <c r="AP1056" s="1339">
        <f>'Ornamental Trees - Bare Root'!BJ294</f>
        <v>0</v>
      </c>
      <c r="AQ1056" s="1340"/>
      <c r="AR1056" s="1341"/>
      <c r="AS1056" s="1336" t="str">
        <f t="shared" si="154"/>
        <v/>
      </c>
      <c r="AT1056" s="1337"/>
      <c r="AU1056" s="1337"/>
      <c r="AV1056" s="1338"/>
      <c r="AW1056" s="1342" t="str">
        <f>'Ornamental Trees - Bare Root'!BA294</f>
        <v>HBOBR296</v>
      </c>
      <c r="AX1056" s="1343"/>
      <c r="AY1056" s="1344"/>
      <c r="BB1056" s="108" t="str">
        <f t="shared" si="155"/>
        <v>*********</v>
      </c>
      <c r="BC1056" s="108" t="str">
        <f t="shared" ref="BC1056:BC1119" si="156">AW1056</f>
        <v>HBOBR296</v>
      </c>
      <c r="BD1056" s="108" t="str">
        <f t="shared" ref="BD1056:BD1119" si="157">F1056</f>
        <v/>
      </c>
      <c r="BE1056" s="108" t="str">
        <f t="shared" ref="BE1056:BE1119" si="158">H1056</f>
        <v>Malus Tschonoskii | Pillar Crab Apple - Advanced</v>
      </c>
      <c r="BF1056" s="115" t="str">
        <f t="shared" ref="BF1056:BF1119" si="159">IF(OR(BD1056="",BD1056=0),"",$G$6)</f>
        <v/>
      </c>
      <c r="BG1056" s="113" t="str">
        <f t="shared" ref="BG1056:BG1119" si="160">AM1056</f>
        <v/>
      </c>
      <c r="BH1056" s="206">
        <f t="shared" ref="BH1056:BH1119" si="161">AP1056</f>
        <v>0</v>
      </c>
      <c r="BI1056" s="113" t="str">
        <f t="shared" ref="BI1056:BI1119" si="162">AS1056</f>
        <v/>
      </c>
    </row>
    <row r="1057" spans="2:61" ht="18.75" customHeight="1" x14ac:dyDescent="0.4">
      <c r="B1057" s="1345" t="s">
        <v>1824</v>
      </c>
      <c r="C1057" s="1346"/>
      <c r="D1057" s="1345" t="s">
        <v>1824</v>
      </c>
      <c r="E1057" s="1346"/>
      <c r="F1057" s="1331" t="str">
        <f>'Ornamental Trees - Bare Root'!BG295</f>
        <v/>
      </c>
      <c r="G1057" s="1332"/>
      <c r="H1057" s="1333" t="str">
        <f>IF('Ornamental Trees - Bare Root'!BE295="",'Ornamental Trees - Bare Root'!BC295&amp;" | "&amp;'Ornamental Trees - Bare Root'!BD295,'Ornamental Trees - Bare Root'!BC295&amp;" | "&amp;'Ornamental Trees - Bare Root'!BD295&amp;" - "&amp;'Ornamental Trees - Bare Root'!BE295)</f>
        <v>Malus Yunnanensis 'Wychwood Ruby' | Wychwood Ruby Crab Apple - Advanced</v>
      </c>
      <c r="I1057" s="1334"/>
      <c r="J1057" s="1334"/>
      <c r="K1057" s="1334"/>
      <c r="L1057" s="1334"/>
      <c r="M1057" s="1334"/>
      <c r="N1057" s="1334"/>
      <c r="O1057" s="1334"/>
      <c r="P1057" s="1334"/>
      <c r="Q1057" s="1334"/>
      <c r="R1057" s="1334"/>
      <c r="S1057" s="1334"/>
      <c r="T1057" s="1334"/>
      <c r="U1057" s="1334"/>
      <c r="V1057" s="1334"/>
      <c r="W1057" s="1334"/>
      <c r="X1057" s="1334"/>
      <c r="Y1057" s="1334"/>
      <c r="Z1057" s="1334"/>
      <c r="AA1057" s="1334"/>
      <c r="AB1057" s="1334"/>
      <c r="AC1057" s="1334"/>
      <c r="AD1057" s="1334"/>
      <c r="AE1057" s="1334"/>
      <c r="AF1057" s="1334"/>
      <c r="AG1057" s="1334"/>
      <c r="AH1057" s="1334"/>
      <c r="AI1057" s="1334"/>
      <c r="AJ1057" s="1334"/>
      <c r="AK1057" s="1334"/>
      <c r="AL1057" s="1335"/>
      <c r="AM1057" s="1336">
        <f>'Ornamental Trees - Bare Root'!BH295</f>
        <v>57.95</v>
      </c>
      <c r="AN1057" s="1337"/>
      <c r="AO1057" s="1338"/>
      <c r="AP1057" s="1339">
        <f>'Ornamental Trees - Bare Root'!BJ295</f>
        <v>0</v>
      </c>
      <c r="AQ1057" s="1340"/>
      <c r="AR1057" s="1341"/>
      <c r="AS1057" s="1336" t="str">
        <f t="shared" si="154"/>
        <v/>
      </c>
      <c r="AT1057" s="1337"/>
      <c r="AU1057" s="1337"/>
      <c r="AV1057" s="1338"/>
      <c r="AW1057" s="1342" t="str">
        <f>'Ornamental Trees - Bare Root'!BA295</f>
        <v>JFOBR298</v>
      </c>
      <c r="AX1057" s="1343"/>
      <c r="AY1057" s="1344"/>
      <c r="BB1057" s="108" t="str">
        <f t="shared" si="155"/>
        <v>*********</v>
      </c>
      <c r="BC1057" s="108" t="str">
        <f t="shared" si="156"/>
        <v>JFOBR298</v>
      </c>
      <c r="BD1057" s="108" t="str">
        <f t="shared" si="157"/>
        <v/>
      </c>
      <c r="BE1057" s="108" t="str">
        <f t="shared" si="158"/>
        <v>Malus Yunnanensis 'Wychwood Ruby' | Wychwood Ruby Crab Apple - Advanced</v>
      </c>
      <c r="BF1057" s="115" t="str">
        <f t="shared" si="159"/>
        <v/>
      </c>
      <c r="BG1057" s="113">
        <f t="shared" si="160"/>
        <v>57.95</v>
      </c>
      <c r="BH1057" s="206">
        <f t="shared" si="161"/>
        <v>0</v>
      </c>
      <c r="BI1057" s="113" t="str">
        <f t="shared" si="162"/>
        <v/>
      </c>
    </row>
    <row r="1058" spans="2:61" ht="18.75" customHeight="1" x14ac:dyDescent="0.4">
      <c r="B1058" s="1345" t="s">
        <v>1824</v>
      </c>
      <c r="C1058" s="1346"/>
      <c r="D1058" s="1345" t="s">
        <v>1824</v>
      </c>
      <c r="E1058" s="1346"/>
      <c r="F1058" s="1331" t="str">
        <f>'Ornamental Trees - Bare Root'!BG296</f>
        <v/>
      </c>
      <c r="G1058" s="1332"/>
      <c r="H1058" s="1333" t="str">
        <f>IF('Ornamental Trees - Bare Root'!BE296="",'Ornamental Trees - Bare Root'!BC296&amp;" | "&amp;'Ornamental Trees - Bare Root'!BD296,'Ornamental Trees - Bare Root'!BC296&amp;" | "&amp;'Ornamental Trees - Bare Root'!BD296&amp;" - "&amp;'Ornamental Trees - Bare Root'!BE296)</f>
        <v xml:space="preserve"> | </v>
      </c>
      <c r="I1058" s="1334"/>
      <c r="J1058" s="1334"/>
      <c r="K1058" s="1334"/>
      <c r="L1058" s="1334"/>
      <c r="M1058" s="1334"/>
      <c r="N1058" s="1334"/>
      <c r="O1058" s="1334"/>
      <c r="P1058" s="1334"/>
      <c r="Q1058" s="1334"/>
      <c r="R1058" s="1334"/>
      <c r="S1058" s="1334"/>
      <c r="T1058" s="1334"/>
      <c r="U1058" s="1334"/>
      <c r="V1058" s="1334"/>
      <c r="W1058" s="1334"/>
      <c r="X1058" s="1334"/>
      <c r="Y1058" s="1334"/>
      <c r="Z1058" s="1334"/>
      <c r="AA1058" s="1334"/>
      <c r="AB1058" s="1334"/>
      <c r="AC1058" s="1334"/>
      <c r="AD1058" s="1334"/>
      <c r="AE1058" s="1334"/>
      <c r="AF1058" s="1334"/>
      <c r="AG1058" s="1334"/>
      <c r="AH1058" s="1334"/>
      <c r="AI1058" s="1334"/>
      <c r="AJ1058" s="1334"/>
      <c r="AK1058" s="1334"/>
      <c r="AL1058" s="1335"/>
      <c r="AM1058" s="1336" t="str">
        <f>'Ornamental Trees - Bare Root'!BH296</f>
        <v/>
      </c>
      <c r="AN1058" s="1337"/>
      <c r="AO1058" s="1338"/>
      <c r="AP1058" s="1339" t="str">
        <f>'Ornamental Trees - Bare Root'!BJ296</f>
        <v/>
      </c>
      <c r="AQ1058" s="1340"/>
      <c r="AR1058" s="1341"/>
      <c r="AS1058" s="1336" t="str">
        <f t="shared" si="154"/>
        <v/>
      </c>
      <c r="AT1058" s="1337"/>
      <c r="AU1058" s="1337"/>
      <c r="AV1058" s="1338"/>
      <c r="AW1058" s="1342" t="str">
        <f>'Ornamental Trees - Bare Root'!BA296</f>
        <v/>
      </c>
      <c r="AX1058" s="1343"/>
      <c r="AY1058" s="1344"/>
      <c r="BB1058" s="108" t="str">
        <f t="shared" si="155"/>
        <v>*********</v>
      </c>
      <c r="BC1058" s="108" t="str">
        <f t="shared" si="156"/>
        <v/>
      </c>
      <c r="BD1058" s="108" t="str">
        <f t="shared" si="157"/>
        <v/>
      </c>
      <c r="BE1058" s="108" t="str">
        <f t="shared" si="158"/>
        <v xml:space="preserve"> | </v>
      </c>
      <c r="BF1058" s="115" t="str">
        <f t="shared" si="159"/>
        <v/>
      </c>
      <c r="BG1058" s="113" t="str">
        <f t="shared" si="160"/>
        <v/>
      </c>
      <c r="BH1058" s="206" t="str">
        <f t="shared" si="161"/>
        <v/>
      </c>
      <c r="BI1058" s="113" t="str">
        <f t="shared" si="162"/>
        <v/>
      </c>
    </row>
    <row r="1059" spans="2:61" ht="18.75" customHeight="1" x14ac:dyDescent="0.4">
      <c r="B1059" s="1345" t="s">
        <v>1824</v>
      </c>
      <c r="C1059" s="1346"/>
      <c r="D1059" s="1345" t="s">
        <v>1824</v>
      </c>
      <c r="E1059" s="1346"/>
      <c r="F1059" s="1331" t="str">
        <f>'Ornamental Trees - Bare Root'!BG297</f>
        <v/>
      </c>
      <c r="G1059" s="1332"/>
      <c r="H1059" s="1333" t="str">
        <f>IF('Ornamental Trees - Bare Root'!BE297="",'Ornamental Trees - Bare Root'!BC297&amp;" | "&amp;'Ornamental Trees - Bare Root'!BD297,'Ornamental Trees - Bare Root'!BC297&amp;" | "&amp;'Ornamental Trees - Bare Root'!BD297&amp;" - "&amp;'Ornamental Trees - Bare Root'!BE297)</f>
        <v>Malus Floribunda | Floribunda Crab Apple Standard - 1.5 - 1.8m Std</v>
      </c>
      <c r="I1059" s="1334"/>
      <c r="J1059" s="1334"/>
      <c r="K1059" s="1334"/>
      <c r="L1059" s="1334"/>
      <c r="M1059" s="1334"/>
      <c r="N1059" s="1334"/>
      <c r="O1059" s="1334"/>
      <c r="P1059" s="1334"/>
      <c r="Q1059" s="1334"/>
      <c r="R1059" s="1334"/>
      <c r="S1059" s="1334"/>
      <c r="T1059" s="1334"/>
      <c r="U1059" s="1334"/>
      <c r="V1059" s="1334"/>
      <c r="W1059" s="1334"/>
      <c r="X1059" s="1334"/>
      <c r="Y1059" s="1334"/>
      <c r="Z1059" s="1334"/>
      <c r="AA1059" s="1334"/>
      <c r="AB1059" s="1334"/>
      <c r="AC1059" s="1334"/>
      <c r="AD1059" s="1334"/>
      <c r="AE1059" s="1334"/>
      <c r="AF1059" s="1334"/>
      <c r="AG1059" s="1334"/>
      <c r="AH1059" s="1334"/>
      <c r="AI1059" s="1334"/>
      <c r="AJ1059" s="1334"/>
      <c r="AK1059" s="1334"/>
      <c r="AL1059" s="1335"/>
      <c r="AM1059" s="1336">
        <f>'Ornamental Trees - Bare Root'!BH297</f>
        <v>114.95</v>
      </c>
      <c r="AN1059" s="1337"/>
      <c r="AO1059" s="1338"/>
      <c r="AP1059" s="1339">
        <f>'Ornamental Trees - Bare Root'!BJ297</f>
        <v>0</v>
      </c>
      <c r="AQ1059" s="1340"/>
      <c r="AR1059" s="1341"/>
      <c r="AS1059" s="1336" t="str">
        <f t="shared" si="154"/>
        <v/>
      </c>
      <c r="AT1059" s="1337"/>
      <c r="AU1059" s="1337"/>
      <c r="AV1059" s="1338"/>
      <c r="AW1059" s="1342" t="str">
        <f>'Ornamental Trees - Bare Root'!BA297</f>
        <v>JFOBR302</v>
      </c>
      <c r="AX1059" s="1343"/>
      <c r="AY1059" s="1344"/>
      <c r="BB1059" s="108" t="str">
        <f t="shared" si="155"/>
        <v>*********</v>
      </c>
      <c r="BC1059" s="108" t="str">
        <f t="shared" si="156"/>
        <v>JFOBR302</v>
      </c>
      <c r="BD1059" s="108" t="str">
        <f t="shared" si="157"/>
        <v/>
      </c>
      <c r="BE1059" s="108" t="str">
        <f t="shared" si="158"/>
        <v>Malus Floribunda | Floribunda Crab Apple Standard - 1.5 - 1.8m Std</v>
      </c>
      <c r="BF1059" s="115" t="str">
        <f t="shared" si="159"/>
        <v/>
      </c>
      <c r="BG1059" s="113">
        <f t="shared" si="160"/>
        <v>114.95</v>
      </c>
      <c r="BH1059" s="206">
        <f t="shared" si="161"/>
        <v>0</v>
      </c>
      <c r="BI1059" s="113" t="str">
        <f t="shared" si="162"/>
        <v/>
      </c>
    </row>
    <row r="1060" spans="2:61" ht="18.75" customHeight="1" x14ac:dyDescent="0.4">
      <c r="B1060" s="1345" t="s">
        <v>1824</v>
      </c>
      <c r="C1060" s="1346"/>
      <c r="D1060" s="1345" t="s">
        <v>1824</v>
      </c>
      <c r="E1060" s="1346"/>
      <c r="F1060" s="1331" t="str">
        <f>'Ornamental Trees - Bare Root'!BG298</f>
        <v/>
      </c>
      <c r="G1060" s="1332"/>
      <c r="H1060" s="1333" t="str">
        <f>IF('Ornamental Trees - Bare Root'!BE298="",'Ornamental Trees - Bare Root'!BC298&amp;" | "&amp;'Ornamental Trees - Bare Root'!BD298,'Ornamental Trees - Bare Root'!BC298&amp;" | "&amp;'Ornamental Trees - Bare Root'!BD298&amp;" - "&amp;'Ornamental Trees - Bare Root'!BE298)</f>
        <v>Malus  Jfs-KW5 'Royal Raindrops' | Royal Raindrops Standard - 1.8m Standard</v>
      </c>
      <c r="I1060" s="1334"/>
      <c r="J1060" s="1334"/>
      <c r="K1060" s="1334"/>
      <c r="L1060" s="1334"/>
      <c r="M1060" s="1334"/>
      <c r="N1060" s="1334"/>
      <c r="O1060" s="1334"/>
      <c r="P1060" s="1334"/>
      <c r="Q1060" s="1334"/>
      <c r="R1060" s="1334"/>
      <c r="S1060" s="1334"/>
      <c r="T1060" s="1334"/>
      <c r="U1060" s="1334"/>
      <c r="V1060" s="1334"/>
      <c r="W1060" s="1334"/>
      <c r="X1060" s="1334"/>
      <c r="Y1060" s="1334"/>
      <c r="Z1060" s="1334"/>
      <c r="AA1060" s="1334"/>
      <c r="AB1060" s="1334"/>
      <c r="AC1060" s="1334"/>
      <c r="AD1060" s="1334"/>
      <c r="AE1060" s="1334"/>
      <c r="AF1060" s="1334"/>
      <c r="AG1060" s="1334"/>
      <c r="AH1060" s="1334"/>
      <c r="AI1060" s="1334"/>
      <c r="AJ1060" s="1334"/>
      <c r="AK1060" s="1334"/>
      <c r="AL1060" s="1335"/>
      <c r="AM1060" s="1336" t="str">
        <f>'Ornamental Trees - Bare Root'!BH298</f>
        <v/>
      </c>
      <c r="AN1060" s="1337"/>
      <c r="AO1060" s="1338"/>
      <c r="AP1060" s="1339">
        <f>'Ornamental Trees - Bare Root'!BJ298</f>
        <v>0</v>
      </c>
      <c r="AQ1060" s="1340"/>
      <c r="AR1060" s="1341"/>
      <c r="AS1060" s="1336" t="str">
        <f t="shared" si="154"/>
        <v/>
      </c>
      <c r="AT1060" s="1337"/>
      <c r="AU1060" s="1337"/>
      <c r="AV1060" s="1338"/>
      <c r="AW1060" s="1342" t="str">
        <f>'Ornamental Trees - Bare Root'!BA298</f>
        <v>FNOBR303</v>
      </c>
      <c r="AX1060" s="1343"/>
      <c r="AY1060" s="1344"/>
      <c r="BB1060" s="108" t="str">
        <f t="shared" si="155"/>
        <v>*********</v>
      </c>
      <c r="BC1060" s="108" t="str">
        <f t="shared" si="156"/>
        <v>FNOBR303</v>
      </c>
      <c r="BD1060" s="108" t="str">
        <f t="shared" si="157"/>
        <v/>
      </c>
      <c r="BE1060" s="108" t="str">
        <f t="shared" si="158"/>
        <v>Malus  Jfs-KW5 'Royal Raindrops' | Royal Raindrops Standard - 1.8m Standard</v>
      </c>
      <c r="BF1060" s="115" t="str">
        <f t="shared" si="159"/>
        <v/>
      </c>
      <c r="BG1060" s="113" t="str">
        <f t="shared" si="160"/>
        <v/>
      </c>
      <c r="BH1060" s="206">
        <f t="shared" si="161"/>
        <v>0</v>
      </c>
      <c r="BI1060" s="113" t="str">
        <f t="shared" si="162"/>
        <v/>
      </c>
    </row>
    <row r="1061" spans="2:61" ht="18.75" customHeight="1" x14ac:dyDescent="0.4">
      <c r="B1061" s="1345" t="s">
        <v>1824</v>
      </c>
      <c r="C1061" s="1346"/>
      <c r="D1061" s="1345" t="s">
        <v>1824</v>
      </c>
      <c r="E1061" s="1346"/>
      <c r="F1061" s="1331" t="str">
        <f>'Ornamental Trees - Bare Root'!BG299</f>
        <v/>
      </c>
      <c r="G1061" s="1332"/>
      <c r="H1061" s="1333" t="str">
        <f>IF('Ornamental Trees - Bare Root'!BE299="",'Ornamental Trees - Bare Root'!BC299&amp;" | "&amp;'Ornamental Trees - Bare Root'!BD299,'Ornamental Trees - Bare Root'!BC299&amp;" | "&amp;'Ornamental Trees - Bare Root'!BD299&amp;" - "&amp;'Ornamental Trees - Bare Root'!BE299)</f>
        <v>Malus Ioensis 'Plena' | Bechtel Crab Apple Standard - 1.5 - 1.8m Std</v>
      </c>
      <c r="I1061" s="1334"/>
      <c r="J1061" s="1334"/>
      <c r="K1061" s="1334"/>
      <c r="L1061" s="1334"/>
      <c r="M1061" s="1334"/>
      <c r="N1061" s="1334"/>
      <c r="O1061" s="1334"/>
      <c r="P1061" s="1334"/>
      <c r="Q1061" s="1334"/>
      <c r="R1061" s="1334"/>
      <c r="S1061" s="1334"/>
      <c r="T1061" s="1334"/>
      <c r="U1061" s="1334"/>
      <c r="V1061" s="1334"/>
      <c r="W1061" s="1334"/>
      <c r="X1061" s="1334"/>
      <c r="Y1061" s="1334"/>
      <c r="Z1061" s="1334"/>
      <c r="AA1061" s="1334"/>
      <c r="AB1061" s="1334"/>
      <c r="AC1061" s="1334"/>
      <c r="AD1061" s="1334"/>
      <c r="AE1061" s="1334"/>
      <c r="AF1061" s="1334"/>
      <c r="AG1061" s="1334"/>
      <c r="AH1061" s="1334"/>
      <c r="AI1061" s="1334"/>
      <c r="AJ1061" s="1334"/>
      <c r="AK1061" s="1334"/>
      <c r="AL1061" s="1335"/>
      <c r="AM1061" s="1336">
        <f>'Ornamental Trees - Bare Root'!BH299</f>
        <v>114.95</v>
      </c>
      <c r="AN1061" s="1337"/>
      <c r="AO1061" s="1338"/>
      <c r="AP1061" s="1339">
        <f>'Ornamental Trees - Bare Root'!BJ299</f>
        <v>0</v>
      </c>
      <c r="AQ1061" s="1340"/>
      <c r="AR1061" s="1341"/>
      <c r="AS1061" s="1336" t="str">
        <f t="shared" si="154"/>
        <v/>
      </c>
      <c r="AT1061" s="1337"/>
      <c r="AU1061" s="1337"/>
      <c r="AV1061" s="1338"/>
      <c r="AW1061" s="1342" t="str">
        <f>'Ornamental Trees - Bare Root'!BA299</f>
        <v>JFOBR304</v>
      </c>
      <c r="AX1061" s="1343"/>
      <c r="AY1061" s="1344"/>
      <c r="BB1061" s="108" t="str">
        <f t="shared" si="155"/>
        <v>*********</v>
      </c>
      <c r="BC1061" s="108" t="str">
        <f t="shared" si="156"/>
        <v>JFOBR304</v>
      </c>
      <c r="BD1061" s="108" t="str">
        <f t="shared" si="157"/>
        <v/>
      </c>
      <c r="BE1061" s="108" t="str">
        <f t="shared" si="158"/>
        <v>Malus Ioensis 'Plena' | Bechtel Crab Apple Standard - 1.5 - 1.8m Std</v>
      </c>
      <c r="BF1061" s="115" t="str">
        <f t="shared" si="159"/>
        <v/>
      </c>
      <c r="BG1061" s="113">
        <f t="shared" si="160"/>
        <v>114.95</v>
      </c>
      <c r="BH1061" s="206">
        <f t="shared" si="161"/>
        <v>0</v>
      </c>
      <c r="BI1061" s="113" t="str">
        <f t="shared" si="162"/>
        <v/>
      </c>
    </row>
    <row r="1062" spans="2:61" ht="18.75" customHeight="1" x14ac:dyDescent="0.4">
      <c r="B1062" s="1345" t="s">
        <v>1824</v>
      </c>
      <c r="C1062" s="1346"/>
      <c r="D1062" s="1345" t="s">
        <v>1824</v>
      </c>
      <c r="E1062" s="1346"/>
      <c r="F1062" s="1331" t="str">
        <f>'Ornamental Trees - Bare Root'!BG300</f>
        <v/>
      </c>
      <c r="G1062" s="1332"/>
      <c r="H1062" s="1333" t="str">
        <f>IF('Ornamental Trees - Bare Root'!BE300="",'Ornamental Trees - Bare Root'!BC300&amp;" | "&amp;'Ornamental Trees - Bare Root'!BD300,'Ornamental Trees - Bare Root'!BC300&amp;" | "&amp;'Ornamental Trees - Bare Root'!BD300&amp;" - "&amp;'Ornamental Trees - Bare Root'!BE300)</f>
        <v>Malus Ioensis 'Plena' | Bechtel Crab Apple Standard - 1.8m Standard</v>
      </c>
      <c r="I1062" s="1334"/>
      <c r="J1062" s="1334"/>
      <c r="K1062" s="1334"/>
      <c r="L1062" s="1334"/>
      <c r="M1062" s="1334"/>
      <c r="N1062" s="1334"/>
      <c r="O1062" s="1334"/>
      <c r="P1062" s="1334"/>
      <c r="Q1062" s="1334"/>
      <c r="R1062" s="1334"/>
      <c r="S1062" s="1334"/>
      <c r="T1062" s="1334"/>
      <c r="U1062" s="1334"/>
      <c r="V1062" s="1334"/>
      <c r="W1062" s="1334"/>
      <c r="X1062" s="1334"/>
      <c r="Y1062" s="1334"/>
      <c r="Z1062" s="1334"/>
      <c r="AA1062" s="1334"/>
      <c r="AB1062" s="1334"/>
      <c r="AC1062" s="1334"/>
      <c r="AD1062" s="1334"/>
      <c r="AE1062" s="1334"/>
      <c r="AF1062" s="1334"/>
      <c r="AG1062" s="1334"/>
      <c r="AH1062" s="1334"/>
      <c r="AI1062" s="1334"/>
      <c r="AJ1062" s="1334"/>
      <c r="AK1062" s="1334"/>
      <c r="AL1062" s="1335"/>
      <c r="AM1062" s="1336">
        <f>'Ornamental Trees - Bare Root'!BH300</f>
        <v>114.95</v>
      </c>
      <c r="AN1062" s="1337"/>
      <c r="AO1062" s="1338"/>
      <c r="AP1062" s="1339">
        <f>'Ornamental Trees - Bare Root'!BJ300</f>
        <v>0</v>
      </c>
      <c r="AQ1062" s="1340"/>
      <c r="AR1062" s="1341"/>
      <c r="AS1062" s="1336" t="str">
        <f t="shared" si="154"/>
        <v/>
      </c>
      <c r="AT1062" s="1337"/>
      <c r="AU1062" s="1337"/>
      <c r="AV1062" s="1338"/>
      <c r="AW1062" s="1342" t="str">
        <f>'Ornamental Trees - Bare Root'!BA300</f>
        <v>FNOBR304</v>
      </c>
      <c r="AX1062" s="1343"/>
      <c r="AY1062" s="1344"/>
      <c r="BB1062" s="108" t="str">
        <f t="shared" si="155"/>
        <v>*********</v>
      </c>
      <c r="BC1062" s="108" t="str">
        <f t="shared" si="156"/>
        <v>FNOBR304</v>
      </c>
      <c r="BD1062" s="108" t="str">
        <f t="shared" si="157"/>
        <v/>
      </c>
      <c r="BE1062" s="108" t="str">
        <f t="shared" si="158"/>
        <v>Malus Ioensis 'Plena' | Bechtel Crab Apple Standard - 1.8m Standard</v>
      </c>
      <c r="BF1062" s="115" t="str">
        <f t="shared" si="159"/>
        <v/>
      </c>
      <c r="BG1062" s="113">
        <f t="shared" si="160"/>
        <v>114.95</v>
      </c>
      <c r="BH1062" s="206">
        <f t="shared" si="161"/>
        <v>0</v>
      </c>
      <c r="BI1062" s="113" t="str">
        <f t="shared" si="162"/>
        <v/>
      </c>
    </row>
    <row r="1063" spans="2:61" ht="18.75" customHeight="1" x14ac:dyDescent="0.4">
      <c r="B1063" s="1345" t="s">
        <v>1824</v>
      </c>
      <c r="C1063" s="1346"/>
      <c r="D1063" s="1345" t="s">
        <v>1824</v>
      </c>
      <c r="E1063" s="1346"/>
      <c r="F1063" s="1331" t="str">
        <f>'Ornamental Trees - Bare Root'!BG301</f>
        <v/>
      </c>
      <c r="G1063" s="1332"/>
      <c r="H1063" s="1333" t="str">
        <f>IF('Ornamental Trees - Bare Root'!BE301="",'Ornamental Trees - Bare Root'!BC301&amp;" | "&amp;'Ornamental Trees - Bare Root'!BD301,'Ornamental Trees - Bare Root'!BC301&amp;" | "&amp;'Ornamental Trees - Bare Root'!BD301&amp;" - "&amp;'Ornamental Trees - Bare Root'!BE301)</f>
        <v>Malus Ioensis 'Plena' | Bechtel Crab Apple Standard - 1.5m Standard</v>
      </c>
      <c r="I1063" s="1334"/>
      <c r="J1063" s="1334"/>
      <c r="K1063" s="1334"/>
      <c r="L1063" s="1334"/>
      <c r="M1063" s="1334"/>
      <c r="N1063" s="1334"/>
      <c r="O1063" s="1334"/>
      <c r="P1063" s="1334"/>
      <c r="Q1063" s="1334"/>
      <c r="R1063" s="1334"/>
      <c r="S1063" s="1334"/>
      <c r="T1063" s="1334"/>
      <c r="U1063" s="1334"/>
      <c r="V1063" s="1334"/>
      <c r="W1063" s="1334"/>
      <c r="X1063" s="1334"/>
      <c r="Y1063" s="1334"/>
      <c r="Z1063" s="1334"/>
      <c r="AA1063" s="1334"/>
      <c r="AB1063" s="1334"/>
      <c r="AC1063" s="1334"/>
      <c r="AD1063" s="1334"/>
      <c r="AE1063" s="1334"/>
      <c r="AF1063" s="1334"/>
      <c r="AG1063" s="1334"/>
      <c r="AH1063" s="1334"/>
      <c r="AI1063" s="1334"/>
      <c r="AJ1063" s="1334"/>
      <c r="AK1063" s="1334"/>
      <c r="AL1063" s="1335"/>
      <c r="AM1063" s="1336">
        <f>'Ornamental Trees - Bare Root'!BH301</f>
        <v>92.95</v>
      </c>
      <c r="AN1063" s="1337"/>
      <c r="AO1063" s="1338"/>
      <c r="AP1063" s="1339">
        <f>'Ornamental Trees - Bare Root'!BJ301</f>
        <v>0</v>
      </c>
      <c r="AQ1063" s="1340"/>
      <c r="AR1063" s="1341"/>
      <c r="AS1063" s="1336" t="str">
        <f t="shared" si="154"/>
        <v/>
      </c>
      <c r="AT1063" s="1337"/>
      <c r="AU1063" s="1337"/>
      <c r="AV1063" s="1338"/>
      <c r="AW1063" s="1342" t="str">
        <f>'Ornamental Trees - Bare Root'!BA301</f>
        <v>HBOBR304</v>
      </c>
      <c r="AX1063" s="1343"/>
      <c r="AY1063" s="1344"/>
      <c r="BB1063" s="108" t="str">
        <f t="shared" si="155"/>
        <v>*********</v>
      </c>
      <c r="BC1063" s="108" t="str">
        <f t="shared" si="156"/>
        <v>HBOBR304</v>
      </c>
      <c r="BD1063" s="108" t="str">
        <f t="shared" si="157"/>
        <v/>
      </c>
      <c r="BE1063" s="108" t="str">
        <f t="shared" si="158"/>
        <v>Malus Ioensis 'Plena' | Bechtel Crab Apple Standard - 1.5m Standard</v>
      </c>
      <c r="BF1063" s="115" t="str">
        <f t="shared" si="159"/>
        <v/>
      </c>
      <c r="BG1063" s="113">
        <f t="shared" si="160"/>
        <v>92.95</v>
      </c>
      <c r="BH1063" s="206">
        <f t="shared" si="161"/>
        <v>0</v>
      </c>
      <c r="BI1063" s="113" t="str">
        <f t="shared" si="162"/>
        <v/>
      </c>
    </row>
    <row r="1064" spans="2:61" ht="18.75" customHeight="1" x14ac:dyDescent="0.4">
      <c r="B1064" s="1345" t="s">
        <v>1824</v>
      </c>
      <c r="C1064" s="1346"/>
      <c r="D1064" s="1345" t="s">
        <v>1824</v>
      </c>
      <c r="E1064" s="1346"/>
      <c r="F1064" s="1331" t="str">
        <f>'Ornamental Trees - Bare Root'!BG302</f>
        <v/>
      </c>
      <c r="G1064" s="1332"/>
      <c r="H1064" s="1333" t="str">
        <f>IF('Ornamental Trees - Bare Root'!BE302="",'Ornamental Trees - Bare Root'!BC302&amp;" | "&amp;'Ornamental Trees - Bare Root'!BD302,'Ornamental Trees - Bare Root'!BC302&amp;" | "&amp;'Ornamental Trees - Bare Root'!BD302&amp;" - "&amp;'Ornamental Trees - Bare Root'!BE302)</f>
        <v>Malus 'Royal Raindrops'* | Royal Raindrops Standard - 1.8m Standard</v>
      </c>
      <c r="I1064" s="1334"/>
      <c r="J1064" s="1334"/>
      <c r="K1064" s="1334"/>
      <c r="L1064" s="1334"/>
      <c r="M1064" s="1334"/>
      <c r="N1064" s="1334"/>
      <c r="O1064" s="1334"/>
      <c r="P1064" s="1334"/>
      <c r="Q1064" s="1334"/>
      <c r="R1064" s="1334"/>
      <c r="S1064" s="1334"/>
      <c r="T1064" s="1334"/>
      <c r="U1064" s="1334"/>
      <c r="V1064" s="1334"/>
      <c r="W1064" s="1334"/>
      <c r="X1064" s="1334"/>
      <c r="Y1064" s="1334"/>
      <c r="Z1064" s="1334"/>
      <c r="AA1064" s="1334"/>
      <c r="AB1064" s="1334"/>
      <c r="AC1064" s="1334"/>
      <c r="AD1064" s="1334"/>
      <c r="AE1064" s="1334"/>
      <c r="AF1064" s="1334"/>
      <c r="AG1064" s="1334"/>
      <c r="AH1064" s="1334"/>
      <c r="AI1064" s="1334"/>
      <c r="AJ1064" s="1334"/>
      <c r="AK1064" s="1334"/>
      <c r="AL1064" s="1335"/>
      <c r="AM1064" s="1336" t="str">
        <f>'Ornamental Trees - Bare Root'!BH302</f>
        <v/>
      </c>
      <c r="AN1064" s="1337"/>
      <c r="AO1064" s="1338"/>
      <c r="AP1064" s="1339">
        <f>'Ornamental Trees - Bare Root'!BJ302</f>
        <v>0</v>
      </c>
      <c r="AQ1064" s="1340"/>
      <c r="AR1064" s="1341"/>
      <c r="AS1064" s="1336" t="str">
        <f t="shared" si="154"/>
        <v/>
      </c>
      <c r="AT1064" s="1337"/>
      <c r="AU1064" s="1337"/>
      <c r="AV1064" s="1338"/>
      <c r="AW1064" s="1342" t="str">
        <f>'Ornamental Trees - Bare Root'!BA302</f>
        <v>FNOBR307</v>
      </c>
      <c r="AX1064" s="1343"/>
      <c r="AY1064" s="1344"/>
      <c r="BB1064" s="108" t="str">
        <f t="shared" si="155"/>
        <v>*********</v>
      </c>
      <c r="BC1064" s="108" t="str">
        <f t="shared" si="156"/>
        <v>FNOBR307</v>
      </c>
      <c r="BD1064" s="108" t="str">
        <f t="shared" si="157"/>
        <v/>
      </c>
      <c r="BE1064" s="108" t="str">
        <f t="shared" si="158"/>
        <v>Malus 'Royal Raindrops'* | Royal Raindrops Standard - 1.8m Standard</v>
      </c>
      <c r="BF1064" s="115" t="str">
        <f t="shared" si="159"/>
        <v/>
      </c>
      <c r="BG1064" s="113" t="str">
        <f t="shared" si="160"/>
        <v/>
      </c>
      <c r="BH1064" s="206">
        <f t="shared" si="161"/>
        <v>0</v>
      </c>
      <c r="BI1064" s="113" t="str">
        <f t="shared" si="162"/>
        <v/>
      </c>
    </row>
    <row r="1065" spans="2:61" ht="18.75" customHeight="1" x14ac:dyDescent="0.4">
      <c r="B1065" s="1345" t="s">
        <v>1824</v>
      </c>
      <c r="C1065" s="1346"/>
      <c r="D1065" s="1345" t="s">
        <v>1824</v>
      </c>
      <c r="E1065" s="1346"/>
      <c r="F1065" s="1331" t="str">
        <f>'Ornamental Trees - Bare Root'!BG303</f>
        <v/>
      </c>
      <c r="G1065" s="1332"/>
      <c r="H1065" s="1333" t="str">
        <f>IF('Ornamental Trees - Bare Root'!BE303="",'Ornamental Trees - Bare Root'!BC303&amp;" | "&amp;'Ornamental Trees - Bare Root'!BD303,'Ornamental Trees - Bare Root'!BC303&amp;" | "&amp;'Ornamental Trees - Bare Root'!BD303&amp;" - "&amp;'Ornamental Trees - Bare Root'!BE303)</f>
        <v xml:space="preserve"> | </v>
      </c>
      <c r="I1065" s="1334"/>
      <c r="J1065" s="1334"/>
      <c r="K1065" s="1334"/>
      <c r="L1065" s="1334"/>
      <c r="M1065" s="1334"/>
      <c r="N1065" s="1334"/>
      <c r="O1065" s="1334"/>
      <c r="P1065" s="1334"/>
      <c r="Q1065" s="1334"/>
      <c r="R1065" s="1334"/>
      <c r="S1065" s="1334"/>
      <c r="T1065" s="1334"/>
      <c r="U1065" s="1334"/>
      <c r="V1065" s="1334"/>
      <c r="W1065" s="1334"/>
      <c r="X1065" s="1334"/>
      <c r="Y1065" s="1334"/>
      <c r="Z1065" s="1334"/>
      <c r="AA1065" s="1334"/>
      <c r="AB1065" s="1334"/>
      <c r="AC1065" s="1334"/>
      <c r="AD1065" s="1334"/>
      <c r="AE1065" s="1334"/>
      <c r="AF1065" s="1334"/>
      <c r="AG1065" s="1334"/>
      <c r="AH1065" s="1334"/>
      <c r="AI1065" s="1334"/>
      <c r="AJ1065" s="1334"/>
      <c r="AK1065" s="1334"/>
      <c r="AL1065" s="1335"/>
      <c r="AM1065" s="1336" t="str">
        <f>'Ornamental Trees - Bare Root'!BH303</f>
        <v/>
      </c>
      <c r="AN1065" s="1337"/>
      <c r="AO1065" s="1338"/>
      <c r="AP1065" s="1339" t="str">
        <f>'Ornamental Trees - Bare Root'!BJ303</f>
        <v/>
      </c>
      <c r="AQ1065" s="1340"/>
      <c r="AR1065" s="1341"/>
      <c r="AS1065" s="1336" t="str">
        <f t="shared" si="154"/>
        <v/>
      </c>
      <c r="AT1065" s="1337"/>
      <c r="AU1065" s="1337"/>
      <c r="AV1065" s="1338"/>
      <c r="AW1065" s="1342" t="str">
        <f>'Ornamental Trees - Bare Root'!BA303</f>
        <v/>
      </c>
      <c r="AX1065" s="1343"/>
      <c r="AY1065" s="1344"/>
      <c r="BB1065" s="108" t="str">
        <f t="shared" si="155"/>
        <v>*********</v>
      </c>
      <c r="BC1065" s="108" t="str">
        <f t="shared" si="156"/>
        <v/>
      </c>
      <c r="BD1065" s="108" t="str">
        <f t="shared" si="157"/>
        <v/>
      </c>
      <c r="BE1065" s="108" t="str">
        <f t="shared" si="158"/>
        <v xml:space="preserve"> | </v>
      </c>
      <c r="BF1065" s="115" t="str">
        <f t="shared" si="159"/>
        <v/>
      </c>
      <c r="BG1065" s="113" t="str">
        <f t="shared" si="160"/>
        <v/>
      </c>
      <c r="BH1065" s="206" t="str">
        <f t="shared" si="161"/>
        <v/>
      </c>
      <c r="BI1065" s="113" t="str">
        <f t="shared" si="162"/>
        <v/>
      </c>
    </row>
    <row r="1066" spans="2:61" ht="18.75" customHeight="1" x14ac:dyDescent="0.4">
      <c r="B1066" s="1345" t="s">
        <v>1824</v>
      </c>
      <c r="C1066" s="1346"/>
      <c r="D1066" s="1345" t="s">
        <v>1824</v>
      </c>
      <c r="E1066" s="1346"/>
      <c r="F1066" s="1331" t="str">
        <f>'Ornamental Trees - Bare Root'!BG304</f>
        <v/>
      </c>
      <c r="G1066" s="1332"/>
      <c r="H1066" s="1333" t="str">
        <f>IF('Ornamental Trees - Bare Root'!BE304="",'Ornamental Trees - Bare Root'!BC304&amp;" | "&amp;'Ornamental Trees - Bare Root'!BD304,'Ornamental Trees - Bare Root'!BC304&amp;" | "&amp;'Ornamental Trees - Bare Root'!BD304&amp;" - "&amp;'Ornamental Trees - Bare Root'!BE304)</f>
        <v>Malus domestica ‘Echtermayer’* | Echtermeyer Weeping Crab Apple - 1.8m Standard</v>
      </c>
      <c r="I1066" s="1334"/>
      <c r="J1066" s="1334"/>
      <c r="K1066" s="1334"/>
      <c r="L1066" s="1334"/>
      <c r="M1066" s="1334"/>
      <c r="N1066" s="1334"/>
      <c r="O1066" s="1334"/>
      <c r="P1066" s="1334"/>
      <c r="Q1066" s="1334"/>
      <c r="R1066" s="1334"/>
      <c r="S1066" s="1334"/>
      <c r="T1066" s="1334"/>
      <c r="U1066" s="1334"/>
      <c r="V1066" s="1334"/>
      <c r="W1066" s="1334"/>
      <c r="X1066" s="1334"/>
      <c r="Y1066" s="1334"/>
      <c r="Z1066" s="1334"/>
      <c r="AA1066" s="1334"/>
      <c r="AB1066" s="1334"/>
      <c r="AC1066" s="1334"/>
      <c r="AD1066" s="1334"/>
      <c r="AE1066" s="1334"/>
      <c r="AF1066" s="1334"/>
      <c r="AG1066" s="1334"/>
      <c r="AH1066" s="1334"/>
      <c r="AI1066" s="1334"/>
      <c r="AJ1066" s="1334"/>
      <c r="AK1066" s="1334"/>
      <c r="AL1066" s="1335"/>
      <c r="AM1066" s="1336" t="str">
        <f>'Ornamental Trees - Bare Root'!BH304</f>
        <v/>
      </c>
      <c r="AN1066" s="1337"/>
      <c r="AO1066" s="1338"/>
      <c r="AP1066" s="1339">
        <f>'Ornamental Trees - Bare Root'!BJ304</f>
        <v>0</v>
      </c>
      <c r="AQ1066" s="1340"/>
      <c r="AR1066" s="1341"/>
      <c r="AS1066" s="1336" t="str">
        <f t="shared" si="154"/>
        <v/>
      </c>
      <c r="AT1066" s="1337"/>
      <c r="AU1066" s="1337"/>
      <c r="AV1066" s="1338"/>
      <c r="AW1066" s="1342" t="str">
        <f>'Ornamental Trees - Bare Root'!BA304</f>
        <v>FNOBR309</v>
      </c>
      <c r="AX1066" s="1343"/>
      <c r="AY1066" s="1344"/>
      <c r="BB1066" s="108" t="str">
        <f t="shared" si="155"/>
        <v>*********</v>
      </c>
      <c r="BC1066" s="108" t="str">
        <f t="shared" si="156"/>
        <v>FNOBR309</v>
      </c>
      <c r="BD1066" s="108" t="str">
        <f t="shared" si="157"/>
        <v/>
      </c>
      <c r="BE1066" s="108" t="str">
        <f t="shared" si="158"/>
        <v>Malus domestica ‘Echtermayer’* | Echtermeyer Weeping Crab Apple - 1.8m Standard</v>
      </c>
      <c r="BF1066" s="115" t="str">
        <f t="shared" si="159"/>
        <v/>
      </c>
      <c r="BG1066" s="113" t="str">
        <f t="shared" si="160"/>
        <v/>
      </c>
      <c r="BH1066" s="206">
        <f t="shared" si="161"/>
        <v>0</v>
      </c>
      <c r="BI1066" s="113" t="str">
        <f t="shared" si="162"/>
        <v/>
      </c>
    </row>
    <row r="1067" spans="2:61" ht="18.75" customHeight="1" x14ac:dyDescent="0.4">
      <c r="B1067" s="1345" t="s">
        <v>1824</v>
      </c>
      <c r="C1067" s="1346"/>
      <c r="D1067" s="1345" t="s">
        <v>1824</v>
      </c>
      <c r="E1067" s="1346"/>
      <c r="F1067" s="1331" t="str">
        <f>'Ornamental Trees - Bare Root'!BG305</f>
        <v/>
      </c>
      <c r="G1067" s="1332"/>
      <c r="H1067" s="1333" t="str">
        <f>IF('Ornamental Trees - Bare Root'!BE305="",'Ornamental Trees - Bare Root'!BC305&amp;" | "&amp;'Ornamental Trees - Bare Root'!BD305,'Ornamental Trees - Bare Root'!BC305&amp;" | "&amp;'Ornamental Trees - Bare Root'!BD305&amp;" - "&amp;'Ornamental Trees - Bare Root'!BE305)</f>
        <v xml:space="preserve"> | </v>
      </c>
      <c r="I1067" s="1334"/>
      <c r="J1067" s="1334"/>
      <c r="K1067" s="1334"/>
      <c r="L1067" s="1334"/>
      <c r="M1067" s="1334"/>
      <c r="N1067" s="1334"/>
      <c r="O1067" s="1334"/>
      <c r="P1067" s="1334"/>
      <c r="Q1067" s="1334"/>
      <c r="R1067" s="1334"/>
      <c r="S1067" s="1334"/>
      <c r="T1067" s="1334"/>
      <c r="U1067" s="1334"/>
      <c r="V1067" s="1334"/>
      <c r="W1067" s="1334"/>
      <c r="X1067" s="1334"/>
      <c r="Y1067" s="1334"/>
      <c r="Z1067" s="1334"/>
      <c r="AA1067" s="1334"/>
      <c r="AB1067" s="1334"/>
      <c r="AC1067" s="1334"/>
      <c r="AD1067" s="1334"/>
      <c r="AE1067" s="1334"/>
      <c r="AF1067" s="1334"/>
      <c r="AG1067" s="1334"/>
      <c r="AH1067" s="1334"/>
      <c r="AI1067" s="1334"/>
      <c r="AJ1067" s="1334"/>
      <c r="AK1067" s="1334"/>
      <c r="AL1067" s="1335"/>
      <c r="AM1067" s="1336" t="str">
        <f>'Ornamental Trees - Bare Root'!BH305</f>
        <v/>
      </c>
      <c r="AN1067" s="1337"/>
      <c r="AO1067" s="1338"/>
      <c r="AP1067" s="1339" t="str">
        <f>'Ornamental Trees - Bare Root'!BJ305</f>
        <v/>
      </c>
      <c r="AQ1067" s="1340"/>
      <c r="AR1067" s="1341"/>
      <c r="AS1067" s="1336" t="str">
        <f t="shared" si="154"/>
        <v/>
      </c>
      <c r="AT1067" s="1337"/>
      <c r="AU1067" s="1337"/>
      <c r="AV1067" s="1338"/>
      <c r="AW1067" s="1342" t="str">
        <f>'Ornamental Trees - Bare Root'!BA305</f>
        <v/>
      </c>
      <c r="AX1067" s="1343"/>
      <c r="AY1067" s="1344"/>
      <c r="BB1067" s="108" t="str">
        <f t="shared" si="155"/>
        <v>*********</v>
      </c>
      <c r="BC1067" s="108" t="str">
        <f t="shared" si="156"/>
        <v/>
      </c>
      <c r="BD1067" s="108" t="str">
        <f t="shared" si="157"/>
        <v/>
      </c>
      <c r="BE1067" s="108" t="str">
        <f t="shared" si="158"/>
        <v xml:space="preserve"> | </v>
      </c>
      <c r="BF1067" s="115" t="str">
        <f t="shared" si="159"/>
        <v/>
      </c>
      <c r="BG1067" s="113" t="str">
        <f t="shared" si="160"/>
        <v/>
      </c>
      <c r="BH1067" s="206" t="str">
        <f t="shared" si="161"/>
        <v/>
      </c>
      <c r="BI1067" s="113" t="str">
        <f t="shared" si="162"/>
        <v/>
      </c>
    </row>
    <row r="1068" spans="2:61" ht="18.75" customHeight="1" x14ac:dyDescent="0.4">
      <c r="B1068" s="1345" t="s">
        <v>1824</v>
      </c>
      <c r="C1068" s="1346"/>
      <c r="D1068" s="1345" t="s">
        <v>1824</v>
      </c>
      <c r="E1068" s="1346"/>
      <c r="F1068" s="1331" t="str">
        <f>'Ornamental Trees - Bare Root'!BG306</f>
        <v/>
      </c>
      <c r="G1068" s="1332"/>
      <c r="H1068" s="1333" t="str">
        <f>IF('Ornamental Trees - Bare Root'!BE306="",'Ornamental Trees - Bare Root'!BC306&amp;" | "&amp;'Ornamental Trees - Bare Root'!BD306,'Ornamental Trees - Bare Root'!BC306&amp;" | "&amp;'Ornamental Trees - Bare Root'!BD306&amp;" - "&amp;'Ornamental Trees - Bare Root'!BE306)</f>
        <v xml:space="preserve"> | </v>
      </c>
      <c r="I1068" s="1334"/>
      <c r="J1068" s="1334"/>
      <c r="K1068" s="1334"/>
      <c r="L1068" s="1334"/>
      <c r="M1068" s="1334"/>
      <c r="N1068" s="1334"/>
      <c r="O1068" s="1334"/>
      <c r="P1068" s="1334"/>
      <c r="Q1068" s="1334"/>
      <c r="R1068" s="1334"/>
      <c r="S1068" s="1334"/>
      <c r="T1068" s="1334"/>
      <c r="U1068" s="1334"/>
      <c r="V1068" s="1334"/>
      <c r="W1068" s="1334"/>
      <c r="X1068" s="1334"/>
      <c r="Y1068" s="1334"/>
      <c r="Z1068" s="1334"/>
      <c r="AA1068" s="1334"/>
      <c r="AB1068" s="1334"/>
      <c r="AC1068" s="1334"/>
      <c r="AD1068" s="1334"/>
      <c r="AE1068" s="1334"/>
      <c r="AF1068" s="1334"/>
      <c r="AG1068" s="1334"/>
      <c r="AH1068" s="1334"/>
      <c r="AI1068" s="1334"/>
      <c r="AJ1068" s="1334"/>
      <c r="AK1068" s="1334"/>
      <c r="AL1068" s="1335"/>
      <c r="AM1068" s="1336" t="str">
        <f>'Ornamental Trees - Bare Root'!BH306</f>
        <v/>
      </c>
      <c r="AN1068" s="1337"/>
      <c r="AO1068" s="1338"/>
      <c r="AP1068" s="1339" t="str">
        <f>'Ornamental Trees - Bare Root'!BJ306</f>
        <v/>
      </c>
      <c r="AQ1068" s="1340"/>
      <c r="AR1068" s="1341"/>
      <c r="AS1068" s="1336" t="str">
        <f t="shared" si="154"/>
        <v/>
      </c>
      <c r="AT1068" s="1337"/>
      <c r="AU1068" s="1337"/>
      <c r="AV1068" s="1338"/>
      <c r="AW1068" s="1342" t="str">
        <f>'Ornamental Trees - Bare Root'!BA306</f>
        <v/>
      </c>
      <c r="AX1068" s="1343"/>
      <c r="AY1068" s="1344"/>
      <c r="BB1068" s="108" t="str">
        <f t="shared" si="155"/>
        <v>*********</v>
      </c>
      <c r="BC1068" s="108" t="str">
        <f t="shared" si="156"/>
        <v/>
      </c>
      <c r="BD1068" s="108" t="str">
        <f t="shared" si="157"/>
        <v/>
      </c>
      <c r="BE1068" s="108" t="str">
        <f t="shared" si="158"/>
        <v xml:space="preserve"> | </v>
      </c>
      <c r="BF1068" s="115" t="str">
        <f t="shared" si="159"/>
        <v/>
      </c>
      <c r="BG1068" s="113" t="str">
        <f t="shared" si="160"/>
        <v/>
      </c>
      <c r="BH1068" s="206" t="str">
        <f t="shared" si="161"/>
        <v/>
      </c>
      <c r="BI1068" s="113" t="str">
        <f t="shared" si="162"/>
        <v/>
      </c>
    </row>
    <row r="1069" spans="2:61" ht="18.75" customHeight="1" x14ac:dyDescent="0.4">
      <c r="B1069" s="1345" t="s">
        <v>1824</v>
      </c>
      <c r="C1069" s="1346"/>
      <c r="D1069" s="1345" t="s">
        <v>1824</v>
      </c>
      <c r="E1069" s="1346"/>
      <c r="F1069" s="1331" t="str">
        <f>'Ornamental Trees - Bare Root'!BG307</f>
        <v/>
      </c>
      <c r="G1069" s="1332"/>
      <c r="H1069" s="1333" t="str">
        <f>IF('Ornamental Trees - Bare Root'!BE307="",'Ornamental Trees - Bare Root'!BC307&amp;" | "&amp;'Ornamental Trees - Bare Root'!BD307,'Ornamental Trees - Bare Root'!BC307&amp;" | "&amp;'Ornamental Trees - Bare Root'!BD307&amp;" - "&amp;'Ornamental Trees - Bare Root'!BE307)</f>
        <v>Melia azedarach | Chinaberry - Advanced</v>
      </c>
      <c r="I1069" s="1334"/>
      <c r="J1069" s="1334"/>
      <c r="K1069" s="1334"/>
      <c r="L1069" s="1334"/>
      <c r="M1069" s="1334"/>
      <c r="N1069" s="1334"/>
      <c r="O1069" s="1334"/>
      <c r="P1069" s="1334"/>
      <c r="Q1069" s="1334"/>
      <c r="R1069" s="1334"/>
      <c r="S1069" s="1334"/>
      <c r="T1069" s="1334"/>
      <c r="U1069" s="1334"/>
      <c r="V1069" s="1334"/>
      <c r="W1069" s="1334"/>
      <c r="X1069" s="1334"/>
      <c r="Y1069" s="1334"/>
      <c r="Z1069" s="1334"/>
      <c r="AA1069" s="1334"/>
      <c r="AB1069" s="1334"/>
      <c r="AC1069" s="1334"/>
      <c r="AD1069" s="1334"/>
      <c r="AE1069" s="1334"/>
      <c r="AF1069" s="1334"/>
      <c r="AG1069" s="1334"/>
      <c r="AH1069" s="1334"/>
      <c r="AI1069" s="1334"/>
      <c r="AJ1069" s="1334"/>
      <c r="AK1069" s="1334"/>
      <c r="AL1069" s="1335"/>
      <c r="AM1069" s="1336" t="str">
        <f>'Ornamental Trees - Bare Root'!BH307</f>
        <v/>
      </c>
      <c r="AN1069" s="1337"/>
      <c r="AO1069" s="1338"/>
      <c r="AP1069" s="1339">
        <f>'Ornamental Trees - Bare Root'!BJ307</f>
        <v>0</v>
      </c>
      <c r="AQ1069" s="1340"/>
      <c r="AR1069" s="1341"/>
      <c r="AS1069" s="1336" t="str">
        <f t="shared" si="154"/>
        <v/>
      </c>
      <c r="AT1069" s="1337"/>
      <c r="AU1069" s="1337"/>
      <c r="AV1069" s="1338"/>
      <c r="AW1069" s="1342" t="str">
        <f>'Ornamental Trees - Bare Root'!BA307</f>
        <v>FNOBR311</v>
      </c>
      <c r="AX1069" s="1343"/>
      <c r="AY1069" s="1344"/>
      <c r="BB1069" s="108" t="str">
        <f t="shared" si="155"/>
        <v>*********</v>
      </c>
      <c r="BC1069" s="108" t="str">
        <f t="shared" si="156"/>
        <v>FNOBR311</v>
      </c>
      <c r="BD1069" s="108" t="str">
        <f t="shared" si="157"/>
        <v/>
      </c>
      <c r="BE1069" s="108" t="str">
        <f t="shared" si="158"/>
        <v>Melia azedarach | Chinaberry - Advanced</v>
      </c>
      <c r="BF1069" s="115" t="str">
        <f t="shared" si="159"/>
        <v/>
      </c>
      <c r="BG1069" s="113" t="str">
        <f t="shared" si="160"/>
        <v/>
      </c>
      <c r="BH1069" s="206">
        <f t="shared" si="161"/>
        <v>0</v>
      </c>
      <c r="BI1069" s="113" t="str">
        <f t="shared" si="162"/>
        <v/>
      </c>
    </row>
    <row r="1070" spans="2:61" ht="18.75" customHeight="1" x14ac:dyDescent="0.4">
      <c r="B1070" s="1345" t="s">
        <v>1824</v>
      </c>
      <c r="C1070" s="1346"/>
      <c r="D1070" s="1345" t="s">
        <v>1824</v>
      </c>
      <c r="E1070" s="1346"/>
      <c r="F1070" s="1331" t="str">
        <f>'Ornamental Trees - Bare Root'!BG308</f>
        <v/>
      </c>
      <c r="G1070" s="1332"/>
      <c r="H1070" s="1333" t="str">
        <f>IF('Ornamental Trees - Bare Root'!BE308="",'Ornamental Trees - Bare Root'!BC308&amp;" | "&amp;'Ornamental Trees - Bare Root'!BD308,'Ornamental Trees - Bare Root'!BC308&amp;" | "&amp;'Ornamental Trees - Bare Root'!BD308&amp;" - "&amp;'Ornamental Trees - Bare Root'!BE308)</f>
        <v xml:space="preserve"> | </v>
      </c>
      <c r="I1070" s="1334"/>
      <c r="J1070" s="1334"/>
      <c r="K1070" s="1334"/>
      <c r="L1070" s="1334"/>
      <c r="M1070" s="1334"/>
      <c r="N1070" s="1334"/>
      <c r="O1070" s="1334"/>
      <c r="P1070" s="1334"/>
      <c r="Q1070" s="1334"/>
      <c r="R1070" s="1334"/>
      <c r="S1070" s="1334"/>
      <c r="T1070" s="1334"/>
      <c r="U1070" s="1334"/>
      <c r="V1070" s="1334"/>
      <c r="W1070" s="1334"/>
      <c r="X1070" s="1334"/>
      <c r="Y1070" s="1334"/>
      <c r="Z1070" s="1334"/>
      <c r="AA1070" s="1334"/>
      <c r="AB1070" s="1334"/>
      <c r="AC1070" s="1334"/>
      <c r="AD1070" s="1334"/>
      <c r="AE1070" s="1334"/>
      <c r="AF1070" s="1334"/>
      <c r="AG1070" s="1334"/>
      <c r="AH1070" s="1334"/>
      <c r="AI1070" s="1334"/>
      <c r="AJ1070" s="1334"/>
      <c r="AK1070" s="1334"/>
      <c r="AL1070" s="1335"/>
      <c r="AM1070" s="1336" t="str">
        <f>'Ornamental Trees - Bare Root'!BH308</f>
        <v/>
      </c>
      <c r="AN1070" s="1337"/>
      <c r="AO1070" s="1338"/>
      <c r="AP1070" s="1339" t="str">
        <f>'Ornamental Trees - Bare Root'!BJ308</f>
        <v/>
      </c>
      <c r="AQ1070" s="1340"/>
      <c r="AR1070" s="1341"/>
      <c r="AS1070" s="1336" t="str">
        <f t="shared" si="154"/>
        <v/>
      </c>
      <c r="AT1070" s="1337"/>
      <c r="AU1070" s="1337"/>
      <c r="AV1070" s="1338"/>
      <c r="AW1070" s="1342" t="str">
        <f>'Ornamental Trees - Bare Root'!BA308</f>
        <v/>
      </c>
      <c r="AX1070" s="1343"/>
      <c r="AY1070" s="1344"/>
      <c r="BB1070" s="108" t="str">
        <f t="shared" si="155"/>
        <v>*********</v>
      </c>
      <c r="BC1070" s="108" t="str">
        <f t="shared" si="156"/>
        <v/>
      </c>
      <c r="BD1070" s="108" t="str">
        <f t="shared" si="157"/>
        <v/>
      </c>
      <c r="BE1070" s="108" t="str">
        <f t="shared" si="158"/>
        <v xml:space="preserve"> | </v>
      </c>
      <c r="BF1070" s="115" t="str">
        <f t="shared" si="159"/>
        <v/>
      </c>
      <c r="BG1070" s="113" t="str">
        <f t="shared" si="160"/>
        <v/>
      </c>
      <c r="BH1070" s="206" t="str">
        <f t="shared" si="161"/>
        <v/>
      </c>
      <c r="BI1070" s="113" t="str">
        <f t="shared" si="162"/>
        <v/>
      </c>
    </row>
    <row r="1071" spans="2:61" ht="18.75" customHeight="1" x14ac:dyDescent="0.4">
      <c r="B1071" s="1345" t="s">
        <v>1824</v>
      </c>
      <c r="C1071" s="1346"/>
      <c r="D1071" s="1345" t="s">
        <v>1824</v>
      </c>
      <c r="E1071" s="1346"/>
      <c r="F1071" s="1331" t="str">
        <f>'Ornamental Trees - Bare Root'!BG309</f>
        <v/>
      </c>
      <c r="G1071" s="1332"/>
      <c r="H1071" s="1333" t="str">
        <f>IF('Ornamental Trees - Bare Root'!BE309="",'Ornamental Trees - Bare Root'!BC309&amp;" | "&amp;'Ornamental Trees - Bare Root'!BD309,'Ornamental Trees - Bare Root'!BC309&amp;" | "&amp;'Ornamental Trees - Bare Root'!BD309&amp;" - "&amp;'Ornamental Trees - Bare Root'!BE309)</f>
        <v xml:space="preserve"> | </v>
      </c>
      <c r="I1071" s="1334"/>
      <c r="J1071" s="1334"/>
      <c r="K1071" s="1334"/>
      <c r="L1071" s="1334"/>
      <c r="M1071" s="1334"/>
      <c r="N1071" s="1334"/>
      <c r="O1071" s="1334"/>
      <c r="P1071" s="1334"/>
      <c r="Q1071" s="1334"/>
      <c r="R1071" s="1334"/>
      <c r="S1071" s="1334"/>
      <c r="T1071" s="1334"/>
      <c r="U1071" s="1334"/>
      <c r="V1071" s="1334"/>
      <c r="W1071" s="1334"/>
      <c r="X1071" s="1334"/>
      <c r="Y1071" s="1334"/>
      <c r="Z1071" s="1334"/>
      <c r="AA1071" s="1334"/>
      <c r="AB1071" s="1334"/>
      <c r="AC1071" s="1334"/>
      <c r="AD1071" s="1334"/>
      <c r="AE1071" s="1334"/>
      <c r="AF1071" s="1334"/>
      <c r="AG1071" s="1334"/>
      <c r="AH1071" s="1334"/>
      <c r="AI1071" s="1334"/>
      <c r="AJ1071" s="1334"/>
      <c r="AK1071" s="1334"/>
      <c r="AL1071" s="1335"/>
      <c r="AM1071" s="1336" t="str">
        <f>'Ornamental Trees - Bare Root'!BH309</f>
        <v/>
      </c>
      <c r="AN1071" s="1337"/>
      <c r="AO1071" s="1338"/>
      <c r="AP1071" s="1339" t="str">
        <f>'Ornamental Trees - Bare Root'!BJ309</f>
        <v/>
      </c>
      <c r="AQ1071" s="1340"/>
      <c r="AR1071" s="1341"/>
      <c r="AS1071" s="1336" t="str">
        <f t="shared" si="154"/>
        <v/>
      </c>
      <c r="AT1071" s="1337"/>
      <c r="AU1071" s="1337"/>
      <c r="AV1071" s="1338"/>
      <c r="AW1071" s="1342" t="str">
        <f>'Ornamental Trees - Bare Root'!BA309</f>
        <v/>
      </c>
      <c r="AX1071" s="1343"/>
      <c r="AY1071" s="1344"/>
      <c r="BB1071" s="108" t="str">
        <f t="shared" si="155"/>
        <v>*********</v>
      </c>
      <c r="BC1071" s="108" t="str">
        <f t="shared" si="156"/>
        <v/>
      </c>
      <c r="BD1071" s="108" t="str">
        <f t="shared" si="157"/>
        <v/>
      </c>
      <c r="BE1071" s="108" t="str">
        <f t="shared" si="158"/>
        <v xml:space="preserve"> | </v>
      </c>
      <c r="BF1071" s="115" t="str">
        <f t="shared" si="159"/>
        <v/>
      </c>
      <c r="BG1071" s="113" t="str">
        <f t="shared" si="160"/>
        <v/>
      </c>
      <c r="BH1071" s="206" t="str">
        <f t="shared" si="161"/>
        <v/>
      </c>
      <c r="BI1071" s="113" t="str">
        <f t="shared" si="162"/>
        <v/>
      </c>
    </row>
    <row r="1072" spans="2:61" ht="18.75" customHeight="1" x14ac:dyDescent="0.4">
      <c r="B1072" s="1345" t="s">
        <v>1824</v>
      </c>
      <c r="C1072" s="1346"/>
      <c r="D1072" s="1345" t="s">
        <v>1824</v>
      </c>
      <c r="E1072" s="1346"/>
      <c r="F1072" s="1331" t="str">
        <f>'Ornamental Trees - Bare Root'!BG310</f>
        <v/>
      </c>
      <c r="G1072" s="1332"/>
      <c r="H1072" s="1333" t="str">
        <f>IF('Ornamental Trees - Bare Root'!BE310="",'Ornamental Trees - Bare Root'!BC310&amp;" | "&amp;'Ornamental Trees - Bare Root'!BD310,'Ornamental Trees - Bare Root'!BC310&amp;" | "&amp;'Ornamental Trees - Bare Root'!BD310&amp;" - "&amp;'Ornamental Trees - Bare Root'!BE310)</f>
        <v>Morus alba ‘Chaparral’* | Weeping Chaparral Mulberry - 1.8m Standard</v>
      </c>
      <c r="I1072" s="1334"/>
      <c r="J1072" s="1334"/>
      <c r="K1072" s="1334"/>
      <c r="L1072" s="1334"/>
      <c r="M1072" s="1334"/>
      <c r="N1072" s="1334"/>
      <c r="O1072" s="1334"/>
      <c r="P1072" s="1334"/>
      <c r="Q1072" s="1334"/>
      <c r="R1072" s="1334"/>
      <c r="S1072" s="1334"/>
      <c r="T1072" s="1334"/>
      <c r="U1072" s="1334"/>
      <c r="V1072" s="1334"/>
      <c r="W1072" s="1334"/>
      <c r="X1072" s="1334"/>
      <c r="Y1072" s="1334"/>
      <c r="Z1072" s="1334"/>
      <c r="AA1072" s="1334"/>
      <c r="AB1072" s="1334"/>
      <c r="AC1072" s="1334"/>
      <c r="AD1072" s="1334"/>
      <c r="AE1072" s="1334"/>
      <c r="AF1072" s="1334"/>
      <c r="AG1072" s="1334"/>
      <c r="AH1072" s="1334"/>
      <c r="AI1072" s="1334"/>
      <c r="AJ1072" s="1334"/>
      <c r="AK1072" s="1334"/>
      <c r="AL1072" s="1335"/>
      <c r="AM1072" s="1336" t="str">
        <f>'Ornamental Trees - Bare Root'!BH310</f>
        <v/>
      </c>
      <c r="AN1072" s="1337"/>
      <c r="AO1072" s="1338"/>
      <c r="AP1072" s="1339">
        <f>'Ornamental Trees - Bare Root'!BJ310</f>
        <v>0</v>
      </c>
      <c r="AQ1072" s="1340"/>
      <c r="AR1072" s="1341"/>
      <c r="AS1072" s="1336" t="str">
        <f t="shared" si="154"/>
        <v/>
      </c>
      <c r="AT1072" s="1337"/>
      <c r="AU1072" s="1337"/>
      <c r="AV1072" s="1338"/>
      <c r="AW1072" s="1342" t="str">
        <f>'Ornamental Trees - Bare Root'!BA310</f>
        <v>FNOBR314</v>
      </c>
      <c r="AX1072" s="1343"/>
      <c r="AY1072" s="1344"/>
      <c r="BB1072" s="108" t="str">
        <f t="shared" si="155"/>
        <v>*********</v>
      </c>
      <c r="BC1072" s="108" t="str">
        <f t="shared" si="156"/>
        <v>FNOBR314</v>
      </c>
      <c r="BD1072" s="108" t="str">
        <f t="shared" si="157"/>
        <v/>
      </c>
      <c r="BE1072" s="108" t="str">
        <f t="shared" si="158"/>
        <v>Morus alba ‘Chaparral’* | Weeping Chaparral Mulberry - 1.8m Standard</v>
      </c>
      <c r="BF1072" s="115" t="str">
        <f t="shared" si="159"/>
        <v/>
      </c>
      <c r="BG1072" s="113" t="str">
        <f t="shared" si="160"/>
        <v/>
      </c>
      <c r="BH1072" s="206">
        <f t="shared" si="161"/>
        <v>0</v>
      </c>
      <c r="BI1072" s="113" t="str">
        <f t="shared" si="162"/>
        <v/>
      </c>
    </row>
    <row r="1073" spans="2:61" ht="18.75" customHeight="1" x14ac:dyDescent="0.4">
      <c r="B1073" s="1345" t="s">
        <v>1824</v>
      </c>
      <c r="C1073" s="1346"/>
      <c r="D1073" s="1345" t="s">
        <v>1824</v>
      </c>
      <c r="E1073" s="1346"/>
      <c r="F1073" s="1331" t="str">
        <f>'Ornamental Trees - Bare Root'!BG311</f>
        <v/>
      </c>
      <c r="G1073" s="1332"/>
      <c r="H1073" s="1333" t="str">
        <f>IF('Ornamental Trees - Bare Root'!BE311="",'Ornamental Trees - Bare Root'!BC311&amp;" | "&amp;'Ornamental Trees - Bare Root'!BD311,'Ornamental Trees - Bare Root'!BC311&amp;" | "&amp;'Ornamental Trees - Bare Root'!BD311&amp;" - "&amp;'Ornamental Trees - Bare Root'!BE311)</f>
        <v>Morus Alba Pendula* | Weeping Mulberry - 1.8m Standard</v>
      </c>
      <c r="I1073" s="1334"/>
      <c r="J1073" s="1334"/>
      <c r="K1073" s="1334"/>
      <c r="L1073" s="1334"/>
      <c r="M1073" s="1334"/>
      <c r="N1073" s="1334"/>
      <c r="O1073" s="1334"/>
      <c r="P1073" s="1334"/>
      <c r="Q1073" s="1334"/>
      <c r="R1073" s="1334"/>
      <c r="S1073" s="1334"/>
      <c r="T1073" s="1334"/>
      <c r="U1073" s="1334"/>
      <c r="V1073" s="1334"/>
      <c r="W1073" s="1334"/>
      <c r="X1073" s="1334"/>
      <c r="Y1073" s="1334"/>
      <c r="Z1073" s="1334"/>
      <c r="AA1073" s="1334"/>
      <c r="AB1073" s="1334"/>
      <c r="AC1073" s="1334"/>
      <c r="AD1073" s="1334"/>
      <c r="AE1073" s="1334"/>
      <c r="AF1073" s="1334"/>
      <c r="AG1073" s="1334"/>
      <c r="AH1073" s="1334"/>
      <c r="AI1073" s="1334"/>
      <c r="AJ1073" s="1334"/>
      <c r="AK1073" s="1334"/>
      <c r="AL1073" s="1335"/>
      <c r="AM1073" s="1336">
        <f>'Ornamental Trees - Bare Root'!BH311</f>
        <v>139.94999999999999</v>
      </c>
      <c r="AN1073" s="1337"/>
      <c r="AO1073" s="1338"/>
      <c r="AP1073" s="1339">
        <f>'Ornamental Trees - Bare Root'!BJ311</f>
        <v>0</v>
      </c>
      <c r="AQ1073" s="1340"/>
      <c r="AR1073" s="1341"/>
      <c r="AS1073" s="1336" t="str">
        <f t="shared" si="154"/>
        <v/>
      </c>
      <c r="AT1073" s="1337"/>
      <c r="AU1073" s="1337"/>
      <c r="AV1073" s="1338"/>
      <c r="AW1073" s="1342" t="str">
        <f>'Ornamental Trees - Bare Root'!BA311</f>
        <v>JFOBR316</v>
      </c>
      <c r="AX1073" s="1343"/>
      <c r="AY1073" s="1344"/>
      <c r="BB1073" s="108" t="str">
        <f t="shared" si="155"/>
        <v>*********</v>
      </c>
      <c r="BC1073" s="108" t="str">
        <f t="shared" si="156"/>
        <v>JFOBR316</v>
      </c>
      <c r="BD1073" s="108" t="str">
        <f t="shared" si="157"/>
        <v/>
      </c>
      <c r="BE1073" s="108" t="str">
        <f t="shared" si="158"/>
        <v>Morus Alba Pendula* | Weeping Mulberry - 1.8m Standard</v>
      </c>
      <c r="BF1073" s="115" t="str">
        <f t="shared" si="159"/>
        <v/>
      </c>
      <c r="BG1073" s="113">
        <f t="shared" si="160"/>
        <v>139.94999999999999</v>
      </c>
      <c r="BH1073" s="206">
        <f t="shared" si="161"/>
        <v>0</v>
      </c>
      <c r="BI1073" s="113" t="str">
        <f t="shared" si="162"/>
        <v/>
      </c>
    </row>
    <row r="1074" spans="2:61" ht="18.75" customHeight="1" x14ac:dyDescent="0.4">
      <c r="B1074" s="1345" t="s">
        <v>1824</v>
      </c>
      <c r="C1074" s="1346"/>
      <c r="D1074" s="1345" t="s">
        <v>1824</v>
      </c>
      <c r="E1074" s="1346"/>
      <c r="F1074" s="1331" t="str">
        <f>'Ornamental Trees - Bare Root'!BG312</f>
        <v/>
      </c>
      <c r="G1074" s="1332"/>
      <c r="H1074" s="1333" t="str">
        <f>IF('Ornamental Trees - Bare Root'!BE312="",'Ornamental Trees - Bare Root'!BC312&amp;" | "&amp;'Ornamental Trees - Bare Root'!BD312,'Ornamental Trees - Bare Root'!BC312&amp;" | "&amp;'Ornamental Trees - Bare Root'!BD312&amp;" - "&amp;'Ornamental Trees - Bare Root'!BE312)</f>
        <v>Morus alba Pendula* | Weeping Mulberry - 1.2m Standard</v>
      </c>
      <c r="I1074" s="1334"/>
      <c r="J1074" s="1334"/>
      <c r="K1074" s="1334"/>
      <c r="L1074" s="1334"/>
      <c r="M1074" s="1334"/>
      <c r="N1074" s="1334"/>
      <c r="O1074" s="1334"/>
      <c r="P1074" s="1334"/>
      <c r="Q1074" s="1334"/>
      <c r="R1074" s="1334"/>
      <c r="S1074" s="1334"/>
      <c r="T1074" s="1334"/>
      <c r="U1074" s="1334"/>
      <c r="V1074" s="1334"/>
      <c r="W1074" s="1334"/>
      <c r="X1074" s="1334"/>
      <c r="Y1074" s="1334"/>
      <c r="Z1074" s="1334"/>
      <c r="AA1074" s="1334"/>
      <c r="AB1074" s="1334"/>
      <c r="AC1074" s="1334"/>
      <c r="AD1074" s="1334"/>
      <c r="AE1074" s="1334"/>
      <c r="AF1074" s="1334"/>
      <c r="AG1074" s="1334"/>
      <c r="AH1074" s="1334"/>
      <c r="AI1074" s="1334"/>
      <c r="AJ1074" s="1334"/>
      <c r="AK1074" s="1334"/>
      <c r="AL1074" s="1335"/>
      <c r="AM1074" s="1336" t="str">
        <f>'Ornamental Trees - Bare Root'!BH312</f>
        <v/>
      </c>
      <c r="AN1074" s="1337"/>
      <c r="AO1074" s="1338"/>
      <c r="AP1074" s="1339">
        <f>'Ornamental Trees - Bare Root'!BJ312</f>
        <v>0</v>
      </c>
      <c r="AQ1074" s="1340"/>
      <c r="AR1074" s="1341"/>
      <c r="AS1074" s="1336" t="str">
        <f t="shared" si="154"/>
        <v/>
      </c>
      <c r="AT1074" s="1337"/>
      <c r="AU1074" s="1337"/>
      <c r="AV1074" s="1338"/>
      <c r="AW1074" s="1342" t="str">
        <f>'Ornamental Trees - Bare Root'!BA312</f>
        <v>JFOBR318</v>
      </c>
      <c r="AX1074" s="1343"/>
      <c r="AY1074" s="1344"/>
      <c r="BB1074" s="108" t="str">
        <f t="shared" si="155"/>
        <v>*********</v>
      </c>
      <c r="BC1074" s="108" t="str">
        <f t="shared" si="156"/>
        <v>JFOBR318</v>
      </c>
      <c r="BD1074" s="108" t="str">
        <f t="shared" si="157"/>
        <v/>
      </c>
      <c r="BE1074" s="108" t="str">
        <f t="shared" si="158"/>
        <v>Morus alba Pendula* | Weeping Mulberry - 1.2m Standard</v>
      </c>
      <c r="BF1074" s="115" t="str">
        <f t="shared" si="159"/>
        <v/>
      </c>
      <c r="BG1074" s="113" t="str">
        <f t="shared" si="160"/>
        <v/>
      </c>
      <c r="BH1074" s="206">
        <f t="shared" si="161"/>
        <v>0</v>
      </c>
      <c r="BI1074" s="113" t="str">
        <f t="shared" si="162"/>
        <v/>
      </c>
    </row>
    <row r="1075" spans="2:61" ht="18.75" customHeight="1" x14ac:dyDescent="0.4">
      <c r="B1075" s="1345" t="s">
        <v>1824</v>
      </c>
      <c r="C1075" s="1346"/>
      <c r="D1075" s="1345" t="s">
        <v>1824</v>
      </c>
      <c r="E1075" s="1346"/>
      <c r="F1075" s="1331" t="str">
        <f>'Ornamental Trees - Bare Root'!BG313</f>
        <v/>
      </c>
      <c r="G1075" s="1332"/>
      <c r="H1075" s="1333" t="str">
        <f>IF('Ornamental Trees - Bare Root'!BE313="",'Ornamental Trees - Bare Root'!BC313&amp;" | "&amp;'Ornamental Trees - Bare Root'!BD313,'Ornamental Trees - Bare Root'!BC313&amp;" | "&amp;'Ornamental Trees - Bare Root'!BD313&amp;" - "&amp;'Ornamental Trees - Bare Root'!BE313)</f>
        <v xml:space="preserve"> | </v>
      </c>
      <c r="I1075" s="1334"/>
      <c r="J1075" s="1334"/>
      <c r="K1075" s="1334"/>
      <c r="L1075" s="1334"/>
      <c r="M1075" s="1334"/>
      <c r="N1075" s="1334"/>
      <c r="O1075" s="1334"/>
      <c r="P1075" s="1334"/>
      <c r="Q1075" s="1334"/>
      <c r="R1075" s="1334"/>
      <c r="S1075" s="1334"/>
      <c r="T1075" s="1334"/>
      <c r="U1075" s="1334"/>
      <c r="V1075" s="1334"/>
      <c r="W1075" s="1334"/>
      <c r="X1075" s="1334"/>
      <c r="Y1075" s="1334"/>
      <c r="Z1075" s="1334"/>
      <c r="AA1075" s="1334"/>
      <c r="AB1075" s="1334"/>
      <c r="AC1075" s="1334"/>
      <c r="AD1075" s="1334"/>
      <c r="AE1075" s="1334"/>
      <c r="AF1075" s="1334"/>
      <c r="AG1075" s="1334"/>
      <c r="AH1075" s="1334"/>
      <c r="AI1075" s="1334"/>
      <c r="AJ1075" s="1334"/>
      <c r="AK1075" s="1334"/>
      <c r="AL1075" s="1335"/>
      <c r="AM1075" s="1336" t="str">
        <f>'Ornamental Trees - Bare Root'!BH313</f>
        <v/>
      </c>
      <c r="AN1075" s="1337"/>
      <c r="AO1075" s="1338"/>
      <c r="AP1075" s="1339" t="str">
        <f>'Ornamental Trees - Bare Root'!BJ313</f>
        <v/>
      </c>
      <c r="AQ1075" s="1340"/>
      <c r="AR1075" s="1341"/>
      <c r="AS1075" s="1336" t="str">
        <f t="shared" si="154"/>
        <v/>
      </c>
      <c r="AT1075" s="1337"/>
      <c r="AU1075" s="1337"/>
      <c r="AV1075" s="1338"/>
      <c r="AW1075" s="1342" t="str">
        <f>'Ornamental Trees - Bare Root'!BA313</f>
        <v/>
      </c>
      <c r="AX1075" s="1343"/>
      <c r="AY1075" s="1344"/>
      <c r="BB1075" s="108" t="str">
        <f t="shared" si="155"/>
        <v>*********</v>
      </c>
      <c r="BC1075" s="108" t="str">
        <f t="shared" si="156"/>
        <v/>
      </c>
      <c r="BD1075" s="108" t="str">
        <f t="shared" si="157"/>
        <v/>
      </c>
      <c r="BE1075" s="108" t="str">
        <f t="shared" si="158"/>
        <v xml:space="preserve"> | </v>
      </c>
      <c r="BF1075" s="115" t="str">
        <f t="shared" si="159"/>
        <v/>
      </c>
      <c r="BG1075" s="113" t="str">
        <f t="shared" si="160"/>
        <v/>
      </c>
      <c r="BH1075" s="206" t="str">
        <f t="shared" si="161"/>
        <v/>
      </c>
      <c r="BI1075" s="113" t="str">
        <f t="shared" si="162"/>
        <v/>
      </c>
    </row>
    <row r="1076" spans="2:61" ht="18.75" customHeight="1" x14ac:dyDescent="0.4">
      <c r="B1076" s="1345" t="s">
        <v>1824</v>
      </c>
      <c r="C1076" s="1346"/>
      <c r="D1076" s="1345" t="s">
        <v>1824</v>
      </c>
      <c r="E1076" s="1346"/>
      <c r="F1076" s="1331" t="str">
        <f>'Ornamental Trees - Bare Root'!BG314</f>
        <v/>
      </c>
      <c r="G1076" s="1332"/>
      <c r="H1076" s="1333" t="str">
        <f>IF('Ornamental Trees - Bare Root'!BE314="",'Ornamental Trees - Bare Root'!BC314&amp;" | "&amp;'Ornamental Trees - Bare Root'!BD314,'Ornamental Trees - Bare Root'!BC314&amp;" | "&amp;'Ornamental Trees - Bare Root'!BD314&amp;" - "&amp;'Ornamental Trees - Bare Root'!BE314)</f>
        <v xml:space="preserve"> | </v>
      </c>
      <c r="I1076" s="1334"/>
      <c r="J1076" s="1334"/>
      <c r="K1076" s="1334"/>
      <c r="L1076" s="1334"/>
      <c r="M1076" s="1334"/>
      <c r="N1076" s="1334"/>
      <c r="O1076" s="1334"/>
      <c r="P1076" s="1334"/>
      <c r="Q1076" s="1334"/>
      <c r="R1076" s="1334"/>
      <c r="S1076" s="1334"/>
      <c r="T1076" s="1334"/>
      <c r="U1076" s="1334"/>
      <c r="V1076" s="1334"/>
      <c r="W1076" s="1334"/>
      <c r="X1076" s="1334"/>
      <c r="Y1076" s="1334"/>
      <c r="Z1076" s="1334"/>
      <c r="AA1076" s="1334"/>
      <c r="AB1076" s="1334"/>
      <c r="AC1076" s="1334"/>
      <c r="AD1076" s="1334"/>
      <c r="AE1076" s="1334"/>
      <c r="AF1076" s="1334"/>
      <c r="AG1076" s="1334"/>
      <c r="AH1076" s="1334"/>
      <c r="AI1076" s="1334"/>
      <c r="AJ1076" s="1334"/>
      <c r="AK1076" s="1334"/>
      <c r="AL1076" s="1335"/>
      <c r="AM1076" s="1336" t="str">
        <f>'Ornamental Trees - Bare Root'!BH314</f>
        <v/>
      </c>
      <c r="AN1076" s="1337"/>
      <c r="AO1076" s="1338"/>
      <c r="AP1076" s="1339" t="str">
        <f>'Ornamental Trees - Bare Root'!BJ314</f>
        <v/>
      </c>
      <c r="AQ1076" s="1340"/>
      <c r="AR1076" s="1341"/>
      <c r="AS1076" s="1336" t="str">
        <f t="shared" si="154"/>
        <v/>
      </c>
      <c r="AT1076" s="1337"/>
      <c r="AU1076" s="1337"/>
      <c r="AV1076" s="1338"/>
      <c r="AW1076" s="1342" t="str">
        <f>'Ornamental Trees - Bare Root'!BA314</f>
        <v/>
      </c>
      <c r="AX1076" s="1343"/>
      <c r="AY1076" s="1344"/>
      <c r="BB1076" s="108" t="str">
        <f t="shared" si="155"/>
        <v>*********</v>
      </c>
      <c r="BC1076" s="108" t="str">
        <f t="shared" si="156"/>
        <v/>
      </c>
      <c r="BD1076" s="108" t="str">
        <f t="shared" si="157"/>
        <v/>
      </c>
      <c r="BE1076" s="108" t="str">
        <f t="shared" si="158"/>
        <v xml:space="preserve"> | </v>
      </c>
      <c r="BF1076" s="115" t="str">
        <f t="shared" si="159"/>
        <v/>
      </c>
      <c r="BG1076" s="113" t="str">
        <f t="shared" si="160"/>
        <v/>
      </c>
      <c r="BH1076" s="206" t="str">
        <f t="shared" si="161"/>
        <v/>
      </c>
      <c r="BI1076" s="113" t="str">
        <f t="shared" si="162"/>
        <v/>
      </c>
    </row>
    <row r="1077" spans="2:61" ht="18.75" customHeight="1" x14ac:dyDescent="0.4">
      <c r="B1077" s="1345" t="s">
        <v>1824</v>
      </c>
      <c r="C1077" s="1346"/>
      <c r="D1077" s="1345" t="s">
        <v>1824</v>
      </c>
      <c r="E1077" s="1346"/>
      <c r="F1077" s="1331" t="str">
        <f>'Ornamental Trees - Bare Root'!BG315</f>
        <v/>
      </c>
      <c r="G1077" s="1332"/>
      <c r="H1077" s="1333" t="str">
        <f>IF('Ornamental Trees - Bare Root'!BE315="",'Ornamental Trees - Bare Root'!BC315&amp;" | "&amp;'Ornamental Trees - Bare Root'!BD315,'Ornamental Trees - Bare Root'!BC315&amp;" | "&amp;'Ornamental Trees - Bare Root'!BD315&amp;" - "&amp;'Ornamental Trees - Bare Root'!BE315)</f>
        <v>Parrotia Persica | Persian Witch Hazel - Advanced</v>
      </c>
      <c r="I1077" s="1334"/>
      <c r="J1077" s="1334"/>
      <c r="K1077" s="1334"/>
      <c r="L1077" s="1334"/>
      <c r="M1077" s="1334"/>
      <c r="N1077" s="1334"/>
      <c r="O1077" s="1334"/>
      <c r="P1077" s="1334"/>
      <c r="Q1077" s="1334"/>
      <c r="R1077" s="1334"/>
      <c r="S1077" s="1334"/>
      <c r="T1077" s="1334"/>
      <c r="U1077" s="1334"/>
      <c r="V1077" s="1334"/>
      <c r="W1077" s="1334"/>
      <c r="X1077" s="1334"/>
      <c r="Y1077" s="1334"/>
      <c r="Z1077" s="1334"/>
      <c r="AA1077" s="1334"/>
      <c r="AB1077" s="1334"/>
      <c r="AC1077" s="1334"/>
      <c r="AD1077" s="1334"/>
      <c r="AE1077" s="1334"/>
      <c r="AF1077" s="1334"/>
      <c r="AG1077" s="1334"/>
      <c r="AH1077" s="1334"/>
      <c r="AI1077" s="1334"/>
      <c r="AJ1077" s="1334"/>
      <c r="AK1077" s="1334"/>
      <c r="AL1077" s="1335"/>
      <c r="AM1077" s="1336">
        <f>'Ornamental Trees - Bare Root'!BH315</f>
        <v>57.95</v>
      </c>
      <c r="AN1077" s="1337"/>
      <c r="AO1077" s="1338"/>
      <c r="AP1077" s="1339">
        <f>'Ornamental Trees - Bare Root'!BJ315</f>
        <v>0</v>
      </c>
      <c r="AQ1077" s="1340"/>
      <c r="AR1077" s="1341"/>
      <c r="AS1077" s="1336" t="str">
        <f t="shared" si="154"/>
        <v/>
      </c>
      <c r="AT1077" s="1337"/>
      <c r="AU1077" s="1337"/>
      <c r="AV1077" s="1338"/>
      <c r="AW1077" s="1342" t="str">
        <f>'Ornamental Trees - Bare Root'!BA315</f>
        <v>FNOBR325</v>
      </c>
      <c r="AX1077" s="1343"/>
      <c r="AY1077" s="1344"/>
      <c r="BB1077" s="108" t="str">
        <f t="shared" si="155"/>
        <v>*********</v>
      </c>
      <c r="BC1077" s="108" t="str">
        <f t="shared" si="156"/>
        <v>FNOBR325</v>
      </c>
      <c r="BD1077" s="108" t="str">
        <f t="shared" si="157"/>
        <v/>
      </c>
      <c r="BE1077" s="108" t="str">
        <f t="shared" si="158"/>
        <v>Parrotia Persica | Persian Witch Hazel - Advanced</v>
      </c>
      <c r="BF1077" s="115" t="str">
        <f t="shared" si="159"/>
        <v/>
      </c>
      <c r="BG1077" s="113">
        <f t="shared" si="160"/>
        <v>57.95</v>
      </c>
      <c r="BH1077" s="206">
        <f t="shared" si="161"/>
        <v>0</v>
      </c>
      <c r="BI1077" s="113" t="str">
        <f t="shared" si="162"/>
        <v/>
      </c>
    </row>
    <row r="1078" spans="2:61" ht="18.75" customHeight="1" x14ac:dyDescent="0.4">
      <c r="B1078" s="1345" t="s">
        <v>1824</v>
      </c>
      <c r="C1078" s="1346"/>
      <c r="D1078" s="1345" t="s">
        <v>1824</v>
      </c>
      <c r="E1078" s="1346"/>
      <c r="F1078" s="1331" t="str">
        <f>'Ornamental Trees - Bare Root'!BG316</f>
        <v/>
      </c>
      <c r="G1078" s="1332"/>
      <c r="H1078" s="1333" t="str">
        <f>IF('Ornamental Trees - Bare Root'!BE316="",'Ornamental Trees - Bare Root'!BC316&amp;" | "&amp;'Ornamental Trees - Bare Root'!BD316,'Ornamental Trees - Bare Root'!BC316&amp;" | "&amp;'Ornamental Trees - Bare Root'!BD316&amp;" - "&amp;'Ornamental Trees - Bare Root'!BE316)</f>
        <v>Parrotia Persica 'JLColumnar' Persian Spire | Persian Spire Persian Witch Hazel - Regular</v>
      </c>
      <c r="I1078" s="1334"/>
      <c r="J1078" s="1334"/>
      <c r="K1078" s="1334"/>
      <c r="L1078" s="1334"/>
      <c r="M1078" s="1334"/>
      <c r="N1078" s="1334"/>
      <c r="O1078" s="1334"/>
      <c r="P1078" s="1334"/>
      <c r="Q1078" s="1334"/>
      <c r="R1078" s="1334"/>
      <c r="S1078" s="1334"/>
      <c r="T1078" s="1334"/>
      <c r="U1078" s="1334"/>
      <c r="V1078" s="1334"/>
      <c r="W1078" s="1334"/>
      <c r="X1078" s="1334"/>
      <c r="Y1078" s="1334"/>
      <c r="Z1078" s="1334"/>
      <c r="AA1078" s="1334"/>
      <c r="AB1078" s="1334"/>
      <c r="AC1078" s="1334"/>
      <c r="AD1078" s="1334"/>
      <c r="AE1078" s="1334"/>
      <c r="AF1078" s="1334"/>
      <c r="AG1078" s="1334"/>
      <c r="AH1078" s="1334"/>
      <c r="AI1078" s="1334"/>
      <c r="AJ1078" s="1334"/>
      <c r="AK1078" s="1334"/>
      <c r="AL1078" s="1335"/>
      <c r="AM1078" s="1336">
        <f>'Ornamental Trees - Bare Root'!BH316</f>
        <v>57.95</v>
      </c>
      <c r="AN1078" s="1337"/>
      <c r="AO1078" s="1338"/>
      <c r="AP1078" s="1339">
        <f>'Ornamental Trees - Bare Root'!BJ316</f>
        <v>0</v>
      </c>
      <c r="AQ1078" s="1340"/>
      <c r="AR1078" s="1341"/>
      <c r="AS1078" s="1336" t="str">
        <f t="shared" si="154"/>
        <v/>
      </c>
      <c r="AT1078" s="1337"/>
      <c r="AU1078" s="1337"/>
      <c r="AV1078" s="1338"/>
      <c r="AW1078" s="1342" t="str">
        <f>'Ornamental Trees - Bare Root'!BA316</f>
        <v>FNOBR327</v>
      </c>
      <c r="AX1078" s="1343"/>
      <c r="AY1078" s="1344"/>
      <c r="BB1078" s="108" t="str">
        <f t="shared" si="155"/>
        <v>*********</v>
      </c>
      <c r="BC1078" s="108" t="str">
        <f t="shared" si="156"/>
        <v>FNOBR327</v>
      </c>
      <c r="BD1078" s="108" t="str">
        <f t="shared" si="157"/>
        <v/>
      </c>
      <c r="BE1078" s="108" t="str">
        <f t="shared" si="158"/>
        <v>Parrotia Persica 'JLColumnar' Persian Spire | Persian Spire Persian Witch Hazel - Regular</v>
      </c>
      <c r="BF1078" s="115" t="str">
        <f t="shared" si="159"/>
        <v/>
      </c>
      <c r="BG1078" s="113">
        <f t="shared" si="160"/>
        <v>57.95</v>
      </c>
      <c r="BH1078" s="206">
        <f t="shared" si="161"/>
        <v>0</v>
      </c>
      <c r="BI1078" s="113" t="str">
        <f t="shared" si="162"/>
        <v/>
      </c>
    </row>
    <row r="1079" spans="2:61" ht="18.75" customHeight="1" x14ac:dyDescent="0.4">
      <c r="B1079" s="1345" t="s">
        <v>1824</v>
      </c>
      <c r="C1079" s="1346"/>
      <c r="D1079" s="1345" t="s">
        <v>1824</v>
      </c>
      <c r="E1079" s="1346"/>
      <c r="F1079" s="1331" t="str">
        <f>'Ornamental Trees - Bare Root'!BG317</f>
        <v/>
      </c>
      <c r="G1079" s="1332"/>
      <c r="H1079" s="1333" t="str">
        <f>IF('Ornamental Trees - Bare Root'!BE317="",'Ornamental Trees - Bare Root'!BC317&amp;" | "&amp;'Ornamental Trees - Bare Root'!BD317,'Ornamental Trees - Bare Root'!BC317&amp;" | "&amp;'Ornamental Trees - Bare Root'!BD317&amp;" - "&amp;'Ornamental Trees - Bare Root'!BE317)</f>
        <v xml:space="preserve"> | </v>
      </c>
      <c r="I1079" s="1334"/>
      <c r="J1079" s="1334"/>
      <c r="K1079" s="1334"/>
      <c r="L1079" s="1334"/>
      <c r="M1079" s="1334"/>
      <c r="N1079" s="1334"/>
      <c r="O1079" s="1334"/>
      <c r="P1079" s="1334"/>
      <c r="Q1079" s="1334"/>
      <c r="R1079" s="1334"/>
      <c r="S1079" s="1334"/>
      <c r="T1079" s="1334"/>
      <c r="U1079" s="1334"/>
      <c r="V1079" s="1334"/>
      <c r="W1079" s="1334"/>
      <c r="X1079" s="1334"/>
      <c r="Y1079" s="1334"/>
      <c r="Z1079" s="1334"/>
      <c r="AA1079" s="1334"/>
      <c r="AB1079" s="1334"/>
      <c r="AC1079" s="1334"/>
      <c r="AD1079" s="1334"/>
      <c r="AE1079" s="1334"/>
      <c r="AF1079" s="1334"/>
      <c r="AG1079" s="1334"/>
      <c r="AH1079" s="1334"/>
      <c r="AI1079" s="1334"/>
      <c r="AJ1079" s="1334"/>
      <c r="AK1079" s="1334"/>
      <c r="AL1079" s="1335"/>
      <c r="AM1079" s="1336" t="str">
        <f>'Ornamental Trees - Bare Root'!BH317</f>
        <v/>
      </c>
      <c r="AN1079" s="1337"/>
      <c r="AO1079" s="1338"/>
      <c r="AP1079" s="1339" t="str">
        <f>'Ornamental Trees - Bare Root'!BJ317</f>
        <v/>
      </c>
      <c r="AQ1079" s="1340"/>
      <c r="AR1079" s="1341"/>
      <c r="AS1079" s="1336" t="str">
        <f t="shared" si="154"/>
        <v/>
      </c>
      <c r="AT1079" s="1337"/>
      <c r="AU1079" s="1337"/>
      <c r="AV1079" s="1338"/>
      <c r="AW1079" s="1342" t="str">
        <f>'Ornamental Trees - Bare Root'!BA317</f>
        <v/>
      </c>
      <c r="AX1079" s="1343"/>
      <c r="AY1079" s="1344"/>
      <c r="BB1079" s="108" t="str">
        <f t="shared" si="155"/>
        <v>*********</v>
      </c>
      <c r="BC1079" s="108" t="str">
        <f t="shared" si="156"/>
        <v/>
      </c>
      <c r="BD1079" s="108" t="str">
        <f t="shared" si="157"/>
        <v/>
      </c>
      <c r="BE1079" s="108" t="str">
        <f t="shared" si="158"/>
        <v xml:space="preserve"> | </v>
      </c>
      <c r="BF1079" s="115" t="str">
        <f t="shared" si="159"/>
        <v/>
      </c>
      <c r="BG1079" s="113" t="str">
        <f t="shared" si="160"/>
        <v/>
      </c>
      <c r="BH1079" s="206" t="str">
        <f t="shared" si="161"/>
        <v/>
      </c>
      <c r="BI1079" s="113" t="str">
        <f t="shared" si="162"/>
        <v/>
      </c>
    </row>
    <row r="1080" spans="2:61" ht="18.75" customHeight="1" x14ac:dyDescent="0.4">
      <c r="B1080" s="1345" t="s">
        <v>1824</v>
      </c>
      <c r="C1080" s="1346"/>
      <c r="D1080" s="1345" t="s">
        <v>1824</v>
      </c>
      <c r="E1080" s="1346"/>
      <c r="F1080" s="1331" t="str">
        <f>'Ornamental Trees - Bare Root'!BG318</f>
        <v/>
      </c>
      <c r="G1080" s="1332"/>
      <c r="H1080" s="1333" t="str">
        <f>IF('Ornamental Trees - Bare Root'!BE318="",'Ornamental Trees - Bare Root'!BC318&amp;" | "&amp;'Ornamental Trees - Bare Root'!BD318,'Ornamental Trees - Bare Root'!BC318&amp;" | "&amp;'Ornamental Trees - Bare Root'!BD318&amp;" - "&amp;'Ornamental Trees - Bare Root'!BE318)</f>
        <v xml:space="preserve"> | </v>
      </c>
      <c r="I1080" s="1334"/>
      <c r="J1080" s="1334"/>
      <c r="K1080" s="1334"/>
      <c r="L1080" s="1334"/>
      <c r="M1080" s="1334"/>
      <c r="N1080" s="1334"/>
      <c r="O1080" s="1334"/>
      <c r="P1080" s="1334"/>
      <c r="Q1080" s="1334"/>
      <c r="R1080" s="1334"/>
      <c r="S1080" s="1334"/>
      <c r="T1080" s="1334"/>
      <c r="U1080" s="1334"/>
      <c r="V1080" s="1334"/>
      <c r="W1080" s="1334"/>
      <c r="X1080" s="1334"/>
      <c r="Y1080" s="1334"/>
      <c r="Z1080" s="1334"/>
      <c r="AA1080" s="1334"/>
      <c r="AB1080" s="1334"/>
      <c r="AC1080" s="1334"/>
      <c r="AD1080" s="1334"/>
      <c r="AE1080" s="1334"/>
      <c r="AF1080" s="1334"/>
      <c r="AG1080" s="1334"/>
      <c r="AH1080" s="1334"/>
      <c r="AI1080" s="1334"/>
      <c r="AJ1080" s="1334"/>
      <c r="AK1080" s="1334"/>
      <c r="AL1080" s="1335"/>
      <c r="AM1080" s="1336" t="str">
        <f>'Ornamental Trees - Bare Root'!BH318</f>
        <v/>
      </c>
      <c r="AN1080" s="1337"/>
      <c r="AO1080" s="1338"/>
      <c r="AP1080" s="1339" t="str">
        <f>'Ornamental Trees - Bare Root'!BJ318</f>
        <v/>
      </c>
      <c r="AQ1080" s="1340"/>
      <c r="AR1080" s="1341"/>
      <c r="AS1080" s="1336" t="str">
        <f t="shared" si="154"/>
        <v/>
      </c>
      <c r="AT1080" s="1337"/>
      <c r="AU1080" s="1337"/>
      <c r="AV1080" s="1338"/>
      <c r="AW1080" s="1342" t="str">
        <f>'Ornamental Trees - Bare Root'!BA318</f>
        <v/>
      </c>
      <c r="AX1080" s="1343"/>
      <c r="AY1080" s="1344"/>
      <c r="BB1080" s="108" t="str">
        <f t="shared" si="155"/>
        <v>*********</v>
      </c>
      <c r="BC1080" s="108" t="str">
        <f t="shared" si="156"/>
        <v/>
      </c>
      <c r="BD1080" s="108" t="str">
        <f t="shared" si="157"/>
        <v/>
      </c>
      <c r="BE1080" s="108" t="str">
        <f t="shared" si="158"/>
        <v xml:space="preserve"> | </v>
      </c>
      <c r="BF1080" s="115" t="str">
        <f t="shared" si="159"/>
        <v/>
      </c>
      <c r="BG1080" s="113" t="str">
        <f t="shared" si="160"/>
        <v/>
      </c>
      <c r="BH1080" s="206" t="str">
        <f t="shared" si="161"/>
        <v/>
      </c>
      <c r="BI1080" s="113" t="str">
        <f t="shared" si="162"/>
        <v/>
      </c>
    </row>
    <row r="1081" spans="2:61" ht="18.75" customHeight="1" x14ac:dyDescent="0.4">
      <c r="B1081" s="1345" t="s">
        <v>1824</v>
      </c>
      <c r="C1081" s="1346"/>
      <c r="D1081" s="1345" t="s">
        <v>1824</v>
      </c>
      <c r="E1081" s="1346"/>
      <c r="F1081" s="1331" t="str">
        <f>'Ornamental Trees - Bare Root'!BG319</f>
        <v/>
      </c>
      <c r="G1081" s="1332"/>
      <c r="H1081" s="1333" t="str">
        <f>IF('Ornamental Trees - Bare Root'!BE319="",'Ornamental Trees - Bare Root'!BC319&amp;" | "&amp;'Ornamental Trees - Bare Root'!BD319,'Ornamental Trees - Bare Root'!BC319&amp;" | "&amp;'Ornamental Trees - Bare Root'!BD319&amp;" - "&amp;'Ornamental Trees - Bare Root'!BE319)</f>
        <v>Physocarpus opulifolius Diablo | Ninebark - Regular</v>
      </c>
      <c r="I1081" s="1334"/>
      <c r="J1081" s="1334"/>
      <c r="K1081" s="1334"/>
      <c r="L1081" s="1334"/>
      <c r="M1081" s="1334"/>
      <c r="N1081" s="1334"/>
      <c r="O1081" s="1334"/>
      <c r="P1081" s="1334"/>
      <c r="Q1081" s="1334"/>
      <c r="R1081" s="1334"/>
      <c r="S1081" s="1334"/>
      <c r="T1081" s="1334"/>
      <c r="U1081" s="1334"/>
      <c r="V1081" s="1334"/>
      <c r="W1081" s="1334"/>
      <c r="X1081" s="1334"/>
      <c r="Y1081" s="1334"/>
      <c r="Z1081" s="1334"/>
      <c r="AA1081" s="1334"/>
      <c r="AB1081" s="1334"/>
      <c r="AC1081" s="1334"/>
      <c r="AD1081" s="1334"/>
      <c r="AE1081" s="1334"/>
      <c r="AF1081" s="1334"/>
      <c r="AG1081" s="1334"/>
      <c r="AH1081" s="1334"/>
      <c r="AI1081" s="1334"/>
      <c r="AJ1081" s="1334"/>
      <c r="AK1081" s="1334"/>
      <c r="AL1081" s="1335"/>
      <c r="AM1081" s="1336" t="str">
        <f>'Ornamental Trees - Bare Root'!BH319</f>
        <v/>
      </c>
      <c r="AN1081" s="1337"/>
      <c r="AO1081" s="1338"/>
      <c r="AP1081" s="1339">
        <f>'Ornamental Trees - Bare Root'!BJ319</f>
        <v>0</v>
      </c>
      <c r="AQ1081" s="1340"/>
      <c r="AR1081" s="1341"/>
      <c r="AS1081" s="1336" t="str">
        <f t="shared" si="154"/>
        <v/>
      </c>
      <c r="AT1081" s="1337"/>
      <c r="AU1081" s="1337"/>
      <c r="AV1081" s="1338"/>
      <c r="AW1081" s="1342" t="str">
        <f>'Ornamental Trees - Bare Root'!BA319</f>
        <v>FNOBR329</v>
      </c>
      <c r="AX1081" s="1343"/>
      <c r="AY1081" s="1344"/>
      <c r="BB1081" s="108" t="str">
        <f t="shared" si="155"/>
        <v>*********</v>
      </c>
      <c r="BC1081" s="108" t="str">
        <f t="shared" si="156"/>
        <v>FNOBR329</v>
      </c>
      <c r="BD1081" s="108" t="str">
        <f t="shared" si="157"/>
        <v/>
      </c>
      <c r="BE1081" s="108" t="str">
        <f t="shared" si="158"/>
        <v>Physocarpus opulifolius Diablo | Ninebark - Regular</v>
      </c>
      <c r="BF1081" s="115" t="str">
        <f t="shared" si="159"/>
        <v/>
      </c>
      <c r="BG1081" s="113" t="str">
        <f t="shared" si="160"/>
        <v/>
      </c>
      <c r="BH1081" s="206">
        <f t="shared" si="161"/>
        <v>0</v>
      </c>
      <c r="BI1081" s="113" t="str">
        <f t="shared" si="162"/>
        <v/>
      </c>
    </row>
    <row r="1082" spans="2:61" ht="18.75" customHeight="1" x14ac:dyDescent="0.4">
      <c r="B1082" s="1345" t="s">
        <v>1824</v>
      </c>
      <c r="C1082" s="1346"/>
      <c r="D1082" s="1345" t="s">
        <v>1824</v>
      </c>
      <c r="E1082" s="1346"/>
      <c r="F1082" s="1331" t="str">
        <f>'Ornamental Trees - Bare Root'!BG320</f>
        <v/>
      </c>
      <c r="G1082" s="1332"/>
      <c r="H1082" s="1333" t="str">
        <f>IF('Ornamental Trees - Bare Root'!BE320="",'Ornamental Trees - Bare Root'!BC320&amp;" | "&amp;'Ornamental Trees - Bare Root'!BD320,'Ornamental Trees - Bare Root'!BC320&amp;" | "&amp;'Ornamental Trees - Bare Root'!BD320&amp;" - "&amp;'Ornamental Trees - Bare Root'!BE320)</f>
        <v xml:space="preserve"> | </v>
      </c>
      <c r="I1082" s="1334"/>
      <c r="J1082" s="1334"/>
      <c r="K1082" s="1334"/>
      <c r="L1082" s="1334"/>
      <c r="M1082" s="1334"/>
      <c r="N1082" s="1334"/>
      <c r="O1082" s="1334"/>
      <c r="P1082" s="1334"/>
      <c r="Q1082" s="1334"/>
      <c r="R1082" s="1334"/>
      <c r="S1082" s="1334"/>
      <c r="T1082" s="1334"/>
      <c r="U1082" s="1334"/>
      <c r="V1082" s="1334"/>
      <c r="W1082" s="1334"/>
      <c r="X1082" s="1334"/>
      <c r="Y1082" s="1334"/>
      <c r="Z1082" s="1334"/>
      <c r="AA1082" s="1334"/>
      <c r="AB1082" s="1334"/>
      <c r="AC1082" s="1334"/>
      <c r="AD1082" s="1334"/>
      <c r="AE1082" s="1334"/>
      <c r="AF1082" s="1334"/>
      <c r="AG1082" s="1334"/>
      <c r="AH1082" s="1334"/>
      <c r="AI1082" s="1334"/>
      <c r="AJ1082" s="1334"/>
      <c r="AK1082" s="1334"/>
      <c r="AL1082" s="1335"/>
      <c r="AM1082" s="1336" t="str">
        <f>'Ornamental Trees - Bare Root'!BH320</f>
        <v/>
      </c>
      <c r="AN1082" s="1337"/>
      <c r="AO1082" s="1338"/>
      <c r="AP1082" s="1339" t="str">
        <f>'Ornamental Trees - Bare Root'!BJ320</f>
        <v/>
      </c>
      <c r="AQ1082" s="1340"/>
      <c r="AR1082" s="1341"/>
      <c r="AS1082" s="1336" t="str">
        <f t="shared" si="154"/>
        <v/>
      </c>
      <c r="AT1082" s="1337"/>
      <c r="AU1082" s="1337"/>
      <c r="AV1082" s="1338"/>
      <c r="AW1082" s="1342" t="str">
        <f>'Ornamental Trees - Bare Root'!BA320</f>
        <v/>
      </c>
      <c r="AX1082" s="1343"/>
      <c r="AY1082" s="1344"/>
      <c r="BB1082" s="108" t="str">
        <f t="shared" si="155"/>
        <v>*********</v>
      </c>
      <c r="BC1082" s="108" t="str">
        <f t="shared" si="156"/>
        <v/>
      </c>
      <c r="BD1082" s="108" t="str">
        <f t="shared" si="157"/>
        <v/>
      </c>
      <c r="BE1082" s="108" t="str">
        <f t="shared" si="158"/>
        <v xml:space="preserve"> | </v>
      </c>
      <c r="BF1082" s="115" t="str">
        <f t="shared" si="159"/>
        <v/>
      </c>
      <c r="BG1082" s="113" t="str">
        <f t="shared" si="160"/>
        <v/>
      </c>
      <c r="BH1082" s="206" t="str">
        <f t="shared" si="161"/>
        <v/>
      </c>
      <c r="BI1082" s="113" t="str">
        <f t="shared" si="162"/>
        <v/>
      </c>
    </row>
    <row r="1083" spans="2:61" ht="18.75" customHeight="1" x14ac:dyDescent="0.4">
      <c r="B1083" s="1345" t="s">
        <v>1824</v>
      </c>
      <c r="C1083" s="1346"/>
      <c r="D1083" s="1345" t="s">
        <v>1824</v>
      </c>
      <c r="E1083" s="1346"/>
      <c r="F1083" s="1331" t="str">
        <f>'Ornamental Trees - Bare Root'!BG321</f>
        <v/>
      </c>
      <c r="G1083" s="1332"/>
      <c r="H1083" s="1333" t="str">
        <f>IF('Ornamental Trees - Bare Root'!BE321="",'Ornamental Trees - Bare Root'!BC321&amp;" | "&amp;'Ornamental Trees - Bare Root'!BD321,'Ornamental Trees - Bare Root'!BC321&amp;" | "&amp;'Ornamental Trees - Bare Root'!BD321&amp;" - "&amp;'Ornamental Trees - Bare Root'!BE321)</f>
        <v xml:space="preserve"> | </v>
      </c>
      <c r="I1083" s="1334"/>
      <c r="J1083" s="1334"/>
      <c r="K1083" s="1334"/>
      <c r="L1083" s="1334"/>
      <c r="M1083" s="1334"/>
      <c r="N1083" s="1334"/>
      <c r="O1083" s="1334"/>
      <c r="P1083" s="1334"/>
      <c r="Q1083" s="1334"/>
      <c r="R1083" s="1334"/>
      <c r="S1083" s="1334"/>
      <c r="T1083" s="1334"/>
      <c r="U1083" s="1334"/>
      <c r="V1083" s="1334"/>
      <c r="W1083" s="1334"/>
      <c r="X1083" s="1334"/>
      <c r="Y1083" s="1334"/>
      <c r="Z1083" s="1334"/>
      <c r="AA1083" s="1334"/>
      <c r="AB1083" s="1334"/>
      <c r="AC1083" s="1334"/>
      <c r="AD1083" s="1334"/>
      <c r="AE1083" s="1334"/>
      <c r="AF1083" s="1334"/>
      <c r="AG1083" s="1334"/>
      <c r="AH1083" s="1334"/>
      <c r="AI1083" s="1334"/>
      <c r="AJ1083" s="1334"/>
      <c r="AK1083" s="1334"/>
      <c r="AL1083" s="1335"/>
      <c r="AM1083" s="1336" t="str">
        <f>'Ornamental Trees - Bare Root'!BH321</f>
        <v/>
      </c>
      <c r="AN1083" s="1337"/>
      <c r="AO1083" s="1338"/>
      <c r="AP1083" s="1339" t="str">
        <f>'Ornamental Trees - Bare Root'!BJ321</f>
        <v/>
      </c>
      <c r="AQ1083" s="1340"/>
      <c r="AR1083" s="1341"/>
      <c r="AS1083" s="1336" t="str">
        <f t="shared" si="154"/>
        <v/>
      </c>
      <c r="AT1083" s="1337"/>
      <c r="AU1083" s="1337"/>
      <c r="AV1083" s="1338"/>
      <c r="AW1083" s="1342" t="str">
        <f>'Ornamental Trees - Bare Root'!BA321</f>
        <v/>
      </c>
      <c r="AX1083" s="1343"/>
      <c r="AY1083" s="1344"/>
      <c r="BB1083" s="108" t="str">
        <f t="shared" si="155"/>
        <v>*********</v>
      </c>
      <c r="BC1083" s="108" t="str">
        <f t="shared" si="156"/>
        <v/>
      </c>
      <c r="BD1083" s="108" t="str">
        <f t="shared" si="157"/>
        <v/>
      </c>
      <c r="BE1083" s="108" t="str">
        <f t="shared" si="158"/>
        <v xml:space="preserve"> | </v>
      </c>
      <c r="BF1083" s="115" t="str">
        <f t="shared" si="159"/>
        <v/>
      </c>
      <c r="BG1083" s="113" t="str">
        <f t="shared" si="160"/>
        <v/>
      </c>
      <c r="BH1083" s="206" t="str">
        <f t="shared" si="161"/>
        <v/>
      </c>
      <c r="BI1083" s="113" t="str">
        <f t="shared" si="162"/>
        <v/>
      </c>
    </row>
    <row r="1084" spans="2:61" ht="18.75" customHeight="1" x14ac:dyDescent="0.4">
      <c r="B1084" s="1345" t="s">
        <v>1824</v>
      </c>
      <c r="C1084" s="1346"/>
      <c r="D1084" s="1345" t="s">
        <v>1824</v>
      </c>
      <c r="E1084" s="1346"/>
      <c r="F1084" s="1331" t="str">
        <f>'Ornamental Trees - Bare Root'!BG322</f>
        <v/>
      </c>
      <c r="G1084" s="1332"/>
      <c r="H1084" s="1333" t="str">
        <f>IF('Ornamental Trees - Bare Root'!BE322="",'Ornamental Trees - Bare Root'!BC322&amp;" | "&amp;'Ornamental Trees - Bare Root'!BD322,'Ornamental Trees - Bare Root'!BC322&amp;" | "&amp;'Ornamental Trees - Bare Root'!BD322&amp;" - "&amp;'Ornamental Trees - Bare Root'!BE322)</f>
        <v>Platanus x acerifolia | London Plane Tree - Advanced</v>
      </c>
      <c r="I1084" s="1334"/>
      <c r="J1084" s="1334"/>
      <c r="K1084" s="1334"/>
      <c r="L1084" s="1334"/>
      <c r="M1084" s="1334"/>
      <c r="N1084" s="1334"/>
      <c r="O1084" s="1334"/>
      <c r="P1084" s="1334"/>
      <c r="Q1084" s="1334"/>
      <c r="R1084" s="1334"/>
      <c r="S1084" s="1334"/>
      <c r="T1084" s="1334"/>
      <c r="U1084" s="1334"/>
      <c r="V1084" s="1334"/>
      <c r="W1084" s="1334"/>
      <c r="X1084" s="1334"/>
      <c r="Y1084" s="1334"/>
      <c r="Z1084" s="1334"/>
      <c r="AA1084" s="1334"/>
      <c r="AB1084" s="1334"/>
      <c r="AC1084" s="1334"/>
      <c r="AD1084" s="1334"/>
      <c r="AE1084" s="1334"/>
      <c r="AF1084" s="1334"/>
      <c r="AG1084" s="1334"/>
      <c r="AH1084" s="1334"/>
      <c r="AI1084" s="1334"/>
      <c r="AJ1084" s="1334"/>
      <c r="AK1084" s="1334"/>
      <c r="AL1084" s="1335"/>
      <c r="AM1084" s="1336">
        <f>'Ornamental Trees - Bare Root'!BH322</f>
        <v>57.95</v>
      </c>
      <c r="AN1084" s="1337"/>
      <c r="AO1084" s="1338"/>
      <c r="AP1084" s="1339">
        <f>'Ornamental Trees - Bare Root'!BJ322</f>
        <v>0</v>
      </c>
      <c r="AQ1084" s="1340"/>
      <c r="AR1084" s="1341"/>
      <c r="AS1084" s="1336" t="str">
        <f t="shared" si="154"/>
        <v/>
      </c>
      <c r="AT1084" s="1337"/>
      <c r="AU1084" s="1337"/>
      <c r="AV1084" s="1338"/>
      <c r="AW1084" s="1342" t="str">
        <f>'Ornamental Trees - Bare Root'!BA322</f>
        <v>FNOBR334</v>
      </c>
      <c r="AX1084" s="1343"/>
      <c r="AY1084" s="1344"/>
      <c r="BB1084" s="108" t="str">
        <f t="shared" si="155"/>
        <v>*********</v>
      </c>
      <c r="BC1084" s="108" t="str">
        <f t="shared" si="156"/>
        <v>FNOBR334</v>
      </c>
      <c r="BD1084" s="108" t="str">
        <f t="shared" si="157"/>
        <v/>
      </c>
      <c r="BE1084" s="108" t="str">
        <f t="shared" si="158"/>
        <v>Platanus x acerifolia | London Plane Tree - Advanced</v>
      </c>
      <c r="BF1084" s="115" t="str">
        <f t="shared" si="159"/>
        <v/>
      </c>
      <c r="BG1084" s="113">
        <f t="shared" si="160"/>
        <v>57.95</v>
      </c>
      <c r="BH1084" s="206">
        <f t="shared" si="161"/>
        <v>0</v>
      </c>
      <c r="BI1084" s="113" t="str">
        <f t="shared" si="162"/>
        <v/>
      </c>
    </row>
    <row r="1085" spans="2:61" ht="18.75" customHeight="1" x14ac:dyDescent="0.4">
      <c r="B1085" s="1345" t="s">
        <v>1824</v>
      </c>
      <c r="C1085" s="1346"/>
      <c r="D1085" s="1345" t="s">
        <v>1824</v>
      </c>
      <c r="E1085" s="1346"/>
      <c r="F1085" s="1331" t="str">
        <f>'Ornamental Trees - Bare Root'!BG323</f>
        <v/>
      </c>
      <c r="G1085" s="1332"/>
      <c r="H1085" s="1333" t="str">
        <f>IF('Ornamental Trees - Bare Root'!BE323="",'Ornamental Trees - Bare Root'!BC323&amp;" | "&amp;'Ornamental Trees - Bare Root'!BD323,'Ornamental Trees - Bare Root'!BC323&amp;" | "&amp;'Ornamental Trees - Bare Root'!BD323&amp;" - "&amp;'Ornamental Trees - Bare Root'!BE323)</f>
        <v>Platanus x acerifolia 'Bloodgood' | Bloodgood Plane Tree - Advanced</v>
      </c>
      <c r="I1085" s="1334"/>
      <c r="J1085" s="1334"/>
      <c r="K1085" s="1334"/>
      <c r="L1085" s="1334"/>
      <c r="M1085" s="1334"/>
      <c r="N1085" s="1334"/>
      <c r="O1085" s="1334"/>
      <c r="P1085" s="1334"/>
      <c r="Q1085" s="1334"/>
      <c r="R1085" s="1334"/>
      <c r="S1085" s="1334"/>
      <c r="T1085" s="1334"/>
      <c r="U1085" s="1334"/>
      <c r="V1085" s="1334"/>
      <c r="W1085" s="1334"/>
      <c r="X1085" s="1334"/>
      <c r="Y1085" s="1334"/>
      <c r="Z1085" s="1334"/>
      <c r="AA1085" s="1334"/>
      <c r="AB1085" s="1334"/>
      <c r="AC1085" s="1334"/>
      <c r="AD1085" s="1334"/>
      <c r="AE1085" s="1334"/>
      <c r="AF1085" s="1334"/>
      <c r="AG1085" s="1334"/>
      <c r="AH1085" s="1334"/>
      <c r="AI1085" s="1334"/>
      <c r="AJ1085" s="1334"/>
      <c r="AK1085" s="1334"/>
      <c r="AL1085" s="1335"/>
      <c r="AM1085" s="1336">
        <f>'Ornamental Trees - Bare Root'!BH323</f>
        <v>57.95</v>
      </c>
      <c r="AN1085" s="1337"/>
      <c r="AO1085" s="1338"/>
      <c r="AP1085" s="1339">
        <f>'Ornamental Trees - Bare Root'!BJ323</f>
        <v>0</v>
      </c>
      <c r="AQ1085" s="1340"/>
      <c r="AR1085" s="1341"/>
      <c r="AS1085" s="1336" t="str">
        <f t="shared" si="154"/>
        <v/>
      </c>
      <c r="AT1085" s="1337"/>
      <c r="AU1085" s="1337"/>
      <c r="AV1085" s="1338"/>
      <c r="AW1085" s="1342" t="str">
        <f>'Ornamental Trees - Bare Root'!BA323</f>
        <v>FNOBR337</v>
      </c>
      <c r="AX1085" s="1343"/>
      <c r="AY1085" s="1344"/>
      <c r="BB1085" s="108" t="str">
        <f t="shared" si="155"/>
        <v>*********</v>
      </c>
      <c r="BC1085" s="108" t="str">
        <f t="shared" si="156"/>
        <v>FNOBR337</v>
      </c>
      <c r="BD1085" s="108" t="str">
        <f t="shared" si="157"/>
        <v/>
      </c>
      <c r="BE1085" s="108" t="str">
        <f t="shared" si="158"/>
        <v>Platanus x acerifolia 'Bloodgood' | Bloodgood Plane Tree - Advanced</v>
      </c>
      <c r="BF1085" s="115" t="str">
        <f t="shared" si="159"/>
        <v/>
      </c>
      <c r="BG1085" s="113">
        <f t="shared" si="160"/>
        <v>57.95</v>
      </c>
      <c r="BH1085" s="206">
        <f t="shared" si="161"/>
        <v>0</v>
      </c>
      <c r="BI1085" s="113" t="str">
        <f t="shared" si="162"/>
        <v/>
      </c>
    </row>
    <row r="1086" spans="2:61" ht="18.75" customHeight="1" x14ac:dyDescent="0.4">
      <c r="B1086" s="1345" t="s">
        <v>1824</v>
      </c>
      <c r="C1086" s="1346"/>
      <c r="D1086" s="1345" t="s">
        <v>1824</v>
      </c>
      <c r="E1086" s="1346"/>
      <c r="F1086" s="1331" t="str">
        <f>'Ornamental Trees - Bare Root'!BG324</f>
        <v/>
      </c>
      <c r="G1086" s="1332"/>
      <c r="H1086" s="1333" t="str">
        <f>IF('Ornamental Trees - Bare Root'!BE324="",'Ornamental Trees - Bare Root'!BC324&amp;" | "&amp;'Ornamental Trees - Bare Root'!BD324,'Ornamental Trees - Bare Root'!BC324&amp;" | "&amp;'Ornamental Trees - Bare Root'!BD324&amp;" - "&amp;'Ornamental Trees - Bare Root'!BE324)</f>
        <v>Platanus x acerifolia 'Liberty' | Liberty London Plane Tree - Advanced</v>
      </c>
      <c r="I1086" s="1334"/>
      <c r="J1086" s="1334"/>
      <c r="K1086" s="1334"/>
      <c r="L1086" s="1334"/>
      <c r="M1086" s="1334"/>
      <c r="N1086" s="1334"/>
      <c r="O1086" s="1334"/>
      <c r="P1086" s="1334"/>
      <c r="Q1086" s="1334"/>
      <c r="R1086" s="1334"/>
      <c r="S1086" s="1334"/>
      <c r="T1086" s="1334"/>
      <c r="U1086" s="1334"/>
      <c r="V1086" s="1334"/>
      <c r="W1086" s="1334"/>
      <c r="X1086" s="1334"/>
      <c r="Y1086" s="1334"/>
      <c r="Z1086" s="1334"/>
      <c r="AA1086" s="1334"/>
      <c r="AB1086" s="1334"/>
      <c r="AC1086" s="1334"/>
      <c r="AD1086" s="1334"/>
      <c r="AE1086" s="1334"/>
      <c r="AF1086" s="1334"/>
      <c r="AG1086" s="1334"/>
      <c r="AH1086" s="1334"/>
      <c r="AI1086" s="1334"/>
      <c r="AJ1086" s="1334"/>
      <c r="AK1086" s="1334"/>
      <c r="AL1086" s="1335"/>
      <c r="AM1086" s="1336" t="str">
        <f>'Ornamental Trees - Bare Root'!BH324</f>
        <v/>
      </c>
      <c r="AN1086" s="1337"/>
      <c r="AO1086" s="1338"/>
      <c r="AP1086" s="1339">
        <f>'Ornamental Trees - Bare Root'!BJ324</f>
        <v>0</v>
      </c>
      <c r="AQ1086" s="1340"/>
      <c r="AR1086" s="1341"/>
      <c r="AS1086" s="1336" t="str">
        <f t="shared" si="154"/>
        <v/>
      </c>
      <c r="AT1086" s="1337"/>
      <c r="AU1086" s="1337"/>
      <c r="AV1086" s="1338"/>
      <c r="AW1086" s="1342" t="str">
        <f>'Ornamental Trees - Bare Root'!BA324</f>
        <v>FNOBR338</v>
      </c>
      <c r="AX1086" s="1343"/>
      <c r="AY1086" s="1344"/>
      <c r="BB1086" s="108" t="str">
        <f t="shared" si="155"/>
        <v>*********</v>
      </c>
      <c r="BC1086" s="108" t="str">
        <f t="shared" si="156"/>
        <v>FNOBR338</v>
      </c>
      <c r="BD1086" s="108" t="str">
        <f t="shared" si="157"/>
        <v/>
      </c>
      <c r="BE1086" s="108" t="str">
        <f t="shared" si="158"/>
        <v>Platanus x acerifolia 'Liberty' | Liberty London Plane Tree - Advanced</v>
      </c>
      <c r="BF1086" s="115" t="str">
        <f t="shared" si="159"/>
        <v/>
      </c>
      <c r="BG1086" s="113" t="str">
        <f t="shared" si="160"/>
        <v/>
      </c>
      <c r="BH1086" s="206">
        <f t="shared" si="161"/>
        <v>0</v>
      </c>
      <c r="BI1086" s="113" t="str">
        <f t="shared" si="162"/>
        <v/>
      </c>
    </row>
    <row r="1087" spans="2:61" ht="18.75" customHeight="1" x14ac:dyDescent="0.4">
      <c r="B1087" s="1345" t="s">
        <v>1824</v>
      </c>
      <c r="C1087" s="1346"/>
      <c r="D1087" s="1345" t="s">
        <v>1824</v>
      </c>
      <c r="E1087" s="1346"/>
      <c r="F1087" s="1331" t="str">
        <f>'Ornamental Trees - Bare Root'!BG325</f>
        <v/>
      </c>
      <c r="G1087" s="1332"/>
      <c r="H1087" s="1333" t="str">
        <f>IF('Ornamental Trees - Bare Root'!BE325="",'Ornamental Trees - Bare Root'!BC325&amp;" | "&amp;'Ornamental Trees - Bare Root'!BD325,'Ornamental Trees - Bare Root'!BC325&amp;" | "&amp;'Ornamental Trees - Bare Root'!BD325&amp;" - "&amp;'Ornamental Trees - Bare Root'!BE325)</f>
        <v>Platanus orientalis var. insularis | Autumn Glory Plane Tree - Advanced</v>
      </c>
      <c r="I1087" s="1334"/>
      <c r="J1087" s="1334"/>
      <c r="K1087" s="1334"/>
      <c r="L1087" s="1334"/>
      <c r="M1087" s="1334"/>
      <c r="N1087" s="1334"/>
      <c r="O1087" s="1334"/>
      <c r="P1087" s="1334"/>
      <c r="Q1087" s="1334"/>
      <c r="R1087" s="1334"/>
      <c r="S1087" s="1334"/>
      <c r="T1087" s="1334"/>
      <c r="U1087" s="1334"/>
      <c r="V1087" s="1334"/>
      <c r="W1087" s="1334"/>
      <c r="X1087" s="1334"/>
      <c r="Y1087" s="1334"/>
      <c r="Z1087" s="1334"/>
      <c r="AA1087" s="1334"/>
      <c r="AB1087" s="1334"/>
      <c r="AC1087" s="1334"/>
      <c r="AD1087" s="1334"/>
      <c r="AE1087" s="1334"/>
      <c r="AF1087" s="1334"/>
      <c r="AG1087" s="1334"/>
      <c r="AH1087" s="1334"/>
      <c r="AI1087" s="1334"/>
      <c r="AJ1087" s="1334"/>
      <c r="AK1087" s="1334"/>
      <c r="AL1087" s="1335"/>
      <c r="AM1087" s="1336" t="str">
        <f>'Ornamental Trees - Bare Root'!BH325</f>
        <v/>
      </c>
      <c r="AN1087" s="1337"/>
      <c r="AO1087" s="1338"/>
      <c r="AP1087" s="1339">
        <f>'Ornamental Trees - Bare Root'!BJ325</f>
        <v>0</v>
      </c>
      <c r="AQ1087" s="1340"/>
      <c r="AR1087" s="1341"/>
      <c r="AS1087" s="1336" t="str">
        <f t="shared" si="154"/>
        <v/>
      </c>
      <c r="AT1087" s="1337"/>
      <c r="AU1087" s="1337"/>
      <c r="AV1087" s="1338"/>
      <c r="AW1087" s="1342" t="str">
        <f>'Ornamental Trees - Bare Root'!BA325</f>
        <v>FNOBR340</v>
      </c>
      <c r="AX1087" s="1343"/>
      <c r="AY1087" s="1344"/>
      <c r="BB1087" s="108" t="str">
        <f t="shared" si="155"/>
        <v>*********</v>
      </c>
      <c r="BC1087" s="108" t="str">
        <f t="shared" si="156"/>
        <v>FNOBR340</v>
      </c>
      <c r="BD1087" s="108" t="str">
        <f t="shared" si="157"/>
        <v/>
      </c>
      <c r="BE1087" s="108" t="str">
        <f t="shared" si="158"/>
        <v>Platanus orientalis var. insularis | Autumn Glory Plane Tree - Advanced</v>
      </c>
      <c r="BF1087" s="115" t="str">
        <f t="shared" si="159"/>
        <v/>
      </c>
      <c r="BG1087" s="113" t="str">
        <f t="shared" si="160"/>
        <v/>
      </c>
      <c r="BH1087" s="206">
        <f t="shared" si="161"/>
        <v>0</v>
      </c>
      <c r="BI1087" s="113" t="str">
        <f t="shared" si="162"/>
        <v/>
      </c>
    </row>
    <row r="1088" spans="2:61" ht="18.75" customHeight="1" x14ac:dyDescent="0.4">
      <c r="B1088" s="1345" t="s">
        <v>1824</v>
      </c>
      <c r="C1088" s="1346"/>
      <c r="D1088" s="1345" t="s">
        <v>1824</v>
      </c>
      <c r="E1088" s="1346"/>
      <c r="F1088" s="1331" t="str">
        <f>'Ornamental Trees - Bare Root'!BG326</f>
        <v/>
      </c>
      <c r="G1088" s="1332"/>
      <c r="H1088" s="1333" t="str">
        <f>IF('Ornamental Trees - Bare Root'!BE326="",'Ornamental Trees - Bare Root'!BC326&amp;" | "&amp;'Ornamental Trees - Bare Root'!BD326,'Ornamental Trees - Bare Root'!BC326&amp;" | "&amp;'Ornamental Trees - Bare Root'!BD326&amp;" - "&amp;'Ornamental Trees - Bare Root'!BE326)</f>
        <v xml:space="preserve"> | </v>
      </c>
      <c r="I1088" s="1334"/>
      <c r="J1088" s="1334"/>
      <c r="K1088" s="1334"/>
      <c r="L1088" s="1334"/>
      <c r="M1088" s="1334"/>
      <c r="N1088" s="1334"/>
      <c r="O1088" s="1334"/>
      <c r="P1088" s="1334"/>
      <c r="Q1088" s="1334"/>
      <c r="R1088" s="1334"/>
      <c r="S1088" s="1334"/>
      <c r="T1088" s="1334"/>
      <c r="U1088" s="1334"/>
      <c r="V1088" s="1334"/>
      <c r="W1088" s="1334"/>
      <c r="X1088" s="1334"/>
      <c r="Y1088" s="1334"/>
      <c r="Z1088" s="1334"/>
      <c r="AA1088" s="1334"/>
      <c r="AB1088" s="1334"/>
      <c r="AC1088" s="1334"/>
      <c r="AD1088" s="1334"/>
      <c r="AE1088" s="1334"/>
      <c r="AF1088" s="1334"/>
      <c r="AG1088" s="1334"/>
      <c r="AH1088" s="1334"/>
      <c r="AI1088" s="1334"/>
      <c r="AJ1088" s="1334"/>
      <c r="AK1088" s="1334"/>
      <c r="AL1088" s="1335"/>
      <c r="AM1088" s="1336" t="str">
        <f>'Ornamental Trees - Bare Root'!BH326</f>
        <v/>
      </c>
      <c r="AN1088" s="1337"/>
      <c r="AO1088" s="1338"/>
      <c r="AP1088" s="1339" t="str">
        <f>'Ornamental Trees - Bare Root'!BJ326</f>
        <v/>
      </c>
      <c r="AQ1088" s="1340"/>
      <c r="AR1088" s="1341"/>
      <c r="AS1088" s="1336" t="str">
        <f t="shared" si="154"/>
        <v/>
      </c>
      <c r="AT1088" s="1337"/>
      <c r="AU1088" s="1337"/>
      <c r="AV1088" s="1338"/>
      <c r="AW1088" s="1342" t="str">
        <f>'Ornamental Trees - Bare Root'!BA326</f>
        <v/>
      </c>
      <c r="AX1088" s="1343"/>
      <c r="AY1088" s="1344"/>
      <c r="BB1088" s="108" t="str">
        <f t="shared" si="155"/>
        <v>*********</v>
      </c>
      <c r="BC1088" s="108" t="str">
        <f t="shared" si="156"/>
        <v/>
      </c>
      <c r="BD1088" s="108" t="str">
        <f t="shared" si="157"/>
        <v/>
      </c>
      <c r="BE1088" s="108" t="str">
        <f t="shared" si="158"/>
        <v xml:space="preserve"> | </v>
      </c>
      <c r="BF1088" s="115" t="str">
        <f t="shared" si="159"/>
        <v/>
      </c>
      <c r="BG1088" s="113" t="str">
        <f t="shared" si="160"/>
        <v/>
      </c>
      <c r="BH1088" s="206" t="str">
        <f t="shared" si="161"/>
        <v/>
      </c>
      <c r="BI1088" s="113" t="str">
        <f t="shared" si="162"/>
        <v/>
      </c>
    </row>
    <row r="1089" spans="2:61" ht="18.75" customHeight="1" x14ac:dyDescent="0.4">
      <c r="B1089" s="1345" t="s">
        <v>1824</v>
      </c>
      <c r="C1089" s="1346"/>
      <c r="D1089" s="1345" t="s">
        <v>1824</v>
      </c>
      <c r="E1089" s="1346"/>
      <c r="F1089" s="1331" t="str">
        <f>'Ornamental Trees - Bare Root'!BG327</f>
        <v/>
      </c>
      <c r="G1089" s="1332"/>
      <c r="H1089" s="1333" t="str">
        <f>IF('Ornamental Trees - Bare Root'!BE327="",'Ornamental Trees - Bare Root'!BC327&amp;" | "&amp;'Ornamental Trees - Bare Root'!BD327,'Ornamental Trees - Bare Root'!BC327&amp;" | "&amp;'Ornamental Trees - Bare Root'!BD327&amp;" - "&amp;'Ornamental Trees - Bare Root'!BE327)</f>
        <v xml:space="preserve"> | </v>
      </c>
      <c r="I1089" s="1334"/>
      <c r="J1089" s="1334"/>
      <c r="K1089" s="1334"/>
      <c r="L1089" s="1334"/>
      <c r="M1089" s="1334"/>
      <c r="N1089" s="1334"/>
      <c r="O1089" s="1334"/>
      <c r="P1089" s="1334"/>
      <c r="Q1089" s="1334"/>
      <c r="R1089" s="1334"/>
      <c r="S1089" s="1334"/>
      <c r="T1089" s="1334"/>
      <c r="U1089" s="1334"/>
      <c r="V1089" s="1334"/>
      <c r="W1089" s="1334"/>
      <c r="X1089" s="1334"/>
      <c r="Y1089" s="1334"/>
      <c r="Z1089" s="1334"/>
      <c r="AA1089" s="1334"/>
      <c r="AB1089" s="1334"/>
      <c r="AC1089" s="1334"/>
      <c r="AD1089" s="1334"/>
      <c r="AE1089" s="1334"/>
      <c r="AF1089" s="1334"/>
      <c r="AG1089" s="1334"/>
      <c r="AH1089" s="1334"/>
      <c r="AI1089" s="1334"/>
      <c r="AJ1089" s="1334"/>
      <c r="AK1089" s="1334"/>
      <c r="AL1089" s="1335"/>
      <c r="AM1089" s="1336" t="str">
        <f>'Ornamental Trees - Bare Root'!BH327</f>
        <v/>
      </c>
      <c r="AN1089" s="1337"/>
      <c r="AO1089" s="1338"/>
      <c r="AP1089" s="1339" t="str">
        <f>'Ornamental Trees - Bare Root'!BJ327</f>
        <v/>
      </c>
      <c r="AQ1089" s="1340"/>
      <c r="AR1089" s="1341"/>
      <c r="AS1089" s="1336" t="str">
        <f t="shared" si="154"/>
        <v/>
      </c>
      <c r="AT1089" s="1337"/>
      <c r="AU1089" s="1337"/>
      <c r="AV1089" s="1338"/>
      <c r="AW1089" s="1342" t="str">
        <f>'Ornamental Trees - Bare Root'!BA327</f>
        <v/>
      </c>
      <c r="AX1089" s="1343"/>
      <c r="AY1089" s="1344"/>
      <c r="BB1089" s="108" t="str">
        <f t="shared" si="155"/>
        <v>*********</v>
      </c>
      <c r="BC1089" s="108" t="str">
        <f t="shared" si="156"/>
        <v/>
      </c>
      <c r="BD1089" s="108" t="str">
        <f t="shared" si="157"/>
        <v/>
      </c>
      <c r="BE1089" s="108" t="str">
        <f t="shared" si="158"/>
        <v xml:space="preserve"> | </v>
      </c>
      <c r="BF1089" s="115" t="str">
        <f t="shared" si="159"/>
        <v/>
      </c>
      <c r="BG1089" s="113" t="str">
        <f t="shared" si="160"/>
        <v/>
      </c>
      <c r="BH1089" s="206" t="str">
        <f t="shared" si="161"/>
        <v/>
      </c>
      <c r="BI1089" s="113" t="str">
        <f t="shared" si="162"/>
        <v/>
      </c>
    </row>
    <row r="1090" spans="2:61" ht="18.75" customHeight="1" x14ac:dyDescent="0.4">
      <c r="B1090" s="1345" t="s">
        <v>1824</v>
      </c>
      <c r="C1090" s="1346"/>
      <c r="D1090" s="1345" t="s">
        <v>1824</v>
      </c>
      <c r="E1090" s="1346"/>
      <c r="F1090" s="1331" t="str">
        <f>'Ornamental Trees - Bare Root'!BG328</f>
        <v/>
      </c>
      <c r="G1090" s="1332"/>
      <c r="H1090" s="1333" t="str">
        <f>IF('Ornamental Trees - Bare Root'!BE328="",'Ornamental Trees - Bare Root'!BC328&amp;" | "&amp;'Ornamental Trees - Bare Root'!BD328,'Ornamental Trees - Bare Root'!BC328&amp;" | "&amp;'Ornamental Trees - Bare Root'!BD328&amp;" - "&amp;'Ornamental Trees - Bare Root'!BE328)</f>
        <v>Populus deltoides | Eastern Cottonwood</v>
      </c>
      <c r="I1090" s="1334"/>
      <c r="J1090" s="1334"/>
      <c r="K1090" s="1334"/>
      <c r="L1090" s="1334"/>
      <c r="M1090" s="1334"/>
      <c r="N1090" s="1334"/>
      <c r="O1090" s="1334"/>
      <c r="P1090" s="1334"/>
      <c r="Q1090" s="1334"/>
      <c r="R1090" s="1334"/>
      <c r="S1090" s="1334"/>
      <c r="T1090" s="1334"/>
      <c r="U1090" s="1334"/>
      <c r="V1090" s="1334"/>
      <c r="W1090" s="1334"/>
      <c r="X1090" s="1334"/>
      <c r="Y1090" s="1334"/>
      <c r="Z1090" s="1334"/>
      <c r="AA1090" s="1334"/>
      <c r="AB1090" s="1334"/>
      <c r="AC1090" s="1334"/>
      <c r="AD1090" s="1334"/>
      <c r="AE1090" s="1334"/>
      <c r="AF1090" s="1334"/>
      <c r="AG1090" s="1334"/>
      <c r="AH1090" s="1334"/>
      <c r="AI1090" s="1334"/>
      <c r="AJ1090" s="1334"/>
      <c r="AK1090" s="1334"/>
      <c r="AL1090" s="1335"/>
      <c r="AM1090" s="1336" t="str">
        <f>'Ornamental Trees - Bare Root'!BH328</f>
        <v/>
      </c>
      <c r="AN1090" s="1337"/>
      <c r="AO1090" s="1338"/>
      <c r="AP1090" s="1339">
        <f>'Ornamental Trees - Bare Root'!BJ328</f>
        <v>0</v>
      </c>
      <c r="AQ1090" s="1340"/>
      <c r="AR1090" s="1341"/>
      <c r="AS1090" s="1336" t="str">
        <f t="shared" si="154"/>
        <v/>
      </c>
      <c r="AT1090" s="1337"/>
      <c r="AU1090" s="1337"/>
      <c r="AV1090" s="1338"/>
      <c r="AW1090" s="1342" t="str">
        <f>'Ornamental Trees - Bare Root'!BA328</f>
        <v>JFOBR349</v>
      </c>
      <c r="AX1090" s="1343"/>
      <c r="AY1090" s="1344"/>
      <c r="BB1090" s="108" t="str">
        <f t="shared" si="155"/>
        <v>*********</v>
      </c>
      <c r="BC1090" s="108" t="str">
        <f t="shared" si="156"/>
        <v>JFOBR349</v>
      </c>
      <c r="BD1090" s="108" t="str">
        <f t="shared" si="157"/>
        <v/>
      </c>
      <c r="BE1090" s="108" t="str">
        <f t="shared" si="158"/>
        <v>Populus deltoides | Eastern Cottonwood</v>
      </c>
      <c r="BF1090" s="115" t="str">
        <f t="shared" si="159"/>
        <v/>
      </c>
      <c r="BG1090" s="113" t="str">
        <f t="shared" si="160"/>
        <v/>
      </c>
      <c r="BH1090" s="206">
        <f t="shared" si="161"/>
        <v>0</v>
      </c>
      <c r="BI1090" s="113" t="str">
        <f t="shared" si="162"/>
        <v/>
      </c>
    </row>
    <row r="1091" spans="2:61" ht="18.75" customHeight="1" x14ac:dyDescent="0.4">
      <c r="B1091" s="1345" t="s">
        <v>1824</v>
      </c>
      <c r="C1091" s="1346"/>
      <c r="D1091" s="1345" t="s">
        <v>1824</v>
      </c>
      <c r="E1091" s="1346"/>
      <c r="F1091" s="1331" t="str">
        <f>'Ornamental Trees - Bare Root'!BG329</f>
        <v/>
      </c>
      <c r="G1091" s="1332"/>
      <c r="H1091" s="1333" t="str">
        <f>IF('Ornamental Trees - Bare Root'!BE329="",'Ornamental Trees - Bare Root'!BC329&amp;" | "&amp;'Ornamental Trees - Bare Root'!BD329,'Ornamental Trees - Bare Root'!BC329&amp;" | "&amp;'Ornamental Trees - Bare Root'!BD329&amp;" - "&amp;'Ornamental Trees - Bare Root'!BE329)</f>
        <v>Populus deltoides x P. yunnanesnis 'Kawa'* | Kawa Poplar - Advanced</v>
      </c>
      <c r="I1091" s="1334"/>
      <c r="J1091" s="1334"/>
      <c r="K1091" s="1334"/>
      <c r="L1091" s="1334"/>
      <c r="M1091" s="1334"/>
      <c r="N1091" s="1334"/>
      <c r="O1091" s="1334"/>
      <c r="P1091" s="1334"/>
      <c r="Q1091" s="1334"/>
      <c r="R1091" s="1334"/>
      <c r="S1091" s="1334"/>
      <c r="T1091" s="1334"/>
      <c r="U1091" s="1334"/>
      <c r="V1091" s="1334"/>
      <c r="W1091" s="1334"/>
      <c r="X1091" s="1334"/>
      <c r="Y1091" s="1334"/>
      <c r="Z1091" s="1334"/>
      <c r="AA1091" s="1334"/>
      <c r="AB1091" s="1334"/>
      <c r="AC1091" s="1334"/>
      <c r="AD1091" s="1334"/>
      <c r="AE1091" s="1334"/>
      <c r="AF1091" s="1334"/>
      <c r="AG1091" s="1334"/>
      <c r="AH1091" s="1334"/>
      <c r="AI1091" s="1334"/>
      <c r="AJ1091" s="1334"/>
      <c r="AK1091" s="1334"/>
      <c r="AL1091" s="1335"/>
      <c r="AM1091" s="1336" t="str">
        <f>'Ornamental Trees - Bare Root'!BH329</f>
        <v/>
      </c>
      <c r="AN1091" s="1337"/>
      <c r="AO1091" s="1338"/>
      <c r="AP1091" s="1339">
        <f>'Ornamental Trees - Bare Root'!BJ329</f>
        <v>0</v>
      </c>
      <c r="AQ1091" s="1340"/>
      <c r="AR1091" s="1341"/>
      <c r="AS1091" s="1336" t="str">
        <f t="shared" si="154"/>
        <v/>
      </c>
      <c r="AT1091" s="1337"/>
      <c r="AU1091" s="1337"/>
      <c r="AV1091" s="1338"/>
      <c r="AW1091" s="1342" t="str">
        <f>'Ornamental Trees - Bare Root'!BA329</f>
        <v>FNOBR352</v>
      </c>
      <c r="AX1091" s="1343"/>
      <c r="AY1091" s="1344"/>
      <c r="BB1091" s="108" t="str">
        <f t="shared" si="155"/>
        <v>*********</v>
      </c>
      <c r="BC1091" s="108" t="str">
        <f t="shared" si="156"/>
        <v>FNOBR352</v>
      </c>
      <c r="BD1091" s="108" t="str">
        <f t="shared" si="157"/>
        <v/>
      </c>
      <c r="BE1091" s="108" t="str">
        <f t="shared" si="158"/>
        <v>Populus deltoides x P. yunnanesnis 'Kawa'* | Kawa Poplar - Advanced</v>
      </c>
      <c r="BF1091" s="115" t="str">
        <f t="shared" si="159"/>
        <v/>
      </c>
      <c r="BG1091" s="113" t="str">
        <f t="shared" si="160"/>
        <v/>
      </c>
      <c r="BH1091" s="206">
        <f t="shared" si="161"/>
        <v>0</v>
      </c>
      <c r="BI1091" s="113" t="str">
        <f t="shared" si="162"/>
        <v/>
      </c>
    </row>
    <row r="1092" spans="2:61" ht="18.75" customHeight="1" x14ac:dyDescent="0.4">
      <c r="B1092" s="1345" t="s">
        <v>1824</v>
      </c>
      <c r="C1092" s="1346"/>
      <c r="D1092" s="1345" t="s">
        <v>1824</v>
      </c>
      <c r="E1092" s="1346"/>
      <c r="F1092" s="1331" t="str">
        <f>'Ornamental Trees - Bare Root'!BG330</f>
        <v/>
      </c>
      <c r="G1092" s="1332"/>
      <c r="H1092" s="1333" t="str">
        <f>IF('Ornamental Trees - Bare Root'!BE330="",'Ornamental Trees - Bare Root'!BC330&amp;" | "&amp;'Ornamental Trees - Bare Root'!BD330,'Ornamental Trees - Bare Root'!BC330&amp;" | "&amp;'Ornamental Trees - Bare Root'!BD330&amp;" - "&amp;'Ornamental Trees - Bare Root'!BE330)</f>
        <v>Populus x euramericana 'Veronese' | Veronese Poplar - Advanced</v>
      </c>
      <c r="I1092" s="1334"/>
      <c r="J1092" s="1334"/>
      <c r="K1092" s="1334"/>
      <c r="L1092" s="1334"/>
      <c r="M1092" s="1334"/>
      <c r="N1092" s="1334"/>
      <c r="O1092" s="1334"/>
      <c r="P1092" s="1334"/>
      <c r="Q1092" s="1334"/>
      <c r="R1092" s="1334"/>
      <c r="S1092" s="1334"/>
      <c r="T1092" s="1334"/>
      <c r="U1092" s="1334"/>
      <c r="V1092" s="1334"/>
      <c r="W1092" s="1334"/>
      <c r="X1092" s="1334"/>
      <c r="Y1092" s="1334"/>
      <c r="Z1092" s="1334"/>
      <c r="AA1092" s="1334"/>
      <c r="AB1092" s="1334"/>
      <c r="AC1092" s="1334"/>
      <c r="AD1092" s="1334"/>
      <c r="AE1092" s="1334"/>
      <c r="AF1092" s="1334"/>
      <c r="AG1092" s="1334"/>
      <c r="AH1092" s="1334"/>
      <c r="AI1092" s="1334"/>
      <c r="AJ1092" s="1334"/>
      <c r="AK1092" s="1334"/>
      <c r="AL1092" s="1335"/>
      <c r="AM1092" s="1336">
        <f>'Ornamental Trees - Bare Root'!BH330</f>
        <v>54.95</v>
      </c>
      <c r="AN1092" s="1337"/>
      <c r="AO1092" s="1338"/>
      <c r="AP1092" s="1339">
        <f>'Ornamental Trees - Bare Root'!BJ330</f>
        <v>0</v>
      </c>
      <c r="AQ1092" s="1340"/>
      <c r="AR1092" s="1341"/>
      <c r="AS1092" s="1336" t="str">
        <f t="shared" si="154"/>
        <v/>
      </c>
      <c r="AT1092" s="1337"/>
      <c r="AU1092" s="1337"/>
      <c r="AV1092" s="1338"/>
      <c r="AW1092" s="1342" t="str">
        <f>'Ornamental Trees - Bare Root'!BA330</f>
        <v>FNOBR358</v>
      </c>
      <c r="AX1092" s="1343"/>
      <c r="AY1092" s="1344"/>
      <c r="BB1092" s="108" t="str">
        <f t="shared" si="155"/>
        <v>*********</v>
      </c>
      <c r="BC1092" s="108" t="str">
        <f t="shared" si="156"/>
        <v>FNOBR358</v>
      </c>
      <c r="BD1092" s="108" t="str">
        <f t="shared" si="157"/>
        <v/>
      </c>
      <c r="BE1092" s="108" t="str">
        <f t="shared" si="158"/>
        <v>Populus x euramericana 'Veronese' | Veronese Poplar - Advanced</v>
      </c>
      <c r="BF1092" s="115" t="str">
        <f t="shared" si="159"/>
        <v/>
      </c>
      <c r="BG1092" s="113">
        <f t="shared" si="160"/>
        <v>54.95</v>
      </c>
      <c r="BH1092" s="206">
        <f t="shared" si="161"/>
        <v>0</v>
      </c>
      <c r="BI1092" s="113" t="str">
        <f t="shared" si="162"/>
        <v/>
      </c>
    </row>
    <row r="1093" spans="2:61" ht="18.75" customHeight="1" x14ac:dyDescent="0.4">
      <c r="B1093" s="1345" t="s">
        <v>1824</v>
      </c>
      <c r="C1093" s="1346"/>
      <c r="D1093" s="1345" t="s">
        <v>1824</v>
      </c>
      <c r="E1093" s="1346"/>
      <c r="F1093" s="1331" t="str">
        <f>'Ornamental Trees - Bare Root'!BG331</f>
        <v/>
      </c>
      <c r="G1093" s="1332"/>
      <c r="H1093" s="1333" t="str">
        <f>IF('Ornamental Trees - Bare Root'!BE331="",'Ornamental Trees - Bare Root'!BC331&amp;" | "&amp;'Ornamental Trees - Bare Root'!BD331,'Ornamental Trees - Bare Root'!BC331&amp;" | "&amp;'Ornamental Trees - Bare Root'!BD331&amp;" - "&amp;'Ornamental Trees - Bare Root'!BE331)</f>
        <v>Populus euramericana x nigra 'Crow's Nest' | Crows Nest Poplar - Advanced</v>
      </c>
      <c r="I1093" s="1334"/>
      <c r="J1093" s="1334"/>
      <c r="K1093" s="1334"/>
      <c r="L1093" s="1334"/>
      <c r="M1093" s="1334"/>
      <c r="N1093" s="1334"/>
      <c r="O1093" s="1334"/>
      <c r="P1093" s="1334"/>
      <c r="Q1093" s="1334"/>
      <c r="R1093" s="1334"/>
      <c r="S1093" s="1334"/>
      <c r="T1093" s="1334"/>
      <c r="U1093" s="1334"/>
      <c r="V1093" s="1334"/>
      <c r="W1093" s="1334"/>
      <c r="X1093" s="1334"/>
      <c r="Y1093" s="1334"/>
      <c r="Z1093" s="1334"/>
      <c r="AA1093" s="1334"/>
      <c r="AB1093" s="1334"/>
      <c r="AC1093" s="1334"/>
      <c r="AD1093" s="1334"/>
      <c r="AE1093" s="1334"/>
      <c r="AF1093" s="1334"/>
      <c r="AG1093" s="1334"/>
      <c r="AH1093" s="1334"/>
      <c r="AI1093" s="1334"/>
      <c r="AJ1093" s="1334"/>
      <c r="AK1093" s="1334"/>
      <c r="AL1093" s="1335"/>
      <c r="AM1093" s="1336">
        <f>'Ornamental Trees - Bare Root'!BH331</f>
        <v>54.95</v>
      </c>
      <c r="AN1093" s="1337"/>
      <c r="AO1093" s="1338"/>
      <c r="AP1093" s="1339">
        <f>'Ornamental Trees - Bare Root'!BJ331</f>
        <v>0</v>
      </c>
      <c r="AQ1093" s="1340"/>
      <c r="AR1093" s="1341"/>
      <c r="AS1093" s="1336" t="str">
        <f t="shared" si="154"/>
        <v/>
      </c>
      <c r="AT1093" s="1337"/>
      <c r="AU1093" s="1337"/>
      <c r="AV1093" s="1338"/>
      <c r="AW1093" s="1342" t="str">
        <f>'Ornamental Trees - Bare Root'!BA331</f>
        <v>FNOBR355</v>
      </c>
      <c r="AX1093" s="1343"/>
      <c r="AY1093" s="1344"/>
      <c r="BB1093" s="108" t="str">
        <f t="shared" si="155"/>
        <v>*********</v>
      </c>
      <c r="BC1093" s="108" t="str">
        <f t="shared" si="156"/>
        <v>FNOBR355</v>
      </c>
      <c r="BD1093" s="108" t="str">
        <f t="shared" si="157"/>
        <v/>
      </c>
      <c r="BE1093" s="108" t="str">
        <f t="shared" si="158"/>
        <v>Populus euramericana x nigra 'Crow's Nest' | Crows Nest Poplar - Advanced</v>
      </c>
      <c r="BF1093" s="115" t="str">
        <f t="shared" si="159"/>
        <v/>
      </c>
      <c r="BG1093" s="113">
        <f t="shared" si="160"/>
        <v>54.95</v>
      </c>
      <c r="BH1093" s="206">
        <f t="shared" si="161"/>
        <v>0</v>
      </c>
      <c r="BI1093" s="113" t="str">
        <f t="shared" si="162"/>
        <v/>
      </c>
    </row>
    <row r="1094" spans="2:61" ht="18.75" customHeight="1" x14ac:dyDescent="0.4">
      <c r="B1094" s="1345" t="s">
        <v>1824</v>
      </c>
      <c r="C1094" s="1346"/>
      <c r="D1094" s="1345" t="s">
        <v>1824</v>
      </c>
      <c r="E1094" s="1346"/>
      <c r="F1094" s="1331" t="str">
        <f>'Ornamental Trees - Bare Root'!BG332</f>
        <v/>
      </c>
      <c r="G1094" s="1332"/>
      <c r="H1094" s="1333" t="str">
        <f>IF('Ornamental Trees - Bare Root'!BE332="",'Ornamental Trees - Bare Root'!BC332&amp;" | "&amp;'Ornamental Trees - Bare Root'!BD332,'Ornamental Trees - Bare Root'!BC332&amp;" | "&amp;'Ornamental Trees - Bare Root'!BD332&amp;" - "&amp;'Ornamental Trees - Bare Root'!BE332)</f>
        <v>Populus nigra 'Italica' | Lombardy Poplar - Advanced</v>
      </c>
      <c r="I1094" s="1334"/>
      <c r="J1094" s="1334"/>
      <c r="K1094" s="1334"/>
      <c r="L1094" s="1334"/>
      <c r="M1094" s="1334"/>
      <c r="N1094" s="1334"/>
      <c r="O1094" s="1334"/>
      <c r="P1094" s="1334"/>
      <c r="Q1094" s="1334"/>
      <c r="R1094" s="1334"/>
      <c r="S1094" s="1334"/>
      <c r="T1094" s="1334"/>
      <c r="U1094" s="1334"/>
      <c r="V1094" s="1334"/>
      <c r="W1094" s="1334"/>
      <c r="X1094" s="1334"/>
      <c r="Y1094" s="1334"/>
      <c r="Z1094" s="1334"/>
      <c r="AA1094" s="1334"/>
      <c r="AB1094" s="1334"/>
      <c r="AC1094" s="1334"/>
      <c r="AD1094" s="1334"/>
      <c r="AE1094" s="1334"/>
      <c r="AF1094" s="1334"/>
      <c r="AG1094" s="1334"/>
      <c r="AH1094" s="1334"/>
      <c r="AI1094" s="1334"/>
      <c r="AJ1094" s="1334"/>
      <c r="AK1094" s="1334"/>
      <c r="AL1094" s="1335"/>
      <c r="AM1094" s="1336">
        <f>'Ornamental Trees - Bare Root'!BH332</f>
        <v>49.95</v>
      </c>
      <c r="AN1094" s="1337"/>
      <c r="AO1094" s="1338"/>
      <c r="AP1094" s="1339">
        <f>'Ornamental Trees - Bare Root'!BJ332</f>
        <v>0</v>
      </c>
      <c r="AQ1094" s="1340"/>
      <c r="AR1094" s="1341"/>
      <c r="AS1094" s="1336" t="str">
        <f t="shared" si="154"/>
        <v/>
      </c>
      <c r="AT1094" s="1337"/>
      <c r="AU1094" s="1337"/>
      <c r="AV1094" s="1338"/>
      <c r="AW1094" s="1342" t="str">
        <f>'Ornamental Trees - Bare Root'!BA332</f>
        <v>JFOBR361</v>
      </c>
      <c r="AX1094" s="1343"/>
      <c r="AY1094" s="1344"/>
      <c r="BB1094" s="108" t="str">
        <f t="shared" si="155"/>
        <v>*********</v>
      </c>
      <c r="BC1094" s="108" t="str">
        <f t="shared" si="156"/>
        <v>JFOBR361</v>
      </c>
      <c r="BD1094" s="108" t="str">
        <f t="shared" si="157"/>
        <v/>
      </c>
      <c r="BE1094" s="108" t="str">
        <f t="shared" si="158"/>
        <v>Populus nigra 'Italica' | Lombardy Poplar - Advanced</v>
      </c>
      <c r="BF1094" s="115" t="str">
        <f t="shared" si="159"/>
        <v/>
      </c>
      <c r="BG1094" s="113">
        <f t="shared" si="160"/>
        <v>49.95</v>
      </c>
      <c r="BH1094" s="206">
        <f t="shared" si="161"/>
        <v>0</v>
      </c>
      <c r="BI1094" s="113" t="str">
        <f t="shared" si="162"/>
        <v/>
      </c>
    </row>
    <row r="1095" spans="2:61" ht="18.75" customHeight="1" x14ac:dyDescent="0.4">
      <c r="B1095" s="1345" t="s">
        <v>1824</v>
      </c>
      <c r="C1095" s="1346"/>
      <c r="D1095" s="1345" t="s">
        <v>1824</v>
      </c>
      <c r="E1095" s="1346"/>
      <c r="F1095" s="1331" t="str">
        <f>'Ornamental Trees - Bare Root'!BG333</f>
        <v/>
      </c>
      <c r="G1095" s="1332"/>
      <c r="H1095" s="1333" t="str">
        <f>IF('Ornamental Trees - Bare Root'!BE333="",'Ornamental Trees - Bare Root'!BC333&amp;" | "&amp;'Ornamental Trees - Bare Root'!BD333,'Ornamental Trees - Bare Root'!BC333&amp;" | "&amp;'Ornamental Trees - Bare Root'!BD333&amp;" - "&amp;'Ornamental Trees - Bare Root'!BE333)</f>
        <v>Populus nigra 'Italica' | Lombardy Poplar - Extra Large</v>
      </c>
      <c r="I1095" s="1334"/>
      <c r="J1095" s="1334"/>
      <c r="K1095" s="1334"/>
      <c r="L1095" s="1334"/>
      <c r="M1095" s="1334"/>
      <c r="N1095" s="1334"/>
      <c r="O1095" s="1334"/>
      <c r="P1095" s="1334"/>
      <c r="Q1095" s="1334"/>
      <c r="R1095" s="1334"/>
      <c r="S1095" s="1334"/>
      <c r="T1095" s="1334"/>
      <c r="U1095" s="1334"/>
      <c r="V1095" s="1334"/>
      <c r="W1095" s="1334"/>
      <c r="X1095" s="1334"/>
      <c r="Y1095" s="1334"/>
      <c r="Z1095" s="1334"/>
      <c r="AA1095" s="1334"/>
      <c r="AB1095" s="1334"/>
      <c r="AC1095" s="1334"/>
      <c r="AD1095" s="1334"/>
      <c r="AE1095" s="1334"/>
      <c r="AF1095" s="1334"/>
      <c r="AG1095" s="1334"/>
      <c r="AH1095" s="1334"/>
      <c r="AI1095" s="1334"/>
      <c r="AJ1095" s="1334"/>
      <c r="AK1095" s="1334"/>
      <c r="AL1095" s="1335"/>
      <c r="AM1095" s="1336" t="str">
        <f>'Ornamental Trees - Bare Root'!BH333</f>
        <v/>
      </c>
      <c r="AN1095" s="1337"/>
      <c r="AO1095" s="1338"/>
      <c r="AP1095" s="1339">
        <f>'Ornamental Trees - Bare Root'!BJ333</f>
        <v>0</v>
      </c>
      <c r="AQ1095" s="1340"/>
      <c r="AR1095" s="1341"/>
      <c r="AS1095" s="1336" t="str">
        <f t="shared" si="154"/>
        <v/>
      </c>
      <c r="AT1095" s="1337"/>
      <c r="AU1095" s="1337"/>
      <c r="AV1095" s="1338"/>
      <c r="AW1095" s="1342" t="str">
        <f>'Ornamental Trees - Bare Root'!BA333</f>
        <v>HBOBR361</v>
      </c>
      <c r="AX1095" s="1343"/>
      <c r="AY1095" s="1344"/>
      <c r="BB1095" s="108" t="str">
        <f t="shared" si="155"/>
        <v>*********</v>
      </c>
      <c r="BC1095" s="108" t="str">
        <f t="shared" si="156"/>
        <v>HBOBR361</v>
      </c>
      <c r="BD1095" s="108" t="str">
        <f t="shared" si="157"/>
        <v/>
      </c>
      <c r="BE1095" s="108" t="str">
        <f t="shared" si="158"/>
        <v>Populus nigra 'Italica' | Lombardy Poplar - Extra Large</v>
      </c>
      <c r="BF1095" s="115" t="str">
        <f t="shared" si="159"/>
        <v/>
      </c>
      <c r="BG1095" s="113" t="str">
        <f t="shared" si="160"/>
        <v/>
      </c>
      <c r="BH1095" s="206">
        <f t="shared" si="161"/>
        <v>0</v>
      </c>
      <c r="BI1095" s="113" t="str">
        <f t="shared" si="162"/>
        <v/>
      </c>
    </row>
    <row r="1096" spans="2:61" ht="18.75" customHeight="1" x14ac:dyDescent="0.4">
      <c r="B1096" s="1345" t="s">
        <v>1824</v>
      </c>
      <c r="C1096" s="1346"/>
      <c r="D1096" s="1345" t="s">
        <v>1824</v>
      </c>
      <c r="E1096" s="1346"/>
      <c r="F1096" s="1331" t="str">
        <f>'Ornamental Trees - Bare Root'!BG334</f>
        <v/>
      </c>
      <c r="G1096" s="1332"/>
      <c r="H1096" s="1333" t="str">
        <f>IF('Ornamental Trees - Bare Root'!BE334="",'Ornamental Trees - Bare Root'!BC334&amp;" | "&amp;'Ornamental Trees - Bare Root'!BD334,'Ornamental Trees - Bare Root'!BC334&amp;" | "&amp;'Ornamental Trees - Bare Root'!BD334&amp;" - "&amp;'Ornamental Trees - Bare Root'!BE334)</f>
        <v>Populus simonii 'Fastigiata' | Simonii Poplar - Advanced</v>
      </c>
      <c r="I1096" s="1334"/>
      <c r="J1096" s="1334"/>
      <c r="K1096" s="1334"/>
      <c r="L1096" s="1334"/>
      <c r="M1096" s="1334"/>
      <c r="N1096" s="1334"/>
      <c r="O1096" s="1334"/>
      <c r="P1096" s="1334"/>
      <c r="Q1096" s="1334"/>
      <c r="R1096" s="1334"/>
      <c r="S1096" s="1334"/>
      <c r="T1096" s="1334"/>
      <c r="U1096" s="1334"/>
      <c r="V1096" s="1334"/>
      <c r="W1096" s="1334"/>
      <c r="X1096" s="1334"/>
      <c r="Y1096" s="1334"/>
      <c r="Z1096" s="1334"/>
      <c r="AA1096" s="1334"/>
      <c r="AB1096" s="1334"/>
      <c r="AC1096" s="1334"/>
      <c r="AD1096" s="1334"/>
      <c r="AE1096" s="1334"/>
      <c r="AF1096" s="1334"/>
      <c r="AG1096" s="1334"/>
      <c r="AH1096" s="1334"/>
      <c r="AI1096" s="1334"/>
      <c r="AJ1096" s="1334"/>
      <c r="AK1096" s="1334"/>
      <c r="AL1096" s="1335"/>
      <c r="AM1096" s="1336" t="str">
        <f>'Ornamental Trees - Bare Root'!BH334</f>
        <v/>
      </c>
      <c r="AN1096" s="1337"/>
      <c r="AO1096" s="1338"/>
      <c r="AP1096" s="1339">
        <f>'Ornamental Trees - Bare Root'!BJ334</f>
        <v>0</v>
      </c>
      <c r="AQ1096" s="1340"/>
      <c r="AR1096" s="1341"/>
      <c r="AS1096" s="1336" t="str">
        <f t="shared" si="154"/>
        <v/>
      </c>
      <c r="AT1096" s="1337"/>
      <c r="AU1096" s="1337"/>
      <c r="AV1096" s="1338"/>
      <c r="AW1096" s="1342" t="str">
        <f>'Ornamental Trees - Bare Root'!BA334</f>
        <v>JFOBR363</v>
      </c>
      <c r="AX1096" s="1343"/>
      <c r="AY1096" s="1344"/>
      <c r="BB1096" s="108" t="str">
        <f t="shared" si="155"/>
        <v>*********</v>
      </c>
      <c r="BC1096" s="108" t="str">
        <f t="shared" si="156"/>
        <v>JFOBR363</v>
      </c>
      <c r="BD1096" s="108" t="str">
        <f t="shared" si="157"/>
        <v/>
      </c>
      <c r="BE1096" s="108" t="str">
        <f t="shared" si="158"/>
        <v>Populus simonii 'Fastigiata' | Simonii Poplar - Advanced</v>
      </c>
      <c r="BF1096" s="115" t="str">
        <f t="shared" si="159"/>
        <v/>
      </c>
      <c r="BG1096" s="113" t="str">
        <f t="shared" si="160"/>
        <v/>
      </c>
      <c r="BH1096" s="206">
        <f t="shared" si="161"/>
        <v>0</v>
      </c>
      <c r="BI1096" s="113" t="str">
        <f t="shared" si="162"/>
        <v/>
      </c>
    </row>
    <row r="1097" spans="2:61" ht="18.75" customHeight="1" x14ac:dyDescent="0.4">
      <c r="B1097" s="1345" t="s">
        <v>1824</v>
      </c>
      <c r="C1097" s="1346"/>
      <c r="D1097" s="1345" t="s">
        <v>1824</v>
      </c>
      <c r="E1097" s="1346"/>
      <c r="F1097" s="1331" t="str">
        <f>'Ornamental Trees - Bare Root'!BG335</f>
        <v/>
      </c>
      <c r="G1097" s="1332"/>
      <c r="H1097" s="1333" t="str">
        <f>IF('Ornamental Trees - Bare Root'!BE335="",'Ornamental Trees - Bare Root'!BC335&amp;" | "&amp;'Ornamental Trees - Bare Root'!BD335,'Ornamental Trees - Bare Root'!BC335&amp;" | "&amp;'Ornamental Trees - Bare Root'!BD335&amp;" - "&amp;'Ornamental Trees - Bare Root'!BE335)</f>
        <v>Populus serotina Aurea | Golden Poplar</v>
      </c>
      <c r="I1097" s="1334"/>
      <c r="J1097" s="1334"/>
      <c r="K1097" s="1334"/>
      <c r="L1097" s="1334"/>
      <c r="M1097" s="1334"/>
      <c r="N1097" s="1334"/>
      <c r="O1097" s="1334"/>
      <c r="P1097" s="1334"/>
      <c r="Q1097" s="1334"/>
      <c r="R1097" s="1334"/>
      <c r="S1097" s="1334"/>
      <c r="T1097" s="1334"/>
      <c r="U1097" s="1334"/>
      <c r="V1097" s="1334"/>
      <c r="W1097" s="1334"/>
      <c r="X1097" s="1334"/>
      <c r="Y1097" s="1334"/>
      <c r="Z1097" s="1334"/>
      <c r="AA1097" s="1334"/>
      <c r="AB1097" s="1334"/>
      <c r="AC1097" s="1334"/>
      <c r="AD1097" s="1334"/>
      <c r="AE1097" s="1334"/>
      <c r="AF1097" s="1334"/>
      <c r="AG1097" s="1334"/>
      <c r="AH1097" s="1334"/>
      <c r="AI1097" s="1334"/>
      <c r="AJ1097" s="1334"/>
      <c r="AK1097" s="1334"/>
      <c r="AL1097" s="1335"/>
      <c r="AM1097" s="1336" t="str">
        <f>'Ornamental Trees - Bare Root'!BH335</f>
        <v/>
      </c>
      <c r="AN1097" s="1337"/>
      <c r="AO1097" s="1338"/>
      <c r="AP1097" s="1339">
        <f>'Ornamental Trees - Bare Root'!BJ335</f>
        <v>0</v>
      </c>
      <c r="AQ1097" s="1340"/>
      <c r="AR1097" s="1341"/>
      <c r="AS1097" s="1336" t="str">
        <f t="shared" si="154"/>
        <v/>
      </c>
      <c r="AT1097" s="1337"/>
      <c r="AU1097" s="1337"/>
      <c r="AV1097" s="1338"/>
      <c r="AW1097" s="1342" t="str">
        <f>'Ornamental Trees - Bare Root'!BA335</f>
        <v>JFOBR364</v>
      </c>
      <c r="AX1097" s="1343"/>
      <c r="AY1097" s="1344"/>
      <c r="BB1097" s="108" t="str">
        <f t="shared" si="155"/>
        <v>*********</v>
      </c>
      <c r="BC1097" s="108" t="str">
        <f t="shared" si="156"/>
        <v>JFOBR364</v>
      </c>
      <c r="BD1097" s="108" t="str">
        <f t="shared" si="157"/>
        <v/>
      </c>
      <c r="BE1097" s="108" t="str">
        <f t="shared" si="158"/>
        <v>Populus serotina Aurea | Golden Poplar</v>
      </c>
      <c r="BF1097" s="115" t="str">
        <f t="shared" si="159"/>
        <v/>
      </c>
      <c r="BG1097" s="113" t="str">
        <f t="shared" si="160"/>
        <v/>
      </c>
      <c r="BH1097" s="206">
        <f t="shared" si="161"/>
        <v>0</v>
      </c>
      <c r="BI1097" s="113" t="str">
        <f t="shared" si="162"/>
        <v/>
      </c>
    </row>
    <row r="1098" spans="2:61" ht="18.75" customHeight="1" x14ac:dyDescent="0.4">
      <c r="B1098" s="1345" t="s">
        <v>1824</v>
      </c>
      <c r="C1098" s="1346"/>
      <c r="D1098" s="1345" t="s">
        <v>1824</v>
      </c>
      <c r="E1098" s="1346"/>
      <c r="F1098" s="1331" t="str">
        <f>'Ornamental Trees - Bare Root'!BG336</f>
        <v/>
      </c>
      <c r="G1098" s="1332"/>
      <c r="H1098" s="1333" t="str">
        <f>IF('Ornamental Trees - Bare Root'!BE336="",'Ornamental Trees - Bare Root'!BC336&amp;" | "&amp;'Ornamental Trees - Bare Root'!BD336,'Ornamental Trees - Bare Root'!BC336&amp;" | "&amp;'Ornamental Trees - Bare Root'!BD336&amp;" - "&amp;'Ornamental Trees - Bare Root'!BE336)</f>
        <v xml:space="preserve"> | </v>
      </c>
      <c r="I1098" s="1334"/>
      <c r="J1098" s="1334"/>
      <c r="K1098" s="1334"/>
      <c r="L1098" s="1334"/>
      <c r="M1098" s="1334"/>
      <c r="N1098" s="1334"/>
      <c r="O1098" s="1334"/>
      <c r="P1098" s="1334"/>
      <c r="Q1098" s="1334"/>
      <c r="R1098" s="1334"/>
      <c r="S1098" s="1334"/>
      <c r="T1098" s="1334"/>
      <c r="U1098" s="1334"/>
      <c r="V1098" s="1334"/>
      <c r="W1098" s="1334"/>
      <c r="X1098" s="1334"/>
      <c r="Y1098" s="1334"/>
      <c r="Z1098" s="1334"/>
      <c r="AA1098" s="1334"/>
      <c r="AB1098" s="1334"/>
      <c r="AC1098" s="1334"/>
      <c r="AD1098" s="1334"/>
      <c r="AE1098" s="1334"/>
      <c r="AF1098" s="1334"/>
      <c r="AG1098" s="1334"/>
      <c r="AH1098" s="1334"/>
      <c r="AI1098" s="1334"/>
      <c r="AJ1098" s="1334"/>
      <c r="AK1098" s="1334"/>
      <c r="AL1098" s="1335"/>
      <c r="AM1098" s="1336" t="str">
        <f>'Ornamental Trees - Bare Root'!BH336</f>
        <v/>
      </c>
      <c r="AN1098" s="1337"/>
      <c r="AO1098" s="1338"/>
      <c r="AP1098" s="1339" t="str">
        <f>'Ornamental Trees - Bare Root'!BJ336</f>
        <v/>
      </c>
      <c r="AQ1098" s="1340"/>
      <c r="AR1098" s="1341"/>
      <c r="AS1098" s="1336" t="str">
        <f t="shared" si="154"/>
        <v/>
      </c>
      <c r="AT1098" s="1337"/>
      <c r="AU1098" s="1337"/>
      <c r="AV1098" s="1338"/>
      <c r="AW1098" s="1342" t="str">
        <f>'Ornamental Trees - Bare Root'!BA336</f>
        <v/>
      </c>
      <c r="AX1098" s="1343"/>
      <c r="AY1098" s="1344"/>
      <c r="BB1098" s="108" t="str">
        <f t="shared" si="155"/>
        <v>*********</v>
      </c>
      <c r="BC1098" s="108" t="str">
        <f t="shared" si="156"/>
        <v/>
      </c>
      <c r="BD1098" s="108" t="str">
        <f t="shared" si="157"/>
        <v/>
      </c>
      <c r="BE1098" s="108" t="str">
        <f t="shared" si="158"/>
        <v xml:space="preserve"> | </v>
      </c>
      <c r="BF1098" s="115" t="str">
        <f t="shared" si="159"/>
        <v/>
      </c>
      <c r="BG1098" s="113" t="str">
        <f t="shared" si="160"/>
        <v/>
      </c>
      <c r="BH1098" s="206" t="str">
        <f t="shared" si="161"/>
        <v/>
      </c>
      <c r="BI1098" s="113" t="str">
        <f t="shared" si="162"/>
        <v/>
      </c>
    </row>
    <row r="1099" spans="2:61" ht="18.75" customHeight="1" x14ac:dyDescent="0.4">
      <c r="B1099" s="1345" t="s">
        <v>1824</v>
      </c>
      <c r="C1099" s="1346"/>
      <c r="D1099" s="1345" t="s">
        <v>1824</v>
      </c>
      <c r="E1099" s="1346"/>
      <c r="F1099" s="1331" t="str">
        <f>'Ornamental Trees - Bare Root'!BG337</f>
        <v/>
      </c>
      <c r="G1099" s="1332"/>
      <c r="H1099" s="1333" t="str">
        <f>IF('Ornamental Trees - Bare Root'!BE337="",'Ornamental Trees - Bare Root'!BC337&amp;" | "&amp;'Ornamental Trees - Bare Root'!BD337,'Ornamental Trees - Bare Root'!BC337&amp;" | "&amp;'Ornamental Trees - Bare Root'!BD337&amp;" - "&amp;'Ornamental Trees - Bare Root'!BE337)</f>
        <v xml:space="preserve"> | </v>
      </c>
      <c r="I1099" s="1334"/>
      <c r="J1099" s="1334"/>
      <c r="K1099" s="1334"/>
      <c r="L1099" s="1334"/>
      <c r="M1099" s="1334"/>
      <c r="N1099" s="1334"/>
      <c r="O1099" s="1334"/>
      <c r="P1099" s="1334"/>
      <c r="Q1099" s="1334"/>
      <c r="R1099" s="1334"/>
      <c r="S1099" s="1334"/>
      <c r="T1099" s="1334"/>
      <c r="U1099" s="1334"/>
      <c r="V1099" s="1334"/>
      <c r="W1099" s="1334"/>
      <c r="X1099" s="1334"/>
      <c r="Y1099" s="1334"/>
      <c r="Z1099" s="1334"/>
      <c r="AA1099" s="1334"/>
      <c r="AB1099" s="1334"/>
      <c r="AC1099" s="1334"/>
      <c r="AD1099" s="1334"/>
      <c r="AE1099" s="1334"/>
      <c r="AF1099" s="1334"/>
      <c r="AG1099" s="1334"/>
      <c r="AH1099" s="1334"/>
      <c r="AI1099" s="1334"/>
      <c r="AJ1099" s="1334"/>
      <c r="AK1099" s="1334"/>
      <c r="AL1099" s="1335"/>
      <c r="AM1099" s="1336" t="str">
        <f>'Ornamental Trees - Bare Root'!BH337</f>
        <v/>
      </c>
      <c r="AN1099" s="1337"/>
      <c r="AO1099" s="1338"/>
      <c r="AP1099" s="1339" t="str">
        <f>'Ornamental Trees - Bare Root'!BJ337</f>
        <v/>
      </c>
      <c r="AQ1099" s="1340"/>
      <c r="AR1099" s="1341"/>
      <c r="AS1099" s="1336" t="str">
        <f t="shared" si="154"/>
        <v/>
      </c>
      <c r="AT1099" s="1337"/>
      <c r="AU1099" s="1337"/>
      <c r="AV1099" s="1338"/>
      <c r="AW1099" s="1342" t="str">
        <f>'Ornamental Trees - Bare Root'!BA337</f>
        <v/>
      </c>
      <c r="AX1099" s="1343"/>
      <c r="AY1099" s="1344"/>
      <c r="BB1099" s="108" t="str">
        <f t="shared" si="155"/>
        <v>*********</v>
      </c>
      <c r="BC1099" s="108" t="str">
        <f t="shared" si="156"/>
        <v/>
      </c>
      <c r="BD1099" s="108" t="str">
        <f t="shared" si="157"/>
        <v/>
      </c>
      <c r="BE1099" s="108" t="str">
        <f t="shared" si="158"/>
        <v xml:space="preserve"> | </v>
      </c>
      <c r="BF1099" s="115" t="str">
        <f t="shared" si="159"/>
        <v/>
      </c>
      <c r="BG1099" s="113" t="str">
        <f t="shared" si="160"/>
        <v/>
      </c>
      <c r="BH1099" s="206" t="str">
        <f t="shared" si="161"/>
        <v/>
      </c>
      <c r="BI1099" s="113" t="str">
        <f t="shared" si="162"/>
        <v/>
      </c>
    </row>
    <row r="1100" spans="2:61" ht="18.75" customHeight="1" x14ac:dyDescent="0.4">
      <c r="B1100" s="1345" t="s">
        <v>1824</v>
      </c>
      <c r="C1100" s="1346"/>
      <c r="D1100" s="1345" t="s">
        <v>1824</v>
      </c>
      <c r="E1100" s="1346"/>
      <c r="F1100" s="1331" t="str">
        <f>'Ornamental Trees - Bare Root'!BG338</f>
        <v/>
      </c>
      <c r="G1100" s="1332"/>
      <c r="H1100" s="1333" t="str">
        <f>IF('Ornamental Trees - Bare Root'!BE338="",'Ornamental Trees - Bare Root'!BC338&amp;" | "&amp;'Ornamental Trees - Bare Root'!BD338,'Ornamental Trees - Bare Root'!BC338&amp;" | "&amp;'Ornamental Trees - Bare Root'!BD338&amp;" - "&amp;'Ornamental Trees - Bare Root'!BE338)</f>
        <v xml:space="preserve">Prunus Amygdalus Crimson* | Flowering Almond - Advanced </v>
      </c>
      <c r="I1100" s="1334"/>
      <c r="J1100" s="1334"/>
      <c r="K1100" s="1334"/>
      <c r="L1100" s="1334"/>
      <c r="M1100" s="1334"/>
      <c r="N1100" s="1334"/>
      <c r="O1100" s="1334"/>
      <c r="P1100" s="1334"/>
      <c r="Q1100" s="1334"/>
      <c r="R1100" s="1334"/>
      <c r="S1100" s="1334"/>
      <c r="T1100" s="1334"/>
      <c r="U1100" s="1334"/>
      <c r="V1100" s="1334"/>
      <c r="W1100" s="1334"/>
      <c r="X1100" s="1334"/>
      <c r="Y1100" s="1334"/>
      <c r="Z1100" s="1334"/>
      <c r="AA1100" s="1334"/>
      <c r="AB1100" s="1334"/>
      <c r="AC1100" s="1334"/>
      <c r="AD1100" s="1334"/>
      <c r="AE1100" s="1334"/>
      <c r="AF1100" s="1334"/>
      <c r="AG1100" s="1334"/>
      <c r="AH1100" s="1334"/>
      <c r="AI1100" s="1334"/>
      <c r="AJ1100" s="1334"/>
      <c r="AK1100" s="1334"/>
      <c r="AL1100" s="1335"/>
      <c r="AM1100" s="1336" t="str">
        <f>'Ornamental Trees - Bare Root'!BH338</f>
        <v/>
      </c>
      <c r="AN1100" s="1337"/>
      <c r="AO1100" s="1338"/>
      <c r="AP1100" s="1339">
        <f>'Ornamental Trees - Bare Root'!BJ338</f>
        <v>0</v>
      </c>
      <c r="AQ1100" s="1340"/>
      <c r="AR1100" s="1341"/>
      <c r="AS1100" s="1336" t="str">
        <f t="shared" si="154"/>
        <v/>
      </c>
      <c r="AT1100" s="1337"/>
      <c r="AU1100" s="1337"/>
      <c r="AV1100" s="1338"/>
      <c r="AW1100" s="1342" t="str">
        <f>'Ornamental Trees - Bare Root'!BA338</f>
        <v>HBOBR373</v>
      </c>
      <c r="AX1100" s="1343"/>
      <c r="AY1100" s="1344"/>
      <c r="BB1100" s="108" t="str">
        <f t="shared" si="155"/>
        <v>*********</v>
      </c>
      <c r="BC1100" s="108" t="str">
        <f t="shared" si="156"/>
        <v>HBOBR373</v>
      </c>
      <c r="BD1100" s="108" t="str">
        <f t="shared" si="157"/>
        <v/>
      </c>
      <c r="BE1100" s="108" t="str">
        <f t="shared" si="158"/>
        <v xml:space="preserve">Prunus Amygdalus Crimson* | Flowering Almond - Advanced </v>
      </c>
      <c r="BF1100" s="115" t="str">
        <f t="shared" si="159"/>
        <v/>
      </c>
      <c r="BG1100" s="113" t="str">
        <f t="shared" si="160"/>
        <v/>
      </c>
      <c r="BH1100" s="206">
        <f t="shared" si="161"/>
        <v>0</v>
      </c>
      <c r="BI1100" s="113" t="str">
        <f t="shared" si="162"/>
        <v/>
      </c>
    </row>
    <row r="1101" spans="2:61" ht="18.75" customHeight="1" x14ac:dyDescent="0.4">
      <c r="B1101" s="1345" t="s">
        <v>1824</v>
      </c>
      <c r="C1101" s="1346"/>
      <c r="D1101" s="1345" t="s">
        <v>1824</v>
      </c>
      <c r="E1101" s="1346"/>
      <c r="F1101" s="1331" t="str">
        <f>'Ornamental Trees - Bare Root'!BG339</f>
        <v/>
      </c>
      <c r="G1101" s="1332"/>
      <c r="H1101" s="1333" t="str">
        <f>IF('Ornamental Trees - Bare Root'!BE339="",'Ornamental Trees - Bare Root'!BC339&amp;" | "&amp;'Ornamental Trees - Bare Root'!BD339,'Ornamental Trees - Bare Root'!BC339&amp;" | "&amp;'Ornamental Trees - Bare Root'!BD339&amp;" - "&amp;'Ornamental Trees - Bare Root'!BE339)</f>
        <v xml:space="preserve"> | </v>
      </c>
      <c r="I1101" s="1334"/>
      <c r="J1101" s="1334"/>
      <c r="K1101" s="1334"/>
      <c r="L1101" s="1334"/>
      <c r="M1101" s="1334"/>
      <c r="N1101" s="1334"/>
      <c r="O1101" s="1334"/>
      <c r="P1101" s="1334"/>
      <c r="Q1101" s="1334"/>
      <c r="R1101" s="1334"/>
      <c r="S1101" s="1334"/>
      <c r="T1101" s="1334"/>
      <c r="U1101" s="1334"/>
      <c r="V1101" s="1334"/>
      <c r="W1101" s="1334"/>
      <c r="X1101" s="1334"/>
      <c r="Y1101" s="1334"/>
      <c r="Z1101" s="1334"/>
      <c r="AA1101" s="1334"/>
      <c r="AB1101" s="1334"/>
      <c r="AC1101" s="1334"/>
      <c r="AD1101" s="1334"/>
      <c r="AE1101" s="1334"/>
      <c r="AF1101" s="1334"/>
      <c r="AG1101" s="1334"/>
      <c r="AH1101" s="1334"/>
      <c r="AI1101" s="1334"/>
      <c r="AJ1101" s="1334"/>
      <c r="AK1101" s="1334"/>
      <c r="AL1101" s="1335"/>
      <c r="AM1101" s="1336" t="str">
        <f>'Ornamental Trees - Bare Root'!BH339</f>
        <v/>
      </c>
      <c r="AN1101" s="1337"/>
      <c r="AO1101" s="1338"/>
      <c r="AP1101" s="1339" t="str">
        <f>'Ornamental Trees - Bare Root'!BJ339</f>
        <v/>
      </c>
      <c r="AQ1101" s="1340"/>
      <c r="AR1101" s="1341"/>
      <c r="AS1101" s="1336" t="str">
        <f t="shared" si="154"/>
        <v/>
      </c>
      <c r="AT1101" s="1337"/>
      <c r="AU1101" s="1337"/>
      <c r="AV1101" s="1338"/>
      <c r="AW1101" s="1342" t="str">
        <f>'Ornamental Trees - Bare Root'!BA339</f>
        <v/>
      </c>
      <c r="AX1101" s="1343"/>
      <c r="AY1101" s="1344"/>
      <c r="BB1101" s="108" t="str">
        <f t="shared" si="155"/>
        <v>*********</v>
      </c>
      <c r="BC1101" s="108" t="str">
        <f t="shared" si="156"/>
        <v/>
      </c>
      <c r="BD1101" s="108" t="str">
        <f t="shared" si="157"/>
        <v/>
      </c>
      <c r="BE1101" s="108" t="str">
        <f t="shared" si="158"/>
        <v xml:space="preserve"> | </v>
      </c>
      <c r="BF1101" s="115" t="str">
        <f t="shared" si="159"/>
        <v/>
      </c>
      <c r="BG1101" s="113" t="str">
        <f t="shared" si="160"/>
        <v/>
      </c>
      <c r="BH1101" s="206" t="str">
        <f t="shared" si="161"/>
        <v/>
      </c>
      <c r="BI1101" s="113" t="str">
        <f t="shared" si="162"/>
        <v/>
      </c>
    </row>
    <row r="1102" spans="2:61" ht="18.75" customHeight="1" x14ac:dyDescent="0.4">
      <c r="B1102" s="1345" t="s">
        <v>1824</v>
      </c>
      <c r="C1102" s="1346"/>
      <c r="D1102" s="1345" t="s">
        <v>1824</v>
      </c>
      <c r="E1102" s="1346"/>
      <c r="F1102" s="1331" t="str">
        <f>'Ornamental Trees - Bare Root'!BG340</f>
        <v/>
      </c>
      <c r="G1102" s="1332"/>
      <c r="H1102" s="1333" t="str">
        <f>IF('Ornamental Trees - Bare Root'!BE340="",'Ornamental Trees - Bare Root'!BC340&amp;" | "&amp;'Ornamental Trees - Bare Root'!BD340,'Ornamental Trees - Bare Root'!BC340&amp;" | "&amp;'Ornamental Trees - Bare Root'!BD340&amp;" - "&amp;'Ornamental Trees - Bare Root'!BE340)</f>
        <v xml:space="preserve"> | </v>
      </c>
      <c r="I1102" s="1334"/>
      <c r="J1102" s="1334"/>
      <c r="K1102" s="1334"/>
      <c r="L1102" s="1334"/>
      <c r="M1102" s="1334"/>
      <c r="N1102" s="1334"/>
      <c r="O1102" s="1334"/>
      <c r="P1102" s="1334"/>
      <c r="Q1102" s="1334"/>
      <c r="R1102" s="1334"/>
      <c r="S1102" s="1334"/>
      <c r="T1102" s="1334"/>
      <c r="U1102" s="1334"/>
      <c r="V1102" s="1334"/>
      <c r="W1102" s="1334"/>
      <c r="X1102" s="1334"/>
      <c r="Y1102" s="1334"/>
      <c r="Z1102" s="1334"/>
      <c r="AA1102" s="1334"/>
      <c r="AB1102" s="1334"/>
      <c r="AC1102" s="1334"/>
      <c r="AD1102" s="1334"/>
      <c r="AE1102" s="1334"/>
      <c r="AF1102" s="1334"/>
      <c r="AG1102" s="1334"/>
      <c r="AH1102" s="1334"/>
      <c r="AI1102" s="1334"/>
      <c r="AJ1102" s="1334"/>
      <c r="AK1102" s="1334"/>
      <c r="AL1102" s="1335"/>
      <c r="AM1102" s="1336" t="str">
        <f>'Ornamental Trees - Bare Root'!BH340</f>
        <v/>
      </c>
      <c r="AN1102" s="1337"/>
      <c r="AO1102" s="1338"/>
      <c r="AP1102" s="1339" t="str">
        <f>'Ornamental Trees - Bare Root'!BJ340</f>
        <v/>
      </c>
      <c r="AQ1102" s="1340"/>
      <c r="AR1102" s="1341"/>
      <c r="AS1102" s="1336" t="str">
        <f t="shared" si="154"/>
        <v/>
      </c>
      <c r="AT1102" s="1337"/>
      <c r="AU1102" s="1337"/>
      <c r="AV1102" s="1338"/>
      <c r="AW1102" s="1342" t="str">
        <f>'Ornamental Trees - Bare Root'!BA340</f>
        <v/>
      </c>
      <c r="AX1102" s="1343"/>
      <c r="AY1102" s="1344"/>
      <c r="BB1102" s="108" t="str">
        <f t="shared" si="155"/>
        <v>*********</v>
      </c>
      <c r="BC1102" s="108" t="str">
        <f t="shared" si="156"/>
        <v/>
      </c>
      <c r="BD1102" s="108" t="str">
        <f t="shared" si="157"/>
        <v/>
      </c>
      <c r="BE1102" s="108" t="str">
        <f t="shared" si="158"/>
        <v xml:space="preserve"> | </v>
      </c>
      <c r="BF1102" s="115" t="str">
        <f t="shared" si="159"/>
        <v/>
      </c>
      <c r="BG1102" s="113" t="str">
        <f t="shared" si="160"/>
        <v/>
      </c>
      <c r="BH1102" s="206" t="str">
        <f t="shared" si="161"/>
        <v/>
      </c>
      <c r="BI1102" s="113" t="str">
        <f t="shared" si="162"/>
        <v/>
      </c>
    </row>
    <row r="1103" spans="2:61" ht="18.75" customHeight="1" x14ac:dyDescent="0.4">
      <c r="B1103" s="1345" t="s">
        <v>1824</v>
      </c>
      <c r="C1103" s="1346"/>
      <c r="D1103" s="1345" t="s">
        <v>1824</v>
      </c>
      <c r="E1103" s="1346"/>
      <c r="F1103" s="1331" t="str">
        <f>'Ornamental Trees - Bare Root'!BG341</f>
        <v/>
      </c>
      <c r="G1103" s="1332"/>
      <c r="H1103" s="1333" t="str">
        <f>IF('Ornamental Trees - Bare Root'!BE341="",'Ornamental Trees - Bare Root'!BC341&amp;" | "&amp;'Ornamental Trees - Bare Root'!BD341,'Ornamental Trees - Bare Root'!BC341&amp;" | "&amp;'Ornamental Trees - Bare Root'!BD341&amp;" - "&amp;'Ornamental Trees - Bare Root'!BE341)</f>
        <v>Prunus Mume 'Crimson' | Pink Flowering Apricot - Advanced</v>
      </c>
      <c r="I1103" s="1334"/>
      <c r="J1103" s="1334"/>
      <c r="K1103" s="1334"/>
      <c r="L1103" s="1334"/>
      <c r="M1103" s="1334"/>
      <c r="N1103" s="1334"/>
      <c r="O1103" s="1334"/>
      <c r="P1103" s="1334"/>
      <c r="Q1103" s="1334"/>
      <c r="R1103" s="1334"/>
      <c r="S1103" s="1334"/>
      <c r="T1103" s="1334"/>
      <c r="U1103" s="1334"/>
      <c r="V1103" s="1334"/>
      <c r="W1103" s="1334"/>
      <c r="X1103" s="1334"/>
      <c r="Y1103" s="1334"/>
      <c r="Z1103" s="1334"/>
      <c r="AA1103" s="1334"/>
      <c r="AB1103" s="1334"/>
      <c r="AC1103" s="1334"/>
      <c r="AD1103" s="1334"/>
      <c r="AE1103" s="1334"/>
      <c r="AF1103" s="1334"/>
      <c r="AG1103" s="1334"/>
      <c r="AH1103" s="1334"/>
      <c r="AI1103" s="1334"/>
      <c r="AJ1103" s="1334"/>
      <c r="AK1103" s="1334"/>
      <c r="AL1103" s="1335"/>
      <c r="AM1103" s="1336" t="str">
        <f>'Ornamental Trees - Bare Root'!BH341</f>
        <v/>
      </c>
      <c r="AN1103" s="1337"/>
      <c r="AO1103" s="1338"/>
      <c r="AP1103" s="1339">
        <f>'Ornamental Trees - Bare Root'!BJ341</f>
        <v>0</v>
      </c>
      <c r="AQ1103" s="1340"/>
      <c r="AR1103" s="1341"/>
      <c r="AS1103" s="1336" t="str">
        <f t="shared" si="154"/>
        <v/>
      </c>
      <c r="AT1103" s="1337"/>
      <c r="AU1103" s="1337"/>
      <c r="AV1103" s="1338"/>
      <c r="AW1103" s="1342" t="str">
        <f>'Ornamental Trees - Bare Root'!BA341</f>
        <v>HBOBR381</v>
      </c>
      <c r="AX1103" s="1343"/>
      <c r="AY1103" s="1344"/>
      <c r="BB1103" s="108" t="str">
        <f t="shared" si="155"/>
        <v>*********</v>
      </c>
      <c r="BC1103" s="108" t="str">
        <f t="shared" si="156"/>
        <v>HBOBR381</v>
      </c>
      <c r="BD1103" s="108" t="str">
        <f t="shared" si="157"/>
        <v/>
      </c>
      <c r="BE1103" s="108" t="str">
        <f t="shared" si="158"/>
        <v>Prunus Mume 'Crimson' | Pink Flowering Apricot - Advanced</v>
      </c>
      <c r="BF1103" s="115" t="str">
        <f t="shared" si="159"/>
        <v/>
      </c>
      <c r="BG1103" s="113" t="str">
        <f t="shared" si="160"/>
        <v/>
      </c>
      <c r="BH1103" s="206">
        <f t="shared" si="161"/>
        <v>0</v>
      </c>
      <c r="BI1103" s="113" t="str">
        <f t="shared" si="162"/>
        <v/>
      </c>
    </row>
    <row r="1104" spans="2:61" ht="18.75" customHeight="1" x14ac:dyDescent="0.4">
      <c r="B1104" s="1345" t="s">
        <v>1824</v>
      </c>
      <c r="C1104" s="1346"/>
      <c r="D1104" s="1345" t="s">
        <v>1824</v>
      </c>
      <c r="E1104" s="1346"/>
      <c r="F1104" s="1331" t="str">
        <f>'Ornamental Trees - Bare Root'!BG342</f>
        <v/>
      </c>
      <c r="G1104" s="1332"/>
      <c r="H1104" s="1333" t="str">
        <f>IF('Ornamental Trees - Bare Root'!BE342="",'Ornamental Trees - Bare Root'!BC342&amp;" | "&amp;'Ornamental Trees - Bare Root'!BD342,'Ornamental Trees - Bare Root'!BC342&amp;" | "&amp;'Ornamental Trees - Bare Root'!BD342&amp;" - "&amp;'Ornamental Trees - Bare Root'!BE342)</f>
        <v>Prunus Mume 'Alboplena' | White Flowering Apricot - Advanced</v>
      </c>
      <c r="I1104" s="1334"/>
      <c r="J1104" s="1334"/>
      <c r="K1104" s="1334"/>
      <c r="L1104" s="1334"/>
      <c r="M1104" s="1334"/>
      <c r="N1104" s="1334"/>
      <c r="O1104" s="1334"/>
      <c r="P1104" s="1334"/>
      <c r="Q1104" s="1334"/>
      <c r="R1104" s="1334"/>
      <c r="S1104" s="1334"/>
      <c r="T1104" s="1334"/>
      <c r="U1104" s="1334"/>
      <c r="V1104" s="1334"/>
      <c r="W1104" s="1334"/>
      <c r="X1104" s="1334"/>
      <c r="Y1104" s="1334"/>
      <c r="Z1104" s="1334"/>
      <c r="AA1104" s="1334"/>
      <c r="AB1104" s="1334"/>
      <c r="AC1104" s="1334"/>
      <c r="AD1104" s="1334"/>
      <c r="AE1104" s="1334"/>
      <c r="AF1104" s="1334"/>
      <c r="AG1104" s="1334"/>
      <c r="AH1104" s="1334"/>
      <c r="AI1104" s="1334"/>
      <c r="AJ1104" s="1334"/>
      <c r="AK1104" s="1334"/>
      <c r="AL1104" s="1335"/>
      <c r="AM1104" s="1336" t="str">
        <f>'Ornamental Trees - Bare Root'!BH342</f>
        <v/>
      </c>
      <c r="AN1104" s="1337"/>
      <c r="AO1104" s="1338"/>
      <c r="AP1104" s="1339">
        <f>'Ornamental Trees - Bare Root'!BJ342</f>
        <v>0</v>
      </c>
      <c r="AQ1104" s="1340"/>
      <c r="AR1104" s="1341"/>
      <c r="AS1104" s="1336" t="str">
        <f t="shared" ref="AS1104:AS1167" si="163">IF(OR(F1104="",F1104=0),"",(F1104*AM1104)-(F1104*AM1104*AP1104))</f>
        <v/>
      </c>
      <c r="AT1104" s="1337"/>
      <c r="AU1104" s="1337"/>
      <c r="AV1104" s="1338"/>
      <c r="AW1104" s="1342" t="str">
        <f>'Ornamental Trees - Bare Root'!BA342</f>
        <v>HBOBR382</v>
      </c>
      <c r="AX1104" s="1343"/>
      <c r="AY1104" s="1344"/>
      <c r="BB1104" s="108" t="str">
        <f t="shared" si="155"/>
        <v>*********</v>
      </c>
      <c r="BC1104" s="108" t="str">
        <f t="shared" si="156"/>
        <v>HBOBR382</v>
      </c>
      <c r="BD1104" s="108" t="str">
        <f t="shared" si="157"/>
        <v/>
      </c>
      <c r="BE1104" s="108" t="str">
        <f t="shared" si="158"/>
        <v>Prunus Mume 'Alboplena' | White Flowering Apricot - Advanced</v>
      </c>
      <c r="BF1104" s="115" t="str">
        <f t="shared" si="159"/>
        <v/>
      </c>
      <c r="BG1104" s="113" t="str">
        <f t="shared" si="160"/>
        <v/>
      </c>
      <c r="BH1104" s="206">
        <f t="shared" si="161"/>
        <v>0</v>
      </c>
      <c r="BI1104" s="113" t="str">
        <f t="shared" si="162"/>
        <v/>
      </c>
    </row>
    <row r="1105" spans="2:61" ht="18.75" customHeight="1" x14ac:dyDescent="0.4">
      <c r="B1105" s="1345" t="s">
        <v>1824</v>
      </c>
      <c r="C1105" s="1346"/>
      <c r="D1105" s="1345" t="s">
        <v>1824</v>
      </c>
      <c r="E1105" s="1346"/>
      <c r="F1105" s="1331" t="str">
        <f>'Ornamental Trees - Bare Root'!BG343</f>
        <v/>
      </c>
      <c r="G1105" s="1332"/>
      <c r="H1105" s="1333" t="str">
        <f>IF('Ornamental Trees - Bare Root'!BE343="",'Ornamental Trees - Bare Root'!BC343&amp;" | "&amp;'Ornamental Trees - Bare Root'!BD343,'Ornamental Trees - Bare Root'!BC343&amp;" | "&amp;'Ornamental Trees - Bare Root'!BD343&amp;" - "&amp;'Ornamental Trees - Bare Root'!BE343)</f>
        <v>Prunus Mume 'Rosebud'* | Double Pink Flowering Apricot - Advanced</v>
      </c>
      <c r="I1105" s="1334"/>
      <c r="J1105" s="1334"/>
      <c r="K1105" s="1334"/>
      <c r="L1105" s="1334"/>
      <c r="M1105" s="1334"/>
      <c r="N1105" s="1334"/>
      <c r="O1105" s="1334"/>
      <c r="P1105" s="1334"/>
      <c r="Q1105" s="1334"/>
      <c r="R1105" s="1334"/>
      <c r="S1105" s="1334"/>
      <c r="T1105" s="1334"/>
      <c r="U1105" s="1334"/>
      <c r="V1105" s="1334"/>
      <c r="W1105" s="1334"/>
      <c r="X1105" s="1334"/>
      <c r="Y1105" s="1334"/>
      <c r="Z1105" s="1334"/>
      <c r="AA1105" s="1334"/>
      <c r="AB1105" s="1334"/>
      <c r="AC1105" s="1334"/>
      <c r="AD1105" s="1334"/>
      <c r="AE1105" s="1334"/>
      <c r="AF1105" s="1334"/>
      <c r="AG1105" s="1334"/>
      <c r="AH1105" s="1334"/>
      <c r="AI1105" s="1334"/>
      <c r="AJ1105" s="1334"/>
      <c r="AK1105" s="1334"/>
      <c r="AL1105" s="1335"/>
      <c r="AM1105" s="1336" t="str">
        <f>'Ornamental Trees - Bare Root'!BH343</f>
        <v/>
      </c>
      <c r="AN1105" s="1337"/>
      <c r="AO1105" s="1338"/>
      <c r="AP1105" s="1339">
        <f>'Ornamental Trees - Bare Root'!BJ343</f>
        <v>0</v>
      </c>
      <c r="AQ1105" s="1340"/>
      <c r="AR1105" s="1341"/>
      <c r="AS1105" s="1336" t="str">
        <f t="shared" si="163"/>
        <v/>
      </c>
      <c r="AT1105" s="1337"/>
      <c r="AU1105" s="1337"/>
      <c r="AV1105" s="1338"/>
      <c r="AW1105" s="1342" t="str">
        <f>'Ornamental Trees - Bare Root'!BA343</f>
        <v>FNOBR384</v>
      </c>
      <c r="AX1105" s="1343"/>
      <c r="AY1105" s="1344"/>
      <c r="BB1105" s="108" t="str">
        <f t="shared" si="155"/>
        <v>*********</v>
      </c>
      <c r="BC1105" s="108" t="str">
        <f t="shared" si="156"/>
        <v>FNOBR384</v>
      </c>
      <c r="BD1105" s="108" t="str">
        <f t="shared" si="157"/>
        <v/>
      </c>
      <c r="BE1105" s="108" t="str">
        <f t="shared" si="158"/>
        <v>Prunus Mume 'Rosebud'* | Double Pink Flowering Apricot - Advanced</v>
      </c>
      <c r="BF1105" s="115" t="str">
        <f t="shared" si="159"/>
        <v/>
      </c>
      <c r="BG1105" s="113" t="str">
        <f t="shared" si="160"/>
        <v/>
      </c>
      <c r="BH1105" s="206">
        <f t="shared" si="161"/>
        <v>0</v>
      </c>
      <c r="BI1105" s="113" t="str">
        <f t="shared" si="162"/>
        <v/>
      </c>
    </row>
    <row r="1106" spans="2:61" ht="18.75" customHeight="1" x14ac:dyDescent="0.4">
      <c r="B1106" s="1345" t="s">
        <v>1824</v>
      </c>
      <c r="C1106" s="1346"/>
      <c r="D1106" s="1345" t="s">
        <v>1824</v>
      </c>
      <c r="E1106" s="1346"/>
      <c r="F1106" s="1331" t="str">
        <f>'Ornamental Trees - Bare Root'!BG344</f>
        <v/>
      </c>
      <c r="G1106" s="1332"/>
      <c r="H1106" s="1333" t="str">
        <f>IF('Ornamental Trees - Bare Root'!BE344="",'Ornamental Trees - Bare Root'!BC344&amp;" | "&amp;'Ornamental Trees - Bare Root'!BD344,'Ornamental Trees - Bare Root'!BC344&amp;" | "&amp;'Ornamental Trees - Bare Root'!BD344&amp;" - "&amp;'Ornamental Trees - Bare Root'!BE344)</f>
        <v>Prunus Mume 'Splendens'* | Double Crimson Flowering Apricot - Advanced</v>
      </c>
      <c r="I1106" s="1334"/>
      <c r="J1106" s="1334"/>
      <c r="K1106" s="1334"/>
      <c r="L1106" s="1334"/>
      <c r="M1106" s="1334"/>
      <c r="N1106" s="1334"/>
      <c r="O1106" s="1334"/>
      <c r="P1106" s="1334"/>
      <c r="Q1106" s="1334"/>
      <c r="R1106" s="1334"/>
      <c r="S1106" s="1334"/>
      <c r="T1106" s="1334"/>
      <c r="U1106" s="1334"/>
      <c r="V1106" s="1334"/>
      <c r="W1106" s="1334"/>
      <c r="X1106" s="1334"/>
      <c r="Y1106" s="1334"/>
      <c r="Z1106" s="1334"/>
      <c r="AA1106" s="1334"/>
      <c r="AB1106" s="1334"/>
      <c r="AC1106" s="1334"/>
      <c r="AD1106" s="1334"/>
      <c r="AE1106" s="1334"/>
      <c r="AF1106" s="1334"/>
      <c r="AG1106" s="1334"/>
      <c r="AH1106" s="1334"/>
      <c r="AI1106" s="1334"/>
      <c r="AJ1106" s="1334"/>
      <c r="AK1106" s="1334"/>
      <c r="AL1106" s="1335"/>
      <c r="AM1106" s="1336" t="str">
        <f>'Ornamental Trees - Bare Root'!BH344</f>
        <v/>
      </c>
      <c r="AN1106" s="1337"/>
      <c r="AO1106" s="1338"/>
      <c r="AP1106" s="1339">
        <f>'Ornamental Trees - Bare Root'!BJ344</f>
        <v>0</v>
      </c>
      <c r="AQ1106" s="1340"/>
      <c r="AR1106" s="1341"/>
      <c r="AS1106" s="1336" t="str">
        <f t="shared" si="163"/>
        <v/>
      </c>
      <c r="AT1106" s="1337"/>
      <c r="AU1106" s="1337"/>
      <c r="AV1106" s="1338"/>
      <c r="AW1106" s="1342" t="str">
        <f>'Ornamental Trees - Bare Root'!BA344</f>
        <v>FNOBR386</v>
      </c>
      <c r="AX1106" s="1343"/>
      <c r="AY1106" s="1344"/>
      <c r="BB1106" s="108" t="str">
        <f t="shared" si="155"/>
        <v>*********</v>
      </c>
      <c r="BC1106" s="108" t="str">
        <f t="shared" si="156"/>
        <v>FNOBR386</v>
      </c>
      <c r="BD1106" s="108" t="str">
        <f t="shared" si="157"/>
        <v/>
      </c>
      <c r="BE1106" s="108" t="str">
        <f t="shared" si="158"/>
        <v>Prunus Mume 'Splendens'* | Double Crimson Flowering Apricot - Advanced</v>
      </c>
      <c r="BF1106" s="115" t="str">
        <f t="shared" si="159"/>
        <v/>
      </c>
      <c r="BG1106" s="113" t="str">
        <f t="shared" si="160"/>
        <v/>
      </c>
      <c r="BH1106" s="206">
        <f t="shared" si="161"/>
        <v>0</v>
      </c>
      <c r="BI1106" s="113" t="str">
        <f t="shared" si="162"/>
        <v/>
      </c>
    </row>
    <row r="1107" spans="2:61" ht="18.75" customHeight="1" x14ac:dyDescent="0.4">
      <c r="B1107" s="1345" t="s">
        <v>1824</v>
      </c>
      <c r="C1107" s="1346"/>
      <c r="D1107" s="1345" t="s">
        <v>1824</v>
      </c>
      <c r="E1107" s="1346"/>
      <c r="F1107" s="1331" t="str">
        <f>'Ornamental Trees - Bare Root'!BG345</f>
        <v/>
      </c>
      <c r="G1107" s="1332"/>
      <c r="H1107" s="1333" t="str">
        <f>IF('Ornamental Trees - Bare Root'!BE345="",'Ornamental Trees - Bare Root'!BC345&amp;" | "&amp;'Ornamental Trees - Bare Root'!BD345,'Ornamental Trees - Bare Root'!BC345&amp;" | "&amp;'Ornamental Trees - Bare Root'!BD345&amp;" - "&amp;'Ornamental Trees - Bare Root'!BE345)</f>
        <v xml:space="preserve"> | </v>
      </c>
      <c r="I1107" s="1334"/>
      <c r="J1107" s="1334"/>
      <c r="K1107" s="1334"/>
      <c r="L1107" s="1334"/>
      <c r="M1107" s="1334"/>
      <c r="N1107" s="1334"/>
      <c r="O1107" s="1334"/>
      <c r="P1107" s="1334"/>
      <c r="Q1107" s="1334"/>
      <c r="R1107" s="1334"/>
      <c r="S1107" s="1334"/>
      <c r="T1107" s="1334"/>
      <c r="U1107" s="1334"/>
      <c r="V1107" s="1334"/>
      <c r="W1107" s="1334"/>
      <c r="X1107" s="1334"/>
      <c r="Y1107" s="1334"/>
      <c r="Z1107" s="1334"/>
      <c r="AA1107" s="1334"/>
      <c r="AB1107" s="1334"/>
      <c r="AC1107" s="1334"/>
      <c r="AD1107" s="1334"/>
      <c r="AE1107" s="1334"/>
      <c r="AF1107" s="1334"/>
      <c r="AG1107" s="1334"/>
      <c r="AH1107" s="1334"/>
      <c r="AI1107" s="1334"/>
      <c r="AJ1107" s="1334"/>
      <c r="AK1107" s="1334"/>
      <c r="AL1107" s="1335"/>
      <c r="AM1107" s="1336" t="str">
        <f>'Ornamental Trees - Bare Root'!BH345</f>
        <v/>
      </c>
      <c r="AN1107" s="1337"/>
      <c r="AO1107" s="1338"/>
      <c r="AP1107" s="1339" t="str">
        <f>'Ornamental Trees - Bare Root'!BJ345</f>
        <v/>
      </c>
      <c r="AQ1107" s="1340"/>
      <c r="AR1107" s="1341"/>
      <c r="AS1107" s="1336" t="str">
        <f t="shared" si="163"/>
        <v/>
      </c>
      <c r="AT1107" s="1337"/>
      <c r="AU1107" s="1337"/>
      <c r="AV1107" s="1338"/>
      <c r="AW1107" s="1342" t="str">
        <f>'Ornamental Trees - Bare Root'!BA345</f>
        <v/>
      </c>
      <c r="AX1107" s="1343"/>
      <c r="AY1107" s="1344"/>
      <c r="BB1107" s="108" t="str">
        <f t="shared" si="155"/>
        <v>*********</v>
      </c>
      <c r="BC1107" s="108" t="str">
        <f t="shared" si="156"/>
        <v/>
      </c>
      <c r="BD1107" s="108" t="str">
        <f t="shared" si="157"/>
        <v/>
      </c>
      <c r="BE1107" s="108" t="str">
        <f t="shared" si="158"/>
        <v xml:space="preserve"> | </v>
      </c>
      <c r="BF1107" s="115" t="str">
        <f t="shared" si="159"/>
        <v/>
      </c>
      <c r="BG1107" s="113" t="str">
        <f t="shared" si="160"/>
        <v/>
      </c>
      <c r="BH1107" s="206" t="str">
        <f t="shared" si="161"/>
        <v/>
      </c>
      <c r="BI1107" s="113" t="str">
        <f t="shared" si="162"/>
        <v/>
      </c>
    </row>
    <row r="1108" spans="2:61" ht="18.75" customHeight="1" x14ac:dyDescent="0.4">
      <c r="B1108" s="1345" t="s">
        <v>1824</v>
      </c>
      <c r="C1108" s="1346"/>
      <c r="D1108" s="1345" t="s">
        <v>1824</v>
      </c>
      <c r="E1108" s="1346"/>
      <c r="F1108" s="1331" t="str">
        <f>'Ornamental Trees - Bare Root'!BG346</f>
        <v/>
      </c>
      <c r="G1108" s="1332"/>
      <c r="H1108" s="1333" t="str">
        <f>IF('Ornamental Trees - Bare Root'!BE346="",'Ornamental Trees - Bare Root'!BC346&amp;" | "&amp;'Ornamental Trees - Bare Root'!BD346,'Ornamental Trees - Bare Root'!BC346&amp;" | "&amp;'Ornamental Trees - Bare Root'!BD346&amp;" - "&amp;'Ornamental Trees - Bare Root'!BE346)</f>
        <v>Prunus Mume Pendula | Weeping Apricot - 1.5 to 1.8m Std</v>
      </c>
      <c r="I1108" s="1334"/>
      <c r="J1108" s="1334"/>
      <c r="K1108" s="1334"/>
      <c r="L1108" s="1334"/>
      <c r="M1108" s="1334"/>
      <c r="N1108" s="1334"/>
      <c r="O1108" s="1334"/>
      <c r="P1108" s="1334"/>
      <c r="Q1108" s="1334"/>
      <c r="R1108" s="1334"/>
      <c r="S1108" s="1334"/>
      <c r="T1108" s="1334"/>
      <c r="U1108" s="1334"/>
      <c r="V1108" s="1334"/>
      <c r="W1108" s="1334"/>
      <c r="X1108" s="1334"/>
      <c r="Y1108" s="1334"/>
      <c r="Z1108" s="1334"/>
      <c r="AA1108" s="1334"/>
      <c r="AB1108" s="1334"/>
      <c r="AC1108" s="1334"/>
      <c r="AD1108" s="1334"/>
      <c r="AE1108" s="1334"/>
      <c r="AF1108" s="1334"/>
      <c r="AG1108" s="1334"/>
      <c r="AH1108" s="1334"/>
      <c r="AI1108" s="1334"/>
      <c r="AJ1108" s="1334"/>
      <c r="AK1108" s="1334"/>
      <c r="AL1108" s="1335"/>
      <c r="AM1108" s="1336">
        <f>'Ornamental Trees - Bare Root'!BH346</f>
        <v>119.95</v>
      </c>
      <c r="AN1108" s="1337"/>
      <c r="AO1108" s="1338"/>
      <c r="AP1108" s="1339">
        <f>'Ornamental Trees - Bare Root'!BJ346</f>
        <v>0</v>
      </c>
      <c r="AQ1108" s="1340"/>
      <c r="AR1108" s="1341"/>
      <c r="AS1108" s="1336" t="str">
        <f t="shared" si="163"/>
        <v/>
      </c>
      <c r="AT1108" s="1337"/>
      <c r="AU1108" s="1337"/>
      <c r="AV1108" s="1338"/>
      <c r="AW1108" s="1342" t="str">
        <f>'Ornamental Trees - Bare Root'!BA346</f>
        <v>JFOBR388</v>
      </c>
      <c r="AX1108" s="1343"/>
      <c r="AY1108" s="1344"/>
      <c r="BB1108" s="108" t="str">
        <f t="shared" si="155"/>
        <v>*********</v>
      </c>
      <c r="BC1108" s="108" t="str">
        <f t="shared" si="156"/>
        <v>JFOBR388</v>
      </c>
      <c r="BD1108" s="108" t="str">
        <f t="shared" si="157"/>
        <v/>
      </c>
      <c r="BE1108" s="108" t="str">
        <f t="shared" si="158"/>
        <v>Prunus Mume Pendula | Weeping Apricot - 1.5 to 1.8m Std</v>
      </c>
      <c r="BF1108" s="115" t="str">
        <f t="shared" si="159"/>
        <v/>
      </c>
      <c r="BG1108" s="113">
        <f t="shared" si="160"/>
        <v>119.95</v>
      </c>
      <c r="BH1108" s="206">
        <f t="shared" si="161"/>
        <v>0</v>
      </c>
      <c r="BI1108" s="113" t="str">
        <f t="shared" si="162"/>
        <v/>
      </c>
    </row>
    <row r="1109" spans="2:61" ht="18.75" customHeight="1" x14ac:dyDescent="0.4">
      <c r="B1109" s="1345" t="s">
        <v>1824</v>
      </c>
      <c r="C1109" s="1346"/>
      <c r="D1109" s="1345" t="s">
        <v>1824</v>
      </c>
      <c r="E1109" s="1346"/>
      <c r="F1109" s="1331" t="str">
        <f>'Ornamental Trees - Bare Root'!BG347</f>
        <v/>
      </c>
      <c r="G1109" s="1332"/>
      <c r="H1109" s="1333" t="str">
        <f>IF('Ornamental Trees - Bare Root'!BE347="",'Ornamental Trees - Bare Root'!BC347&amp;" | "&amp;'Ornamental Trees - Bare Root'!BD347,'Ornamental Trees - Bare Root'!BC347&amp;" | "&amp;'Ornamental Trees - Bare Root'!BD347&amp;" - "&amp;'Ornamental Trees - Bare Root'!BE347)</f>
        <v xml:space="preserve"> | </v>
      </c>
      <c r="I1109" s="1334"/>
      <c r="J1109" s="1334"/>
      <c r="K1109" s="1334"/>
      <c r="L1109" s="1334"/>
      <c r="M1109" s="1334"/>
      <c r="N1109" s="1334"/>
      <c r="O1109" s="1334"/>
      <c r="P1109" s="1334"/>
      <c r="Q1109" s="1334"/>
      <c r="R1109" s="1334"/>
      <c r="S1109" s="1334"/>
      <c r="T1109" s="1334"/>
      <c r="U1109" s="1334"/>
      <c r="V1109" s="1334"/>
      <c r="W1109" s="1334"/>
      <c r="X1109" s="1334"/>
      <c r="Y1109" s="1334"/>
      <c r="Z1109" s="1334"/>
      <c r="AA1109" s="1334"/>
      <c r="AB1109" s="1334"/>
      <c r="AC1109" s="1334"/>
      <c r="AD1109" s="1334"/>
      <c r="AE1109" s="1334"/>
      <c r="AF1109" s="1334"/>
      <c r="AG1109" s="1334"/>
      <c r="AH1109" s="1334"/>
      <c r="AI1109" s="1334"/>
      <c r="AJ1109" s="1334"/>
      <c r="AK1109" s="1334"/>
      <c r="AL1109" s="1335"/>
      <c r="AM1109" s="1336" t="str">
        <f>'Ornamental Trees - Bare Root'!BH347</f>
        <v/>
      </c>
      <c r="AN1109" s="1337"/>
      <c r="AO1109" s="1338"/>
      <c r="AP1109" s="1339" t="str">
        <f>'Ornamental Trees - Bare Root'!BJ347</f>
        <v/>
      </c>
      <c r="AQ1109" s="1340"/>
      <c r="AR1109" s="1341"/>
      <c r="AS1109" s="1336" t="str">
        <f t="shared" si="163"/>
        <v/>
      </c>
      <c r="AT1109" s="1337"/>
      <c r="AU1109" s="1337"/>
      <c r="AV1109" s="1338"/>
      <c r="AW1109" s="1342" t="str">
        <f>'Ornamental Trees - Bare Root'!BA347</f>
        <v/>
      </c>
      <c r="AX1109" s="1343"/>
      <c r="AY1109" s="1344"/>
      <c r="BB1109" s="108" t="str">
        <f t="shared" si="155"/>
        <v>*********</v>
      </c>
      <c r="BC1109" s="108" t="str">
        <f t="shared" si="156"/>
        <v/>
      </c>
      <c r="BD1109" s="108" t="str">
        <f t="shared" si="157"/>
        <v/>
      </c>
      <c r="BE1109" s="108" t="str">
        <f t="shared" si="158"/>
        <v xml:space="preserve"> | </v>
      </c>
      <c r="BF1109" s="115" t="str">
        <f t="shared" si="159"/>
        <v/>
      </c>
      <c r="BG1109" s="113" t="str">
        <f t="shared" si="160"/>
        <v/>
      </c>
      <c r="BH1109" s="206" t="str">
        <f t="shared" si="161"/>
        <v/>
      </c>
      <c r="BI1109" s="113" t="str">
        <f t="shared" si="162"/>
        <v/>
      </c>
    </row>
    <row r="1110" spans="2:61" ht="18.75" customHeight="1" x14ac:dyDescent="0.4">
      <c r="B1110" s="1345" t="s">
        <v>1824</v>
      </c>
      <c r="C1110" s="1346"/>
      <c r="D1110" s="1345" t="s">
        <v>1824</v>
      </c>
      <c r="E1110" s="1346"/>
      <c r="F1110" s="1331" t="str">
        <f>'Ornamental Trees - Bare Root'!BG348</f>
        <v/>
      </c>
      <c r="G1110" s="1332"/>
      <c r="H1110" s="1333" t="str">
        <f>IF('Ornamental Trees - Bare Root'!BE348="",'Ornamental Trees - Bare Root'!BC348&amp;" | "&amp;'Ornamental Trees - Bare Root'!BD348,'Ornamental Trees - Bare Root'!BC348&amp;" | "&amp;'Ornamental Trees - Bare Root'!BD348&amp;" - "&amp;'Ornamental Trees - Bare Root'!BE348)</f>
        <v xml:space="preserve"> | </v>
      </c>
      <c r="I1110" s="1334"/>
      <c r="J1110" s="1334"/>
      <c r="K1110" s="1334"/>
      <c r="L1110" s="1334"/>
      <c r="M1110" s="1334"/>
      <c r="N1110" s="1334"/>
      <c r="O1110" s="1334"/>
      <c r="P1110" s="1334"/>
      <c r="Q1110" s="1334"/>
      <c r="R1110" s="1334"/>
      <c r="S1110" s="1334"/>
      <c r="T1110" s="1334"/>
      <c r="U1110" s="1334"/>
      <c r="V1110" s="1334"/>
      <c r="W1110" s="1334"/>
      <c r="X1110" s="1334"/>
      <c r="Y1110" s="1334"/>
      <c r="Z1110" s="1334"/>
      <c r="AA1110" s="1334"/>
      <c r="AB1110" s="1334"/>
      <c r="AC1110" s="1334"/>
      <c r="AD1110" s="1334"/>
      <c r="AE1110" s="1334"/>
      <c r="AF1110" s="1334"/>
      <c r="AG1110" s="1334"/>
      <c r="AH1110" s="1334"/>
      <c r="AI1110" s="1334"/>
      <c r="AJ1110" s="1334"/>
      <c r="AK1110" s="1334"/>
      <c r="AL1110" s="1335"/>
      <c r="AM1110" s="1336" t="str">
        <f>'Ornamental Trees - Bare Root'!BH348</f>
        <v/>
      </c>
      <c r="AN1110" s="1337"/>
      <c r="AO1110" s="1338"/>
      <c r="AP1110" s="1339" t="str">
        <f>'Ornamental Trees - Bare Root'!BJ348</f>
        <v/>
      </c>
      <c r="AQ1110" s="1340"/>
      <c r="AR1110" s="1341"/>
      <c r="AS1110" s="1336" t="str">
        <f t="shared" si="163"/>
        <v/>
      </c>
      <c r="AT1110" s="1337"/>
      <c r="AU1110" s="1337"/>
      <c r="AV1110" s="1338"/>
      <c r="AW1110" s="1342" t="str">
        <f>'Ornamental Trees - Bare Root'!BA348</f>
        <v/>
      </c>
      <c r="AX1110" s="1343"/>
      <c r="AY1110" s="1344"/>
      <c r="BB1110" s="108" t="str">
        <f t="shared" si="155"/>
        <v>*********</v>
      </c>
      <c r="BC1110" s="108" t="str">
        <f t="shared" si="156"/>
        <v/>
      </c>
      <c r="BD1110" s="108" t="str">
        <f t="shared" si="157"/>
        <v/>
      </c>
      <c r="BE1110" s="108" t="str">
        <f t="shared" si="158"/>
        <v xml:space="preserve"> | </v>
      </c>
      <c r="BF1110" s="115" t="str">
        <f t="shared" si="159"/>
        <v/>
      </c>
      <c r="BG1110" s="113" t="str">
        <f t="shared" si="160"/>
        <v/>
      </c>
      <c r="BH1110" s="206" t="str">
        <f t="shared" si="161"/>
        <v/>
      </c>
      <c r="BI1110" s="113" t="str">
        <f t="shared" si="162"/>
        <v/>
      </c>
    </row>
    <row r="1111" spans="2:61" ht="18.75" customHeight="1" x14ac:dyDescent="0.4">
      <c r="B1111" s="1345" t="s">
        <v>1824</v>
      </c>
      <c r="C1111" s="1346"/>
      <c r="D1111" s="1345" t="s">
        <v>1824</v>
      </c>
      <c r="E1111" s="1346"/>
      <c r="F1111" s="1331" t="str">
        <f>'Ornamental Trees - Bare Root'!BG349</f>
        <v/>
      </c>
      <c r="G1111" s="1332"/>
      <c r="H1111" s="1333" t="str">
        <f>IF('Ornamental Trees - Bare Root'!BE349="",'Ornamental Trees - Bare Root'!BC349&amp;" | "&amp;'Ornamental Trees - Bare Root'!BD349,'Ornamental Trees - Bare Root'!BC349&amp;" | "&amp;'Ornamental Trees - Bare Root'!BD349&amp;" - "&amp;'Ornamental Trees - Bare Root'!BE349)</f>
        <v>Prunus incisa ‘Kojo No Mai’ | Zig Zag Flowering Cherry - Advanced</v>
      </c>
      <c r="I1111" s="1334"/>
      <c r="J1111" s="1334"/>
      <c r="K1111" s="1334"/>
      <c r="L1111" s="1334"/>
      <c r="M1111" s="1334"/>
      <c r="N1111" s="1334"/>
      <c r="O1111" s="1334"/>
      <c r="P1111" s="1334"/>
      <c r="Q1111" s="1334"/>
      <c r="R1111" s="1334"/>
      <c r="S1111" s="1334"/>
      <c r="T1111" s="1334"/>
      <c r="U1111" s="1334"/>
      <c r="V1111" s="1334"/>
      <c r="W1111" s="1334"/>
      <c r="X1111" s="1334"/>
      <c r="Y1111" s="1334"/>
      <c r="Z1111" s="1334"/>
      <c r="AA1111" s="1334"/>
      <c r="AB1111" s="1334"/>
      <c r="AC1111" s="1334"/>
      <c r="AD1111" s="1334"/>
      <c r="AE1111" s="1334"/>
      <c r="AF1111" s="1334"/>
      <c r="AG1111" s="1334"/>
      <c r="AH1111" s="1334"/>
      <c r="AI1111" s="1334"/>
      <c r="AJ1111" s="1334"/>
      <c r="AK1111" s="1334"/>
      <c r="AL1111" s="1335"/>
      <c r="AM1111" s="1336" t="str">
        <f>'Ornamental Trees - Bare Root'!BH349</f>
        <v/>
      </c>
      <c r="AN1111" s="1337"/>
      <c r="AO1111" s="1338"/>
      <c r="AP1111" s="1339">
        <f>'Ornamental Trees - Bare Root'!BJ349</f>
        <v>0</v>
      </c>
      <c r="AQ1111" s="1340"/>
      <c r="AR1111" s="1341"/>
      <c r="AS1111" s="1336" t="str">
        <f t="shared" si="163"/>
        <v/>
      </c>
      <c r="AT1111" s="1337"/>
      <c r="AU1111" s="1337"/>
      <c r="AV1111" s="1338"/>
      <c r="AW1111" s="1342" t="str">
        <f>'Ornamental Trees - Bare Root'!BA349</f>
        <v>FNOBR397</v>
      </c>
      <c r="AX1111" s="1343"/>
      <c r="AY1111" s="1344"/>
      <c r="BB1111" s="108" t="str">
        <f t="shared" si="155"/>
        <v>*********</v>
      </c>
      <c r="BC1111" s="108" t="str">
        <f t="shared" si="156"/>
        <v>FNOBR397</v>
      </c>
      <c r="BD1111" s="108" t="str">
        <f t="shared" si="157"/>
        <v/>
      </c>
      <c r="BE1111" s="108" t="str">
        <f t="shared" si="158"/>
        <v>Prunus incisa ‘Kojo No Mai’ | Zig Zag Flowering Cherry - Advanced</v>
      </c>
      <c r="BF1111" s="115" t="str">
        <f t="shared" si="159"/>
        <v/>
      </c>
      <c r="BG1111" s="113" t="str">
        <f t="shared" si="160"/>
        <v/>
      </c>
      <c r="BH1111" s="206">
        <f t="shared" si="161"/>
        <v>0</v>
      </c>
      <c r="BI1111" s="113" t="str">
        <f t="shared" si="162"/>
        <v/>
      </c>
    </row>
    <row r="1112" spans="2:61" ht="18.75" customHeight="1" x14ac:dyDescent="0.4">
      <c r="B1112" s="1345" t="s">
        <v>1824</v>
      </c>
      <c r="C1112" s="1346"/>
      <c r="D1112" s="1345" t="s">
        <v>1824</v>
      </c>
      <c r="E1112" s="1346"/>
      <c r="F1112" s="1331" t="str">
        <f>'Ornamental Trees - Bare Root'!BG350</f>
        <v/>
      </c>
      <c r="G1112" s="1332"/>
      <c r="H1112" s="1333" t="str">
        <f>IF('Ornamental Trees - Bare Root'!BE350="",'Ornamental Trees - Bare Root'!BC350&amp;" | "&amp;'Ornamental Trees - Bare Root'!BD350,'Ornamental Trees - Bare Root'!BC350&amp;" | "&amp;'Ornamental Trees - Bare Root'!BD350&amp;" - "&amp;'Ornamental Trees - Bare Root'!BE350)</f>
        <v>Prunus 'Okame' | Okame Cherry - Advanced</v>
      </c>
      <c r="I1112" s="1334"/>
      <c r="J1112" s="1334"/>
      <c r="K1112" s="1334"/>
      <c r="L1112" s="1334"/>
      <c r="M1112" s="1334"/>
      <c r="N1112" s="1334"/>
      <c r="O1112" s="1334"/>
      <c r="P1112" s="1334"/>
      <c r="Q1112" s="1334"/>
      <c r="R1112" s="1334"/>
      <c r="S1112" s="1334"/>
      <c r="T1112" s="1334"/>
      <c r="U1112" s="1334"/>
      <c r="V1112" s="1334"/>
      <c r="W1112" s="1334"/>
      <c r="X1112" s="1334"/>
      <c r="Y1112" s="1334"/>
      <c r="Z1112" s="1334"/>
      <c r="AA1112" s="1334"/>
      <c r="AB1112" s="1334"/>
      <c r="AC1112" s="1334"/>
      <c r="AD1112" s="1334"/>
      <c r="AE1112" s="1334"/>
      <c r="AF1112" s="1334"/>
      <c r="AG1112" s="1334"/>
      <c r="AH1112" s="1334"/>
      <c r="AI1112" s="1334"/>
      <c r="AJ1112" s="1334"/>
      <c r="AK1112" s="1334"/>
      <c r="AL1112" s="1335"/>
      <c r="AM1112" s="1336" t="str">
        <f>'Ornamental Trees - Bare Root'!BH350</f>
        <v/>
      </c>
      <c r="AN1112" s="1337"/>
      <c r="AO1112" s="1338"/>
      <c r="AP1112" s="1339">
        <f>'Ornamental Trees - Bare Root'!BJ350</f>
        <v>0</v>
      </c>
      <c r="AQ1112" s="1340"/>
      <c r="AR1112" s="1341"/>
      <c r="AS1112" s="1336" t="str">
        <f t="shared" si="163"/>
        <v/>
      </c>
      <c r="AT1112" s="1337"/>
      <c r="AU1112" s="1337"/>
      <c r="AV1112" s="1338"/>
      <c r="AW1112" s="1342" t="str">
        <f>'Ornamental Trees - Bare Root'!BA350</f>
        <v>FNOBR398</v>
      </c>
      <c r="AX1112" s="1343"/>
      <c r="AY1112" s="1344"/>
      <c r="BB1112" s="108" t="str">
        <f t="shared" si="155"/>
        <v>*********</v>
      </c>
      <c r="BC1112" s="108" t="str">
        <f t="shared" si="156"/>
        <v>FNOBR398</v>
      </c>
      <c r="BD1112" s="108" t="str">
        <f t="shared" si="157"/>
        <v/>
      </c>
      <c r="BE1112" s="108" t="str">
        <f t="shared" si="158"/>
        <v>Prunus 'Okame' | Okame Cherry - Advanced</v>
      </c>
      <c r="BF1112" s="115" t="str">
        <f t="shared" si="159"/>
        <v/>
      </c>
      <c r="BG1112" s="113" t="str">
        <f t="shared" si="160"/>
        <v/>
      </c>
      <c r="BH1112" s="206">
        <f t="shared" si="161"/>
        <v>0</v>
      </c>
      <c r="BI1112" s="113" t="str">
        <f t="shared" si="162"/>
        <v/>
      </c>
    </row>
    <row r="1113" spans="2:61" ht="18.75" customHeight="1" x14ac:dyDescent="0.4">
      <c r="B1113" s="1345" t="s">
        <v>1824</v>
      </c>
      <c r="C1113" s="1346"/>
      <c r="D1113" s="1345" t="s">
        <v>1824</v>
      </c>
      <c r="E1113" s="1346"/>
      <c r="F1113" s="1331" t="str">
        <f>'Ornamental Trees - Bare Root'!BG351</f>
        <v/>
      </c>
      <c r="G1113" s="1332"/>
      <c r="H1113" s="1333" t="str">
        <f>IF('Ornamental Trees - Bare Root'!BE351="",'Ornamental Trees - Bare Root'!BC351&amp;" | "&amp;'Ornamental Trees - Bare Root'!BD351,'Ornamental Trees - Bare Root'!BC351&amp;" | "&amp;'Ornamental Trees - Bare Root'!BD351&amp;" - "&amp;'Ornamental Trees - Bare Root'!BE351)</f>
        <v>Prunus 'JFS-KW14' First Blush | First Blush Flowering Cherry - Advanced</v>
      </c>
      <c r="I1113" s="1334"/>
      <c r="J1113" s="1334"/>
      <c r="K1113" s="1334"/>
      <c r="L1113" s="1334"/>
      <c r="M1113" s="1334"/>
      <c r="N1113" s="1334"/>
      <c r="O1113" s="1334"/>
      <c r="P1113" s="1334"/>
      <c r="Q1113" s="1334"/>
      <c r="R1113" s="1334"/>
      <c r="S1113" s="1334"/>
      <c r="T1113" s="1334"/>
      <c r="U1113" s="1334"/>
      <c r="V1113" s="1334"/>
      <c r="W1113" s="1334"/>
      <c r="X1113" s="1334"/>
      <c r="Y1113" s="1334"/>
      <c r="Z1113" s="1334"/>
      <c r="AA1113" s="1334"/>
      <c r="AB1113" s="1334"/>
      <c r="AC1113" s="1334"/>
      <c r="AD1113" s="1334"/>
      <c r="AE1113" s="1334"/>
      <c r="AF1113" s="1334"/>
      <c r="AG1113" s="1334"/>
      <c r="AH1113" s="1334"/>
      <c r="AI1113" s="1334"/>
      <c r="AJ1113" s="1334"/>
      <c r="AK1113" s="1334"/>
      <c r="AL1113" s="1335"/>
      <c r="AM1113" s="1336">
        <f>'Ornamental Trees - Bare Root'!BH351</f>
        <v>59.95</v>
      </c>
      <c r="AN1113" s="1337"/>
      <c r="AO1113" s="1338"/>
      <c r="AP1113" s="1339">
        <f>'Ornamental Trees - Bare Root'!BJ351</f>
        <v>0</v>
      </c>
      <c r="AQ1113" s="1340"/>
      <c r="AR1113" s="1341"/>
      <c r="AS1113" s="1336" t="str">
        <f t="shared" si="163"/>
        <v/>
      </c>
      <c r="AT1113" s="1337"/>
      <c r="AU1113" s="1337"/>
      <c r="AV1113" s="1338"/>
      <c r="AW1113" s="1342" t="str">
        <f>'Ornamental Trees - Bare Root'!BA351</f>
        <v>FNOBR392</v>
      </c>
      <c r="AX1113" s="1343"/>
      <c r="AY1113" s="1344"/>
      <c r="BB1113" s="108" t="str">
        <f t="shared" si="155"/>
        <v>*********</v>
      </c>
      <c r="BC1113" s="108" t="str">
        <f t="shared" si="156"/>
        <v>FNOBR392</v>
      </c>
      <c r="BD1113" s="108" t="str">
        <f t="shared" si="157"/>
        <v/>
      </c>
      <c r="BE1113" s="108" t="str">
        <f t="shared" si="158"/>
        <v>Prunus 'JFS-KW14' First Blush | First Blush Flowering Cherry - Advanced</v>
      </c>
      <c r="BF1113" s="115" t="str">
        <f t="shared" si="159"/>
        <v/>
      </c>
      <c r="BG1113" s="113">
        <f t="shared" si="160"/>
        <v>59.95</v>
      </c>
      <c r="BH1113" s="206">
        <f t="shared" si="161"/>
        <v>0</v>
      </c>
      <c r="BI1113" s="113" t="str">
        <f t="shared" si="162"/>
        <v/>
      </c>
    </row>
    <row r="1114" spans="2:61" ht="18.75" customHeight="1" x14ac:dyDescent="0.4">
      <c r="B1114" s="1345" t="s">
        <v>1824</v>
      </c>
      <c r="C1114" s="1346"/>
      <c r="D1114" s="1345" t="s">
        <v>1824</v>
      </c>
      <c r="E1114" s="1346"/>
      <c r="F1114" s="1331" t="str">
        <f>'Ornamental Trees - Bare Root'!BG352</f>
        <v/>
      </c>
      <c r="G1114" s="1332"/>
      <c r="H1114" s="1333" t="str">
        <f>IF('Ornamental Trees - Bare Root'!BE352="",'Ornamental Trees - Bare Root'!BC352&amp;" | "&amp;'Ornamental Trees - Bare Root'!BD352,'Ornamental Trees - Bare Root'!BC352&amp;" | "&amp;'Ornamental Trees - Bare Root'!BD352&amp;" - "&amp;'Ornamental Trees - Bare Root'!BE352)</f>
        <v>Prunus Serrulata 'Alba Rosea' |  - Advanced</v>
      </c>
      <c r="I1114" s="1334"/>
      <c r="J1114" s="1334"/>
      <c r="K1114" s="1334"/>
      <c r="L1114" s="1334"/>
      <c r="M1114" s="1334"/>
      <c r="N1114" s="1334"/>
      <c r="O1114" s="1334"/>
      <c r="P1114" s="1334"/>
      <c r="Q1114" s="1334"/>
      <c r="R1114" s="1334"/>
      <c r="S1114" s="1334"/>
      <c r="T1114" s="1334"/>
      <c r="U1114" s="1334"/>
      <c r="V1114" s="1334"/>
      <c r="W1114" s="1334"/>
      <c r="X1114" s="1334"/>
      <c r="Y1114" s="1334"/>
      <c r="Z1114" s="1334"/>
      <c r="AA1114" s="1334"/>
      <c r="AB1114" s="1334"/>
      <c r="AC1114" s="1334"/>
      <c r="AD1114" s="1334"/>
      <c r="AE1114" s="1334"/>
      <c r="AF1114" s="1334"/>
      <c r="AG1114" s="1334"/>
      <c r="AH1114" s="1334"/>
      <c r="AI1114" s="1334"/>
      <c r="AJ1114" s="1334"/>
      <c r="AK1114" s="1334"/>
      <c r="AL1114" s="1335"/>
      <c r="AM1114" s="1336" t="str">
        <f>'Ornamental Trees - Bare Root'!BH352</f>
        <v/>
      </c>
      <c r="AN1114" s="1337"/>
      <c r="AO1114" s="1338"/>
      <c r="AP1114" s="1339">
        <f>'Ornamental Trees - Bare Root'!BJ352</f>
        <v>0</v>
      </c>
      <c r="AQ1114" s="1340"/>
      <c r="AR1114" s="1341"/>
      <c r="AS1114" s="1336" t="str">
        <f t="shared" si="163"/>
        <v/>
      </c>
      <c r="AT1114" s="1337"/>
      <c r="AU1114" s="1337"/>
      <c r="AV1114" s="1338"/>
      <c r="AW1114" s="1342" t="str">
        <f>'Ornamental Trees - Bare Root'!BA352</f>
        <v>HBOBR399</v>
      </c>
      <c r="AX1114" s="1343"/>
      <c r="AY1114" s="1344"/>
      <c r="BB1114" s="108" t="str">
        <f t="shared" si="155"/>
        <v>*********</v>
      </c>
      <c r="BC1114" s="108" t="str">
        <f t="shared" si="156"/>
        <v>HBOBR399</v>
      </c>
      <c r="BD1114" s="108" t="str">
        <f t="shared" si="157"/>
        <v/>
      </c>
      <c r="BE1114" s="108" t="str">
        <f t="shared" si="158"/>
        <v>Prunus Serrulata 'Alba Rosea' |  - Advanced</v>
      </c>
      <c r="BF1114" s="115" t="str">
        <f t="shared" si="159"/>
        <v/>
      </c>
      <c r="BG1114" s="113" t="str">
        <f t="shared" si="160"/>
        <v/>
      </c>
      <c r="BH1114" s="206">
        <f t="shared" si="161"/>
        <v>0</v>
      </c>
      <c r="BI1114" s="113" t="str">
        <f t="shared" si="162"/>
        <v/>
      </c>
    </row>
    <row r="1115" spans="2:61" ht="18.75" customHeight="1" x14ac:dyDescent="0.4">
      <c r="B1115" s="1345" t="s">
        <v>1824</v>
      </c>
      <c r="C1115" s="1346"/>
      <c r="D1115" s="1345" t="s">
        <v>1824</v>
      </c>
      <c r="E1115" s="1346"/>
      <c r="F1115" s="1331" t="str">
        <f>'Ornamental Trees - Bare Root'!BG353</f>
        <v/>
      </c>
      <c r="G1115" s="1332"/>
      <c r="H1115" s="1333" t="str">
        <f>IF('Ornamental Trees - Bare Root'!BE353="",'Ornamental Trees - Bare Root'!BC353&amp;" | "&amp;'Ornamental Trees - Bare Root'!BD353,'Ornamental Trees - Bare Root'!BC353&amp;" | "&amp;'Ornamental Trees - Bare Root'!BD353&amp;" - "&amp;'Ornamental Trees - Bare Root'!BE353)</f>
        <v>Prunus Serrulata 'Fugenzo' | J.H.Veitch Cherry - Advanced</v>
      </c>
      <c r="I1115" s="1334"/>
      <c r="J1115" s="1334"/>
      <c r="K1115" s="1334"/>
      <c r="L1115" s="1334"/>
      <c r="M1115" s="1334"/>
      <c r="N1115" s="1334"/>
      <c r="O1115" s="1334"/>
      <c r="P1115" s="1334"/>
      <c r="Q1115" s="1334"/>
      <c r="R1115" s="1334"/>
      <c r="S1115" s="1334"/>
      <c r="T1115" s="1334"/>
      <c r="U1115" s="1334"/>
      <c r="V1115" s="1334"/>
      <c r="W1115" s="1334"/>
      <c r="X1115" s="1334"/>
      <c r="Y1115" s="1334"/>
      <c r="Z1115" s="1334"/>
      <c r="AA1115" s="1334"/>
      <c r="AB1115" s="1334"/>
      <c r="AC1115" s="1334"/>
      <c r="AD1115" s="1334"/>
      <c r="AE1115" s="1334"/>
      <c r="AF1115" s="1334"/>
      <c r="AG1115" s="1334"/>
      <c r="AH1115" s="1334"/>
      <c r="AI1115" s="1334"/>
      <c r="AJ1115" s="1334"/>
      <c r="AK1115" s="1334"/>
      <c r="AL1115" s="1335"/>
      <c r="AM1115" s="1336">
        <f>'Ornamental Trees - Bare Root'!BH353</f>
        <v>49.95</v>
      </c>
      <c r="AN1115" s="1337"/>
      <c r="AO1115" s="1338"/>
      <c r="AP1115" s="1339">
        <f>'Ornamental Trees - Bare Root'!BJ353</f>
        <v>0</v>
      </c>
      <c r="AQ1115" s="1340"/>
      <c r="AR1115" s="1341"/>
      <c r="AS1115" s="1336" t="str">
        <f t="shared" si="163"/>
        <v/>
      </c>
      <c r="AT1115" s="1337"/>
      <c r="AU1115" s="1337"/>
      <c r="AV1115" s="1338"/>
      <c r="AW1115" s="1342" t="str">
        <f>'Ornamental Trees - Bare Root'!BA353</f>
        <v>JFOBR400</v>
      </c>
      <c r="AX1115" s="1343"/>
      <c r="AY1115" s="1344"/>
      <c r="BB1115" s="108" t="str">
        <f t="shared" si="155"/>
        <v>*********</v>
      </c>
      <c r="BC1115" s="108" t="str">
        <f t="shared" si="156"/>
        <v>JFOBR400</v>
      </c>
      <c r="BD1115" s="108" t="str">
        <f t="shared" si="157"/>
        <v/>
      </c>
      <c r="BE1115" s="108" t="str">
        <f t="shared" si="158"/>
        <v>Prunus Serrulata 'Fugenzo' | J.H.Veitch Cherry - Advanced</v>
      </c>
      <c r="BF1115" s="115" t="str">
        <f t="shared" si="159"/>
        <v/>
      </c>
      <c r="BG1115" s="113">
        <f t="shared" si="160"/>
        <v>49.95</v>
      </c>
      <c r="BH1115" s="206">
        <f t="shared" si="161"/>
        <v>0</v>
      </c>
      <c r="BI1115" s="113" t="str">
        <f t="shared" si="162"/>
        <v/>
      </c>
    </row>
    <row r="1116" spans="2:61" ht="18.75" customHeight="1" x14ac:dyDescent="0.4">
      <c r="B1116" s="1345" t="s">
        <v>1824</v>
      </c>
      <c r="C1116" s="1346"/>
      <c r="D1116" s="1345" t="s">
        <v>1824</v>
      </c>
      <c r="E1116" s="1346"/>
      <c r="F1116" s="1331" t="str">
        <f>'Ornamental Trees - Bare Root'!BG354</f>
        <v/>
      </c>
      <c r="G1116" s="1332"/>
      <c r="H1116" s="1333" t="str">
        <f>IF('Ornamental Trees - Bare Root'!BE354="",'Ornamental Trees - Bare Root'!BC354&amp;" | "&amp;'Ornamental Trees - Bare Root'!BD354,'Ornamental Trees - Bare Root'!BC354&amp;" | "&amp;'Ornamental Trees - Bare Root'!BD354&amp;" - "&amp;'Ornamental Trees - Bare Root'!BE354)</f>
        <v>Prunus Serrulata 'Kanzan' | Pink Flowering Cherry - Advanced</v>
      </c>
      <c r="I1116" s="1334"/>
      <c r="J1116" s="1334"/>
      <c r="K1116" s="1334"/>
      <c r="L1116" s="1334"/>
      <c r="M1116" s="1334"/>
      <c r="N1116" s="1334"/>
      <c r="O1116" s="1334"/>
      <c r="P1116" s="1334"/>
      <c r="Q1116" s="1334"/>
      <c r="R1116" s="1334"/>
      <c r="S1116" s="1334"/>
      <c r="T1116" s="1334"/>
      <c r="U1116" s="1334"/>
      <c r="V1116" s="1334"/>
      <c r="W1116" s="1334"/>
      <c r="X1116" s="1334"/>
      <c r="Y1116" s="1334"/>
      <c r="Z1116" s="1334"/>
      <c r="AA1116" s="1334"/>
      <c r="AB1116" s="1334"/>
      <c r="AC1116" s="1334"/>
      <c r="AD1116" s="1334"/>
      <c r="AE1116" s="1334"/>
      <c r="AF1116" s="1334"/>
      <c r="AG1116" s="1334"/>
      <c r="AH1116" s="1334"/>
      <c r="AI1116" s="1334"/>
      <c r="AJ1116" s="1334"/>
      <c r="AK1116" s="1334"/>
      <c r="AL1116" s="1335"/>
      <c r="AM1116" s="1336">
        <f>'Ornamental Trees - Bare Root'!BH354</f>
        <v>49.95</v>
      </c>
      <c r="AN1116" s="1337"/>
      <c r="AO1116" s="1338"/>
      <c r="AP1116" s="1339">
        <f>'Ornamental Trees - Bare Root'!BJ354</f>
        <v>0</v>
      </c>
      <c r="AQ1116" s="1340"/>
      <c r="AR1116" s="1341"/>
      <c r="AS1116" s="1336" t="str">
        <f t="shared" si="163"/>
        <v/>
      </c>
      <c r="AT1116" s="1337"/>
      <c r="AU1116" s="1337"/>
      <c r="AV1116" s="1338"/>
      <c r="AW1116" s="1342" t="str">
        <f>'Ornamental Trees - Bare Root'!BA354</f>
        <v>HBOBR403</v>
      </c>
      <c r="AX1116" s="1343"/>
      <c r="AY1116" s="1344"/>
      <c r="BB1116" s="108" t="str">
        <f t="shared" si="155"/>
        <v>*********</v>
      </c>
      <c r="BC1116" s="108" t="str">
        <f t="shared" si="156"/>
        <v>HBOBR403</v>
      </c>
      <c r="BD1116" s="108" t="str">
        <f t="shared" si="157"/>
        <v/>
      </c>
      <c r="BE1116" s="108" t="str">
        <f t="shared" si="158"/>
        <v>Prunus Serrulata 'Kanzan' | Pink Flowering Cherry - Advanced</v>
      </c>
      <c r="BF1116" s="115" t="str">
        <f t="shared" si="159"/>
        <v/>
      </c>
      <c r="BG1116" s="113">
        <f t="shared" si="160"/>
        <v>49.95</v>
      </c>
      <c r="BH1116" s="206">
        <f t="shared" si="161"/>
        <v>0</v>
      </c>
      <c r="BI1116" s="113" t="str">
        <f t="shared" si="162"/>
        <v/>
      </c>
    </row>
    <row r="1117" spans="2:61" ht="18.75" customHeight="1" x14ac:dyDescent="0.4">
      <c r="B1117" s="1345" t="s">
        <v>1824</v>
      </c>
      <c r="C1117" s="1346"/>
      <c r="D1117" s="1345" t="s">
        <v>1824</v>
      </c>
      <c r="E1117" s="1346"/>
      <c r="F1117" s="1331" t="str">
        <f>'Ornamental Trees - Bare Root'!BG355</f>
        <v/>
      </c>
      <c r="G1117" s="1332"/>
      <c r="H1117" s="1333" t="str">
        <f>IF('Ornamental Trees - Bare Root'!BE355="",'Ornamental Trees - Bare Root'!BC355&amp;" | "&amp;'Ornamental Trees - Bare Root'!BD355,'Ornamental Trees - Bare Root'!BC355&amp;" | "&amp;'Ornamental Trees - Bare Root'!BD355&amp;" - "&amp;'Ornamental Trees - Bare Root'!BE355)</f>
        <v>Prunus Serrulata 'Kanzan' | Pink Flowering Cherry - Advanced</v>
      </c>
      <c r="I1117" s="1334"/>
      <c r="J1117" s="1334"/>
      <c r="K1117" s="1334"/>
      <c r="L1117" s="1334"/>
      <c r="M1117" s="1334"/>
      <c r="N1117" s="1334"/>
      <c r="O1117" s="1334"/>
      <c r="P1117" s="1334"/>
      <c r="Q1117" s="1334"/>
      <c r="R1117" s="1334"/>
      <c r="S1117" s="1334"/>
      <c r="T1117" s="1334"/>
      <c r="U1117" s="1334"/>
      <c r="V1117" s="1334"/>
      <c r="W1117" s="1334"/>
      <c r="X1117" s="1334"/>
      <c r="Y1117" s="1334"/>
      <c r="Z1117" s="1334"/>
      <c r="AA1117" s="1334"/>
      <c r="AB1117" s="1334"/>
      <c r="AC1117" s="1334"/>
      <c r="AD1117" s="1334"/>
      <c r="AE1117" s="1334"/>
      <c r="AF1117" s="1334"/>
      <c r="AG1117" s="1334"/>
      <c r="AH1117" s="1334"/>
      <c r="AI1117" s="1334"/>
      <c r="AJ1117" s="1334"/>
      <c r="AK1117" s="1334"/>
      <c r="AL1117" s="1335"/>
      <c r="AM1117" s="1336">
        <f>'Ornamental Trees - Bare Root'!BH355</f>
        <v>49.95</v>
      </c>
      <c r="AN1117" s="1337"/>
      <c r="AO1117" s="1338"/>
      <c r="AP1117" s="1339">
        <f>'Ornamental Trees - Bare Root'!BJ355</f>
        <v>0</v>
      </c>
      <c r="AQ1117" s="1340"/>
      <c r="AR1117" s="1341"/>
      <c r="AS1117" s="1336" t="str">
        <f t="shared" si="163"/>
        <v/>
      </c>
      <c r="AT1117" s="1337"/>
      <c r="AU1117" s="1337"/>
      <c r="AV1117" s="1338"/>
      <c r="AW1117" s="1342" t="str">
        <f>'Ornamental Trees - Bare Root'!BA355</f>
        <v>FNOBR403</v>
      </c>
      <c r="AX1117" s="1343"/>
      <c r="AY1117" s="1344"/>
      <c r="BB1117" s="108" t="str">
        <f t="shared" si="155"/>
        <v>*********</v>
      </c>
      <c r="BC1117" s="108" t="str">
        <f t="shared" si="156"/>
        <v>FNOBR403</v>
      </c>
      <c r="BD1117" s="108" t="str">
        <f t="shared" si="157"/>
        <v/>
      </c>
      <c r="BE1117" s="108" t="str">
        <f t="shared" si="158"/>
        <v>Prunus Serrulata 'Kanzan' | Pink Flowering Cherry - Advanced</v>
      </c>
      <c r="BF1117" s="115" t="str">
        <f t="shared" si="159"/>
        <v/>
      </c>
      <c r="BG1117" s="113">
        <f t="shared" si="160"/>
        <v>49.95</v>
      </c>
      <c r="BH1117" s="206">
        <f t="shared" si="161"/>
        <v>0</v>
      </c>
      <c r="BI1117" s="113" t="str">
        <f t="shared" si="162"/>
        <v/>
      </c>
    </row>
    <row r="1118" spans="2:61" ht="18.75" customHeight="1" x14ac:dyDescent="0.4">
      <c r="B1118" s="1345" t="s">
        <v>1824</v>
      </c>
      <c r="C1118" s="1346"/>
      <c r="D1118" s="1345" t="s">
        <v>1824</v>
      </c>
      <c r="E1118" s="1346"/>
      <c r="F1118" s="1331" t="str">
        <f>'Ornamental Trees - Bare Root'!BG356</f>
        <v/>
      </c>
      <c r="G1118" s="1332"/>
      <c r="H1118" s="1333" t="str">
        <f>IF('Ornamental Trees - Bare Root'!BE356="",'Ornamental Trees - Bare Root'!BC356&amp;" | "&amp;'Ornamental Trees - Bare Root'!BD356,'Ornamental Trees - Bare Root'!BC356&amp;" | "&amp;'Ornamental Trees - Bare Root'!BD356&amp;" - "&amp;'Ornamental Trees - Bare Root'!BE356)</f>
        <v>Prunus Serrulata Mt Fuji | Mt Fuji Flowering Cherry - Advanced</v>
      </c>
      <c r="I1118" s="1334"/>
      <c r="J1118" s="1334"/>
      <c r="K1118" s="1334"/>
      <c r="L1118" s="1334"/>
      <c r="M1118" s="1334"/>
      <c r="N1118" s="1334"/>
      <c r="O1118" s="1334"/>
      <c r="P1118" s="1334"/>
      <c r="Q1118" s="1334"/>
      <c r="R1118" s="1334"/>
      <c r="S1118" s="1334"/>
      <c r="T1118" s="1334"/>
      <c r="U1118" s="1334"/>
      <c r="V1118" s="1334"/>
      <c r="W1118" s="1334"/>
      <c r="X1118" s="1334"/>
      <c r="Y1118" s="1334"/>
      <c r="Z1118" s="1334"/>
      <c r="AA1118" s="1334"/>
      <c r="AB1118" s="1334"/>
      <c r="AC1118" s="1334"/>
      <c r="AD1118" s="1334"/>
      <c r="AE1118" s="1334"/>
      <c r="AF1118" s="1334"/>
      <c r="AG1118" s="1334"/>
      <c r="AH1118" s="1334"/>
      <c r="AI1118" s="1334"/>
      <c r="AJ1118" s="1334"/>
      <c r="AK1118" s="1334"/>
      <c r="AL1118" s="1335"/>
      <c r="AM1118" s="1336">
        <f>'Ornamental Trees - Bare Root'!BH356</f>
        <v>49.95</v>
      </c>
      <c r="AN1118" s="1337"/>
      <c r="AO1118" s="1338"/>
      <c r="AP1118" s="1339">
        <f>'Ornamental Trees - Bare Root'!BJ356</f>
        <v>0</v>
      </c>
      <c r="AQ1118" s="1340"/>
      <c r="AR1118" s="1341"/>
      <c r="AS1118" s="1336" t="str">
        <f t="shared" si="163"/>
        <v/>
      </c>
      <c r="AT1118" s="1337"/>
      <c r="AU1118" s="1337"/>
      <c r="AV1118" s="1338"/>
      <c r="AW1118" s="1342" t="str">
        <f>'Ornamental Trees - Bare Root'!BA356</f>
        <v>HBOBR406</v>
      </c>
      <c r="AX1118" s="1343"/>
      <c r="AY1118" s="1344"/>
      <c r="BB1118" s="108" t="str">
        <f t="shared" si="155"/>
        <v>*********</v>
      </c>
      <c r="BC1118" s="108" t="str">
        <f t="shared" si="156"/>
        <v>HBOBR406</v>
      </c>
      <c r="BD1118" s="108" t="str">
        <f t="shared" si="157"/>
        <v/>
      </c>
      <c r="BE1118" s="108" t="str">
        <f t="shared" si="158"/>
        <v>Prunus Serrulata Mt Fuji | Mt Fuji Flowering Cherry - Advanced</v>
      </c>
      <c r="BF1118" s="115" t="str">
        <f t="shared" si="159"/>
        <v/>
      </c>
      <c r="BG1118" s="113">
        <f t="shared" si="160"/>
        <v>49.95</v>
      </c>
      <c r="BH1118" s="206">
        <f t="shared" si="161"/>
        <v>0</v>
      </c>
      <c r="BI1118" s="113" t="str">
        <f t="shared" si="162"/>
        <v/>
      </c>
    </row>
    <row r="1119" spans="2:61" ht="18.75" customHeight="1" x14ac:dyDescent="0.4">
      <c r="B1119" s="1345" t="s">
        <v>1824</v>
      </c>
      <c r="C1119" s="1346"/>
      <c r="D1119" s="1345" t="s">
        <v>1824</v>
      </c>
      <c r="E1119" s="1346"/>
      <c r="F1119" s="1331" t="str">
        <f>'Ornamental Trees - Bare Root'!BG357</f>
        <v/>
      </c>
      <c r="G1119" s="1332"/>
      <c r="H1119" s="1333" t="str">
        <f>IF('Ornamental Trees - Bare Root'!BE357="",'Ornamental Trees - Bare Root'!BC357&amp;" | "&amp;'Ornamental Trees - Bare Root'!BD357,'Ornamental Trees - Bare Root'!BC357&amp;" | "&amp;'Ornamental Trees - Bare Root'!BD357&amp;" - "&amp;'Ornamental Trees - Bare Root'!BE357)</f>
        <v>Prunus Serrulata Mt Fuji | Mt Fuji Flowering Cherry - Advanced</v>
      </c>
      <c r="I1119" s="1334"/>
      <c r="J1119" s="1334"/>
      <c r="K1119" s="1334"/>
      <c r="L1119" s="1334"/>
      <c r="M1119" s="1334"/>
      <c r="N1119" s="1334"/>
      <c r="O1119" s="1334"/>
      <c r="P1119" s="1334"/>
      <c r="Q1119" s="1334"/>
      <c r="R1119" s="1334"/>
      <c r="S1119" s="1334"/>
      <c r="T1119" s="1334"/>
      <c r="U1119" s="1334"/>
      <c r="V1119" s="1334"/>
      <c r="W1119" s="1334"/>
      <c r="X1119" s="1334"/>
      <c r="Y1119" s="1334"/>
      <c r="Z1119" s="1334"/>
      <c r="AA1119" s="1334"/>
      <c r="AB1119" s="1334"/>
      <c r="AC1119" s="1334"/>
      <c r="AD1119" s="1334"/>
      <c r="AE1119" s="1334"/>
      <c r="AF1119" s="1334"/>
      <c r="AG1119" s="1334"/>
      <c r="AH1119" s="1334"/>
      <c r="AI1119" s="1334"/>
      <c r="AJ1119" s="1334"/>
      <c r="AK1119" s="1334"/>
      <c r="AL1119" s="1335"/>
      <c r="AM1119" s="1336">
        <f>'Ornamental Trees - Bare Root'!BH357</f>
        <v>49.95</v>
      </c>
      <c r="AN1119" s="1337"/>
      <c r="AO1119" s="1338"/>
      <c r="AP1119" s="1339">
        <f>'Ornamental Trees - Bare Root'!BJ357</f>
        <v>0</v>
      </c>
      <c r="AQ1119" s="1340"/>
      <c r="AR1119" s="1341"/>
      <c r="AS1119" s="1336" t="str">
        <f t="shared" si="163"/>
        <v/>
      </c>
      <c r="AT1119" s="1337"/>
      <c r="AU1119" s="1337"/>
      <c r="AV1119" s="1338"/>
      <c r="AW1119" s="1342" t="str">
        <f>'Ornamental Trees - Bare Root'!BA357</f>
        <v>FNOBR406</v>
      </c>
      <c r="AX1119" s="1343"/>
      <c r="AY1119" s="1344"/>
      <c r="BB1119" s="108" t="str">
        <f t="shared" ref="BB1119:BB1182" si="164">$AR$4</f>
        <v>*********</v>
      </c>
      <c r="BC1119" s="108" t="str">
        <f t="shared" si="156"/>
        <v>FNOBR406</v>
      </c>
      <c r="BD1119" s="108" t="str">
        <f t="shared" si="157"/>
        <v/>
      </c>
      <c r="BE1119" s="108" t="str">
        <f t="shared" si="158"/>
        <v>Prunus Serrulata Mt Fuji | Mt Fuji Flowering Cherry - Advanced</v>
      </c>
      <c r="BF1119" s="115" t="str">
        <f t="shared" si="159"/>
        <v/>
      </c>
      <c r="BG1119" s="113">
        <f t="shared" si="160"/>
        <v>49.95</v>
      </c>
      <c r="BH1119" s="206">
        <f t="shared" si="161"/>
        <v>0</v>
      </c>
      <c r="BI1119" s="113" t="str">
        <f t="shared" si="162"/>
        <v/>
      </c>
    </row>
    <row r="1120" spans="2:61" ht="18.75" customHeight="1" x14ac:dyDescent="0.4">
      <c r="B1120" s="1345" t="s">
        <v>1824</v>
      </c>
      <c r="C1120" s="1346"/>
      <c r="D1120" s="1345" t="s">
        <v>1824</v>
      </c>
      <c r="E1120" s="1346"/>
      <c r="F1120" s="1331" t="str">
        <f>'Ornamental Trees - Bare Root'!BG358</f>
        <v/>
      </c>
      <c r="G1120" s="1332"/>
      <c r="H1120" s="1333" t="str">
        <f>IF('Ornamental Trees - Bare Root'!BE358="",'Ornamental Trees - Bare Root'!BC358&amp;" | "&amp;'Ornamental Trees - Bare Root'!BD358,'Ornamental Trees - Bare Root'!BC358&amp;" | "&amp;'Ornamental Trees - Bare Root'!BD358&amp;" - "&amp;'Ornamental Trees - Bare Root'!BE358)</f>
        <v>Prunus Serrulata 'New Red' |  - Advanced</v>
      </c>
      <c r="I1120" s="1334"/>
      <c r="J1120" s="1334"/>
      <c r="K1120" s="1334"/>
      <c r="L1120" s="1334"/>
      <c r="M1120" s="1334"/>
      <c r="N1120" s="1334"/>
      <c r="O1120" s="1334"/>
      <c r="P1120" s="1334"/>
      <c r="Q1120" s="1334"/>
      <c r="R1120" s="1334"/>
      <c r="S1120" s="1334"/>
      <c r="T1120" s="1334"/>
      <c r="U1120" s="1334"/>
      <c r="V1120" s="1334"/>
      <c r="W1120" s="1334"/>
      <c r="X1120" s="1334"/>
      <c r="Y1120" s="1334"/>
      <c r="Z1120" s="1334"/>
      <c r="AA1120" s="1334"/>
      <c r="AB1120" s="1334"/>
      <c r="AC1120" s="1334"/>
      <c r="AD1120" s="1334"/>
      <c r="AE1120" s="1334"/>
      <c r="AF1120" s="1334"/>
      <c r="AG1120" s="1334"/>
      <c r="AH1120" s="1334"/>
      <c r="AI1120" s="1334"/>
      <c r="AJ1120" s="1334"/>
      <c r="AK1120" s="1334"/>
      <c r="AL1120" s="1335"/>
      <c r="AM1120" s="1336">
        <f>'Ornamental Trees - Bare Root'!BH358</f>
        <v>49.95</v>
      </c>
      <c r="AN1120" s="1337"/>
      <c r="AO1120" s="1338"/>
      <c r="AP1120" s="1339">
        <f>'Ornamental Trees - Bare Root'!BJ358</f>
        <v>0</v>
      </c>
      <c r="AQ1120" s="1340"/>
      <c r="AR1120" s="1341"/>
      <c r="AS1120" s="1336" t="str">
        <f t="shared" si="163"/>
        <v/>
      </c>
      <c r="AT1120" s="1337"/>
      <c r="AU1120" s="1337"/>
      <c r="AV1120" s="1338"/>
      <c r="AW1120" s="1342" t="str">
        <f>'Ornamental Trees - Bare Root'!BA358</f>
        <v>HBOBR409</v>
      </c>
      <c r="AX1120" s="1343"/>
      <c r="AY1120" s="1344"/>
      <c r="BB1120" s="108" t="str">
        <f t="shared" si="164"/>
        <v>*********</v>
      </c>
      <c r="BC1120" s="108" t="str">
        <f t="shared" ref="BC1120:BC1183" si="165">AW1120</f>
        <v>HBOBR409</v>
      </c>
      <c r="BD1120" s="108" t="str">
        <f t="shared" ref="BD1120:BD1183" si="166">F1120</f>
        <v/>
      </c>
      <c r="BE1120" s="108" t="str">
        <f t="shared" ref="BE1120:BE1183" si="167">H1120</f>
        <v>Prunus Serrulata 'New Red' |  - Advanced</v>
      </c>
      <c r="BF1120" s="115" t="str">
        <f t="shared" ref="BF1120:BF1183" si="168">IF(OR(BD1120="",BD1120=0),"",$G$6)</f>
        <v/>
      </c>
      <c r="BG1120" s="113">
        <f t="shared" ref="BG1120:BG1183" si="169">AM1120</f>
        <v>49.95</v>
      </c>
      <c r="BH1120" s="206">
        <f t="shared" ref="BH1120:BH1183" si="170">AP1120</f>
        <v>0</v>
      </c>
      <c r="BI1120" s="113" t="str">
        <f t="shared" ref="BI1120:BI1183" si="171">AS1120</f>
        <v/>
      </c>
    </row>
    <row r="1121" spans="2:61" ht="18.75" customHeight="1" x14ac:dyDescent="0.4">
      <c r="B1121" s="1345" t="s">
        <v>1824</v>
      </c>
      <c r="C1121" s="1346"/>
      <c r="D1121" s="1345" t="s">
        <v>1824</v>
      </c>
      <c r="E1121" s="1346"/>
      <c r="F1121" s="1331" t="str">
        <f>'Ornamental Trees - Bare Root'!BG359</f>
        <v/>
      </c>
      <c r="G1121" s="1332"/>
      <c r="H1121" s="1333" t="str">
        <f>IF('Ornamental Trees - Bare Root'!BE359="",'Ornamental Trees - Bare Root'!BC359&amp;" | "&amp;'Ornamental Trees - Bare Root'!BD359,'Ornamental Trees - Bare Root'!BC359&amp;" | "&amp;'Ornamental Trees - Bare Root'!BD359&amp;" - "&amp;'Ornamental Trees - Bare Root'!BE359)</f>
        <v>Prunus Serrulata Pink Perfection | Pink Perfection - Advanced</v>
      </c>
      <c r="I1121" s="1334"/>
      <c r="J1121" s="1334"/>
      <c r="K1121" s="1334"/>
      <c r="L1121" s="1334"/>
      <c r="M1121" s="1334"/>
      <c r="N1121" s="1334"/>
      <c r="O1121" s="1334"/>
      <c r="P1121" s="1334"/>
      <c r="Q1121" s="1334"/>
      <c r="R1121" s="1334"/>
      <c r="S1121" s="1334"/>
      <c r="T1121" s="1334"/>
      <c r="U1121" s="1334"/>
      <c r="V1121" s="1334"/>
      <c r="W1121" s="1334"/>
      <c r="X1121" s="1334"/>
      <c r="Y1121" s="1334"/>
      <c r="Z1121" s="1334"/>
      <c r="AA1121" s="1334"/>
      <c r="AB1121" s="1334"/>
      <c r="AC1121" s="1334"/>
      <c r="AD1121" s="1334"/>
      <c r="AE1121" s="1334"/>
      <c r="AF1121" s="1334"/>
      <c r="AG1121" s="1334"/>
      <c r="AH1121" s="1334"/>
      <c r="AI1121" s="1334"/>
      <c r="AJ1121" s="1334"/>
      <c r="AK1121" s="1334"/>
      <c r="AL1121" s="1335"/>
      <c r="AM1121" s="1336">
        <f>'Ornamental Trees - Bare Root'!BH359</f>
        <v>49.95</v>
      </c>
      <c r="AN1121" s="1337"/>
      <c r="AO1121" s="1338"/>
      <c r="AP1121" s="1339">
        <f>'Ornamental Trees - Bare Root'!BJ359</f>
        <v>0</v>
      </c>
      <c r="AQ1121" s="1340"/>
      <c r="AR1121" s="1341"/>
      <c r="AS1121" s="1336" t="str">
        <f t="shared" si="163"/>
        <v/>
      </c>
      <c r="AT1121" s="1337"/>
      <c r="AU1121" s="1337"/>
      <c r="AV1121" s="1338"/>
      <c r="AW1121" s="1342" t="str">
        <f>'Ornamental Trees - Bare Root'!BA359</f>
        <v>HBOBR412</v>
      </c>
      <c r="AX1121" s="1343"/>
      <c r="AY1121" s="1344"/>
      <c r="BB1121" s="108" t="str">
        <f t="shared" si="164"/>
        <v>*********</v>
      </c>
      <c r="BC1121" s="108" t="str">
        <f t="shared" si="165"/>
        <v>HBOBR412</v>
      </c>
      <c r="BD1121" s="108" t="str">
        <f t="shared" si="166"/>
        <v/>
      </c>
      <c r="BE1121" s="108" t="str">
        <f t="shared" si="167"/>
        <v>Prunus Serrulata Pink Perfection | Pink Perfection - Advanced</v>
      </c>
      <c r="BF1121" s="115" t="str">
        <f t="shared" si="168"/>
        <v/>
      </c>
      <c r="BG1121" s="113">
        <f t="shared" si="169"/>
        <v>49.95</v>
      </c>
      <c r="BH1121" s="206">
        <f t="shared" si="170"/>
        <v>0</v>
      </c>
      <c r="BI1121" s="113" t="str">
        <f t="shared" si="171"/>
        <v/>
      </c>
    </row>
    <row r="1122" spans="2:61" ht="18.75" customHeight="1" x14ac:dyDescent="0.4">
      <c r="B1122" s="1345" t="s">
        <v>1824</v>
      </c>
      <c r="C1122" s="1346"/>
      <c r="D1122" s="1345" t="s">
        <v>1824</v>
      </c>
      <c r="E1122" s="1346"/>
      <c r="F1122" s="1331" t="str">
        <f>'Ornamental Trees - Bare Root'!BG360</f>
        <v/>
      </c>
      <c r="G1122" s="1332"/>
      <c r="H1122" s="1333" t="str">
        <f>IF('Ornamental Trees - Bare Root'!BE360="",'Ornamental Trees - Bare Root'!BC360&amp;" | "&amp;'Ornamental Trees - Bare Root'!BD360,'Ornamental Trees - Bare Root'!BC360&amp;" | "&amp;'Ornamental Trees - Bare Root'!BD360&amp;" - "&amp;'Ornamental Trees - Bare Root'!BE360)</f>
        <v>Prunus Serrulata Pink Perfection | Pink Perfection - Advanced</v>
      </c>
      <c r="I1122" s="1334"/>
      <c r="J1122" s="1334"/>
      <c r="K1122" s="1334"/>
      <c r="L1122" s="1334"/>
      <c r="M1122" s="1334"/>
      <c r="N1122" s="1334"/>
      <c r="O1122" s="1334"/>
      <c r="P1122" s="1334"/>
      <c r="Q1122" s="1334"/>
      <c r="R1122" s="1334"/>
      <c r="S1122" s="1334"/>
      <c r="T1122" s="1334"/>
      <c r="U1122" s="1334"/>
      <c r="V1122" s="1334"/>
      <c r="W1122" s="1334"/>
      <c r="X1122" s="1334"/>
      <c r="Y1122" s="1334"/>
      <c r="Z1122" s="1334"/>
      <c r="AA1122" s="1334"/>
      <c r="AB1122" s="1334"/>
      <c r="AC1122" s="1334"/>
      <c r="AD1122" s="1334"/>
      <c r="AE1122" s="1334"/>
      <c r="AF1122" s="1334"/>
      <c r="AG1122" s="1334"/>
      <c r="AH1122" s="1334"/>
      <c r="AI1122" s="1334"/>
      <c r="AJ1122" s="1334"/>
      <c r="AK1122" s="1334"/>
      <c r="AL1122" s="1335"/>
      <c r="AM1122" s="1336">
        <f>'Ornamental Trees - Bare Root'!BH360</f>
        <v>42.95</v>
      </c>
      <c r="AN1122" s="1337"/>
      <c r="AO1122" s="1338"/>
      <c r="AP1122" s="1339">
        <f>'Ornamental Trees - Bare Root'!BJ360</f>
        <v>0</v>
      </c>
      <c r="AQ1122" s="1340"/>
      <c r="AR1122" s="1341"/>
      <c r="AS1122" s="1336" t="str">
        <f t="shared" si="163"/>
        <v/>
      </c>
      <c r="AT1122" s="1337"/>
      <c r="AU1122" s="1337"/>
      <c r="AV1122" s="1338"/>
      <c r="AW1122" s="1342" t="str">
        <f>'Ornamental Trees - Bare Root'!BA360</f>
        <v>JFOBR412</v>
      </c>
      <c r="AX1122" s="1343"/>
      <c r="AY1122" s="1344"/>
      <c r="BB1122" s="108" t="str">
        <f t="shared" si="164"/>
        <v>*********</v>
      </c>
      <c r="BC1122" s="108" t="str">
        <f t="shared" si="165"/>
        <v>JFOBR412</v>
      </c>
      <c r="BD1122" s="108" t="str">
        <f t="shared" si="166"/>
        <v/>
      </c>
      <c r="BE1122" s="108" t="str">
        <f t="shared" si="167"/>
        <v>Prunus Serrulata Pink Perfection | Pink Perfection - Advanced</v>
      </c>
      <c r="BF1122" s="115" t="str">
        <f t="shared" si="168"/>
        <v/>
      </c>
      <c r="BG1122" s="113">
        <f t="shared" si="169"/>
        <v>42.95</v>
      </c>
      <c r="BH1122" s="206">
        <f t="shared" si="170"/>
        <v>0</v>
      </c>
      <c r="BI1122" s="113" t="str">
        <f t="shared" si="171"/>
        <v/>
      </c>
    </row>
    <row r="1123" spans="2:61" ht="18.75" customHeight="1" x14ac:dyDescent="0.4">
      <c r="B1123" s="1345" t="s">
        <v>1824</v>
      </c>
      <c r="C1123" s="1346"/>
      <c r="D1123" s="1345" t="s">
        <v>1824</v>
      </c>
      <c r="E1123" s="1346"/>
      <c r="F1123" s="1331" t="str">
        <f>'Ornamental Trees - Bare Root'!BG361</f>
        <v/>
      </c>
      <c r="G1123" s="1332"/>
      <c r="H1123" s="1333" t="str">
        <f>IF('Ornamental Trees - Bare Root'!BE361="",'Ornamental Trees - Bare Root'!BC361&amp;" | "&amp;'Ornamental Trees - Bare Root'!BD361,'Ornamental Trees - Bare Root'!BC361&amp;" | "&amp;'Ornamental Trees - Bare Root'!BD361&amp;" - "&amp;'Ornamental Trees - Bare Root'!BE361)</f>
        <v>Prunus Serrulata 'Shimidsu Sakura' |  - Advanced</v>
      </c>
      <c r="I1123" s="1334"/>
      <c r="J1123" s="1334"/>
      <c r="K1123" s="1334"/>
      <c r="L1123" s="1334"/>
      <c r="M1123" s="1334"/>
      <c r="N1123" s="1334"/>
      <c r="O1123" s="1334"/>
      <c r="P1123" s="1334"/>
      <c r="Q1123" s="1334"/>
      <c r="R1123" s="1334"/>
      <c r="S1123" s="1334"/>
      <c r="T1123" s="1334"/>
      <c r="U1123" s="1334"/>
      <c r="V1123" s="1334"/>
      <c r="W1123" s="1334"/>
      <c r="X1123" s="1334"/>
      <c r="Y1123" s="1334"/>
      <c r="Z1123" s="1334"/>
      <c r="AA1123" s="1334"/>
      <c r="AB1123" s="1334"/>
      <c r="AC1123" s="1334"/>
      <c r="AD1123" s="1334"/>
      <c r="AE1123" s="1334"/>
      <c r="AF1123" s="1334"/>
      <c r="AG1123" s="1334"/>
      <c r="AH1123" s="1334"/>
      <c r="AI1123" s="1334"/>
      <c r="AJ1123" s="1334"/>
      <c r="AK1123" s="1334"/>
      <c r="AL1123" s="1335"/>
      <c r="AM1123" s="1336">
        <f>'Ornamental Trees - Bare Root'!BH361</f>
        <v>49.95</v>
      </c>
      <c r="AN1123" s="1337"/>
      <c r="AO1123" s="1338"/>
      <c r="AP1123" s="1339">
        <f>'Ornamental Trees - Bare Root'!BJ361</f>
        <v>0</v>
      </c>
      <c r="AQ1123" s="1340"/>
      <c r="AR1123" s="1341"/>
      <c r="AS1123" s="1336" t="str">
        <f t="shared" si="163"/>
        <v/>
      </c>
      <c r="AT1123" s="1337"/>
      <c r="AU1123" s="1337"/>
      <c r="AV1123" s="1338"/>
      <c r="AW1123" s="1342" t="str">
        <f>'Ornamental Trees - Bare Root'!BA361</f>
        <v>JFOBR417</v>
      </c>
      <c r="AX1123" s="1343"/>
      <c r="AY1123" s="1344"/>
      <c r="BB1123" s="108" t="str">
        <f t="shared" si="164"/>
        <v>*********</v>
      </c>
      <c r="BC1123" s="108" t="str">
        <f t="shared" si="165"/>
        <v>JFOBR417</v>
      </c>
      <c r="BD1123" s="108" t="str">
        <f t="shared" si="166"/>
        <v/>
      </c>
      <c r="BE1123" s="108" t="str">
        <f t="shared" si="167"/>
        <v>Prunus Serrulata 'Shimidsu Sakura' |  - Advanced</v>
      </c>
      <c r="BF1123" s="115" t="str">
        <f t="shared" si="168"/>
        <v/>
      </c>
      <c r="BG1123" s="113">
        <f t="shared" si="169"/>
        <v>49.95</v>
      </c>
      <c r="BH1123" s="206">
        <f t="shared" si="170"/>
        <v>0</v>
      </c>
      <c r="BI1123" s="113" t="str">
        <f t="shared" si="171"/>
        <v/>
      </c>
    </row>
    <row r="1124" spans="2:61" ht="18.75" customHeight="1" x14ac:dyDescent="0.4">
      <c r="B1124" s="1345" t="s">
        <v>1824</v>
      </c>
      <c r="C1124" s="1346"/>
      <c r="D1124" s="1345" t="s">
        <v>1824</v>
      </c>
      <c r="E1124" s="1346"/>
      <c r="F1124" s="1331" t="str">
        <f>'Ornamental Trees - Bare Root'!BG362</f>
        <v/>
      </c>
      <c r="G1124" s="1332"/>
      <c r="H1124" s="1333" t="str">
        <f>IF('Ornamental Trees - Bare Root'!BE362="",'Ornamental Trees - Bare Root'!BC362&amp;" | "&amp;'Ornamental Trees - Bare Root'!BD362,'Ornamental Trees - Bare Root'!BC362&amp;" | "&amp;'Ornamental Trees - Bare Root'!BD362&amp;" - "&amp;'Ornamental Trees - Bare Root'!BE362)</f>
        <v>Prunus Serrulata 'Shirofugen' | Shirofugen Cherry - Advanced</v>
      </c>
      <c r="I1124" s="1334"/>
      <c r="J1124" s="1334"/>
      <c r="K1124" s="1334"/>
      <c r="L1124" s="1334"/>
      <c r="M1124" s="1334"/>
      <c r="N1124" s="1334"/>
      <c r="O1124" s="1334"/>
      <c r="P1124" s="1334"/>
      <c r="Q1124" s="1334"/>
      <c r="R1124" s="1334"/>
      <c r="S1124" s="1334"/>
      <c r="T1124" s="1334"/>
      <c r="U1124" s="1334"/>
      <c r="V1124" s="1334"/>
      <c r="W1124" s="1334"/>
      <c r="X1124" s="1334"/>
      <c r="Y1124" s="1334"/>
      <c r="Z1124" s="1334"/>
      <c r="AA1124" s="1334"/>
      <c r="AB1124" s="1334"/>
      <c r="AC1124" s="1334"/>
      <c r="AD1124" s="1334"/>
      <c r="AE1124" s="1334"/>
      <c r="AF1124" s="1334"/>
      <c r="AG1124" s="1334"/>
      <c r="AH1124" s="1334"/>
      <c r="AI1124" s="1334"/>
      <c r="AJ1124" s="1334"/>
      <c r="AK1124" s="1334"/>
      <c r="AL1124" s="1335"/>
      <c r="AM1124" s="1336" t="str">
        <f>'Ornamental Trees - Bare Root'!BH362</f>
        <v/>
      </c>
      <c r="AN1124" s="1337"/>
      <c r="AO1124" s="1338"/>
      <c r="AP1124" s="1339">
        <f>'Ornamental Trees - Bare Root'!BJ362</f>
        <v>0</v>
      </c>
      <c r="AQ1124" s="1340"/>
      <c r="AR1124" s="1341"/>
      <c r="AS1124" s="1336" t="str">
        <f t="shared" si="163"/>
        <v/>
      </c>
      <c r="AT1124" s="1337"/>
      <c r="AU1124" s="1337"/>
      <c r="AV1124" s="1338"/>
      <c r="AW1124" s="1342" t="str">
        <f>'Ornamental Trees - Bare Root'!BA362</f>
        <v>HBOBR418</v>
      </c>
      <c r="AX1124" s="1343"/>
      <c r="AY1124" s="1344"/>
      <c r="BB1124" s="108" t="str">
        <f t="shared" si="164"/>
        <v>*********</v>
      </c>
      <c r="BC1124" s="108" t="str">
        <f t="shared" si="165"/>
        <v>HBOBR418</v>
      </c>
      <c r="BD1124" s="108" t="str">
        <f t="shared" si="166"/>
        <v/>
      </c>
      <c r="BE1124" s="108" t="str">
        <f t="shared" si="167"/>
        <v>Prunus Serrulata 'Shirofugen' | Shirofugen Cherry - Advanced</v>
      </c>
      <c r="BF1124" s="115" t="str">
        <f t="shared" si="168"/>
        <v/>
      </c>
      <c r="BG1124" s="113" t="str">
        <f t="shared" si="169"/>
        <v/>
      </c>
      <c r="BH1124" s="206">
        <f t="shared" si="170"/>
        <v>0</v>
      </c>
      <c r="BI1124" s="113" t="str">
        <f t="shared" si="171"/>
        <v/>
      </c>
    </row>
    <row r="1125" spans="2:61" ht="18.75" customHeight="1" x14ac:dyDescent="0.4">
      <c r="B1125" s="1345" t="s">
        <v>1824</v>
      </c>
      <c r="C1125" s="1346"/>
      <c r="D1125" s="1345" t="s">
        <v>1824</v>
      </c>
      <c r="E1125" s="1346"/>
      <c r="F1125" s="1331" t="str">
        <f>'Ornamental Trees - Bare Root'!BG363</f>
        <v/>
      </c>
      <c r="G1125" s="1332"/>
      <c r="H1125" s="1333" t="str">
        <f>IF('Ornamental Trees - Bare Root'!BE363="",'Ornamental Trees - Bare Root'!BC363&amp;" | "&amp;'Ornamental Trees - Bare Root'!BD363,'Ornamental Trees - Bare Root'!BC363&amp;" | "&amp;'Ornamental Trees - Bare Root'!BD363&amp;" - "&amp;'Ornamental Trees - Bare Root'!BE363)</f>
        <v>Prunus Serrulata 'Tai Haku' | Great White Cherry - Advanced</v>
      </c>
      <c r="I1125" s="1334"/>
      <c r="J1125" s="1334"/>
      <c r="K1125" s="1334"/>
      <c r="L1125" s="1334"/>
      <c r="M1125" s="1334"/>
      <c r="N1125" s="1334"/>
      <c r="O1125" s="1334"/>
      <c r="P1125" s="1334"/>
      <c r="Q1125" s="1334"/>
      <c r="R1125" s="1334"/>
      <c r="S1125" s="1334"/>
      <c r="T1125" s="1334"/>
      <c r="U1125" s="1334"/>
      <c r="V1125" s="1334"/>
      <c r="W1125" s="1334"/>
      <c r="X1125" s="1334"/>
      <c r="Y1125" s="1334"/>
      <c r="Z1125" s="1334"/>
      <c r="AA1125" s="1334"/>
      <c r="AB1125" s="1334"/>
      <c r="AC1125" s="1334"/>
      <c r="AD1125" s="1334"/>
      <c r="AE1125" s="1334"/>
      <c r="AF1125" s="1334"/>
      <c r="AG1125" s="1334"/>
      <c r="AH1125" s="1334"/>
      <c r="AI1125" s="1334"/>
      <c r="AJ1125" s="1334"/>
      <c r="AK1125" s="1334"/>
      <c r="AL1125" s="1335"/>
      <c r="AM1125" s="1336">
        <f>'Ornamental Trees - Bare Root'!BH363</f>
        <v>49.95</v>
      </c>
      <c r="AN1125" s="1337"/>
      <c r="AO1125" s="1338"/>
      <c r="AP1125" s="1339">
        <f>'Ornamental Trees - Bare Root'!BJ363</f>
        <v>0</v>
      </c>
      <c r="AQ1125" s="1340"/>
      <c r="AR1125" s="1341"/>
      <c r="AS1125" s="1336" t="str">
        <f t="shared" si="163"/>
        <v/>
      </c>
      <c r="AT1125" s="1337"/>
      <c r="AU1125" s="1337"/>
      <c r="AV1125" s="1338"/>
      <c r="AW1125" s="1342" t="str">
        <f>'Ornamental Trees - Bare Root'!BA363</f>
        <v>JFOBR415</v>
      </c>
      <c r="AX1125" s="1343"/>
      <c r="AY1125" s="1344"/>
      <c r="BB1125" s="108" t="str">
        <f t="shared" si="164"/>
        <v>*********</v>
      </c>
      <c r="BC1125" s="108" t="str">
        <f t="shared" si="165"/>
        <v>JFOBR415</v>
      </c>
      <c r="BD1125" s="108" t="str">
        <f t="shared" si="166"/>
        <v/>
      </c>
      <c r="BE1125" s="108" t="str">
        <f t="shared" si="167"/>
        <v>Prunus Serrulata 'Tai Haku' | Great White Cherry - Advanced</v>
      </c>
      <c r="BF1125" s="115" t="str">
        <f t="shared" si="168"/>
        <v/>
      </c>
      <c r="BG1125" s="113">
        <f t="shared" si="169"/>
        <v>49.95</v>
      </c>
      <c r="BH1125" s="206">
        <f t="shared" si="170"/>
        <v>0</v>
      </c>
      <c r="BI1125" s="113" t="str">
        <f t="shared" si="171"/>
        <v/>
      </c>
    </row>
    <row r="1126" spans="2:61" ht="18.75" customHeight="1" x14ac:dyDescent="0.4">
      <c r="B1126" s="1345" t="s">
        <v>1824</v>
      </c>
      <c r="C1126" s="1346"/>
      <c r="D1126" s="1345" t="s">
        <v>1824</v>
      </c>
      <c r="E1126" s="1346"/>
      <c r="F1126" s="1331" t="str">
        <f>'Ornamental Trees - Bare Root'!BG364</f>
        <v/>
      </c>
      <c r="G1126" s="1332"/>
      <c r="H1126" s="1333" t="str">
        <f>IF('Ornamental Trees - Bare Root'!BE364="",'Ornamental Trees - Bare Root'!BC364&amp;" | "&amp;'Ornamental Trees - Bare Root'!BD364,'Ornamental Trees - Bare Root'!BC364&amp;" | "&amp;'Ornamental Trees - Bare Root'!BD364&amp;" - "&amp;'Ornamental Trees - Bare Root'!BE364)</f>
        <v>Prunus Serrulata 'Ukon' | Ukon Flowering Cherry - Advanced</v>
      </c>
      <c r="I1126" s="1334"/>
      <c r="J1126" s="1334"/>
      <c r="K1126" s="1334"/>
      <c r="L1126" s="1334"/>
      <c r="M1126" s="1334"/>
      <c r="N1126" s="1334"/>
      <c r="O1126" s="1334"/>
      <c r="P1126" s="1334"/>
      <c r="Q1126" s="1334"/>
      <c r="R1126" s="1334"/>
      <c r="S1126" s="1334"/>
      <c r="T1126" s="1334"/>
      <c r="U1126" s="1334"/>
      <c r="V1126" s="1334"/>
      <c r="W1126" s="1334"/>
      <c r="X1126" s="1334"/>
      <c r="Y1126" s="1334"/>
      <c r="Z1126" s="1334"/>
      <c r="AA1126" s="1334"/>
      <c r="AB1126" s="1334"/>
      <c r="AC1126" s="1334"/>
      <c r="AD1126" s="1334"/>
      <c r="AE1126" s="1334"/>
      <c r="AF1126" s="1334"/>
      <c r="AG1126" s="1334"/>
      <c r="AH1126" s="1334"/>
      <c r="AI1126" s="1334"/>
      <c r="AJ1126" s="1334"/>
      <c r="AK1126" s="1334"/>
      <c r="AL1126" s="1335"/>
      <c r="AM1126" s="1336">
        <f>'Ornamental Trees - Bare Root'!BH364</f>
        <v>49.95</v>
      </c>
      <c r="AN1126" s="1337"/>
      <c r="AO1126" s="1338"/>
      <c r="AP1126" s="1339">
        <f>'Ornamental Trees - Bare Root'!BJ364</f>
        <v>0</v>
      </c>
      <c r="AQ1126" s="1340"/>
      <c r="AR1126" s="1341"/>
      <c r="AS1126" s="1336" t="str">
        <f t="shared" si="163"/>
        <v/>
      </c>
      <c r="AT1126" s="1337"/>
      <c r="AU1126" s="1337"/>
      <c r="AV1126" s="1338"/>
      <c r="AW1126" s="1342" t="str">
        <f>'Ornamental Trees - Bare Root'!BA364</f>
        <v>HBOBR414</v>
      </c>
      <c r="AX1126" s="1343"/>
      <c r="AY1126" s="1344"/>
      <c r="BB1126" s="108" t="str">
        <f t="shared" si="164"/>
        <v>*********</v>
      </c>
      <c r="BC1126" s="108" t="str">
        <f t="shared" si="165"/>
        <v>HBOBR414</v>
      </c>
      <c r="BD1126" s="108" t="str">
        <f t="shared" si="166"/>
        <v/>
      </c>
      <c r="BE1126" s="108" t="str">
        <f t="shared" si="167"/>
        <v>Prunus Serrulata 'Ukon' | Ukon Flowering Cherry - Advanced</v>
      </c>
      <c r="BF1126" s="115" t="str">
        <f t="shared" si="168"/>
        <v/>
      </c>
      <c r="BG1126" s="113">
        <f t="shared" si="169"/>
        <v>49.95</v>
      </c>
      <c r="BH1126" s="206">
        <f t="shared" si="170"/>
        <v>0</v>
      </c>
      <c r="BI1126" s="113" t="str">
        <f t="shared" si="171"/>
        <v/>
      </c>
    </row>
    <row r="1127" spans="2:61" ht="18.75" customHeight="1" x14ac:dyDescent="0.4">
      <c r="B1127" s="1345" t="s">
        <v>1824</v>
      </c>
      <c r="C1127" s="1346"/>
      <c r="D1127" s="1345" t="s">
        <v>1824</v>
      </c>
      <c r="E1127" s="1346"/>
      <c r="F1127" s="1331" t="str">
        <f>'Ornamental Trees - Bare Root'!BG365</f>
        <v/>
      </c>
      <c r="G1127" s="1332"/>
      <c r="H1127" s="1333" t="str">
        <f>IF('Ornamental Trees - Bare Root'!BE365="",'Ornamental Trees - Bare Root'!BC365&amp;" | "&amp;'Ornamental Trees - Bare Root'!BD365,'Ornamental Trees - Bare Root'!BC365&amp;" | "&amp;'Ornamental Trees - Bare Root'!BD365&amp;" - "&amp;'Ornamental Trees - Bare Root'!BE365)</f>
        <v>Prunus Serrulata 'Ukon' | Ukon Flowering Cherry - Advanced</v>
      </c>
      <c r="I1127" s="1334"/>
      <c r="J1127" s="1334"/>
      <c r="K1127" s="1334"/>
      <c r="L1127" s="1334"/>
      <c r="M1127" s="1334"/>
      <c r="N1127" s="1334"/>
      <c r="O1127" s="1334"/>
      <c r="P1127" s="1334"/>
      <c r="Q1127" s="1334"/>
      <c r="R1127" s="1334"/>
      <c r="S1127" s="1334"/>
      <c r="T1127" s="1334"/>
      <c r="U1127" s="1334"/>
      <c r="V1127" s="1334"/>
      <c r="W1127" s="1334"/>
      <c r="X1127" s="1334"/>
      <c r="Y1127" s="1334"/>
      <c r="Z1127" s="1334"/>
      <c r="AA1127" s="1334"/>
      <c r="AB1127" s="1334"/>
      <c r="AC1127" s="1334"/>
      <c r="AD1127" s="1334"/>
      <c r="AE1127" s="1334"/>
      <c r="AF1127" s="1334"/>
      <c r="AG1127" s="1334"/>
      <c r="AH1127" s="1334"/>
      <c r="AI1127" s="1334"/>
      <c r="AJ1127" s="1334"/>
      <c r="AK1127" s="1334"/>
      <c r="AL1127" s="1335"/>
      <c r="AM1127" s="1336">
        <f>'Ornamental Trees - Bare Root'!BH365</f>
        <v>49.95</v>
      </c>
      <c r="AN1127" s="1337"/>
      <c r="AO1127" s="1338"/>
      <c r="AP1127" s="1339">
        <f>'Ornamental Trees - Bare Root'!BJ365</f>
        <v>0</v>
      </c>
      <c r="AQ1127" s="1340"/>
      <c r="AR1127" s="1341"/>
      <c r="AS1127" s="1336" t="str">
        <f t="shared" si="163"/>
        <v/>
      </c>
      <c r="AT1127" s="1337"/>
      <c r="AU1127" s="1337"/>
      <c r="AV1127" s="1338"/>
      <c r="AW1127" s="1342" t="str">
        <f>'Ornamental Trees - Bare Root'!BA365</f>
        <v>JFOBR414</v>
      </c>
      <c r="AX1127" s="1343"/>
      <c r="AY1127" s="1344"/>
      <c r="BB1127" s="108" t="str">
        <f t="shared" si="164"/>
        <v>*********</v>
      </c>
      <c r="BC1127" s="108" t="str">
        <f t="shared" si="165"/>
        <v>JFOBR414</v>
      </c>
      <c r="BD1127" s="108" t="str">
        <f t="shared" si="166"/>
        <v/>
      </c>
      <c r="BE1127" s="108" t="str">
        <f t="shared" si="167"/>
        <v>Prunus Serrulata 'Ukon' | Ukon Flowering Cherry - Advanced</v>
      </c>
      <c r="BF1127" s="115" t="str">
        <f t="shared" si="168"/>
        <v/>
      </c>
      <c r="BG1127" s="113">
        <f t="shared" si="169"/>
        <v>49.95</v>
      </c>
      <c r="BH1127" s="206">
        <f t="shared" si="170"/>
        <v>0</v>
      </c>
      <c r="BI1127" s="113" t="str">
        <f t="shared" si="171"/>
        <v/>
      </c>
    </row>
    <row r="1128" spans="2:61" ht="18.75" customHeight="1" x14ac:dyDescent="0.4">
      <c r="B1128" s="1345" t="s">
        <v>1824</v>
      </c>
      <c r="C1128" s="1346"/>
      <c r="D1128" s="1345" t="s">
        <v>1824</v>
      </c>
      <c r="E1128" s="1346"/>
      <c r="F1128" s="1331" t="str">
        <f>'Ornamental Trees - Bare Root'!BG366</f>
        <v/>
      </c>
      <c r="G1128" s="1332"/>
      <c r="H1128" s="1333" t="str">
        <f>IF('Ornamental Trees - Bare Root'!BE366="",'Ornamental Trees - Bare Root'!BC366&amp;" | "&amp;'Ornamental Trees - Bare Root'!BD366,'Ornamental Trees - Bare Root'!BC366&amp;" | "&amp;'Ornamental Trees - Bare Root'!BD366&amp;" - "&amp;'Ornamental Trees - Bare Root'!BE366)</f>
        <v>Prunus Serrulata 'Prentice Dancer' | Prentice Dancer Cherry - Advanced</v>
      </c>
      <c r="I1128" s="1334"/>
      <c r="J1128" s="1334"/>
      <c r="K1128" s="1334"/>
      <c r="L1128" s="1334"/>
      <c r="M1128" s="1334"/>
      <c r="N1128" s="1334"/>
      <c r="O1128" s="1334"/>
      <c r="P1128" s="1334"/>
      <c r="Q1128" s="1334"/>
      <c r="R1128" s="1334"/>
      <c r="S1128" s="1334"/>
      <c r="T1128" s="1334"/>
      <c r="U1128" s="1334"/>
      <c r="V1128" s="1334"/>
      <c r="W1128" s="1334"/>
      <c r="X1128" s="1334"/>
      <c r="Y1128" s="1334"/>
      <c r="Z1128" s="1334"/>
      <c r="AA1128" s="1334"/>
      <c r="AB1128" s="1334"/>
      <c r="AC1128" s="1334"/>
      <c r="AD1128" s="1334"/>
      <c r="AE1128" s="1334"/>
      <c r="AF1128" s="1334"/>
      <c r="AG1128" s="1334"/>
      <c r="AH1128" s="1334"/>
      <c r="AI1128" s="1334"/>
      <c r="AJ1128" s="1334"/>
      <c r="AK1128" s="1334"/>
      <c r="AL1128" s="1335"/>
      <c r="AM1128" s="1336" t="str">
        <f>'Ornamental Trees - Bare Root'!BH366</f>
        <v/>
      </c>
      <c r="AN1128" s="1337"/>
      <c r="AO1128" s="1338"/>
      <c r="AP1128" s="1339">
        <f>'Ornamental Trees - Bare Root'!BJ366</f>
        <v>0</v>
      </c>
      <c r="AQ1128" s="1340"/>
      <c r="AR1128" s="1341"/>
      <c r="AS1128" s="1336" t="str">
        <f t="shared" si="163"/>
        <v/>
      </c>
      <c r="AT1128" s="1337"/>
      <c r="AU1128" s="1337"/>
      <c r="AV1128" s="1338"/>
      <c r="AW1128" s="1342" t="str">
        <f>'Ornamental Trees - Bare Root'!BA366</f>
        <v>HBOBR416</v>
      </c>
      <c r="AX1128" s="1343"/>
      <c r="AY1128" s="1344"/>
      <c r="BB1128" s="108" t="str">
        <f t="shared" si="164"/>
        <v>*********</v>
      </c>
      <c r="BC1128" s="108" t="str">
        <f t="shared" si="165"/>
        <v>HBOBR416</v>
      </c>
      <c r="BD1128" s="108" t="str">
        <f t="shared" si="166"/>
        <v/>
      </c>
      <c r="BE1128" s="108" t="str">
        <f t="shared" si="167"/>
        <v>Prunus Serrulata 'Prentice Dancer' | Prentice Dancer Cherry - Advanced</v>
      </c>
      <c r="BF1128" s="115" t="str">
        <f t="shared" si="168"/>
        <v/>
      </c>
      <c r="BG1128" s="113" t="str">
        <f t="shared" si="169"/>
        <v/>
      </c>
      <c r="BH1128" s="206">
        <f t="shared" si="170"/>
        <v>0</v>
      </c>
      <c r="BI1128" s="113" t="str">
        <f t="shared" si="171"/>
        <v/>
      </c>
    </row>
    <row r="1129" spans="2:61" ht="18.75" customHeight="1" x14ac:dyDescent="0.4">
      <c r="B1129" s="1345" t="s">
        <v>1824</v>
      </c>
      <c r="C1129" s="1346"/>
      <c r="D1129" s="1345" t="s">
        <v>1824</v>
      </c>
      <c r="E1129" s="1346"/>
      <c r="F1129" s="1331" t="str">
        <f>'Ornamental Trees - Bare Root'!BG367</f>
        <v/>
      </c>
      <c r="G1129" s="1332"/>
      <c r="H1129" s="1333" t="str">
        <f>IF('Ornamental Trees - Bare Root'!BE367="",'Ornamental Trees - Bare Root'!BC367&amp;" | "&amp;'Ornamental Trees - Bare Root'!BD367,'Ornamental Trees - Bare Root'!BC367&amp;" | "&amp;'Ornamental Trees - Bare Root'!BD367&amp;" - "&amp;'Ornamental Trees - Bare Root'!BE367)</f>
        <v xml:space="preserve"> | </v>
      </c>
      <c r="I1129" s="1334"/>
      <c r="J1129" s="1334"/>
      <c r="K1129" s="1334"/>
      <c r="L1129" s="1334"/>
      <c r="M1129" s="1334"/>
      <c r="N1129" s="1334"/>
      <c r="O1129" s="1334"/>
      <c r="P1129" s="1334"/>
      <c r="Q1129" s="1334"/>
      <c r="R1129" s="1334"/>
      <c r="S1129" s="1334"/>
      <c r="T1129" s="1334"/>
      <c r="U1129" s="1334"/>
      <c r="V1129" s="1334"/>
      <c r="W1129" s="1334"/>
      <c r="X1129" s="1334"/>
      <c r="Y1129" s="1334"/>
      <c r="Z1129" s="1334"/>
      <c r="AA1129" s="1334"/>
      <c r="AB1129" s="1334"/>
      <c r="AC1129" s="1334"/>
      <c r="AD1129" s="1334"/>
      <c r="AE1129" s="1334"/>
      <c r="AF1129" s="1334"/>
      <c r="AG1129" s="1334"/>
      <c r="AH1129" s="1334"/>
      <c r="AI1129" s="1334"/>
      <c r="AJ1129" s="1334"/>
      <c r="AK1129" s="1334"/>
      <c r="AL1129" s="1335"/>
      <c r="AM1129" s="1336" t="str">
        <f>'Ornamental Trees - Bare Root'!BH367</f>
        <v/>
      </c>
      <c r="AN1129" s="1337"/>
      <c r="AO1129" s="1338"/>
      <c r="AP1129" s="1339" t="str">
        <f>'Ornamental Trees - Bare Root'!BJ367</f>
        <v/>
      </c>
      <c r="AQ1129" s="1340"/>
      <c r="AR1129" s="1341"/>
      <c r="AS1129" s="1336" t="str">
        <f t="shared" si="163"/>
        <v/>
      </c>
      <c r="AT1129" s="1337"/>
      <c r="AU1129" s="1337"/>
      <c r="AV1129" s="1338"/>
      <c r="AW1129" s="1342" t="str">
        <f>'Ornamental Trees - Bare Root'!BA367</f>
        <v/>
      </c>
      <c r="AX1129" s="1343"/>
      <c r="AY1129" s="1344"/>
      <c r="BB1129" s="108" t="str">
        <f t="shared" si="164"/>
        <v>*********</v>
      </c>
      <c r="BC1129" s="108" t="str">
        <f t="shared" si="165"/>
        <v/>
      </c>
      <c r="BD1129" s="108" t="str">
        <f t="shared" si="166"/>
        <v/>
      </c>
      <c r="BE1129" s="108" t="str">
        <f t="shared" si="167"/>
        <v xml:space="preserve"> | </v>
      </c>
      <c r="BF1129" s="115" t="str">
        <f t="shared" si="168"/>
        <v/>
      </c>
      <c r="BG1129" s="113" t="str">
        <f t="shared" si="169"/>
        <v/>
      </c>
      <c r="BH1129" s="206" t="str">
        <f t="shared" si="170"/>
        <v/>
      </c>
      <c r="BI1129" s="113" t="str">
        <f t="shared" si="171"/>
        <v/>
      </c>
    </row>
    <row r="1130" spans="2:61" ht="18.75" customHeight="1" x14ac:dyDescent="0.4">
      <c r="B1130" s="1345" t="s">
        <v>1824</v>
      </c>
      <c r="C1130" s="1346"/>
      <c r="D1130" s="1345" t="s">
        <v>1824</v>
      </c>
      <c r="E1130" s="1346"/>
      <c r="F1130" s="1331" t="str">
        <f>'Ornamental Trees - Bare Root'!BG368</f>
        <v/>
      </c>
      <c r="G1130" s="1332"/>
      <c r="H1130" s="1333" t="str">
        <f>IF('Ornamental Trees - Bare Root'!BE368="",'Ornamental Trees - Bare Root'!BC368&amp;" | "&amp;'Ornamental Trees - Bare Root'!BD368,'Ornamental Trees - Bare Root'!BC368&amp;" | "&amp;'Ornamental Trees - Bare Root'!BD368&amp;" - "&amp;'Ornamental Trees - Bare Root'!BE368)</f>
        <v>Prunus fruiticosa 'Globosa' | Globe Cherry - 1.8m Standard</v>
      </c>
      <c r="I1130" s="1334"/>
      <c r="J1130" s="1334"/>
      <c r="K1130" s="1334"/>
      <c r="L1130" s="1334"/>
      <c r="M1130" s="1334"/>
      <c r="N1130" s="1334"/>
      <c r="O1130" s="1334"/>
      <c r="P1130" s="1334"/>
      <c r="Q1130" s="1334"/>
      <c r="R1130" s="1334"/>
      <c r="S1130" s="1334"/>
      <c r="T1130" s="1334"/>
      <c r="U1130" s="1334"/>
      <c r="V1130" s="1334"/>
      <c r="W1130" s="1334"/>
      <c r="X1130" s="1334"/>
      <c r="Y1130" s="1334"/>
      <c r="Z1130" s="1334"/>
      <c r="AA1130" s="1334"/>
      <c r="AB1130" s="1334"/>
      <c r="AC1130" s="1334"/>
      <c r="AD1130" s="1334"/>
      <c r="AE1130" s="1334"/>
      <c r="AF1130" s="1334"/>
      <c r="AG1130" s="1334"/>
      <c r="AH1130" s="1334"/>
      <c r="AI1130" s="1334"/>
      <c r="AJ1130" s="1334"/>
      <c r="AK1130" s="1334"/>
      <c r="AL1130" s="1335"/>
      <c r="AM1130" s="1336" t="str">
        <f>'Ornamental Trees - Bare Root'!BH368</f>
        <v/>
      </c>
      <c r="AN1130" s="1337"/>
      <c r="AO1130" s="1338"/>
      <c r="AP1130" s="1339">
        <f>'Ornamental Trees - Bare Root'!BJ368</f>
        <v>0</v>
      </c>
      <c r="AQ1130" s="1340"/>
      <c r="AR1130" s="1341"/>
      <c r="AS1130" s="1336" t="str">
        <f t="shared" si="163"/>
        <v/>
      </c>
      <c r="AT1130" s="1337"/>
      <c r="AU1130" s="1337"/>
      <c r="AV1130" s="1338"/>
      <c r="AW1130" s="1342" t="str">
        <f>'Ornamental Trees - Bare Root'!BA368</f>
        <v>FNOBR419</v>
      </c>
      <c r="AX1130" s="1343"/>
      <c r="AY1130" s="1344"/>
      <c r="BB1130" s="108" t="str">
        <f t="shared" si="164"/>
        <v>*********</v>
      </c>
      <c r="BC1130" s="108" t="str">
        <f t="shared" si="165"/>
        <v>FNOBR419</v>
      </c>
      <c r="BD1130" s="108" t="str">
        <f t="shared" si="166"/>
        <v/>
      </c>
      <c r="BE1130" s="108" t="str">
        <f t="shared" si="167"/>
        <v>Prunus fruiticosa 'Globosa' | Globe Cherry - 1.8m Standard</v>
      </c>
      <c r="BF1130" s="115" t="str">
        <f t="shared" si="168"/>
        <v/>
      </c>
      <c r="BG1130" s="113" t="str">
        <f t="shared" si="169"/>
        <v/>
      </c>
      <c r="BH1130" s="206">
        <f t="shared" si="170"/>
        <v>0</v>
      </c>
      <c r="BI1130" s="113" t="str">
        <f t="shared" si="171"/>
        <v/>
      </c>
    </row>
    <row r="1131" spans="2:61" ht="18.75" customHeight="1" x14ac:dyDescent="0.4">
      <c r="B1131" s="1345" t="s">
        <v>1824</v>
      </c>
      <c r="C1131" s="1346"/>
      <c r="D1131" s="1345" t="s">
        <v>1824</v>
      </c>
      <c r="E1131" s="1346"/>
      <c r="F1131" s="1331" t="str">
        <f>'Ornamental Trees - Bare Root'!BG369</f>
        <v/>
      </c>
      <c r="G1131" s="1332"/>
      <c r="H1131" s="1333" t="str">
        <f>IF('Ornamental Trees - Bare Root'!BE369="",'Ornamental Trees - Bare Root'!BC369&amp;" | "&amp;'Ornamental Trees - Bare Root'!BD369,'Ornamental Trees - Bare Root'!BC369&amp;" | "&amp;'Ornamental Trees - Bare Root'!BD369&amp;" - "&amp;'Ornamental Trees - Bare Root'!BE369)</f>
        <v>Prunus incisa 'Kojo-No-Mai' | Fuji Semi-upright Cherry - 1.2m Standard</v>
      </c>
      <c r="I1131" s="1334"/>
      <c r="J1131" s="1334"/>
      <c r="K1131" s="1334"/>
      <c r="L1131" s="1334"/>
      <c r="M1131" s="1334"/>
      <c r="N1131" s="1334"/>
      <c r="O1131" s="1334"/>
      <c r="P1131" s="1334"/>
      <c r="Q1131" s="1334"/>
      <c r="R1131" s="1334"/>
      <c r="S1131" s="1334"/>
      <c r="T1131" s="1334"/>
      <c r="U1131" s="1334"/>
      <c r="V1131" s="1334"/>
      <c r="W1131" s="1334"/>
      <c r="X1131" s="1334"/>
      <c r="Y1131" s="1334"/>
      <c r="Z1131" s="1334"/>
      <c r="AA1131" s="1334"/>
      <c r="AB1131" s="1334"/>
      <c r="AC1131" s="1334"/>
      <c r="AD1131" s="1334"/>
      <c r="AE1131" s="1334"/>
      <c r="AF1131" s="1334"/>
      <c r="AG1131" s="1334"/>
      <c r="AH1131" s="1334"/>
      <c r="AI1131" s="1334"/>
      <c r="AJ1131" s="1334"/>
      <c r="AK1131" s="1334"/>
      <c r="AL1131" s="1335"/>
      <c r="AM1131" s="1336">
        <f>'Ornamental Trees - Bare Root'!BH369</f>
        <v>99.95</v>
      </c>
      <c r="AN1131" s="1337"/>
      <c r="AO1131" s="1338"/>
      <c r="AP1131" s="1339">
        <f>'Ornamental Trees - Bare Root'!BJ369</f>
        <v>0</v>
      </c>
      <c r="AQ1131" s="1340"/>
      <c r="AR1131" s="1341"/>
      <c r="AS1131" s="1336" t="str">
        <f t="shared" si="163"/>
        <v/>
      </c>
      <c r="AT1131" s="1337"/>
      <c r="AU1131" s="1337"/>
      <c r="AV1131" s="1338"/>
      <c r="AW1131" s="1342" t="str">
        <f>'Ornamental Trees - Bare Root'!BA369</f>
        <v>FNOBR419</v>
      </c>
      <c r="AX1131" s="1343"/>
      <c r="AY1131" s="1344"/>
      <c r="BB1131" s="108" t="str">
        <f t="shared" si="164"/>
        <v>*********</v>
      </c>
      <c r="BC1131" s="108" t="str">
        <f t="shared" si="165"/>
        <v>FNOBR419</v>
      </c>
      <c r="BD1131" s="108" t="str">
        <f t="shared" si="166"/>
        <v/>
      </c>
      <c r="BE1131" s="108" t="str">
        <f t="shared" si="167"/>
        <v>Prunus incisa 'Kojo-No-Mai' | Fuji Semi-upright Cherry - 1.2m Standard</v>
      </c>
      <c r="BF1131" s="115" t="str">
        <f t="shared" si="168"/>
        <v/>
      </c>
      <c r="BG1131" s="113">
        <f t="shared" si="169"/>
        <v>99.95</v>
      </c>
      <c r="BH1131" s="206">
        <f t="shared" si="170"/>
        <v>0</v>
      </c>
      <c r="BI1131" s="113" t="str">
        <f t="shared" si="171"/>
        <v/>
      </c>
    </row>
    <row r="1132" spans="2:61" ht="18.75" customHeight="1" x14ac:dyDescent="0.4">
      <c r="B1132" s="1345" t="s">
        <v>1824</v>
      </c>
      <c r="C1132" s="1346"/>
      <c r="D1132" s="1345" t="s">
        <v>1824</v>
      </c>
      <c r="E1132" s="1346"/>
      <c r="F1132" s="1331" t="str">
        <f>'Ornamental Trees - Bare Root'!BG370</f>
        <v/>
      </c>
      <c r="G1132" s="1332"/>
      <c r="H1132" s="1333" t="str">
        <f>IF('Ornamental Trees - Bare Root'!BE370="",'Ornamental Trees - Bare Root'!BC370&amp;" | "&amp;'Ornamental Trees - Bare Root'!BD370,'Ornamental Trees - Bare Root'!BC370&amp;" | "&amp;'Ornamental Trees - Bare Root'!BD370&amp;" - "&amp;'Ornamental Trees - Bare Root'!BE370)</f>
        <v>Prunus Mt Fuji (syn P. 'Shirotae') | Mt Fuji Semi-upright Cherry - 1.8m Standard</v>
      </c>
      <c r="I1132" s="1334"/>
      <c r="J1132" s="1334"/>
      <c r="K1132" s="1334"/>
      <c r="L1132" s="1334"/>
      <c r="M1132" s="1334"/>
      <c r="N1132" s="1334"/>
      <c r="O1132" s="1334"/>
      <c r="P1132" s="1334"/>
      <c r="Q1132" s="1334"/>
      <c r="R1132" s="1334"/>
      <c r="S1132" s="1334"/>
      <c r="T1132" s="1334"/>
      <c r="U1132" s="1334"/>
      <c r="V1132" s="1334"/>
      <c r="W1132" s="1334"/>
      <c r="X1132" s="1334"/>
      <c r="Y1132" s="1334"/>
      <c r="Z1132" s="1334"/>
      <c r="AA1132" s="1334"/>
      <c r="AB1132" s="1334"/>
      <c r="AC1132" s="1334"/>
      <c r="AD1132" s="1334"/>
      <c r="AE1132" s="1334"/>
      <c r="AF1132" s="1334"/>
      <c r="AG1132" s="1334"/>
      <c r="AH1132" s="1334"/>
      <c r="AI1132" s="1334"/>
      <c r="AJ1132" s="1334"/>
      <c r="AK1132" s="1334"/>
      <c r="AL1132" s="1335"/>
      <c r="AM1132" s="1336">
        <f>'Ornamental Trees - Bare Root'!BH370</f>
        <v>119.95</v>
      </c>
      <c r="AN1132" s="1337"/>
      <c r="AO1132" s="1338"/>
      <c r="AP1132" s="1339">
        <f>'Ornamental Trees - Bare Root'!BJ370</f>
        <v>0</v>
      </c>
      <c r="AQ1132" s="1340"/>
      <c r="AR1132" s="1341"/>
      <c r="AS1132" s="1336" t="str">
        <f t="shared" si="163"/>
        <v/>
      </c>
      <c r="AT1132" s="1337"/>
      <c r="AU1132" s="1337"/>
      <c r="AV1132" s="1338"/>
      <c r="AW1132" s="1342" t="str">
        <f>'Ornamental Trees - Bare Root'!BA370</f>
        <v>FNOBR421</v>
      </c>
      <c r="AX1132" s="1343"/>
      <c r="AY1132" s="1344"/>
      <c r="BB1132" s="108" t="str">
        <f t="shared" si="164"/>
        <v>*********</v>
      </c>
      <c r="BC1132" s="108" t="str">
        <f t="shared" si="165"/>
        <v>FNOBR421</v>
      </c>
      <c r="BD1132" s="108" t="str">
        <f t="shared" si="166"/>
        <v/>
      </c>
      <c r="BE1132" s="108" t="str">
        <f t="shared" si="167"/>
        <v>Prunus Mt Fuji (syn P. 'Shirotae') | Mt Fuji Semi-upright Cherry - 1.8m Standard</v>
      </c>
      <c r="BF1132" s="115" t="str">
        <f t="shared" si="168"/>
        <v/>
      </c>
      <c r="BG1132" s="113">
        <f t="shared" si="169"/>
        <v>119.95</v>
      </c>
      <c r="BH1132" s="206">
        <f t="shared" si="170"/>
        <v>0</v>
      </c>
      <c r="BI1132" s="113" t="str">
        <f t="shared" si="171"/>
        <v/>
      </c>
    </row>
    <row r="1133" spans="2:61" ht="18.75" customHeight="1" x14ac:dyDescent="0.4">
      <c r="B1133" s="1345" t="s">
        <v>1824</v>
      </c>
      <c r="C1133" s="1346"/>
      <c r="D1133" s="1345" t="s">
        <v>1824</v>
      </c>
      <c r="E1133" s="1346"/>
      <c r="F1133" s="1331" t="str">
        <f>'Ornamental Trees - Bare Root'!BG371</f>
        <v/>
      </c>
      <c r="G1133" s="1332"/>
      <c r="H1133" s="1333" t="str">
        <f>IF('Ornamental Trees - Bare Root'!BE371="",'Ornamental Trees - Bare Root'!BC371&amp;" | "&amp;'Ornamental Trees - Bare Root'!BD371,'Ornamental Trees - Bare Root'!BC371&amp;" | "&amp;'Ornamental Trees - Bare Root'!BD371&amp;" - "&amp;'Ornamental Trees - Bare Root'!BE371)</f>
        <v>Prunus Mt Fuji (syn P. 'Shirotae') | Mt Fuji Semi-upright Cherry - 1.8m Standard</v>
      </c>
      <c r="I1133" s="1334"/>
      <c r="J1133" s="1334"/>
      <c r="K1133" s="1334"/>
      <c r="L1133" s="1334"/>
      <c r="M1133" s="1334"/>
      <c r="N1133" s="1334"/>
      <c r="O1133" s="1334"/>
      <c r="P1133" s="1334"/>
      <c r="Q1133" s="1334"/>
      <c r="R1133" s="1334"/>
      <c r="S1133" s="1334"/>
      <c r="T1133" s="1334"/>
      <c r="U1133" s="1334"/>
      <c r="V1133" s="1334"/>
      <c r="W1133" s="1334"/>
      <c r="X1133" s="1334"/>
      <c r="Y1133" s="1334"/>
      <c r="Z1133" s="1334"/>
      <c r="AA1133" s="1334"/>
      <c r="AB1133" s="1334"/>
      <c r="AC1133" s="1334"/>
      <c r="AD1133" s="1334"/>
      <c r="AE1133" s="1334"/>
      <c r="AF1133" s="1334"/>
      <c r="AG1133" s="1334"/>
      <c r="AH1133" s="1334"/>
      <c r="AI1133" s="1334"/>
      <c r="AJ1133" s="1334"/>
      <c r="AK1133" s="1334"/>
      <c r="AL1133" s="1335"/>
      <c r="AM1133" s="1336">
        <f>'Ornamental Trees - Bare Root'!BH371</f>
        <v>119.95</v>
      </c>
      <c r="AN1133" s="1337"/>
      <c r="AO1133" s="1338"/>
      <c r="AP1133" s="1339">
        <f>'Ornamental Trees - Bare Root'!BJ371</f>
        <v>0</v>
      </c>
      <c r="AQ1133" s="1340"/>
      <c r="AR1133" s="1341"/>
      <c r="AS1133" s="1336" t="str">
        <f t="shared" si="163"/>
        <v/>
      </c>
      <c r="AT1133" s="1337"/>
      <c r="AU1133" s="1337"/>
      <c r="AV1133" s="1338"/>
      <c r="AW1133" s="1342" t="str">
        <f>'Ornamental Trees - Bare Root'!BA371</f>
        <v>JFOBR421</v>
      </c>
      <c r="AX1133" s="1343"/>
      <c r="AY1133" s="1344"/>
      <c r="BB1133" s="108" t="str">
        <f t="shared" si="164"/>
        <v>*********</v>
      </c>
      <c r="BC1133" s="108" t="str">
        <f t="shared" si="165"/>
        <v>JFOBR421</v>
      </c>
      <c r="BD1133" s="108" t="str">
        <f t="shared" si="166"/>
        <v/>
      </c>
      <c r="BE1133" s="108" t="str">
        <f t="shared" si="167"/>
        <v>Prunus Mt Fuji (syn P. 'Shirotae') | Mt Fuji Semi-upright Cherry - 1.8m Standard</v>
      </c>
      <c r="BF1133" s="115" t="str">
        <f t="shared" si="168"/>
        <v/>
      </c>
      <c r="BG1133" s="113">
        <f t="shared" si="169"/>
        <v>119.95</v>
      </c>
      <c r="BH1133" s="206">
        <f t="shared" si="170"/>
        <v>0</v>
      </c>
      <c r="BI1133" s="113" t="str">
        <f t="shared" si="171"/>
        <v/>
      </c>
    </row>
    <row r="1134" spans="2:61" ht="18.75" customHeight="1" x14ac:dyDescent="0.4">
      <c r="B1134" s="1345" t="s">
        <v>1824</v>
      </c>
      <c r="C1134" s="1346"/>
      <c r="D1134" s="1345" t="s">
        <v>1824</v>
      </c>
      <c r="E1134" s="1346"/>
      <c r="F1134" s="1331" t="str">
        <f>'Ornamental Trees - Bare Root'!BG372</f>
        <v/>
      </c>
      <c r="G1134" s="1332"/>
      <c r="H1134" s="1333" t="str">
        <f>IF('Ornamental Trees - Bare Root'!BE372="",'Ornamental Trees - Bare Root'!BC372&amp;" | "&amp;'Ornamental Trees - Bare Root'!BD372,'Ornamental Trees - Bare Root'!BC372&amp;" | "&amp;'Ornamental Trees - Bare Root'!BD372&amp;" - "&amp;'Ornamental Trees - Bare Root'!BE372)</f>
        <v>Prunus Mt Fuji (syn P. 'Shirotae') | Mt Fuji Semi-upright Cherry - 1.5m Standard</v>
      </c>
      <c r="I1134" s="1334"/>
      <c r="J1134" s="1334"/>
      <c r="K1134" s="1334"/>
      <c r="L1134" s="1334"/>
      <c r="M1134" s="1334"/>
      <c r="N1134" s="1334"/>
      <c r="O1134" s="1334"/>
      <c r="P1134" s="1334"/>
      <c r="Q1134" s="1334"/>
      <c r="R1134" s="1334"/>
      <c r="S1134" s="1334"/>
      <c r="T1134" s="1334"/>
      <c r="U1134" s="1334"/>
      <c r="V1134" s="1334"/>
      <c r="W1134" s="1334"/>
      <c r="X1134" s="1334"/>
      <c r="Y1134" s="1334"/>
      <c r="Z1134" s="1334"/>
      <c r="AA1134" s="1334"/>
      <c r="AB1134" s="1334"/>
      <c r="AC1134" s="1334"/>
      <c r="AD1134" s="1334"/>
      <c r="AE1134" s="1334"/>
      <c r="AF1134" s="1334"/>
      <c r="AG1134" s="1334"/>
      <c r="AH1134" s="1334"/>
      <c r="AI1134" s="1334"/>
      <c r="AJ1134" s="1334"/>
      <c r="AK1134" s="1334"/>
      <c r="AL1134" s="1335"/>
      <c r="AM1134" s="1336">
        <f>'Ornamental Trees - Bare Root'!BH372</f>
        <v>99.95</v>
      </c>
      <c r="AN1134" s="1337"/>
      <c r="AO1134" s="1338"/>
      <c r="AP1134" s="1339">
        <f>'Ornamental Trees - Bare Root'!BJ372</f>
        <v>0</v>
      </c>
      <c r="AQ1134" s="1340"/>
      <c r="AR1134" s="1341"/>
      <c r="AS1134" s="1336" t="str">
        <f t="shared" si="163"/>
        <v/>
      </c>
      <c r="AT1134" s="1337"/>
      <c r="AU1134" s="1337"/>
      <c r="AV1134" s="1338"/>
      <c r="AW1134" s="1342" t="str">
        <f>'Ornamental Trees - Bare Root'!BA372</f>
        <v>HBOBR420</v>
      </c>
      <c r="AX1134" s="1343"/>
      <c r="AY1134" s="1344"/>
      <c r="BB1134" s="108" t="str">
        <f t="shared" si="164"/>
        <v>*********</v>
      </c>
      <c r="BC1134" s="108" t="str">
        <f t="shared" si="165"/>
        <v>HBOBR420</v>
      </c>
      <c r="BD1134" s="108" t="str">
        <f t="shared" si="166"/>
        <v/>
      </c>
      <c r="BE1134" s="108" t="str">
        <f t="shared" si="167"/>
        <v>Prunus Mt Fuji (syn P. 'Shirotae') | Mt Fuji Semi-upright Cherry - 1.5m Standard</v>
      </c>
      <c r="BF1134" s="115" t="str">
        <f t="shared" si="168"/>
        <v/>
      </c>
      <c r="BG1134" s="113">
        <f t="shared" si="169"/>
        <v>99.95</v>
      </c>
      <c r="BH1134" s="206">
        <f t="shared" si="170"/>
        <v>0</v>
      </c>
      <c r="BI1134" s="113" t="str">
        <f t="shared" si="171"/>
        <v/>
      </c>
    </row>
    <row r="1135" spans="2:61" ht="18.75" customHeight="1" x14ac:dyDescent="0.4">
      <c r="B1135" s="1345" t="s">
        <v>1824</v>
      </c>
      <c r="C1135" s="1346"/>
      <c r="D1135" s="1345" t="s">
        <v>1824</v>
      </c>
      <c r="E1135" s="1346"/>
      <c r="F1135" s="1331" t="str">
        <f>'Ornamental Trees - Bare Root'!BG373</f>
        <v/>
      </c>
      <c r="G1135" s="1332"/>
      <c r="H1135" s="1333" t="str">
        <f>IF('Ornamental Trees - Bare Root'!BE373="",'Ornamental Trees - Bare Root'!BC373&amp;" | "&amp;'Ornamental Trees - Bare Root'!BD373,'Ornamental Trees - Bare Root'!BC373&amp;" | "&amp;'Ornamental Trees - Bare Root'!BD373&amp;" - "&amp;'Ornamental Trees - Bare Root'!BE373)</f>
        <v>Prunus Mt Fuji (syn P. 'Shirotae') | Mt Fuji Semi-upright Cherry - 1.2m Standard</v>
      </c>
      <c r="I1135" s="1334"/>
      <c r="J1135" s="1334"/>
      <c r="K1135" s="1334"/>
      <c r="L1135" s="1334"/>
      <c r="M1135" s="1334"/>
      <c r="N1135" s="1334"/>
      <c r="O1135" s="1334"/>
      <c r="P1135" s="1334"/>
      <c r="Q1135" s="1334"/>
      <c r="R1135" s="1334"/>
      <c r="S1135" s="1334"/>
      <c r="T1135" s="1334"/>
      <c r="U1135" s="1334"/>
      <c r="V1135" s="1334"/>
      <c r="W1135" s="1334"/>
      <c r="X1135" s="1334"/>
      <c r="Y1135" s="1334"/>
      <c r="Z1135" s="1334"/>
      <c r="AA1135" s="1334"/>
      <c r="AB1135" s="1334"/>
      <c r="AC1135" s="1334"/>
      <c r="AD1135" s="1334"/>
      <c r="AE1135" s="1334"/>
      <c r="AF1135" s="1334"/>
      <c r="AG1135" s="1334"/>
      <c r="AH1135" s="1334"/>
      <c r="AI1135" s="1334"/>
      <c r="AJ1135" s="1334"/>
      <c r="AK1135" s="1334"/>
      <c r="AL1135" s="1335"/>
      <c r="AM1135" s="1336" t="str">
        <f>'Ornamental Trees - Bare Root'!BH373</f>
        <v/>
      </c>
      <c r="AN1135" s="1337"/>
      <c r="AO1135" s="1338"/>
      <c r="AP1135" s="1339">
        <f>'Ornamental Trees - Bare Root'!BJ373</f>
        <v>0</v>
      </c>
      <c r="AQ1135" s="1340"/>
      <c r="AR1135" s="1341"/>
      <c r="AS1135" s="1336" t="str">
        <f t="shared" si="163"/>
        <v/>
      </c>
      <c r="AT1135" s="1337"/>
      <c r="AU1135" s="1337"/>
      <c r="AV1135" s="1338"/>
      <c r="AW1135" s="1342" t="str">
        <f>'Ornamental Trees - Bare Root'!BA373</f>
        <v>HBOBR422</v>
      </c>
      <c r="AX1135" s="1343"/>
      <c r="AY1135" s="1344"/>
      <c r="BB1135" s="108" t="str">
        <f t="shared" si="164"/>
        <v>*********</v>
      </c>
      <c r="BC1135" s="108" t="str">
        <f t="shared" si="165"/>
        <v>HBOBR422</v>
      </c>
      <c r="BD1135" s="108" t="str">
        <f t="shared" si="166"/>
        <v/>
      </c>
      <c r="BE1135" s="108" t="str">
        <f t="shared" si="167"/>
        <v>Prunus Mt Fuji (syn P. 'Shirotae') | Mt Fuji Semi-upright Cherry - 1.2m Standard</v>
      </c>
      <c r="BF1135" s="115" t="str">
        <f t="shared" si="168"/>
        <v/>
      </c>
      <c r="BG1135" s="113" t="str">
        <f t="shared" si="169"/>
        <v/>
      </c>
      <c r="BH1135" s="206">
        <f t="shared" si="170"/>
        <v>0</v>
      </c>
      <c r="BI1135" s="113" t="str">
        <f t="shared" si="171"/>
        <v/>
      </c>
    </row>
    <row r="1136" spans="2:61" ht="18.75" customHeight="1" x14ac:dyDescent="0.4">
      <c r="B1136" s="1345" t="s">
        <v>1824</v>
      </c>
      <c r="C1136" s="1346"/>
      <c r="D1136" s="1345" t="s">
        <v>1824</v>
      </c>
      <c r="E1136" s="1346"/>
      <c r="F1136" s="1331" t="str">
        <f>'Ornamental Trees - Bare Root'!BG374</f>
        <v/>
      </c>
      <c r="G1136" s="1332"/>
      <c r="H1136" s="1333" t="str">
        <f>IF('Ornamental Trees - Bare Root'!BE374="",'Ornamental Trees - Bare Root'!BC374&amp;" | "&amp;'Ornamental Trees - Bare Root'!BD374,'Ornamental Trees - Bare Root'!BC374&amp;" | "&amp;'Ornamental Trees - Bare Root'!BD374&amp;" - "&amp;'Ornamental Trees - Bare Root'!BE374)</f>
        <v>Prunus 'NCPH1' Pink Cascade  | Pink Cascade Cherry - 1.8m Standard</v>
      </c>
      <c r="I1136" s="1334"/>
      <c r="J1136" s="1334"/>
      <c r="K1136" s="1334"/>
      <c r="L1136" s="1334"/>
      <c r="M1136" s="1334"/>
      <c r="N1136" s="1334"/>
      <c r="O1136" s="1334"/>
      <c r="P1136" s="1334"/>
      <c r="Q1136" s="1334"/>
      <c r="R1136" s="1334"/>
      <c r="S1136" s="1334"/>
      <c r="T1136" s="1334"/>
      <c r="U1136" s="1334"/>
      <c r="V1136" s="1334"/>
      <c r="W1136" s="1334"/>
      <c r="X1136" s="1334"/>
      <c r="Y1136" s="1334"/>
      <c r="Z1136" s="1334"/>
      <c r="AA1136" s="1334"/>
      <c r="AB1136" s="1334"/>
      <c r="AC1136" s="1334"/>
      <c r="AD1136" s="1334"/>
      <c r="AE1136" s="1334"/>
      <c r="AF1136" s="1334"/>
      <c r="AG1136" s="1334"/>
      <c r="AH1136" s="1334"/>
      <c r="AI1136" s="1334"/>
      <c r="AJ1136" s="1334"/>
      <c r="AK1136" s="1334"/>
      <c r="AL1136" s="1335"/>
      <c r="AM1136" s="1336">
        <f>'Ornamental Trees - Bare Root'!BH374</f>
        <v>132.94999999999999</v>
      </c>
      <c r="AN1136" s="1337"/>
      <c r="AO1136" s="1338"/>
      <c r="AP1136" s="1339">
        <f>'Ornamental Trees - Bare Root'!BJ374</f>
        <v>0</v>
      </c>
      <c r="AQ1136" s="1340"/>
      <c r="AR1136" s="1341"/>
      <c r="AS1136" s="1336" t="str">
        <f t="shared" si="163"/>
        <v/>
      </c>
      <c r="AT1136" s="1337"/>
      <c r="AU1136" s="1337"/>
      <c r="AV1136" s="1338"/>
      <c r="AW1136" s="1342" t="str">
        <f>'Ornamental Trees - Bare Root'!BA374</f>
        <v>FNOBR459</v>
      </c>
      <c r="AX1136" s="1343"/>
      <c r="AY1136" s="1344"/>
      <c r="BB1136" s="108" t="str">
        <f t="shared" si="164"/>
        <v>*********</v>
      </c>
      <c r="BC1136" s="108" t="str">
        <f t="shared" si="165"/>
        <v>FNOBR459</v>
      </c>
      <c r="BD1136" s="108" t="str">
        <f t="shared" si="166"/>
        <v/>
      </c>
      <c r="BE1136" s="108" t="str">
        <f t="shared" si="167"/>
        <v>Prunus 'NCPH1' Pink Cascade  | Pink Cascade Cherry - 1.8m Standard</v>
      </c>
      <c r="BF1136" s="115" t="str">
        <f t="shared" si="168"/>
        <v/>
      </c>
      <c r="BG1136" s="113">
        <f t="shared" si="169"/>
        <v>132.94999999999999</v>
      </c>
      <c r="BH1136" s="206">
        <f t="shared" si="170"/>
        <v>0</v>
      </c>
      <c r="BI1136" s="113" t="str">
        <f t="shared" si="171"/>
        <v/>
      </c>
    </row>
    <row r="1137" spans="2:61" ht="18.75" customHeight="1" x14ac:dyDescent="0.4">
      <c r="B1137" s="1345" t="s">
        <v>1824</v>
      </c>
      <c r="C1137" s="1346"/>
      <c r="D1137" s="1345" t="s">
        <v>1824</v>
      </c>
      <c r="E1137" s="1346"/>
      <c r="F1137" s="1331" t="str">
        <f>'Ornamental Trees - Bare Root'!BG375</f>
        <v/>
      </c>
      <c r="G1137" s="1332"/>
      <c r="H1137" s="1333" t="str">
        <f>IF('Ornamental Trees - Bare Root'!BE375="",'Ornamental Trees - Bare Root'!BC375&amp;" | "&amp;'Ornamental Trees - Bare Root'!BD375,'Ornamental Trees - Bare Root'!BC375&amp;" | "&amp;'Ornamental Trees - Bare Root'!BD375&amp;" - "&amp;'Ornamental Trees - Bare Root'!BE375)</f>
        <v>Prunus 'NCPH1' Pink Cascade | Pink Cascade Cherry - 1.2m Standard</v>
      </c>
      <c r="I1137" s="1334"/>
      <c r="J1137" s="1334"/>
      <c r="K1137" s="1334"/>
      <c r="L1137" s="1334"/>
      <c r="M1137" s="1334"/>
      <c r="N1137" s="1334"/>
      <c r="O1137" s="1334"/>
      <c r="P1137" s="1334"/>
      <c r="Q1137" s="1334"/>
      <c r="R1137" s="1334"/>
      <c r="S1137" s="1334"/>
      <c r="T1137" s="1334"/>
      <c r="U1137" s="1334"/>
      <c r="V1137" s="1334"/>
      <c r="W1137" s="1334"/>
      <c r="X1137" s="1334"/>
      <c r="Y1137" s="1334"/>
      <c r="Z1137" s="1334"/>
      <c r="AA1137" s="1334"/>
      <c r="AB1137" s="1334"/>
      <c r="AC1137" s="1334"/>
      <c r="AD1137" s="1334"/>
      <c r="AE1137" s="1334"/>
      <c r="AF1137" s="1334"/>
      <c r="AG1137" s="1334"/>
      <c r="AH1137" s="1334"/>
      <c r="AI1137" s="1334"/>
      <c r="AJ1137" s="1334"/>
      <c r="AK1137" s="1334"/>
      <c r="AL1137" s="1335"/>
      <c r="AM1137" s="1336">
        <f>'Ornamental Trees - Bare Root'!BH375</f>
        <v>109.95</v>
      </c>
      <c r="AN1137" s="1337"/>
      <c r="AO1137" s="1338"/>
      <c r="AP1137" s="1339">
        <f>'Ornamental Trees - Bare Root'!BJ375</f>
        <v>0</v>
      </c>
      <c r="AQ1137" s="1340"/>
      <c r="AR1137" s="1341"/>
      <c r="AS1137" s="1336" t="str">
        <f t="shared" si="163"/>
        <v/>
      </c>
      <c r="AT1137" s="1337"/>
      <c r="AU1137" s="1337"/>
      <c r="AV1137" s="1338"/>
      <c r="AW1137" s="1342" t="str">
        <f>'Ornamental Trees - Bare Root'!BA375</f>
        <v>FNOBR461</v>
      </c>
      <c r="AX1137" s="1343"/>
      <c r="AY1137" s="1344"/>
      <c r="BB1137" s="108" t="str">
        <f t="shared" si="164"/>
        <v>*********</v>
      </c>
      <c r="BC1137" s="108" t="str">
        <f t="shared" si="165"/>
        <v>FNOBR461</v>
      </c>
      <c r="BD1137" s="108" t="str">
        <f t="shared" si="166"/>
        <v/>
      </c>
      <c r="BE1137" s="108" t="str">
        <f t="shared" si="167"/>
        <v>Prunus 'NCPH1' Pink Cascade | Pink Cascade Cherry - 1.2m Standard</v>
      </c>
      <c r="BF1137" s="115" t="str">
        <f t="shared" si="168"/>
        <v/>
      </c>
      <c r="BG1137" s="113">
        <f t="shared" si="169"/>
        <v>109.95</v>
      </c>
      <c r="BH1137" s="206">
        <f t="shared" si="170"/>
        <v>0</v>
      </c>
      <c r="BI1137" s="113" t="str">
        <f t="shared" si="171"/>
        <v/>
      </c>
    </row>
    <row r="1138" spans="2:61" ht="18.75" customHeight="1" x14ac:dyDescent="0.4">
      <c r="B1138" s="1345" t="s">
        <v>1824</v>
      </c>
      <c r="C1138" s="1346"/>
      <c r="D1138" s="1345" t="s">
        <v>1824</v>
      </c>
      <c r="E1138" s="1346"/>
      <c r="F1138" s="1331" t="str">
        <f>'Ornamental Trees - Bare Root'!BG376</f>
        <v/>
      </c>
      <c r="G1138" s="1332"/>
      <c r="H1138" s="1333" t="str">
        <f>IF('Ornamental Trees - Bare Root'!BE376="",'Ornamental Trees - Bare Root'!BC376&amp;" | "&amp;'Ornamental Trees - Bare Root'!BD376,'Ornamental Trees - Bare Root'!BC376&amp;" | "&amp;'Ornamental Trees - Bare Root'!BD376&amp;" - "&amp;'Ornamental Trees - Bare Root'!BE376)</f>
        <v>Prunus 'Shimidsu Sakura' | Semi-Upright Flowering Cherry - 1.8m Standard</v>
      </c>
      <c r="I1138" s="1334"/>
      <c r="J1138" s="1334"/>
      <c r="K1138" s="1334"/>
      <c r="L1138" s="1334"/>
      <c r="M1138" s="1334"/>
      <c r="N1138" s="1334"/>
      <c r="O1138" s="1334"/>
      <c r="P1138" s="1334"/>
      <c r="Q1138" s="1334"/>
      <c r="R1138" s="1334"/>
      <c r="S1138" s="1334"/>
      <c r="T1138" s="1334"/>
      <c r="U1138" s="1334"/>
      <c r="V1138" s="1334"/>
      <c r="W1138" s="1334"/>
      <c r="X1138" s="1334"/>
      <c r="Y1138" s="1334"/>
      <c r="Z1138" s="1334"/>
      <c r="AA1138" s="1334"/>
      <c r="AB1138" s="1334"/>
      <c r="AC1138" s="1334"/>
      <c r="AD1138" s="1334"/>
      <c r="AE1138" s="1334"/>
      <c r="AF1138" s="1334"/>
      <c r="AG1138" s="1334"/>
      <c r="AH1138" s="1334"/>
      <c r="AI1138" s="1334"/>
      <c r="AJ1138" s="1334"/>
      <c r="AK1138" s="1334"/>
      <c r="AL1138" s="1335"/>
      <c r="AM1138" s="1336">
        <f>'Ornamental Trees - Bare Root'!BH376</f>
        <v>119.95</v>
      </c>
      <c r="AN1138" s="1337"/>
      <c r="AO1138" s="1338"/>
      <c r="AP1138" s="1339">
        <f>'Ornamental Trees - Bare Root'!BJ376</f>
        <v>0</v>
      </c>
      <c r="AQ1138" s="1340"/>
      <c r="AR1138" s="1341"/>
      <c r="AS1138" s="1336" t="str">
        <f t="shared" si="163"/>
        <v/>
      </c>
      <c r="AT1138" s="1337"/>
      <c r="AU1138" s="1337"/>
      <c r="AV1138" s="1338"/>
      <c r="AW1138" s="1342" t="str">
        <f>'Ornamental Trees - Bare Root'!BA376</f>
        <v>JFOBR423</v>
      </c>
      <c r="AX1138" s="1343"/>
      <c r="AY1138" s="1344"/>
      <c r="BB1138" s="108" t="str">
        <f t="shared" si="164"/>
        <v>*********</v>
      </c>
      <c r="BC1138" s="108" t="str">
        <f t="shared" si="165"/>
        <v>JFOBR423</v>
      </c>
      <c r="BD1138" s="108" t="str">
        <f t="shared" si="166"/>
        <v/>
      </c>
      <c r="BE1138" s="108" t="str">
        <f t="shared" si="167"/>
        <v>Prunus 'Shimidsu Sakura' | Semi-Upright Flowering Cherry - 1.8m Standard</v>
      </c>
      <c r="BF1138" s="115" t="str">
        <f t="shared" si="168"/>
        <v/>
      </c>
      <c r="BG1138" s="113">
        <f t="shared" si="169"/>
        <v>119.95</v>
      </c>
      <c r="BH1138" s="206">
        <f t="shared" si="170"/>
        <v>0</v>
      </c>
      <c r="BI1138" s="113" t="str">
        <f t="shared" si="171"/>
        <v/>
      </c>
    </row>
    <row r="1139" spans="2:61" ht="18.75" customHeight="1" x14ac:dyDescent="0.4">
      <c r="B1139" s="1345" t="s">
        <v>1824</v>
      </c>
      <c r="C1139" s="1346"/>
      <c r="D1139" s="1345" t="s">
        <v>1824</v>
      </c>
      <c r="E1139" s="1346"/>
      <c r="F1139" s="1331" t="str">
        <f>'Ornamental Trees - Bare Root'!BG377</f>
        <v/>
      </c>
      <c r="G1139" s="1332"/>
      <c r="H1139" s="1333" t="str">
        <f>IF('Ornamental Trees - Bare Root'!BE377="",'Ornamental Trees - Bare Root'!BC377&amp;" | "&amp;'Ornamental Trees - Bare Root'!BD377,'Ornamental Trees - Bare Root'!BC377&amp;" | "&amp;'Ornamental Trees - Bare Root'!BD377&amp;" - "&amp;'Ornamental Trees - Bare Root'!BE377)</f>
        <v>Prunus Subhirtella 'Alba' | White Weeping Flowering Cherry - 1.5m Standard</v>
      </c>
      <c r="I1139" s="1334"/>
      <c r="J1139" s="1334"/>
      <c r="K1139" s="1334"/>
      <c r="L1139" s="1334"/>
      <c r="M1139" s="1334"/>
      <c r="N1139" s="1334"/>
      <c r="O1139" s="1334"/>
      <c r="P1139" s="1334"/>
      <c r="Q1139" s="1334"/>
      <c r="R1139" s="1334"/>
      <c r="S1139" s="1334"/>
      <c r="T1139" s="1334"/>
      <c r="U1139" s="1334"/>
      <c r="V1139" s="1334"/>
      <c r="W1139" s="1334"/>
      <c r="X1139" s="1334"/>
      <c r="Y1139" s="1334"/>
      <c r="Z1139" s="1334"/>
      <c r="AA1139" s="1334"/>
      <c r="AB1139" s="1334"/>
      <c r="AC1139" s="1334"/>
      <c r="AD1139" s="1334"/>
      <c r="AE1139" s="1334"/>
      <c r="AF1139" s="1334"/>
      <c r="AG1139" s="1334"/>
      <c r="AH1139" s="1334"/>
      <c r="AI1139" s="1334"/>
      <c r="AJ1139" s="1334"/>
      <c r="AK1139" s="1334"/>
      <c r="AL1139" s="1335"/>
      <c r="AM1139" s="1336" t="str">
        <f>'Ornamental Trees - Bare Root'!BH377</f>
        <v/>
      </c>
      <c r="AN1139" s="1337"/>
      <c r="AO1139" s="1338"/>
      <c r="AP1139" s="1339">
        <f>'Ornamental Trees - Bare Root'!BJ377</f>
        <v>0</v>
      </c>
      <c r="AQ1139" s="1340"/>
      <c r="AR1139" s="1341"/>
      <c r="AS1139" s="1336" t="str">
        <f t="shared" si="163"/>
        <v/>
      </c>
      <c r="AT1139" s="1337"/>
      <c r="AU1139" s="1337"/>
      <c r="AV1139" s="1338"/>
      <c r="AW1139" s="1342" t="str">
        <f>'Ornamental Trees - Bare Root'!BA377</f>
        <v>HBOBR425</v>
      </c>
      <c r="AX1139" s="1343"/>
      <c r="AY1139" s="1344"/>
      <c r="BB1139" s="108" t="str">
        <f t="shared" si="164"/>
        <v>*********</v>
      </c>
      <c r="BC1139" s="108" t="str">
        <f t="shared" si="165"/>
        <v>HBOBR425</v>
      </c>
      <c r="BD1139" s="108" t="str">
        <f t="shared" si="166"/>
        <v/>
      </c>
      <c r="BE1139" s="108" t="str">
        <f t="shared" si="167"/>
        <v>Prunus Subhirtella 'Alba' | White Weeping Flowering Cherry - 1.5m Standard</v>
      </c>
      <c r="BF1139" s="115" t="str">
        <f t="shared" si="168"/>
        <v/>
      </c>
      <c r="BG1139" s="113" t="str">
        <f t="shared" si="169"/>
        <v/>
      </c>
      <c r="BH1139" s="206">
        <f t="shared" si="170"/>
        <v>0</v>
      </c>
      <c r="BI1139" s="113" t="str">
        <f t="shared" si="171"/>
        <v/>
      </c>
    </row>
    <row r="1140" spans="2:61" ht="18.75" customHeight="1" x14ac:dyDescent="0.4">
      <c r="B1140" s="1345" t="s">
        <v>1824</v>
      </c>
      <c r="C1140" s="1346"/>
      <c r="D1140" s="1345" t="s">
        <v>1824</v>
      </c>
      <c r="E1140" s="1346"/>
      <c r="F1140" s="1331" t="str">
        <f>'Ornamental Trees - Bare Root'!BG378</f>
        <v/>
      </c>
      <c r="G1140" s="1332"/>
      <c r="H1140" s="1333" t="str">
        <f>IF('Ornamental Trees - Bare Root'!BE378="",'Ornamental Trees - Bare Root'!BC378&amp;" | "&amp;'Ornamental Trees - Bare Root'!BD378,'Ornamental Trees - Bare Root'!BC378&amp;" | "&amp;'Ornamental Trees - Bare Root'!BD378&amp;" - "&amp;'Ornamental Trees - Bare Root'!BE378)</f>
        <v>Prunus Subhirtella 'Alba' | White Weeping Flowering Cherry - 1.8m Standard</v>
      </c>
      <c r="I1140" s="1334"/>
      <c r="J1140" s="1334"/>
      <c r="K1140" s="1334"/>
      <c r="L1140" s="1334"/>
      <c r="M1140" s="1334"/>
      <c r="N1140" s="1334"/>
      <c r="O1140" s="1334"/>
      <c r="P1140" s="1334"/>
      <c r="Q1140" s="1334"/>
      <c r="R1140" s="1334"/>
      <c r="S1140" s="1334"/>
      <c r="T1140" s="1334"/>
      <c r="U1140" s="1334"/>
      <c r="V1140" s="1334"/>
      <c r="W1140" s="1334"/>
      <c r="X1140" s="1334"/>
      <c r="Y1140" s="1334"/>
      <c r="Z1140" s="1334"/>
      <c r="AA1140" s="1334"/>
      <c r="AB1140" s="1334"/>
      <c r="AC1140" s="1334"/>
      <c r="AD1140" s="1334"/>
      <c r="AE1140" s="1334"/>
      <c r="AF1140" s="1334"/>
      <c r="AG1140" s="1334"/>
      <c r="AH1140" s="1334"/>
      <c r="AI1140" s="1334"/>
      <c r="AJ1140" s="1334"/>
      <c r="AK1140" s="1334"/>
      <c r="AL1140" s="1335"/>
      <c r="AM1140" s="1336">
        <f>'Ornamental Trees - Bare Root'!BH378</f>
        <v>119.95</v>
      </c>
      <c r="AN1140" s="1337"/>
      <c r="AO1140" s="1338"/>
      <c r="AP1140" s="1339">
        <f>'Ornamental Trees - Bare Root'!BJ378</f>
        <v>0</v>
      </c>
      <c r="AQ1140" s="1340"/>
      <c r="AR1140" s="1341"/>
      <c r="AS1140" s="1336" t="str">
        <f t="shared" si="163"/>
        <v/>
      </c>
      <c r="AT1140" s="1337"/>
      <c r="AU1140" s="1337"/>
      <c r="AV1140" s="1338"/>
      <c r="AW1140" s="1342" t="str">
        <f>'Ornamental Trees - Bare Root'!BA378</f>
        <v>JFOBR424</v>
      </c>
      <c r="AX1140" s="1343"/>
      <c r="AY1140" s="1344"/>
      <c r="BB1140" s="108" t="str">
        <f t="shared" si="164"/>
        <v>*********</v>
      </c>
      <c r="BC1140" s="108" t="str">
        <f t="shared" si="165"/>
        <v>JFOBR424</v>
      </c>
      <c r="BD1140" s="108" t="str">
        <f t="shared" si="166"/>
        <v/>
      </c>
      <c r="BE1140" s="108" t="str">
        <f t="shared" si="167"/>
        <v>Prunus Subhirtella 'Alba' | White Weeping Flowering Cherry - 1.8m Standard</v>
      </c>
      <c r="BF1140" s="115" t="str">
        <f t="shared" si="168"/>
        <v/>
      </c>
      <c r="BG1140" s="113">
        <f t="shared" si="169"/>
        <v>119.95</v>
      </c>
      <c r="BH1140" s="206">
        <f t="shared" si="170"/>
        <v>0</v>
      </c>
      <c r="BI1140" s="113" t="str">
        <f t="shared" si="171"/>
        <v/>
      </c>
    </row>
    <row r="1141" spans="2:61" ht="18.75" customHeight="1" x14ac:dyDescent="0.4">
      <c r="B1141" s="1345" t="s">
        <v>1824</v>
      </c>
      <c r="C1141" s="1346"/>
      <c r="D1141" s="1345" t="s">
        <v>1824</v>
      </c>
      <c r="E1141" s="1346"/>
      <c r="F1141" s="1331" t="str">
        <f>'Ornamental Trees - Bare Root'!BG379</f>
        <v/>
      </c>
      <c r="G1141" s="1332"/>
      <c r="H1141" s="1333" t="str">
        <f>IF('Ornamental Trees - Bare Root'!BE379="",'Ornamental Trees - Bare Root'!BC379&amp;" | "&amp;'Ornamental Trees - Bare Root'!BD379,'Ornamental Trees - Bare Root'!BC379&amp;" | "&amp;'Ornamental Trees - Bare Root'!BD379&amp;" - "&amp;'Ornamental Trees - Bare Root'!BE379)</f>
        <v>Prunus Subhirtella 'Falling Snow' | Falling Snow Weeping Cherry  - 1.8m Standard</v>
      </c>
      <c r="I1141" s="1334"/>
      <c r="J1141" s="1334"/>
      <c r="K1141" s="1334"/>
      <c r="L1141" s="1334"/>
      <c r="M1141" s="1334"/>
      <c r="N1141" s="1334"/>
      <c r="O1141" s="1334"/>
      <c r="P1141" s="1334"/>
      <c r="Q1141" s="1334"/>
      <c r="R1141" s="1334"/>
      <c r="S1141" s="1334"/>
      <c r="T1141" s="1334"/>
      <c r="U1141" s="1334"/>
      <c r="V1141" s="1334"/>
      <c r="W1141" s="1334"/>
      <c r="X1141" s="1334"/>
      <c r="Y1141" s="1334"/>
      <c r="Z1141" s="1334"/>
      <c r="AA1141" s="1334"/>
      <c r="AB1141" s="1334"/>
      <c r="AC1141" s="1334"/>
      <c r="AD1141" s="1334"/>
      <c r="AE1141" s="1334"/>
      <c r="AF1141" s="1334"/>
      <c r="AG1141" s="1334"/>
      <c r="AH1141" s="1334"/>
      <c r="AI1141" s="1334"/>
      <c r="AJ1141" s="1334"/>
      <c r="AK1141" s="1334"/>
      <c r="AL1141" s="1335"/>
      <c r="AM1141" s="1336">
        <f>'Ornamental Trees - Bare Root'!BH379</f>
        <v>119.95</v>
      </c>
      <c r="AN1141" s="1337"/>
      <c r="AO1141" s="1338"/>
      <c r="AP1141" s="1339">
        <f>'Ornamental Trees - Bare Root'!BJ379</f>
        <v>0</v>
      </c>
      <c r="AQ1141" s="1340"/>
      <c r="AR1141" s="1341"/>
      <c r="AS1141" s="1336" t="str">
        <f t="shared" si="163"/>
        <v/>
      </c>
      <c r="AT1141" s="1337"/>
      <c r="AU1141" s="1337"/>
      <c r="AV1141" s="1338"/>
      <c r="AW1141" s="1342" t="str">
        <f>'Ornamental Trees - Bare Root'!BA379</f>
        <v>HBOBR426</v>
      </c>
      <c r="AX1141" s="1343"/>
      <c r="AY1141" s="1344"/>
      <c r="BB1141" s="108" t="str">
        <f t="shared" si="164"/>
        <v>*********</v>
      </c>
      <c r="BC1141" s="108" t="str">
        <f t="shared" si="165"/>
        <v>HBOBR426</v>
      </c>
      <c r="BD1141" s="108" t="str">
        <f t="shared" si="166"/>
        <v/>
      </c>
      <c r="BE1141" s="108" t="str">
        <f t="shared" si="167"/>
        <v>Prunus Subhirtella 'Falling Snow' | Falling Snow Weeping Cherry  - 1.8m Standard</v>
      </c>
      <c r="BF1141" s="115" t="str">
        <f t="shared" si="168"/>
        <v/>
      </c>
      <c r="BG1141" s="113">
        <f t="shared" si="169"/>
        <v>119.95</v>
      </c>
      <c r="BH1141" s="206">
        <f t="shared" si="170"/>
        <v>0</v>
      </c>
      <c r="BI1141" s="113" t="str">
        <f t="shared" si="171"/>
        <v/>
      </c>
    </row>
    <row r="1142" spans="2:61" ht="18.75" customHeight="1" x14ac:dyDescent="0.4">
      <c r="B1142" s="1345" t="s">
        <v>1824</v>
      </c>
      <c r="C1142" s="1346"/>
      <c r="D1142" s="1345" t="s">
        <v>1824</v>
      </c>
      <c r="E1142" s="1346"/>
      <c r="F1142" s="1331" t="str">
        <f>'Ornamental Trees - Bare Root'!BG380</f>
        <v/>
      </c>
      <c r="G1142" s="1332"/>
      <c r="H1142" s="1333" t="str">
        <f>IF('Ornamental Trees - Bare Root'!BE380="",'Ornamental Trees - Bare Root'!BC380&amp;" | "&amp;'Ornamental Trees - Bare Root'!BD380,'Ornamental Trees - Bare Root'!BC380&amp;" | "&amp;'Ornamental Trees - Bare Root'!BD380&amp;" - "&amp;'Ornamental Trees - Bare Root'!BE380)</f>
        <v>Prunus Subhirtella 'Falling Snow' | Falling Snow Weeping Cherry  - 1.2m Standard</v>
      </c>
      <c r="I1142" s="1334"/>
      <c r="J1142" s="1334"/>
      <c r="K1142" s="1334"/>
      <c r="L1142" s="1334"/>
      <c r="M1142" s="1334"/>
      <c r="N1142" s="1334"/>
      <c r="O1142" s="1334"/>
      <c r="P1142" s="1334"/>
      <c r="Q1142" s="1334"/>
      <c r="R1142" s="1334"/>
      <c r="S1142" s="1334"/>
      <c r="T1142" s="1334"/>
      <c r="U1142" s="1334"/>
      <c r="V1142" s="1334"/>
      <c r="W1142" s="1334"/>
      <c r="X1142" s="1334"/>
      <c r="Y1142" s="1334"/>
      <c r="Z1142" s="1334"/>
      <c r="AA1142" s="1334"/>
      <c r="AB1142" s="1334"/>
      <c r="AC1142" s="1334"/>
      <c r="AD1142" s="1334"/>
      <c r="AE1142" s="1334"/>
      <c r="AF1142" s="1334"/>
      <c r="AG1142" s="1334"/>
      <c r="AH1142" s="1334"/>
      <c r="AI1142" s="1334"/>
      <c r="AJ1142" s="1334"/>
      <c r="AK1142" s="1334"/>
      <c r="AL1142" s="1335"/>
      <c r="AM1142" s="1336" t="str">
        <f>'Ornamental Trees - Bare Root'!BH380</f>
        <v/>
      </c>
      <c r="AN1142" s="1337"/>
      <c r="AO1142" s="1338"/>
      <c r="AP1142" s="1339">
        <f>'Ornamental Trees - Bare Root'!BJ380</f>
        <v>0</v>
      </c>
      <c r="AQ1142" s="1340"/>
      <c r="AR1142" s="1341"/>
      <c r="AS1142" s="1336" t="str">
        <f t="shared" si="163"/>
        <v/>
      </c>
      <c r="AT1142" s="1337"/>
      <c r="AU1142" s="1337"/>
      <c r="AV1142" s="1338"/>
      <c r="AW1142" s="1342" t="str">
        <f>'Ornamental Trees - Bare Root'!BA380</f>
        <v>HBOBR428</v>
      </c>
      <c r="AX1142" s="1343"/>
      <c r="AY1142" s="1344"/>
      <c r="BB1142" s="108" t="str">
        <f t="shared" si="164"/>
        <v>*********</v>
      </c>
      <c r="BC1142" s="108" t="str">
        <f t="shared" si="165"/>
        <v>HBOBR428</v>
      </c>
      <c r="BD1142" s="108" t="str">
        <f t="shared" si="166"/>
        <v/>
      </c>
      <c r="BE1142" s="108" t="str">
        <f t="shared" si="167"/>
        <v>Prunus Subhirtella 'Falling Snow' | Falling Snow Weeping Cherry  - 1.2m Standard</v>
      </c>
      <c r="BF1142" s="115" t="str">
        <f t="shared" si="168"/>
        <v/>
      </c>
      <c r="BG1142" s="113" t="str">
        <f t="shared" si="169"/>
        <v/>
      </c>
      <c r="BH1142" s="206">
        <f t="shared" si="170"/>
        <v>0</v>
      </c>
      <c r="BI1142" s="113" t="str">
        <f t="shared" si="171"/>
        <v/>
      </c>
    </row>
    <row r="1143" spans="2:61" ht="18.75" customHeight="1" x14ac:dyDescent="0.4">
      <c r="B1143" s="1345" t="s">
        <v>1824</v>
      </c>
      <c r="C1143" s="1346"/>
      <c r="D1143" s="1345" t="s">
        <v>1824</v>
      </c>
      <c r="E1143" s="1346"/>
      <c r="F1143" s="1331" t="str">
        <f>'Ornamental Trees - Bare Root'!BG381</f>
        <v/>
      </c>
      <c r="G1143" s="1332"/>
      <c r="H1143" s="1333" t="str">
        <f>IF('Ornamental Trees - Bare Root'!BE381="",'Ornamental Trees - Bare Root'!BC381&amp;" | "&amp;'Ornamental Trees - Bare Root'!BD381,'Ornamental Trees - Bare Root'!BC381&amp;" | "&amp;'Ornamental Trees - Bare Root'!BD381&amp;" - "&amp;'Ornamental Trees - Bare Root'!BE381)</f>
        <v>Prunus Subhirtella 'Pendula Rubra' | Single Pink Weeping Cherry - 1.8m Standard</v>
      </c>
      <c r="I1143" s="1334"/>
      <c r="J1143" s="1334"/>
      <c r="K1143" s="1334"/>
      <c r="L1143" s="1334"/>
      <c r="M1143" s="1334"/>
      <c r="N1143" s="1334"/>
      <c r="O1143" s="1334"/>
      <c r="P1143" s="1334"/>
      <c r="Q1143" s="1334"/>
      <c r="R1143" s="1334"/>
      <c r="S1143" s="1334"/>
      <c r="T1143" s="1334"/>
      <c r="U1143" s="1334"/>
      <c r="V1143" s="1334"/>
      <c r="W1143" s="1334"/>
      <c r="X1143" s="1334"/>
      <c r="Y1143" s="1334"/>
      <c r="Z1143" s="1334"/>
      <c r="AA1143" s="1334"/>
      <c r="AB1143" s="1334"/>
      <c r="AC1143" s="1334"/>
      <c r="AD1143" s="1334"/>
      <c r="AE1143" s="1334"/>
      <c r="AF1143" s="1334"/>
      <c r="AG1143" s="1334"/>
      <c r="AH1143" s="1334"/>
      <c r="AI1143" s="1334"/>
      <c r="AJ1143" s="1334"/>
      <c r="AK1143" s="1334"/>
      <c r="AL1143" s="1335"/>
      <c r="AM1143" s="1336">
        <f>'Ornamental Trees - Bare Root'!BH381</f>
        <v>132.94999999999999</v>
      </c>
      <c r="AN1143" s="1337"/>
      <c r="AO1143" s="1338"/>
      <c r="AP1143" s="1339">
        <f>'Ornamental Trees - Bare Root'!BJ381</f>
        <v>0</v>
      </c>
      <c r="AQ1143" s="1340"/>
      <c r="AR1143" s="1341"/>
      <c r="AS1143" s="1336" t="str">
        <f t="shared" si="163"/>
        <v/>
      </c>
      <c r="AT1143" s="1337"/>
      <c r="AU1143" s="1337"/>
      <c r="AV1143" s="1338"/>
      <c r="AW1143" s="1342" t="str">
        <f>'Ornamental Trees - Bare Root'!BA381</f>
        <v>FNOBR430</v>
      </c>
      <c r="AX1143" s="1343"/>
      <c r="AY1143" s="1344"/>
      <c r="BB1143" s="108" t="str">
        <f t="shared" si="164"/>
        <v>*********</v>
      </c>
      <c r="BC1143" s="108" t="str">
        <f t="shared" si="165"/>
        <v>FNOBR430</v>
      </c>
      <c r="BD1143" s="108" t="str">
        <f t="shared" si="166"/>
        <v/>
      </c>
      <c r="BE1143" s="108" t="str">
        <f t="shared" si="167"/>
        <v>Prunus Subhirtella 'Pendula Rubra' | Single Pink Weeping Cherry - 1.8m Standard</v>
      </c>
      <c r="BF1143" s="115" t="str">
        <f t="shared" si="168"/>
        <v/>
      </c>
      <c r="BG1143" s="113">
        <f t="shared" si="169"/>
        <v>132.94999999999999</v>
      </c>
      <c r="BH1143" s="206">
        <f t="shared" si="170"/>
        <v>0</v>
      </c>
      <c r="BI1143" s="113" t="str">
        <f t="shared" si="171"/>
        <v/>
      </c>
    </row>
    <row r="1144" spans="2:61" ht="18.75" customHeight="1" x14ac:dyDescent="0.4">
      <c r="B1144" s="1345" t="s">
        <v>1824</v>
      </c>
      <c r="C1144" s="1346"/>
      <c r="D1144" s="1345" t="s">
        <v>1824</v>
      </c>
      <c r="E1144" s="1346"/>
      <c r="F1144" s="1331" t="str">
        <f>'Ornamental Trees - Bare Root'!BG382</f>
        <v/>
      </c>
      <c r="G1144" s="1332"/>
      <c r="H1144" s="1333" t="str">
        <f>IF('Ornamental Trees - Bare Root'!BE382="",'Ornamental Trees - Bare Root'!BC382&amp;" | "&amp;'Ornamental Trees - Bare Root'!BD382,'Ornamental Trees - Bare Root'!BC382&amp;" | "&amp;'Ornamental Trees - Bare Root'!BD382&amp;" - "&amp;'Ornamental Trees - Bare Root'!BE382)</f>
        <v>Prunus Subhirtella 'Pendula Rubra' | Single Pink Weeping Cherry - 1.2m Standard</v>
      </c>
      <c r="I1144" s="1334"/>
      <c r="J1144" s="1334"/>
      <c r="K1144" s="1334"/>
      <c r="L1144" s="1334"/>
      <c r="M1144" s="1334"/>
      <c r="N1144" s="1334"/>
      <c r="O1144" s="1334"/>
      <c r="P1144" s="1334"/>
      <c r="Q1144" s="1334"/>
      <c r="R1144" s="1334"/>
      <c r="S1144" s="1334"/>
      <c r="T1144" s="1334"/>
      <c r="U1144" s="1334"/>
      <c r="V1144" s="1334"/>
      <c r="W1144" s="1334"/>
      <c r="X1144" s="1334"/>
      <c r="Y1144" s="1334"/>
      <c r="Z1144" s="1334"/>
      <c r="AA1144" s="1334"/>
      <c r="AB1144" s="1334"/>
      <c r="AC1144" s="1334"/>
      <c r="AD1144" s="1334"/>
      <c r="AE1144" s="1334"/>
      <c r="AF1144" s="1334"/>
      <c r="AG1144" s="1334"/>
      <c r="AH1144" s="1334"/>
      <c r="AI1144" s="1334"/>
      <c r="AJ1144" s="1334"/>
      <c r="AK1144" s="1334"/>
      <c r="AL1144" s="1335"/>
      <c r="AM1144" s="1336">
        <f>'Ornamental Trees - Bare Root'!BH382</f>
        <v>109.95</v>
      </c>
      <c r="AN1144" s="1337"/>
      <c r="AO1144" s="1338"/>
      <c r="AP1144" s="1339">
        <f>'Ornamental Trees - Bare Root'!BJ382</f>
        <v>0</v>
      </c>
      <c r="AQ1144" s="1340"/>
      <c r="AR1144" s="1341"/>
      <c r="AS1144" s="1336" t="str">
        <f t="shared" si="163"/>
        <v/>
      </c>
      <c r="AT1144" s="1337"/>
      <c r="AU1144" s="1337"/>
      <c r="AV1144" s="1338"/>
      <c r="AW1144" s="1342" t="str">
        <f>'Ornamental Trees - Bare Root'!BA382</f>
        <v>FNOBR432</v>
      </c>
      <c r="AX1144" s="1343"/>
      <c r="AY1144" s="1344"/>
      <c r="BB1144" s="108" t="str">
        <f t="shared" si="164"/>
        <v>*********</v>
      </c>
      <c r="BC1144" s="108" t="str">
        <f t="shared" si="165"/>
        <v>FNOBR432</v>
      </c>
      <c r="BD1144" s="108" t="str">
        <f t="shared" si="166"/>
        <v/>
      </c>
      <c r="BE1144" s="108" t="str">
        <f t="shared" si="167"/>
        <v>Prunus Subhirtella 'Pendula Rubra' | Single Pink Weeping Cherry - 1.2m Standard</v>
      </c>
      <c r="BF1144" s="115" t="str">
        <f t="shared" si="168"/>
        <v/>
      </c>
      <c r="BG1144" s="113">
        <f t="shared" si="169"/>
        <v>109.95</v>
      </c>
      <c r="BH1144" s="206">
        <f t="shared" si="170"/>
        <v>0</v>
      </c>
      <c r="BI1144" s="113" t="str">
        <f t="shared" si="171"/>
        <v/>
      </c>
    </row>
    <row r="1145" spans="2:61" ht="18.75" customHeight="1" x14ac:dyDescent="0.4">
      <c r="B1145" s="1345" t="s">
        <v>1824</v>
      </c>
      <c r="C1145" s="1346"/>
      <c r="D1145" s="1345" t="s">
        <v>1824</v>
      </c>
      <c r="E1145" s="1346"/>
      <c r="F1145" s="1331" t="str">
        <f>'Ornamental Trees - Bare Root'!BG383</f>
        <v/>
      </c>
      <c r="G1145" s="1332"/>
      <c r="H1145" s="1333" t="str">
        <f>IF('Ornamental Trees - Bare Root'!BE383="",'Ornamental Trees - Bare Root'!BC383&amp;" | "&amp;'Ornamental Trees - Bare Root'!BD383,'Ornamental Trees - Bare Root'!BC383&amp;" | "&amp;'Ornamental Trees - Bare Root'!BD383&amp;" - "&amp;'Ornamental Trees - Bare Root'!BE383)</f>
        <v>Prunus Subhirtella 'Pendula' | Single White Weeping Cherry - 1.8m Standard</v>
      </c>
      <c r="I1145" s="1334"/>
      <c r="J1145" s="1334"/>
      <c r="K1145" s="1334"/>
      <c r="L1145" s="1334"/>
      <c r="M1145" s="1334"/>
      <c r="N1145" s="1334"/>
      <c r="O1145" s="1334"/>
      <c r="P1145" s="1334"/>
      <c r="Q1145" s="1334"/>
      <c r="R1145" s="1334"/>
      <c r="S1145" s="1334"/>
      <c r="T1145" s="1334"/>
      <c r="U1145" s="1334"/>
      <c r="V1145" s="1334"/>
      <c r="W1145" s="1334"/>
      <c r="X1145" s="1334"/>
      <c r="Y1145" s="1334"/>
      <c r="Z1145" s="1334"/>
      <c r="AA1145" s="1334"/>
      <c r="AB1145" s="1334"/>
      <c r="AC1145" s="1334"/>
      <c r="AD1145" s="1334"/>
      <c r="AE1145" s="1334"/>
      <c r="AF1145" s="1334"/>
      <c r="AG1145" s="1334"/>
      <c r="AH1145" s="1334"/>
      <c r="AI1145" s="1334"/>
      <c r="AJ1145" s="1334"/>
      <c r="AK1145" s="1334"/>
      <c r="AL1145" s="1335"/>
      <c r="AM1145" s="1336" t="str">
        <f>'Ornamental Trees - Bare Root'!BH383</f>
        <v/>
      </c>
      <c r="AN1145" s="1337"/>
      <c r="AO1145" s="1338"/>
      <c r="AP1145" s="1339">
        <f>'Ornamental Trees - Bare Root'!BJ383</f>
        <v>0</v>
      </c>
      <c r="AQ1145" s="1340"/>
      <c r="AR1145" s="1341"/>
      <c r="AS1145" s="1336" t="str">
        <f t="shared" si="163"/>
        <v/>
      </c>
      <c r="AT1145" s="1337"/>
      <c r="AU1145" s="1337"/>
      <c r="AV1145" s="1338"/>
      <c r="AW1145" s="1342" t="str">
        <f>'Ornamental Trees - Bare Root'!BA383</f>
        <v>FNOBR434</v>
      </c>
      <c r="AX1145" s="1343"/>
      <c r="AY1145" s="1344"/>
      <c r="BB1145" s="108" t="str">
        <f t="shared" si="164"/>
        <v>*********</v>
      </c>
      <c r="BC1145" s="108" t="str">
        <f t="shared" si="165"/>
        <v>FNOBR434</v>
      </c>
      <c r="BD1145" s="108" t="str">
        <f t="shared" si="166"/>
        <v/>
      </c>
      <c r="BE1145" s="108" t="str">
        <f t="shared" si="167"/>
        <v>Prunus Subhirtella 'Pendula' | Single White Weeping Cherry - 1.8m Standard</v>
      </c>
      <c r="BF1145" s="115" t="str">
        <f t="shared" si="168"/>
        <v/>
      </c>
      <c r="BG1145" s="113" t="str">
        <f t="shared" si="169"/>
        <v/>
      </c>
      <c r="BH1145" s="206">
        <f t="shared" si="170"/>
        <v>0</v>
      </c>
      <c r="BI1145" s="113" t="str">
        <f t="shared" si="171"/>
        <v/>
      </c>
    </row>
    <row r="1146" spans="2:61" ht="18.75" customHeight="1" x14ac:dyDescent="0.4">
      <c r="B1146" s="1345" t="s">
        <v>1824</v>
      </c>
      <c r="C1146" s="1346"/>
      <c r="D1146" s="1345" t="s">
        <v>1824</v>
      </c>
      <c r="E1146" s="1346"/>
      <c r="F1146" s="1331" t="str">
        <f>'Ornamental Trees - Bare Root'!BG384</f>
        <v/>
      </c>
      <c r="G1146" s="1332"/>
      <c r="H1146" s="1333" t="str">
        <f>IF('Ornamental Trees - Bare Root'!BE384="",'Ornamental Trees - Bare Root'!BC384&amp;" | "&amp;'Ornamental Trees - Bare Root'!BD384,'Ornamental Trees - Bare Root'!BC384&amp;" | "&amp;'Ornamental Trees - Bare Root'!BD384&amp;" - "&amp;'Ornamental Trees - Bare Root'!BE384)</f>
        <v>Prunus Subhirtella 'Pendula'* | Single White Weeping Cherry - 1.2m Standard</v>
      </c>
      <c r="I1146" s="1334"/>
      <c r="J1146" s="1334"/>
      <c r="K1146" s="1334"/>
      <c r="L1146" s="1334"/>
      <c r="M1146" s="1334"/>
      <c r="N1146" s="1334"/>
      <c r="O1146" s="1334"/>
      <c r="P1146" s="1334"/>
      <c r="Q1146" s="1334"/>
      <c r="R1146" s="1334"/>
      <c r="S1146" s="1334"/>
      <c r="T1146" s="1334"/>
      <c r="U1146" s="1334"/>
      <c r="V1146" s="1334"/>
      <c r="W1146" s="1334"/>
      <c r="X1146" s="1334"/>
      <c r="Y1146" s="1334"/>
      <c r="Z1146" s="1334"/>
      <c r="AA1146" s="1334"/>
      <c r="AB1146" s="1334"/>
      <c r="AC1146" s="1334"/>
      <c r="AD1146" s="1334"/>
      <c r="AE1146" s="1334"/>
      <c r="AF1146" s="1334"/>
      <c r="AG1146" s="1334"/>
      <c r="AH1146" s="1334"/>
      <c r="AI1146" s="1334"/>
      <c r="AJ1146" s="1334"/>
      <c r="AK1146" s="1334"/>
      <c r="AL1146" s="1335"/>
      <c r="AM1146" s="1336" t="str">
        <f>'Ornamental Trees - Bare Root'!BH384</f>
        <v/>
      </c>
      <c r="AN1146" s="1337"/>
      <c r="AO1146" s="1338"/>
      <c r="AP1146" s="1339">
        <f>'Ornamental Trees - Bare Root'!BJ384</f>
        <v>0</v>
      </c>
      <c r="AQ1146" s="1340"/>
      <c r="AR1146" s="1341"/>
      <c r="AS1146" s="1336" t="str">
        <f t="shared" si="163"/>
        <v/>
      </c>
      <c r="AT1146" s="1337"/>
      <c r="AU1146" s="1337"/>
      <c r="AV1146" s="1338"/>
      <c r="AW1146" s="1342" t="str">
        <f>'Ornamental Trees - Bare Root'!BA384</f>
        <v>FNOBR436</v>
      </c>
      <c r="AX1146" s="1343"/>
      <c r="AY1146" s="1344"/>
      <c r="BB1146" s="108" t="str">
        <f t="shared" si="164"/>
        <v>*********</v>
      </c>
      <c r="BC1146" s="108" t="str">
        <f t="shared" si="165"/>
        <v>FNOBR436</v>
      </c>
      <c r="BD1146" s="108" t="str">
        <f t="shared" si="166"/>
        <v/>
      </c>
      <c r="BE1146" s="108" t="str">
        <f t="shared" si="167"/>
        <v>Prunus Subhirtella 'Pendula'* | Single White Weeping Cherry - 1.2m Standard</v>
      </c>
      <c r="BF1146" s="115" t="str">
        <f t="shared" si="168"/>
        <v/>
      </c>
      <c r="BG1146" s="113" t="str">
        <f t="shared" si="169"/>
        <v/>
      </c>
      <c r="BH1146" s="206">
        <f t="shared" si="170"/>
        <v>0</v>
      </c>
      <c r="BI1146" s="113" t="str">
        <f t="shared" si="171"/>
        <v/>
      </c>
    </row>
    <row r="1147" spans="2:61" ht="18.75" customHeight="1" x14ac:dyDescent="0.4">
      <c r="B1147" s="1345" t="s">
        <v>1824</v>
      </c>
      <c r="C1147" s="1346"/>
      <c r="D1147" s="1345" t="s">
        <v>1824</v>
      </c>
      <c r="E1147" s="1346"/>
      <c r="F1147" s="1331" t="str">
        <f>'Ornamental Trees - Bare Root'!BG385</f>
        <v/>
      </c>
      <c r="G1147" s="1332"/>
      <c r="H1147" s="1333" t="str">
        <f>IF('Ornamental Trees - Bare Root'!BE385="",'Ornamental Trees - Bare Root'!BC385&amp;" | "&amp;'Ornamental Trees - Bare Root'!BD385,'Ornamental Trees - Bare Root'!BC385&amp;" | "&amp;'Ornamental Trees - Bare Root'!BD385&amp;" - "&amp;'Ornamental Trees - Bare Root'!BE385)</f>
        <v>Prunus Subhirtella 'Rosea' | Pink Weeping Flowering Cherry - 1.8m Standard</v>
      </c>
      <c r="I1147" s="1334"/>
      <c r="J1147" s="1334"/>
      <c r="K1147" s="1334"/>
      <c r="L1147" s="1334"/>
      <c r="M1147" s="1334"/>
      <c r="N1147" s="1334"/>
      <c r="O1147" s="1334"/>
      <c r="P1147" s="1334"/>
      <c r="Q1147" s="1334"/>
      <c r="R1147" s="1334"/>
      <c r="S1147" s="1334"/>
      <c r="T1147" s="1334"/>
      <c r="U1147" s="1334"/>
      <c r="V1147" s="1334"/>
      <c r="W1147" s="1334"/>
      <c r="X1147" s="1334"/>
      <c r="Y1147" s="1334"/>
      <c r="Z1147" s="1334"/>
      <c r="AA1147" s="1334"/>
      <c r="AB1147" s="1334"/>
      <c r="AC1147" s="1334"/>
      <c r="AD1147" s="1334"/>
      <c r="AE1147" s="1334"/>
      <c r="AF1147" s="1334"/>
      <c r="AG1147" s="1334"/>
      <c r="AH1147" s="1334"/>
      <c r="AI1147" s="1334"/>
      <c r="AJ1147" s="1334"/>
      <c r="AK1147" s="1334"/>
      <c r="AL1147" s="1335"/>
      <c r="AM1147" s="1336">
        <f>'Ornamental Trees - Bare Root'!BH385</f>
        <v>119.95</v>
      </c>
      <c r="AN1147" s="1337"/>
      <c r="AO1147" s="1338"/>
      <c r="AP1147" s="1339">
        <f>'Ornamental Trees - Bare Root'!BJ385</f>
        <v>0</v>
      </c>
      <c r="AQ1147" s="1340"/>
      <c r="AR1147" s="1341"/>
      <c r="AS1147" s="1336" t="str">
        <f t="shared" si="163"/>
        <v/>
      </c>
      <c r="AT1147" s="1337"/>
      <c r="AU1147" s="1337"/>
      <c r="AV1147" s="1338"/>
      <c r="AW1147" s="1342" t="str">
        <f>'Ornamental Trees - Bare Root'!BA385</f>
        <v>HBOBR439</v>
      </c>
      <c r="AX1147" s="1343"/>
      <c r="AY1147" s="1344"/>
      <c r="BB1147" s="108" t="str">
        <f t="shared" si="164"/>
        <v>*********</v>
      </c>
      <c r="BC1147" s="108" t="str">
        <f t="shared" si="165"/>
        <v>HBOBR439</v>
      </c>
      <c r="BD1147" s="108" t="str">
        <f t="shared" si="166"/>
        <v/>
      </c>
      <c r="BE1147" s="108" t="str">
        <f t="shared" si="167"/>
        <v>Prunus Subhirtella 'Rosea' | Pink Weeping Flowering Cherry - 1.8m Standard</v>
      </c>
      <c r="BF1147" s="115" t="str">
        <f t="shared" si="168"/>
        <v/>
      </c>
      <c r="BG1147" s="113">
        <f t="shared" si="169"/>
        <v>119.95</v>
      </c>
      <c r="BH1147" s="206">
        <f t="shared" si="170"/>
        <v>0</v>
      </c>
      <c r="BI1147" s="113" t="str">
        <f t="shared" si="171"/>
        <v/>
      </c>
    </row>
    <row r="1148" spans="2:61" ht="18.75" customHeight="1" x14ac:dyDescent="0.4">
      <c r="B1148" s="1345" t="s">
        <v>1824</v>
      </c>
      <c r="C1148" s="1346"/>
      <c r="D1148" s="1345" t="s">
        <v>1824</v>
      </c>
      <c r="E1148" s="1346"/>
      <c r="F1148" s="1331" t="str">
        <f>'Ornamental Trees - Bare Root'!BG386</f>
        <v/>
      </c>
      <c r="G1148" s="1332"/>
      <c r="H1148" s="1333" t="str">
        <f>IF('Ornamental Trees - Bare Root'!BE386="",'Ornamental Trees - Bare Root'!BC386&amp;" | "&amp;'Ornamental Trees - Bare Root'!BD386,'Ornamental Trees - Bare Root'!BC386&amp;" | "&amp;'Ornamental Trees - Bare Root'!BD386&amp;" - "&amp;'Ornamental Trees - Bare Root'!BE386)</f>
        <v>Prunus Subhirtella 'Winter Sun' | Single Pink Weeping Cherry - 1.5m-1.8m Std</v>
      </c>
      <c r="I1148" s="1334"/>
      <c r="J1148" s="1334"/>
      <c r="K1148" s="1334"/>
      <c r="L1148" s="1334"/>
      <c r="M1148" s="1334"/>
      <c r="N1148" s="1334"/>
      <c r="O1148" s="1334"/>
      <c r="P1148" s="1334"/>
      <c r="Q1148" s="1334"/>
      <c r="R1148" s="1334"/>
      <c r="S1148" s="1334"/>
      <c r="T1148" s="1334"/>
      <c r="U1148" s="1334"/>
      <c r="V1148" s="1334"/>
      <c r="W1148" s="1334"/>
      <c r="X1148" s="1334"/>
      <c r="Y1148" s="1334"/>
      <c r="Z1148" s="1334"/>
      <c r="AA1148" s="1334"/>
      <c r="AB1148" s="1334"/>
      <c r="AC1148" s="1334"/>
      <c r="AD1148" s="1334"/>
      <c r="AE1148" s="1334"/>
      <c r="AF1148" s="1334"/>
      <c r="AG1148" s="1334"/>
      <c r="AH1148" s="1334"/>
      <c r="AI1148" s="1334"/>
      <c r="AJ1148" s="1334"/>
      <c r="AK1148" s="1334"/>
      <c r="AL1148" s="1335"/>
      <c r="AM1148" s="1336">
        <f>'Ornamental Trees - Bare Root'!BH386</f>
        <v>109.95</v>
      </c>
      <c r="AN1148" s="1337"/>
      <c r="AO1148" s="1338"/>
      <c r="AP1148" s="1339">
        <f>'Ornamental Trees - Bare Root'!BJ386</f>
        <v>0</v>
      </c>
      <c r="AQ1148" s="1340"/>
      <c r="AR1148" s="1341"/>
      <c r="AS1148" s="1336" t="str">
        <f t="shared" si="163"/>
        <v/>
      </c>
      <c r="AT1148" s="1337"/>
      <c r="AU1148" s="1337"/>
      <c r="AV1148" s="1338"/>
      <c r="AW1148" s="1342" t="str">
        <f>'Ornamental Trees - Bare Root'!BA386</f>
        <v>HBOBR440</v>
      </c>
      <c r="AX1148" s="1343"/>
      <c r="AY1148" s="1344"/>
      <c r="BB1148" s="108" t="str">
        <f t="shared" si="164"/>
        <v>*********</v>
      </c>
      <c r="BC1148" s="108" t="str">
        <f t="shared" si="165"/>
        <v>HBOBR440</v>
      </c>
      <c r="BD1148" s="108" t="str">
        <f t="shared" si="166"/>
        <v/>
      </c>
      <c r="BE1148" s="108" t="str">
        <f t="shared" si="167"/>
        <v>Prunus Subhirtella 'Winter Sun' | Single Pink Weeping Cherry - 1.5m-1.8m Std</v>
      </c>
      <c r="BF1148" s="115" t="str">
        <f t="shared" si="168"/>
        <v/>
      </c>
      <c r="BG1148" s="113">
        <f t="shared" si="169"/>
        <v>109.95</v>
      </c>
      <c r="BH1148" s="206">
        <f t="shared" si="170"/>
        <v>0</v>
      </c>
      <c r="BI1148" s="113" t="str">
        <f t="shared" si="171"/>
        <v/>
      </c>
    </row>
    <row r="1149" spans="2:61" ht="18.75" customHeight="1" x14ac:dyDescent="0.4">
      <c r="B1149" s="1345" t="s">
        <v>1824</v>
      </c>
      <c r="C1149" s="1346"/>
      <c r="D1149" s="1345" t="s">
        <v>1824</v>
      </c>
      <c r="E1149" s="1346"/>
      <c r="F1149" s="1331" t="str">
        <f>'Ornamental Trees - Bare Root'!BG387</f>
        <v/>
      </c>
      <c r="G1149" s="1332"/>
      <c r="H1149" s="1333" t="str">
        <f>IF('Ornamental Trees - Bare Root'!BE387="",'Ornamental Trees - Bare Root'!BC387&amp;" | "&amp;'Ornamental Trees - Bare Root'!BD387,'Ornamental Trees - Bare Root'!BC387&amp;" | "&amp;'Ornamental Trees - Bare Root'!BD387&amp;" - "&amp;'Ornamental Trees - Bare Root'!BE387)</f>
        <v>Prunus Snowfozam Snow Fountain | Weeping Cherry Snowfountain - 1.8m Standard</v>
      </c>
      <c r="I1149" s="1334"/>
      <c r="J1149" s="1334"/>
      <c r="K1149" s="1334"/>
      <c r="L1149" s="1334"/>
      <c r="M1149" s="1334"/>
      <c r="N1149" s="1334"/>
      <c r="O1149" s="1334"/>
      <c r="P1149" s="1334"/>
      <c r="Q1149" s="1334"/>
      <c r="R1149" s="1334"/>
      <c r="S1149" s="1334"/>
      <c r="T1149" s="1334"/>
      <c r="U1149" s="1334"/>
      <c r="V1149" s="1334"/>
      <c r="W1149" s="1334"/>
      <c r="X1149" s="1334"/>
      <c r="Y1149" s="1334"/>
      <c r="Z1149" s="1334"/>
      <c r="AA1149" s="1334"/>
      <c r="AB1149" s="1334"/>
      <c r="AC1149" s="1334"/>
      <c r="AD1149" s="1334"/>
      <c r="AE1149" s="1334"/>
      <c r="AF1149" s="1334"/>
      <c r="AG1149" s="1334"/>
      <c r="AH1149" s="1334"/>
      <c r="AI1149" s="1334"/>
      <c r="AJ1149" s="1334"/>
      <c r="AK1149" s="1334"/>
      <c r="AL1149" s="1335"/>
      <c r="AM1149" s="1336">
        <f>'Ornamental Trees - Bare Root'!BH387</f>
        <v>132.94999999999999</v>
      </c>
      <c r="AN1149" s="1337"/>
      <c r="AO1149" s="1338"/>
      <c r="AP1149" s="1339">
        <f>'Ornamental Trees - Bare Root'!BJ387</f>
        <v>0</v>
      </c>
      <c r="AQ1149" s="1340"/>
      <c r="AR1149" s="1341"/>
      <c r="AS1149" s="1336" t="str">
        <f t="shared" si="163"/>
        <v/>
      </c>
      <c r="AT1149" s="1337"/>
      <c r="AU1149" s="1337"/>
      <c r="AV1149" s="1338"/>
      <c r="AW1149" s="1342" t="str">
        <f>'Ornamental Trees - Bare Root'!BA387</f>
        <v>FNOBR442</v>
      </c>
      <c r="AX1149" s="1343"/>
      <c r="AY1149" s="1344"/>
      <c r="BB1149" s="108" t="str">
        <f t="shared" si="164"/>
        <v>*********</v>
      </c>
      <c r="BC1149" s="108" t="str">
        <f t="shared" si="165"/>
        <v>FNOBR442</v>
      </c>
      <c r="BD1149" s="108" t="str">
        <f t="shared" si="166"/>
        <v/>
      </c>
      <c r="BE1149" s="108" t="str">
        <f t="shared" si="167"/>
        <v>Prunus Snowfozam Snow Fountain | Weeping Cherry Snowfountain - 1.8m Standard</v>
      </c>
      <c r="BF1149" s="115" t="str">
        <f t="shared" si="168"/>
        <v/>
      </c>
      <c r="BG1149" s="113">
        <f t="shared" si="169"/>
        <v>132.94999999999999</v>
      </c>
      <c r="BH1149" s="206">
        <f t="shared" si="170"/>
        <v>0</v>
      </c>
      <c r="BI1149" s="113" t="str">
        <f t="shared" si="171"/>
        <v/>
      </c>
    </row>
    <row r="1150" spans="2:61" ht="18.75" customHeight="1" x14ac:dyDescent="0.4">
      <c r="B1150" s="1345" t="s">
        <v>1824</v>
      </c>
      <c r="C1150" s="1346"/>
      <c r="D1150" s="1345" t="s">
        <v>1824</v>
      </c>
      <c r="E1150" s="1346"/>
      <c r="F1150" s="1331" t="str">
        <f>'Ornamental Trees - Bare Root'!BG388</f>
        <v/>
      </c>
      <c r="G1150" s="1332"/>
      <c r="H1150" s="1333" t="str">
        <f>IF('Ornamental Trees - Bare Root'!BE388="",'Ornamental Trees - Bare Root'!BC388&amp;" | "&amp;'Ornamental Trees - Bare Root'!BD388,'Ornamental Trees - Bare Root'!BC388&amp;" | "&amp;'Ornamental Trees - Bare Root'!BD388&amp;" - "&amp;'Ornamental Trees - Bare Root'!BE388)</f>
        <v>Prunus Snowfozam Snow Fountain | Weeping Cherry Snowfountain - 1.2m Standard</v>
      </c>
      <c r="I1150" s="1334"/>
      <c r="J1150" s="1334"/>
      <c r="K1150" s="1334"/>
      <c r="L1150" s="1334"/>
      <c r="M1150" s="1334"/>
      <c r="N1150" s="1334"/>
      <c r="O1150" s="1334"/>
      <c r="P1150" s="1334"/>
      <c r="Q1150" s="1334"/>
      <c r="R1150" s="1334"/>
      <c r="S1150" s="1334"/>
      <c r="T1150" s="1334"/>
      <c r="U1150" s="1334"/>
      <c r="V1150" s="1334"/>
      <c r="W1150" s="1334"/>
      <c r="X1150" s="1334"/>
      <c r="Y1150" s="1334"/>
      <c r="Z1150" s="1334"/>
      <c r="AA1150" s="1334"/>
      <c r="AB1150" s="1334"/>
      <c r="AC1150" s="1334"/>
      <c r="AD1150" s="1334"/>
      <c r="AE1150" s="1334"/>
      <c r="AF1150" s="1334"/>
      <c r="AG1150" s="1334"/>
      <c r="AH1150" s="1334"/>
      <c r="AI1150" s="1334"/>
      <c r="AJ1150" s="1334"/>
      <c r="AK1150" s="1334"/>
      <c r="AL1150" s="1335"/>
      <c r="AM1150" s="1336">
        <f>'Ornamental Trees - Bare Root'!BH388</f>
        <v>99.95</v>
      </c>
      <c r="AN1150" s="1337"/>
      <c r="AO1150" s="1338"/>
      <c r="AP1150" s="1339">
        <f>'Ornamental Trees - Bare Root'!BJ388</f>
        <v>0</v>
      </c>
      <c r="AQ1150" s="1340"/>
      <c r="AR1150" s="1341"/>
      <c r="AS1150" s="1336" t="str">
        <f t="shared" si="163"/>
        <v/>
      </c>
      <c r="AT1150" s="1337"/>
      <c r="AU1150" s="1337"/>
      <c r="AV1150" s="1338"/>
      <c r="AW1150" s="1342" t="str">
        <f>'Ornamental Trees - Bare Root'!BA388</f>
        <v>FNOBR445</v>
      </c>
      <c r="AX1150" s="1343"/>
      <c r="AY1150" s="1344"/>
      <c r="BB1150" s="108" t="str">
        <f t="shared" si="164"/>
        <v>*********</v>
      </c>
      <c r="BC1150" s="108" t="str">
        <f t="shared" si="165"/>
        <v>FNOBR445</v>
      </c>
      <c r="BD1150" s="108" t="str">
        <f t="shared" si="166"/>
        <v/>
      </c>
      <c r="BE1150" s="108" t="str">
        <f t="shared" si="167"/>
        <v>Prunus Snowfozam Snow Fountain | Weeping Cherry Snowfountain - 1.2m Standard</v>
      </c>
      <c r="BF1150" s="115" t="str">
        <f t="shared" si="168"/>
        <v/>
      </c>
      <c r="BG1150" s="113">
        <f t="shared" si="169"/>
        <v>99.95</v>
      </c>
      <c r="BH1150" s="206">
        <f t="shared" si="170"/>
        <v>0</v>
      </c>
      <c r="BI1150" s="113" t="str">
        <f t="shared" si="171"/>
        <v/>
      </c>
    </row>
    <row r="1151" spans="2:61" ht="18.75" customHeight="1" x14ac:dyDescent="0.4">
      <c r="B1151" s="1345" t="s">
        <v>1824</v>
      </c>
      <c r="C1151" s="1346"/>
      <c r="D1151" s="1345" t="s">
        <v>1824</v>
      </c>
      <c r="E1151" s="1346"/>
      <c r="F1151" s="1331" t="str">
        <f>'Ornamental Trees - Bare Root'!BG389</f>
        <v/>
      </c>
      <c r="G1151" s="1332"/>
      <c r="H1151" s="1333" t="str">
        <f>IF('Ornamental Trees - Bare Root'!BE389="",'Ornamental Trees - Bare Root'!BC389&amp;" | "&amp;'Ornamental Trees - Bare Root'!BD389,'Ornamental Trees - Bare Root'!BC389&amp;" | "&amp;'Ornamental Trees - Bare Root'!BD389&amp;" - "&amp;'Ornamental Trees - Bare Root'!BE389)</f>
        <v>Prunus x 'Pisnshzam' Pink Snow Showers | Pink Snow Showers - 1.8m Standard</v>
      </c>
      <c r="I1151" s="1334"/>
      <c r="J1151" s="1334"/>
      <c r="K1151" s="1334"/>
      <c r="L1151" s="1334"/>
      <c r="M1151" s="1334"/>
      <c r="N1151" s="1334"/>
      <c r="O1151" s="1334"/>
      <c r="P1151" s="1334"/>
      <c r="Q1151" s="1334"/>
      <c r="R1151" s="1334"/>
      <c r="S1151" s="1334"/>
      <c r="T1151" s="1334"/>
      <c r="U1151" s="1334"/>
      <c r="V1151" s="1334"/>
      <c r="W1151" s="1334"/>
      <c r="X1151" s="1334"/>
      <c r="Y1151" s="1334"/>
      <c r="Z1151" s="1334"/>
      <c r="AA1151" s="1334"/>
      <c r="AB1151" s="1334"/>
      <c r="AC1151" s="1334"/>
      <c r="AD1151" s="1334"/>
      <c r="AE1151" s="1334"/>
      <c r="AF1151" s="1334"/>
      <c r="AG1151" s="1334"/>
      <c r="AH1151" s="1334"/>
      <c r="AI1151" s="1334"/>
      <c r="AJ1151" s="1334"/>
      <c r="AK1151" s="1334"/>
      <c r="AL1151" s="1335"/>
      <c r="AM1151" s="1336">
        <f>'Ornamental Trees - Bare Root'!BH389</f>
        <v>132.94999999999999</v>
      </c>
      <c r="AN1151" s="1337"/>
      <c r="AO1151" s="1338"/>
      <c r="AP1151" s="1339">
        <f>'Ornamental Trees - Bare Root'!BJ389</f>
        <v>0</v>
      </c>
      <c r="AQ1151" s="1340"/>
      <c r="AR1151" s="1341"/>
      <c r="AS1151" s="1336" t="str">
        <f t="shared" si="163"/>
        <v/>
      </c>
      <c r="AT1151" s="1337"/>
      <c r="AU1151" s="1337"/>
      <c r="AV1151" s="1338"/>
      <c r="AW1151" s="1342" t="str">
        <f>'Ornamental Trees - Bare Root'!BA389</f>
        <v>FNOBR448</v>
      </c>
      <c r="AX1151" s="1343"/>
      <c r="AY1151" s="1344"/>
      <c r="BB1151" s="108" t="str">
        <f t="shared" si="164"/>
        <v>*********</v>
      </c>
      <c r="BC1151" s="108" t="str">
        <f t="shared" si="165"/>
        <v>FNOBR448</v>
      </c>
      <c r="BD1151" s="108" t="str">
        <f t="shared" si="166"/>
        <v/>
      </c>
      <c r="BE1151" s="108" t="str">
        <f t="shared" si="167"/>
        <v>Prunus x 'Pisnshzam' Pink Snow Showers | Pink Snow Showers - 1.8m Standard</v>
      </c>
      <c r="BF1151" s="115" t="str">
        <f t="shared" si="168"/>
        <v/>
      </c>
      <c r="BG1151" s="113">
        <f t="shared" si="169"/>
        <v>132.94999999999999</v>
      </c>
      <c r="BH1151" s="206">
        <f t="shared" si="170"/>
        <v>0</v>
      </c>
      <c r="BI1151" s="113" t="str">
        <f t="shared" si="171"/>
        <v/>
      </c>
    </row>
    <row r="1152" spans="2:61" ht="18.75" customHeight="1" x14ac:dyDescent="0.4">
      <c r="B1152" s="1345" t="s">
        <v>1824</v>
      </c>
      <c r="C1152" s="1346"/>
      <c r="D1152" s="1345" t="s">
        <v>1824</v>
      </c>
      <c r="E1152" s="1346"/>
      <c r="F1152" s="1331" t="str">
        <f>'Ornamental Trees - Bare Root'!BG390</f>
        <v/>
      </c>
      <c r="G1152" s="1332"/>
      <c r="H1152" s="1333" t="str">
        <f>IF('Ornamental Trees - Bare Root'!BE390="",'Ornamental Trees - Bare Root'!BC390&amp;" | "&amp;'Ornamental Trees - Bare Root'!BD390,'Ornamental Trees - Bare Root'!BC390&amp;" | "&amp;'Ornamental Trees - Bare Root'!BD390&amp;" - "&amp;'Ornamental Trees - Bare Root'!BE390)</f>
        <v>Prunus x 'Pisnshzam' Pink Snow Showers | Pink Snow Showers - 1.2m Standard</v>
      </c>
      <c r="I1152" s="1334"/>
      <c r="J1152" s="1334"/>
      <c r="K1152" s="1334"/>
      <c r="L1152" s="1334"/>
      <c r="M1152" s="1334"/>
      <c r="N1152" s="1334"/>
      <c r="O1152" s="1334"/>
      <c r="P1152" s="1334"/>
      <c r="Q1152" s="1334"/>
      <c r="R1152" s="1334"/>
      <c r="S1152" s="1334"/>
      <c r="T1152" s="1334"/>
      <c r="U1152" s="1334"/>
      <c r="V1152" s="1334"/>
      <c r="W1152" s="1334"/>
      <c r="X1152" s="1334"/>
      <c r="Y1152" s="1334"/>
      <c r="Z1152" s="1334"/>
      <c r="AA1152" s="1334"/>
      <c r="AB1152" s="1334"/>
      <c r="AC1152" s="1334"/>
      <c r="AD1152" s="1334"/>
      <c r="AE1152" s="1334"/>
      <c r="AF1152" s="1334"/>
      <c r="AG1152" s="1334"/>
      <c r="AH1152" s="1334"/>
      <c r="AI1152" s="1334"/>
      <c r="AJ1152" s="1334"/>
      <c r="AK1152" s="1334"/>
      <c r="AL1152" s="1335"/>
      <c r="AM1152" s="1336">
        <f>'Ornamental Trees - Bare Root'!BH390</f>
        <v>109.95</v>
      </c>
      <c r="AN1152" s="1337"/>
      <c r="AO1152" s="1338"/>
      <c r="AP1152" s="1339">
        <f>'Ornamental Trees - Bare Root'!BJ390</f>
        <v>0</v>
      </c>
      <c r="AQ1152" s="1340"/>
      <c r="AR1152" s="1341"/>
      <c r="AS1152" s="1336" t="str">
        <f t="shared" si="163"/>
        <v/>
      </c>
      <c r="AT1152" s="1337"/>
      <c r="AU1152" s="1337"/>
      <c r="AV1152" s="1338"/>
      <c r="AW1152" s="1342" t="str">
        <f>'Ornamental Trees - Bare Root'!BA390</f>
        <v>FNOBR450</v>
      </c>
      <c r="AX1152" s="1343"/>
      <c r="AY1152" s="1344"/>
      <c r="BB1152" s="108" t="str">
        <f t="shared" si="164"/>
        <v>*********</v>
      </c>
      <c r="BC1152" s="108" t="str">
        <f t="shared" si="165"/>
        <v>FNOBR450</v>
      </c>
      <c r="BD1152" s="108" t="str">
        <f t="shared" si="166"/>
        <v/>
      </c>
      <c r="BE1152" s="108" t="str">
        <f t="shared" si="167"/>
        <v>Prunus x 'Pisnshzam' Pink Snow Showers | Pink Snow Showers - 1.2m Standard</v>
      </c>
      <c r="BF1152" s="115" t="str">
        <f t="shared" si="168"/>
        <v/>
      </c>
      <c r="BG1152" s="113">
        <f t="shared" si="169"/>
        <v>109.95</v>
      </c>
      <c r="BH1152" s="206">
        <f t="shared" si="170"/>
        <v>0</v>
      </c>
      <c r="BI1152" s="113" t="str">
        <f t="shared" si="171"/>
        <v/>
      </c>
    </row>
    <row r="1153" spans="2:61" ht="18.75" customHeight="1" x14ac:dyDescent="0.4">
      <c r="B1153" s="1345" t="s">
        <v>1824</v>
      </c>
      <c r="C1153" s="1346"/>
      <c r="D1153" s="1345" t="s">
        <v>1824</v>
      </c>
      <c r="E1153" s="1346"/>
      <c r="F1153" s="1331" t="str">
        <f>'Ornamental Trees - Bare Root'!BG391</f>
        <v/>
      </c>
      <c r="G1153" s="1332"/>
      <c r="H1153" s="1333" t="str">
        <f>IF('Ornamental Trees - Bare Root'!BE391="",'Ornamental Trees - Bare Root'!BC391&amp;" | "&amp;'Ornamental Trees - Bare Root'!BD391,'Ornamental Trees - Bare Root'!BC391&amp;" | "&amp;'Ornamental Trees - Bare Root'!BD391&amp;" - "&amp;'Ornamental Trees - Bare Root'!BE391)</f>
        <v>Prunus Cheal's Double Pink | Cheal's Weeping Cherry - 1.8m Standard</v>
      </c>
      <c r="I1153" s="1334"/>
      <c r="J1153" s="1334"/>
      <c r="K1153" s="1334"/>
      <c r="L1153" s="1334"/>
      <c r="M1153" s="1334"/>
      <c r="N1153" s="1334"/>
      <c r="O1153" s="1334"/>
      <c r="P1153" s="1334"/>
      <c r="Q1153" s="1334"/>
      <c r="R1153" s="1334"/>
      <c r="S1153" s="1334"/>
      <c r="T1153" s="1334"/>
      <c r="U1153" s="1334"/>
      <c r="V1153" s="1334"/>
      <c r="W1153" s="1334"/>
      <c r="X1153" s="1334"/>
      <c r="Y1153" s="1334"/>
      <c r="Z1153" s="1334"/>
      <c r="AA1153" s="1334"/>
      <c r="AB1153" s="1334"/>
      <c r="AC1153" s="1334"/>
      <c r="AD1153" s="1334"/>
      <c r="AE1153" s="1334"/>
      <c r="AF1153" s="1334"/>
      <c r="AG1153" s="1334"/>
      <c r="AH1153" s="1334"/>
      <c r="AI1153" s="1334"/>
      <c r="AJ1153" s="1334"/>
      <c r="AK1153" s="1334"/>
      <c r="AL1153" s="1335"/>
      <c r="AM1153" s="1336">
        <f>'Ornamental Trees - Bare Root'!BH391</f>
        <v>119.95</v>
      </c>
      <c r="AN1153" s="1337"/>
      <c r="AO1153" s="1338"/>
      <c r="AP1153" s="1339">
        <f>'Ornamental Trees - Bare Root'!BJ391</f>
        <v>0</v>
      </c>
      <c r="AQ1153" s="1340"/>
      <c r="AR1153" s="1341"/>
      <c r="AS1153" s="1336" t="str">
        <f t="shared" si="163"/>
        <v/>
      </c>
      <c r="AT1153" s="1337"/>
      <c r="AU1153" s="1337"/>
      <c r="AV1153" s="1338"/>
      <c r="AW1153" s="1342" t="str">
        <f>'Ornamental Trees - Bare Root'!BA391</f>
        <v>JFOBR452</v>
      </c>
      <c r="AX1153" s="1343"/>
      <c r="AY1153" s="1344"/>
      <c r="BB1153" s="108" t="str">
        <f t="shared" si="164"/>
        <v>*********</v>
      </c>
      <c r="BC1153" s="108" t="str">
        <f t="shared" si="165"/>
        <v>JFOBR452</v>
      </c>
      <c r="BD1153" s="108" t="str">
        <f t="shared" si="166"/>
        <v/>
      </c>
      <c r="BE1153" s="108" t="str">
        <f t="shared" si="167"/>
        <v>Prunus Cheal's Double Pink | Cheal's Weeping Cherry - 1.8m Standard</v>
      </c>
      <c r="BF1153" s="115" t="str">
        <f t="shared" si="168"/>
        <v/>
      </c>
      <c r="BG1153" s="113">
        <f t="shared" si="169"/>
        <v>119.95</v>
      </c>
      <c r="BH1153" s="206">
        <f t="shared" si="170"/>
        <v>0</v>
      </c>
      <c r="BI1153" s="113" t="str">
        <f t="shared" si="171"/>
        <v/>
      </c>
    </row>
    <row r="1154" spans="2:61" ht="18.75" customHeight="1" x14ac:dyDescent="0.4">
      <c r="B1154" s="1345" t="s">
        <v>1824</v>
      </c>
      <c r="C1154" s="1346"/>
      <c r="D1154" s="1345" t="s">
        <v>1824</v>
      </c>
      <c r="E1154" s="1346"/>
      <c r="F1154" s="1331" t="str">
        <f>'Ornamental Trees - Bare Root'!BG392</f>
        <v/>
      </c>
      <c r="G1154" s="1332"/>
      <c r="H1154" s="1333" t="str">
        <f>IF('Ornamental Trees - Bare Root'!BE392="",'Ornamental Trees - Bare Root'!BC392&amp;" | "&amp;'Ornamental Trees - Bare Root'!BD392,'Ornamental Trees - Bare Root'!BC392&amp;" | "&amp;'Ornamental Trees - Bare Root'!BD392&amp;" - "&amp;'Ornamental Trees - Bare Root'!BE392)</f>
        <v>Prunus Cheal's Double Pink | Cheal's Weeping Cherry - 1.8m Standard</v>
      </c>
      <c r="I1154" s="1334"/>
      <c r="J1154" s="1334"/>
      <c r="K1154" s="1334"/>
      <c r="L1154" s="1334"/>
      <c r="M1154" s="1334"/>
      <c r="N1154" s="1334"/>
      <c r="O1154" s="1334"/>
      <c r="P1154" s="1334"/>
      <c r="Q1154" s="1334"/>
      <c r="R1154" s="1334"/>
      <c r="S1154" s="1334"/>
      <c r="T1154" s="1334"/>
      <c r="U1154" s="1334"/>
      <c r="V1154" s="1334"/>
      <c r="W1154" s="1334"/>
      <c r="X1154" s="1334"/>
      <c r="Y1154" s="1334"/>
      <c r="Z1154" s="1334"/>
      <c r="AA1154" s="1334"/>
      <c r="AB1154" s="1334"/>
      <c r="AC1154" s="1334"/>
      <c r="AD1154" s="1334"/>
      <c r="AE1154" s="1334"/>
      <c r="AF1154" s="1334"/>
      <c r="AG1154" s="1334"/>
      <c r="AH1154" s="1334"/>
      <c r="AI1154" s="1334"/>
      <c r="AJ1154" s="1334"/>
      <c r="AK1154" s="1334"/>
      <c r="AL1154" s="1335"/>
      <c r="AM1154" s="1336">
        <f>'Ornamental Trees - Bare Root'!BH392</f>
        <v>119.95</v>
      </c>
      <c r="AN1154" s="1337"/>
      <c r="AO1154" s="1338"/>
      <c r="AP1154" s="1339">
        <f>'Ornamental Trees - Bare Root'!BJ392</f>
        <v>0</v>
      </c>
      <c r="AQ1154" s="1340"/>
      <c r="AR1154" s="1341"/>
      <c r="AS1154" s="1336" t="str">
        <f t="shared" si="163"/>
        <v/>
      </c>
      <c r="AT1154" s="1337"/>
      <c r="AU1154" s="1337"/>
      <c r="AV1154" s="1338"/>
      <c r="AW1154" s="1342" t="str">
        <f>'Ornamental Trees - Bare Root'!BA392</f>
        <v>FNOBR452</v>
      </c>
      <c r="AX1154" s="1343"/>
      <c r="AY1154" s="1344"/>
      <c r="BB1154" s="108" t="str">
        <f t="shared" si="164"/>
        <v>*********</v>
      </c>
      <c r="BC1154" s="108" t="str">
        <f t="shared" si="165"/>
        <v>FNOBR452</v>
      </c>
      <c r="BD1154" s="108" t="str">
        <f t="shared" si="166"/>
        <v/>
      </c>
      <c r="BE1154" s="108" t="str">
        <f t="shared" si="167"/>
        <v>Prunus Cheal's Double Pink | Cheal's Weeping Cherry - 1.8m Standard</v>
      </c>
      <c r="BF1154" s="115" t="str">
        <f t="shared" si="168"/>
        <v/>
      </c>
      <c r="BG1154" s="113">
        <f t="shared" si="169"/>
        <v>119.95</v>
      </c>
      <c r="BH1154" s="206">
        <f t="shared" si="170"/>
        <v>0</v>
      </c>
      <c r="BI1154" s="113" t="str">
        <f t="shared" si="171"/>
        <v/>
      </c>
    </row>
    <row r="1155" spans="2:61" ht="18.75" customHeight="1" x14ac:dyDescent="0.4">
      <c r="B1155" s="1345" t="s">
        <v>1824</v>
      </c>
      <c r="C1155" s="1346"/>
      <c r="D1155" s="1345" t="s">
        <v>1824</v>
      </c>
      <c r="E1155" s="1346"/>
      <c r="F1155" s="1331" t="str">
        <f>'Ornamental Trees - Bare Root'!BG393</f>
        <v/>
      </c>
      <c r="G1155" s="1332"/>
      <c r="H1155" s="1333" t="str">
        <f>IF('Ornamental Trees - Bare Root'!BE393="",'Ornamental Trees - Bare Root'!BC393&amp;" | "&amp;'Ornamental Trees - Bare Root'!BD393,'Ornamental Trees - Bare Root'!BC393&amp;" | "&amp;'Ornamental Trees - Bare Root'!BD393&amp;" - "&amp;'Ornamental Trees - Bare Root'!BE393)</f>
        <v>Prunus Cheal's Double Pink | Cheal's Weeping Cherry - 1.5m Standard</v>
      </c>
      <c r="I1155" s="1334"/>
      <c r="J1155" s="1334"/>
      <c r="K1155" s="1334"/>
      <c r="L1155" s="1334"/>
      <c r="M1155" s="1334"/>
      <c r="N1155" s="1334"/>
      <c r="O1155" s="1334"/>
      <c r="P1155" s="1334"/>
      <c r="Q1155" s="1334"/>
      <c r="R1155" s="1334"/>
      <c r="S1155" s="1334"/>
      <c r="T1155" s="1334"/>
      <c r="U1155" s="1334"/>
      <c r="V1155" s="1334"/>
      <c r="W1155" s="1334"/>
      <c r="X1155" s="1334"/>
      <c r="Y1155" s="1334"/>
      <c r="Z1155" s="1334"/>
      <c r="AA1155" s="1334"/>
      <c r="AB1155" s="1334"/>
      <c r="AC1155" s="1334"/>
      <c r="AD1155" s="1334"/>
      <c r="AE1155" s="1334"/>
      <c r="AF1155" s="1334"/>
      <c r="AG1155" s="1334"/>
      <c r="AH1155" s="1334"/>
      <c r="AI1155" s="1334"/>
      <c r="AJ1155" s="1334"/>
      <c r="AK1155" s="1334"/>
      <c r="AL1155" s="1335"/>
      <c r="AM1155" s="1336">
        <f>'Ornamental Trees - Bare Root'!BH393</f>
        <v>99.95</v>
      </c>
      <c r="AN1155" s="1337"/>
      <c r="AO1155" s="1338"/>
      <c r="AP1155" s="1339">
        <f>'Ornamental Trees - Bare Root'!BJ393</f>
        <v>0</v>
      </c>
      <c r="AQ1155" s="1340"/>
      <c r="AR1155" s="1341"/>
      <c r="AS1155" s="1336" t="str">
        <f t="shared" si="163"/>
        <v/>
      </c>
      <c r="AT1155" s="1337"/>
      <c r="AU1155" s="1337"/>
      <c r="AV1155" s="1338"/>
      <c r="AW1155" s="1342" t="str">
        <f>'Ornamental Trees - Bare Root'!BA393</f>
        <v>HBOBR454</v>
      </c>
      <c r="AX1155" s="1343"/>
      <c r="AY1155" s="1344"/>
      <c r="BB1155" s="108" t="str">
        <f t="shared" si="164"/>
        <v>*********</v>
      </c>
      <c r="BC1155" s="108" t="str">
        <f t="shared" si="165"/>
        <v>HBOBR454</v>
      </c>
      <c r="BD1155" s="108" t="str">
        <f t="shared" si="166"/>
        <v/>
      </c>
      <c r="BE1155" s="108" t="str">
        <f t="shared" si="167"/>
        <v>Prunus Cheal's Double Pink | Cheal's Weeping Cherry - 1.5m Standard</v>
      </c>
      <c r="BF1155" s="115" t="str">
        <f t="shared" si="168"/>
        <v/>
      </c>
      <c r="BG1155" s="113">
        <f t="shared" si="169"/>
        <v>99.95</v>
      </c>
      <c r="BH1155" s="206">
        <f t="shared" si="170"/>
        <v>0</v>
      </c>
      <c r="BI1155" s="113" t="str">
        <f t="shared" si="171"/>
        <v/>
      </c>
    </row>
    <row r="1156" spans="2:61" ht="18.75" customHeight="1" x14ac:dyDescent="0.4">
      <c r="B1156" s="1345" t="s">
        <v>1824</v>
      </c>
      <c r="C1156" s="1346"/>
      <c r="D1156" s="1345" t="s">
        <v>1824</v>
      </c>
      <c r="E1156" s="1346"/>
      <c r="F1156" s="1331" t="str">
        <f>'Ornamental Trees - Bare Root'!BG394</f>
        <v/>
      </c>
      <c r="G1156" s="1332"/>
      <c r="H1156" s="1333" t="str">
        <f>IF('Ornamental Trees - Bare Root'!BE394="",'Ornamental Trees - Bare Root'!BC394&amp;" | "&amp;'Ornamental Trees - Bare Root'!BD394,'Ornamental Trees - Bare Root'!BC394&amp;" | "&amp;'Ornamental Trees - Bare Root'!BD394&amp;" - "&amp;'Ornamental Trees - Bare Root'!BE394)</f>
        <v>Prunus Cheal's Double Pink* | Cheal's Weeping Cherry - 1.2m Standard</v>
      </c>
      <c r="I1156" s="1334"/>
      <c r="J1156" s="1334"/>
      <c r="K1156" s="1334"/>
      <c r="L1156" s="1334"/>
      <c r="M1156" s="1334"/>
      <c r="N1156" s="1334"/>
      <c r="O1156" s="1334"/>
      <c r="P1156" s="1334"/>
      <c r="Q1156" s="1334"/>
      <c r="R1156" s="1334"/>
      <c r="S1156" s="1334"/>
      <c r="T1156" s="1334"/>
      <c r="U1156" s="1334"/>
      <c r="V1156" s="1334"/>
      <c r="W1156" s="1334"/>
      <c r="X1156" s="1334"/>
      <c r="Y1156" s="1334"/>
      <c r="Z1156" s="1334"/>
      <c r="AA1156" s="1334"/>
      <c r="AB1156" s="1334"/>
      <c r="AC1156" s="1334"/>
      <c r="AD1156" s="1334"/>
      <c r="AE1156" s="1334"/>
      <c r="AF1156" s="1334"/>
      <c r="AG1156" s="1334"/>
      <c r="AH1156" s="1334"/>
      <c r="AI1156" s="1334"/>
      <c r="AJ1156" s="1334"/>
      <c r="AK1156" s="1334"/>
      <c r="AL1156" s="1335"/>
      <c r="AM1156" s="1336">
        <f>'Ornamental Trees - Bare Root'!BH394</f>
        <v>89.95</v>
      </c>
      <c r="AN1156" s="1337"/>
      <c r="AO1156" s="1338"/>
      <c r="AP1156" s="1339">
        <f>'Ornamental Trees - Bare Root'!BJ394</f>
        <v>0</v>
      </c>
      <c r="AQ1156" s="1340"/>
      <c r="AR1156" s="1341"/>
      <c r="AS1156" s="1336" t="str">
        <f t="shared" si="163"/>
        <v/>
      </c>
      <c r="AT1156" s="1337"/>
      <c r="AU1156" s="1337"/>
      <c r="AV1156" s="1338"/>
      <c r="AW1156" s="1342" t="str">
        <f>'Ornamental Trees - Bare Root'!BA394</f>
        <v>HBOBR457</v>
      </c>
      <c r="AX1156" s="1343"/>
      <c r="AY1156" s="1344"/>
      <c r="BB1156" s="108" t="str">
        <f t="shared" si="164"/>
        <v>*********</v>
      </c>
      <c r="BC1156" s="108" t="str">
        <f t="shared" si="165"/>
        <v>HBOBR457</v>
      </c>
      <c r="BD1156" s="108" t="str">
        <f t="shared" si="166"/>
        <v/>
      </c>
      <c r="BE1156" s="108" t="str">
        <f t="shared" si="167"/>
        <v>Prunus Cheal's Double Pink* | Cheal's Weeping Cherry - 1.2m Standard</v>
      </c>
      <c r="BF1156" s="115" t="str">
        <f t="shared" si="168"/>
        <v/>
      </c>
      <c r="BG1156" s="113">
        <f t="shared" si="169"/>
        <v>89.95</v>
      </c>
      <c r="BH1156" s="206">
        <f t="shared" si="170"/>
        <v>0</v>
      </c>
      <c r="BI1156" s="113" t="str">
        <f t="shared" si="171"/>
        <v/>
      </c>
    </row>
    <row r="1157" spans="2:61" ht="18.75" customHeight="1" x14ac:dyDescent="0.4">
      <c r="B1157" s="1345" t="s">
        <v>1824</v>
      </c>
      <c r="C1157" s="1346"/>
      <c r="D1157" s="1345" t="s">
        <v>1824</v>
      </c>
      <c r="E1157" s="1346"/>
      <c r="F1157" s="1331" t="str">
        <f>'Ornamental Trees - Bare Root'!BG395</f>
        <v/>
      </c>
      <c r="G1157" s="1332"/>
      <c r="H1157" s="1333" t="str">
        <f>IF('Ornamental Trees - Bare Root'!BE395="",'Ornamental Trees - Bare Root'!BC395&amp;" | "&amp;'Ornamental Trees - Bare Root'!BD395,'Ornamental Trees - Bare Root'!BC395&amp;" | "&amp;'Ornamental Trees - Bare Root'!BD395&amp;" - "&amp;'Ornamental Trees - Bare Root'!BE395)</f>
        <v>Prunus Cheal's Double Pink | Cheal's Weeping Cherry - 1.2m Standard</v>
      </c>
      <c r="I1157" s="1334"/>
      <c r="J1157" s="1334"/>
      <c r="K1157" s="1334"/>
      <c r="L1157" s="1334"/>
      <c r="M1157" s="1334"/>
      <c r="N1157" s="1334"/>
      <c r="O1157" s="1334"/>
      <c r="P1157" s="1334"/>
      <c r="Q1157" s="1334"/>
      <c r="R1157" s="1334"/>
      <c r="S1157" s="1334"/>
      <c r="T1157" s="1334"/>
      <c r="U1157" s="1334"/>
      <c r="V1157" s="1334"/>
      <c r="W1157" s="1334"/>
      <c r="X1157" s="1334"/>
      <c r="Y1157" s="1334"/>
      <c r="Z1157" s="1334"/>
      <c r="AA1157" s="1334"/>
      <c r="AB1157" s="1334"/>
      <c r="AC1157" s="1334"/>
      <c r="AD1157" s="1334"/>
      <c r="AE1157" s="1334"/>
      <c r="AF1157" s="1334"/>
      <c r="AG1157" s="1334"/>
      <c r="AH1157" s="1334"/>
      <c r="AI1157" s="1334"/>
      <c r="AJ1157" s="1334"/>
      <c r="AK1157" s="1334"/>
      <c r="AL1157" s="1335"/>
      <c r="AM1157" s="1336">
        <f>'Ornamental Trees - Bare Root'!BH395</f>
        <v>99.95</v>
      </c>
      <c r="AN1157" s="1337"/>
      <c r="AO1157" s="1338"/>
      <c r="AP1157" s="1339">
        <f>'Ornamental Trees - Bare Root'!BJ395</f>
        <v>0</v>
      </c>
      <c r="AQ1157" s="1340"/>
      <c r="AR1157" s="1341"/>
      <c r="AS1157" s="1336" t="str">
        <f t="shared" si="163"/>
        <v/>
      </c>
      <c r="AT1157" s="1337"/>
      <c r="AU1157" s="1337"/>
      <c r="AV1157" s="1338"/>
      <c r="AW1157" s="1342" t="str">
        <f>'Ornamental Trees - Bare Root'!BA395</f>
        <v>FNOBR457</v>
      </c>
      <c r="AX1157" s="1343"/>
      <c r="AY1157" s="1344"/>
      <c r="BB1157" s="108" t="str">
        <f t="shared" si="164"/>
        <v>*********</v>
      </c>
      <c r="BC1157" s="108" t="str">
        <f t="shared" si="165"/>
        <v>FNOBR457</v>
      </c>
      <c r="BD1157" s="108" t="str">
        <f t="shared" si="166"/>
        <v/>
      </c>
      <c r="BE1157" s="108" t="str">
        <f t="shared" si="167"/>
        <v>Prunus Cheal's Double Pink | Cheal's Weeping Cherry - 1.2m Standard</v>
      </c>
      <c r="BF1157" s="115" t="str">
        <f t="shared" si="168"/>
        <v/>
      </c>
      <c r="BG1157" s="113">
        <f t="shared" si="169"/>
        <v>99.95</v>
      </c>
      <c r="BH1157" s="206">
        <f t="shared" si="170"/>
        <v>0</v>
      </c>
      <c r="BI1157" s="113" t="str">
        <f t="shared" si="171"/>
        <v/>
      </c>
    </row>
    <row r="1158" spans="2:61" ht="18.75" customHeight="1" x14ac:dyDescent="0.4">
      <c r="B1158" s="1345" t="s">
        <v>1824</v>
      </c>
      <c r="C1158" s="1346"/>
      <c r="D1158" s="1345" t="s">
        <v>1824</v>
      </c>
      <c r="E1158" s="1346"/>
      <c r="F1158" s="1331" t="str">
        <f>'Ornamental Trees - Bare Root'!BG396</f>
        <v/>
      </c>
      <c r="G1158" s="1332"/>
      <c r="H1158" s="1333" t="str">
        <f>IF('Ornamental Trees - Bare Root'!BE396="",'Ornamental Trees - Bare Root'!BC396&amp;" | "&amp;'Ornamental Trees - Bare Root'!BD396,'Ornamental Trees - Bare Root'!BC396&amp;" | "&amp;'Ornamental Trees - Bare Root'!BD396&amp;" - "&amp;'Ornamental Trees - Bare Root'!BE396)</f>
        <v xml:space="preserve"> | </v>
      </c>
      <c r="I1158" s="1334"/>
      <c r="J1158" s="1334"/>
      <c r="K1158" s="1334"/>
      <c r="L1158" s="1334"/>
      <c r="M1158" s="1334"/>
      <c r="N1158" s="1334"/>
      <c r="O1158" s="1334"/>
      <c r="P1158" s="1334"/>
      <c r="Q1158" s="1334"/>
      <c r="R1158" s="1334"/>
      <c r="S1158" s="1334"/>
      <c r="T1158" s="1334"/>
      <c r="U1158" s="1334"/>
      <c r="V1158" s="1334"/>
      <c r="W1158" s="1334"/>
      <c r="X1158" s="1334"/>
      <c r="Y1158" s="1334"/>
      <c r="Z1158" s="1334"/>
      <c r="AA1158" s="1334"/>
      <c r="AB1158" s="1334"/>
      <c r="AC1158" s="1334"/>
      <c r="AD1158" s="1334"/>
      <c r="AE1158" s="1334"/>
      <c r="AF1158" s="1334"/>
      <c r="AG1158" s="1334"/>
      <c r="AH1158" s="1334"/>
      <c r="AI1158" s="1334"/>
      <c r="AJ1158" s="1334"/>
      <c r="AK1158" s="1334"/>
      <c r="AL1158" s="1335"/>
      <c r="AM1158" s="1336" t="str">
        <f>'Ornamental Trees - Bare Root'!BH396</f>
        <v/>
      </c>
      <c r="AN1158" s="1337"/>
      <c r="AO1158" s="1338"/>
      <c r="AP1158" s="1339" t="str">
        <f>'Ornamental Trees - Bare Root'!BJ396</f>
        <v/>
      </c>
      <c r="AQ1158" s="1340"/>
      <c r="AR1158" s="1341"/>
      <c r="AS1158" s="1336" t="str">
        <f t="shared" si="163"/>
        <v/>
      </c>
      <c r="AT1158" s="1337"/>
      <c r="AU1158" s="1337"/>
      <c r="AV1158" s="1338"/>
      <c r="AW1158" s="1342" t="str">
        <f>'Ornamental Trees - Bare Root'!BA396</f>
        <v/>
      </c>
      <c r="AX1158" s="1343"/>
      <c r="AY1158" s="1344"/>
      <c r="BB1158" s="108" t="str">
        <f t="shared" si="164"/>
        <v>*********</v>
      </c>
      <c r="BC1158" s="108" t="str">
        <f t="shared" si="165"/>
        <v/>
      </c>
      <c r="BD1158" s="108" t="str">
        <f t="shared" si="166"/>
        <v/>
      </c>
      <c r="BE1158" s="108" t="str">
        <f t="shared" si="167"/>
        <v xml:space="preserve"> | </v>
      </c>
      <c r="BF1158" s="115" t="str">
        <f t="shared" si="168"/>
        <v/>
      </c>
      <c r="BG1158" s="113" t="str">
        <f t="shared" si="169"/>
        <v/>
      </c>
      <c r="BH1158" s="206" t="str">
        <f t="shared" si="170"/>
        <v/>
      </c>
      <c r="BI1158" s="113" t="str">
        <f t="shared" si="171"/>
        <v/>
      </c>
    </row>
    <row r="1159" spans="2:61" ht="18.75" customHeight="1" x14ac:dyDescent="0.4">
      <c r="B1159" s="1345" t="s">
        <v>1824</v>
      </c>
      <c r="C1159" s="1346"/>
      <c r="D1159" s="1345" t="s">
        <v>1824</v>
      </c>
      <c r="E1159" s="1346"/>
      <c r="F1159" s="1331" t="str">
        <f>'Ornamental Trees - Bare Root'!BG397</f>
        <v/>
      </c>
      <c r="G1159" s="1332"/>
      <c r="H1159" s="1333" t="str">
        <f>IF('Ornamental Trees - Bare Root'!BE397="",'Ornamental Trees - Bare Root'!BC397&amp;" | "&amp;'Ornamental Trees - Bare Root'!BD397,'Ornamental Trees - Bare Root'!BC397&amp;" | "&amp;'Ornamental Trees - Bare Root'!BD397&amp;" - "&amp;'Ornamental Trees - Bare Root'!BE397)</f>
        <v xml:space="preserve"> | </v>
      </c>
      <c r="I1159" s="1334"/>
      <c r="J1159" s="1334"/>
      <c r="K1159" s="1334"/>
      <c r="L1159" s="1334"/>
      <c r="M1159" s="1334"/>
      <c r="N1159" s="1334"/>
      <c r="O1159" s="1334"/>
      <c r="P1159" s="1334"/>
      <c r="Q1159" s="1334"/>
      <c r="R1159" s="1334"/>
      <c r="S1159" s="1334"/>
      <c r="T1159" s="1334"/>
      <c r="U1159" s="1334"/>
      <c r="V1159" s="1334"/>
      <c r="W1159" s="1334"/>
      <c r="X1159" s="1334"/>
      <c r="Y1159" s="1334"/>
      <c r="Z1159" s="1334"/>
      <c r="AA1159" s="1334"/>
      <c r="AB1159" s="1334"/>
      <c r="AC1159" s="1334"/>
      <c r="AD1159" s="1334"/>
      <c r="AE1159" s="1334"/>
      <c r="AF1159" s="1334"/>
      <c r="AG1159" s="1334"/>
      <c r="AH1159" s="1334"/>
      <c r="AI1159" s="1334"/>
      <c r="AJ1159" s="1334"/>
      <c r="AK1159" s="1334"/>
      <c r="AL1159" s="1335"/>
      <c r="AM1159" s="1336" t="str">
        <f>'Ornamental Trees - Bare Root'!BH397</f>
        <v/>
      </c>
      <c r="AN1159" s="1337"/>
      <c r="AO1159" s="1338"/>
      <c r="AP1159" s="1339" t="str">
        <f>'Ornamental Trees - Bare Root'!BJ397</f>
        <v/>
      </c>
      <c r="AQ1159" s="1340"/>
      <c r="AR1159" s="1341"/>
      <c r="AS1159" s="1336" t="str">
        <f t="shared" si="163"/>
        <v/>
      </c>
      <c r="AT1159" s="1337"/>
      <c r="AU1159" s="1337"/>
      <c r="AV1159" s="1338"/>
      <c r="AW1159" s="1342" t="str">
        <f>'Ornamental Trees - Bare Root'!BA397</f>
        <v/>
      </c>
      <c r="AX1159" s="1343"/>
      <c r="AY1159" s="1344"/>
      <c r="BB1159" s="108" t="str">
        <f t="shared" si="164"/>
        <v>*********</v>
      </c>
      <c r="BC1159" s="108" t="str">
        <f t="shared" si="165"/>
        <v/>
      </c>
      <c r="BD1159" s="108" t="str">
        <f t="shared" si="166"/>
        <v/>
      </c>
      <c r="BE1159" s="108" t="str">
        <f t="shared" si="167"/>
        <v xml:space="preserve"> | </v>
      </c>
      <c r="BF1159" s="115" t="str">
        <f t="shared" si="168"/>
        <v/>
      </c>
      <c r="BG1159" s="113" t="str">
        <f t="shared" si="169"/>
        <v/>
      </c>
      <c r="BH1159" s="206" t="str">
        <f t="shared" si="170"/>
        <v/>
      </c>
      <c r="BI1159" s="113" t="str">
        <f t="shared" si="171"/>
        <v/>
      </c>
    </row>
    <row r="1160" spans="2:61" ht="18.75" customHeight="1" x14ac:dyDescent="0.4">
      <c r="B1160" s="1345" t="s">
        <v>1824</v>
      </c>
      <c r="C1160" s="1346"/>
      <c r="D1160" s="1345" t="s">
        <v>1824</v>
      </c>
      <c r="E1160" s="1346"/>
      <c r="F1160" s="1331" t="str">
        <f>'Ornamental Trees - Bare Root'!BG398</f>
        <v/>
      </c>
      <c r="G1160" s="1332"/>
      <c r="H1160" s="1333" t="str">
        <f>IF('Ornamental Trees - Bare Root'!BE398="",'Ornamental Trees - Bare Root'!BC398&amp;" | "&amp;'Ornamental Trees - Bare Root'!BD398,'Ornamental Trees - Bare Root'!BC398&amp;" | "&amp;'Ornamental Trees - Bare Root'!BD398&amp;" - "&amp;'Ornamental Trees - Bare Root'!BE398)</f>
        <v>Prunus Blireana | Pink Flowering Plum - Advanced</v>
      </c>
      <c r="I1160" s="1334"/>
      <c r="J1160" s="1334"/>
      <c r="K1160" s="1334"/>
      <c r="L1160" s="1334"/>
      <c r="M1160" s="1334"/>
      <c r="N1160" s="1334"/>
      <c r="O1160" s="1334"/>
      <c r="P1160" s="1334"/>
      <c r="Q1160" s="1334"/>
      <c r="R1160" s="1334"/>
      <c r="S1160" s="1334"/>
      <c r="T1160" s="1334"/>
      <c r="U1160" s="1334"/>
      <c r="V1160" s="1334"/>
      <c r="W1160" s="1334"/>
      <c r="X1160" s="1334"/>
      <c r="Y1160" s="1334"/>
      <c r="Z1160" s="1334"/>
      <c r="AA1160" s="1334"/>
      <c r="AB1160" s="1334"/>
      <c r="AC1160" s="1334"/>
      <c r="AD1160" s="1334"/>
      <c r="AE1160" s="1334"/>
      <c r="AF1160" s="1334"/>
      <c r="AG1160" s="1334"/>
      <c r="AH1160" s="1334"/>
      <c r="AI1160" s="1334"/>
      <c r="AJ1160" s="1334"/>
      <c r="AK1160" s="1334"/>
      <c r="AL1160" s="1335"/>
      <c r="AM1160" s="1336">
        <f>'Ornamental Trees - Bare Root'!BH398</f>
        <v>49.95</v>
      </c>
      <c r="AN1160" s="1337"/>
      <c r="AO1160" s="1338"/>
      <c r="AP1160" s="1339">
        <f>'Ornamental Trees - Bare Root'!BJ398</f>
        <v>0</v>
      </c>
      <c r="AQ1160" s="1340"/>
      <c r="AR1160" s="1341"/>
      <c r="AS1160" s="1336" t="str">
        <f t="shared" si="163"/>
        <v/>
      </c>
      <c r="AT1160" s="1337"/>
      <c r="AU1160" s="1337"/>
      <c r="AV1160" s="1338"/>
      <c r="AW1160" s="1342" t="str">
        <f>'Ornamental Trees - Bare Root'!BA398</f>
        <v>FNOBR466</v>
      </c>
      <c r="AX1160" s="1343"/>
      <c r="AY1160" s="1344"/>
      <c r="BB1160" s="108" t="str">
        <f t="shared" si="164"/>
        <v>*********</v>
      </c>
      <c r="BC1160" s="108" t="str">
        <f t="shared" si="165"/>
        <v>FNOBR466</v>
      </c>
      <c r="BD1160" s="108" t="str">
        <f t="shared" si="166"/>
        <v/>
      </c>
      <c r="BE1160" s="108" t="str">
        <f t="shared" si="167"/>
        <v>Prunus Blireana | Pink Flowering Plum - Advanced</v>
      </c>
      <c r="BF1160" s="115" t="str">
        <f t="shared" si="168"/>
        <v/>
      </c>
      <c r="BG1160" s="113">
        <f t="shared" si="169"/>
        <v>49.95</v>
      </c>
      <c r="BH1160" s="206">
        <f t="shared" si="170"/>
        <v>0</v>
      </c>
      <c r="BI1160" s="113" t="str">
        <f t="shared" si="171"/>
        <v/>
      </c>
    </row>
    <row r="1161" spans="2:61" ht="18.75" customHeight="1" x14ac:dyDescent="0.4">
      <c r="B1161" s="1345" t="s">
        <v>1824</v>
      </c>
      <c r="C1161" s="1346"/>
      <c r="D1161" s="1345" t="s">
        <v>1824</v>
      </c>
      <c r="E1161" s="1346"/>
      <c r="F1161" s="1331" t="str">
        <f>'Ornamental Trees - Bare Root'!BG399</f>
        <v/>
      </c>
      <c r="G1161" s="1332"/>
      <c r="H1161" s="1333" t="str">
        <f>IF('Ornamental Trees - Bare Root'!BE399="",'Ornamental Trees - Bare Root'!BC399&amp;" | "&amp;'Ornamental Trees - Bare Root'!BD399,'Ornamental Trees - Bare Root'!BC399&amp;" | "&amp;'Ornamental Trees - Bare Root'!BD399&amp;" - "&amp;'Ornamental Trees - Bare Root'!BE399)</f>
        <v>Prunus Blireana | Pink Flowering Plum - Advanced</v>
      </c>
      <c r="I1161" s="1334"/>
      <c r="J1161" s="1334"/>
      <c r="K1161" s="1334"/>
      <c r="L1161" s="1334"/>
      <c r="M1161" s="1334"/>
      <c r="N1161" s="1334"/>
      <c r="O1161" s="1334"/>
      <c r="P1161" s="1334"/>
      <c r="Q1161" s="1334"/>
      <c r="R1161" s="1334"/>
      <c r="S1161" s="1334"/>
      <c r="T1161" s="1334"/>
      <c r="U1161" s="1334"/>
      <c r="V1161" s="1334"/>
      <c r="W1161" s="1334"/>
      <c r="X1161" s="1334"/>
      <c r="Y1161" s="1334"/>
      <c r="Z1161" s="1334"/>
      <c r="AA1161" s="1334"/>
      <c r="AB1161" s="1334"/>
      <c r="AC1161" s="1334"/>
      <c r="AD1161" s="1334"/>
      <c r="AE1161" s="1334"/>
      <c r="AF1161" s="1334"/>
      <c r="AG1161" s="1334"/>
      <c r="AH1161" s="1334"/>
      <c r="AI1161" s="1334"/>
      <c r="AJ1161" s="1334"/>
      <c r="AK1161" s="1334"/>
      <c r="AL1161" s="1335"/>
      <c r="AM1161" s="1336">
        <f>'Ornamental Trees - Bare Root'!BH399</f>
        <v>49.95</v>
      </c>
      <c r="AN1161" s="1337"/>
      <c r="AO1161" s="1338"/>
      <c r="AP1161" s="1339">
        <f>'Ornamental Trees - Bare Root'!BJ399</f>
        <v>0</v>
      </c>
      <c r="AQ1161" s="1340"/>
      <c r="AR1161" s="1341"/>
      <c r="AS1161" s="1336" t="str">
        <f t="shared" si="163"/>
        <v/>
      </c>
      <c r="AT1161" s="1337"/>
      <c r="AU1161" s="1337"/>
      <c r="AV1161" s="1338"/>
      <c r="AW1161" s="1342" t="str">
        <f>'Ornamental Trees - Bare Root'!BA399</f>
        <v>JFOBR466</v>
      </c>
      <c r="AX1161" s="1343"/>
      <c r="AY1161" s="1344"/>
      <c r="BB1161" s="108" t="str">
        <f t="shared" si="164"/>
        <v>*********</v>
      </c>
      <c r="BC1161" s="108" t="str">
        <f t="shared" si="165"/>
        <v>JFOBR466</v>
      </c>
      <c r="BD1161" s="108" t="str">
        <f t="shared" si="166"/>
        <v/>
      </c>
      <c r="BE1161" s="108" t="str">
        <f t="shared" si="167"/>
        <v>Prunus Blireana | Pink Flowering Plum - Advanced</v>
      </c>
      <c r="BF1161" s="115" t="str">
        <f t="shared" si="168"/>
        <v/>
      </c>
      <c r="BG1161" s="113">
        <f t="shared" si="169"/>
        <v>49.95</v>
      </c>
      <c r="BH1161" s="206">
        <f t="shared" si="170"/>
        <v>0</v>
      </c>
      <c r="BI1161" s="113" t="str">
        <f t="shared" si="171"/>
        <v/>
      </c>
    </row>
    <row r="1162" spans="2:61" ht="18.75" customHeight="1" x14ac:dyDescent="0.4">
      <c r="B1162" s="1345" t="s">
        <v>1824</v>
      </c>
      <c r="C1162" s="1346"/>
      <c r="D1162" s="1345" t="s">
        <v>1824</v>
      </c>
      <c r="E1162" s="1346"/>
      <c r="F1162" s="1331" t="str">
        <f>'Ornamental Trees - Bare Root'!BG400</f>
        <v/>
      </c>
      <c r="G1162" s="1332"/>
      <c r="H1162" s="1333" t="str">
        <f>IF('Ornamental Trees - Bare Root'!BE400="",'Ornamental Trees - Bare Root'!BC400&amp;" | "&amp;'Ornamental Trees - Bare Root'!BD400,'Ornamental Trees - Bare Root'!BC400&amp;" | "&amp;'Ornamental Trees - Bare Root'!BD400&amp;" - "&amp;'Ornamental Trees - Bare Root'!BE400)</f>
        <v>Prunus cerasifera 'Oakville Crimson Spire' | Oakville Crimson Spire - Advanced</v>
      </c>
      <c r="I1162" s="1334"/>
      <c r="J1162" s="1334"/>
      <c r="K1162" s="1334"/>
      <c r="L1162" s="1334"/>
      <c r="M1162" s="1334"/>
      <c r="N1162" s="1334"/>
      <c r="O1162" s="1334"/>
      <c r="P1162" s="1334"/>
      <c r="Q1162" s="1334"/>
      <c r="R1162" s="1334"/>
      <c r="S1162" s="1334"/>
      <c r="T1162" s="1334"/>
      <c r="U1162" s="1334"/>
      <c r="V1162" s="1334"/>
      <c r="W1162" s="1334"/>
      <c r="X1162" s="1334"/>
      <c r="Y1162" s="1334"/>
      <c r="Z1162" s="1334"/>
      <c r="AA1162" s="1334"/>
      <c r="AB1162" s="1334"/>
      <c r="AC1162" s="1334"/>
      <c r="AD1162" s="1334"/>
      <c r="AE1162" s="1334"/>
      <c r="AF1162" s="1334"/>
      <c r="AG1162" s="1334"/>
      <c r="AH1162" s="1334"/>
      <c r="AI1162" s="1334"/>
      <c r="AJ1162" s="1334"/>
      <c r="AK1162" s="1334"/>
      <c r="AL1162" s="1335"/>
      <c r="AM1162" s="1336">
        <f>'Ornamental Trees - Bare Root'!BH400</f>
        <v>57.95</v>
      </c>
      <c r="AN1162" s="1337"/>
      <c r="AO1162" s="1338"/>
      <c r="AP1162" s="1339">
        <f>'Ornamental Trees - Bare Root'!BJ400</f>
        <v>0</v>
      </c>
      <c r="AQ1162" s="1340"/>
      <c r="AR1162" s="1341"/>
      <c r="AS1162" s="1336" t="str">
        <f t="shared" si="163"/>
        <v/>
      </c>
      <c r="AT1162" s="1337"/>
      <c r="AU1162" s="1337"/>
      <c r="AV1162" s="1338"/>
      <c r="AW1162" s="1342" t="str">
        <f>'Ornamental Trees - Bare Root'!BA400</f>
        <v>FNOBR469</v>
      </c>
      <c r="AX1162" s="1343"/>
      <c r="AY1162" s="1344"/>
      <c r="BB1162" s="108" t="str">
        <f t="shared" si="164"/>
        <v>*********</v>
      </c>
      <c r="BC1162" s="108" t="str">
        <f t="shared" si="165"/>
        <v>FNOBR469</v>
      </c>
      <c r="BD1162" s="108" t="str">
        <f t="shared" si="166"/>
        <v/>
      </c>
      <c r="BE1162" s="108" t="str">
        <f t="shared" si="167"/>
        <v>Prunus cerasifera 'Oakville Crimson Spire' | Oakville Crimson Spire - Advanced</v>
      </c>
      <c r="BF1162" s="115" t="str">
        <f t="shared" si="168"/>
        <v/>
      </c>
      <c r="BG1162" s="113">
        <f t="shared" si="169"/>
        <v>57.95</v>
      </c>
      <c r="BH1162" s="206">
        <f t="shared" si="170"/>
        <v>0</v>
      </c>
      <c r="BI1162" s="113" t="str">
        <f t="shared" si="171"/>
        <v/>
      </c>
    </row>
    <row r="1163" spans="2:61" ht="18.75" customHeight="1" x14ac:dyDescent="0.4">
      <c r="B1163" s="1345" t="s">
        <v>1824</v>
      </c>
      <c r="C1163" s="1346"/>
      <c r="D1163" s="1345" t="s">
        <v>1824</v>
      </c>
      <c r="E1163" s="1346"/>
      <c r="F1163" s="1331" t="str">
        <f>'Ornamental Trees - Bare Root'!BG401</f>
        <v/>
      </c>
      <c r="G1163" s="1332"/>
      <c r="H1163" s="1333" t="str">
        <f>IF('Ornamental Trees - Bare Root'!BE401="",'Ornamental Trees - Bare Root'!BC401&amp;" | "&amp;'Ornamental Trees - Bare Root'!BD401,'Ornamental Trees - Bare Root'!BC401&amp;" | "&amp;'Ornamental Trees - Bare Root'!BD401&amp;" - "&amp;'Ornamental Trees - Bare Root'!BE401)</f>
        <v>Prunus Elvins | Light Pink Flowering Plum - Advanced</v>
      </c>
      <c r="I1163" s="1334"/>
      <c r="J1163" s="1334"/>
      <c r="K1163" s="1334"/>
      <c r="L1163" s="1334"/>
      <c r="M1163" s="1334"/>
      <c r="N1163" s="1334"/>
      <c r="O1163" s="1334"/>
      <c r="P1163" s="1334"/>
      <c r="Q1163" s="1334"/>
      <c r="R1163" s="1334"/>
      <c r="S1163" s="1334"/>
      <c r="T1163" s="1334"/>
      <c r="U1163" s="1334"/>
      <c r="V1163" s="1334"/>
      <c r="W1163" s="1334"/>
      <c r="X1163" s="1334"/>
      <c r="Y1163" s="1334"/>
      <c r="Z1163" s="1334"/>
      <c r="AA1163" s="1334"/>
      <c r="AB1163" s="1334"/>
      <c r="AC1163" s="1334"/>
      <c r="AD1163" s="1334"/>
      <c r="AE1163" s="1334"/>
      <c r="AF1163" s="1334"/>
      <c r="AG1163" s="1334"/>
      <c r="AH1163" s="1334"/>
      <c r="AI1163" s="1334"/>
      <c r="AJ1163" s="1334"/>
      <c r="AK1163" s="1334"/>
      <c r="AL1163" s="1335"/>
      <c r="AM1163" s="1336">
        <f>'Ornamental Trees - Bare Root'!BH401</f>
        <v>49.95</v>
      </c>
      <c r="AN1163" s="1337"/>
      <c r="AO1163" s="1338"/>
      <c r="AP1163" s="1339">
        <f>'Ornamental Trees - Bare Root'!BJ401</f>
        <v>0</v>
      </c>
      <c r="AQ1163" s="1340"/>
      <c r="AR1163" s="1341"/>
      <c r="AS1163" s="1336" t="str">
        <f t="shared" si="163"/>
        <v/>
      </c>
      <c r="AT1163" s="1337"/>
      <c r="AU1163" s="1337"/>
      <c r="AV1163" s="1338"/>
      <c r="AW1163" s="1342" t="str">
        <f>'Ornamental Trees - Bare Root'!BA401</f>
        <v>FNOBR475</v>
      </c>
      <c r="AX1163" s="1343"/>
      <c r="AY1163" s="1344"/>
      <c r="BB1163" s="108" t="str">
        <f t="shared" si="164"/>
        <v>*********</v>
      </c>
      <c r="BC1163" s="108" t="str">
        <f t="shared" si="165"/>
        <v>FNOBR475</v>
      </c>
      <c r="BD1163" s="108" t="str">
        <f t="shared" si="166"/>
        <v/>
      </c>
      <c r="BE1163" s="108" t="str">
        <f t="shared" si="167"/>
        <v>Prunus Elvins | Light Pink Flowering Plum - Advanced</v>
      </c>
      <c r="BF1163" s="115" t="str">
        <f t="shared" si="168"/>
        <v/>
      </c>
      <c r="BG1163" s="113">
        <f t="shared" si="169"/>
        <v>49.95</v>
      </c>
      <c r="BH1163" s="206">
        <f t="shared" si="170"/>
        <v>0</v>
      </c>
      <c r="BI1163" s="113" t="str">
        <f t="shared" si="171"/>
        <v/>
      </c>
    </row>
    <row r="1164" spans="2:61" ht="18.75" customHeight="1" x14ac:dyDescent="0.4">
      <c r="B1164" s="1345" t="s">
        <v>1824</v>
      </c>
      <c r="C1164" s="1346"/>
      <c r="D1164" s="1345" t="s">
        <v>1824</v>
      </c>
      <c r="E1164" s="1346"/>
      <c r="F1164" s="1331" t="str">
        <f>'Ornamental Trees - Bare Root'!BG402</f>
        <v/>
      </c>
      <c r="G1164" s="1332"/>
      <c r="H1164" s="1333" t="str">
        <f>IF('Ornamental Trees - Bare Root'!BE402="",'Ornamental Trees - Bare Root'!BC402&amp;" | "&amp;'Ornamental Trees - Bare Root'!BD402,'Ornamental Trees - Bare Root'!BC402&amp;" | "&amp;'Ornamental Trees - Bare Root'!BD402&amp;" - "&amp;'Ornamental Trees - Bare Root'!BE402)</f>
        <v>Prunus Elvins | Light Pink Flowering Plum - Advanced</v>
      </c>
      <c r="I1164" s="1334"/>
      <c r="J1164" s="1334"/>
      <c r="K1164" s="1334"/>
      <c r="L1164" s="1334"/>
      <c r="M1164" s="1334"/>
      <c r="N1164" s="1334"/>
      <c r="O1164" s="1334"/>
      <c r="P1164" s="1334"/>
      <c r="Q1164" s="1334"/>
      <c r="R1164" s="1334"/>
      <c r="S1164" s="1334"/>
      <c r="T1164" s="1334"/>
      <c r="U1164" s="1334"/>
      <c r="V1164" s="1334"/>
      <c r="W1164" s="1334"/>
      <c r="X1164" s="1334"/>
      <c r="Y1164" s="1334"/>
      <c r="Z1164" s="1334"/>
      <c r="AA1164" s="1334"/>
      <c r="AB1164" s="1334"/>
      <c r="AC1164" s="1334"/>
      <c r="AD1164" s="1334"/>
      <c r="AE1164" s="1334"/>
      <c r="AF1164" s="1334"/>
      <c r="AG1164" s="1334"/>
      <c r="AH1164" s="1334"/>
      <c r="AI1164" s="1334"/>
      <c r="AJ1164" s="1334"/>
      <c r="AK1164" s="1334"/>
      <c r="AL1164" s="1335"/>
      <c r="AM1164" s="1336">
        <f>'Ornamental Trees - Bare Root'!BH402</f>
        <v>49.95</v>
      </c>
      <c r="AN1164" s="1337"/>
      <c r="AO1164" s="1338"/>
      <c r="AP1164" s="1339">
        <f>'Ornamental Trees - Bare Root'!BJ402</f>
        <v>0</v>
      </c>
      <c r="AQ1164" s="1340"/>
      <c r="AR1164" s="1341"/>
      <c r="AS1164" s="1336" t="str">
        <f t="shared" si="163"/>
        <v/>
      </c>
      <c r="AT1164" s="1337"/>
      <c r="AU1164" s="1337"/>
      <c r="AV1164" s="1338"/>
      <c r="AW1164" s="1342" t="str">
        <f>'Ornamental Trees - Bare Root'!BA402</f>
        <v>JFOBR475</v>
      </c>
      <c r="AX1164" s="1343"/>
      <c r="AY1164" s="1344"/>
      <c r="BB1164" s="108" t="str">
        <f t="shared" si="164"/>
        <v>*********</v>
      </c>
      <c r="BC1164" s="108" t="str">
        <f t="shared" si="165"/>
        <v>JFOBR475</v>
      </c>
      <c r="BD1164" s="108" t="str">
        <f t="shared" si="166"/>
        <v/>
      </c>
      <c r="BE1164" s="108" t="str">
        <f t="shared" si="167"/>
        <v>Prunus Elvins | Light Pink Flowering Plum - Advanced</v>
      </c>
      <c r="BF1164" s="115" t="str">
        <f t="shared" si="168"/>
        <v/>
      </c>
      <c r="BG1164" s="113">
        <f t="shared" si="169"/>
        <v>49.95</v>
      </c>
      <c r="BH1164" s="206">
        <f t="shared" si="170"/>
        <v>0</v>
      </c>
      <c r="BI1164" s="113" t="str">
        <f t="shared" si="171"/>
        <v/>
      </c>
    </row>
    <row r="1165" spans="2:61" ht="18.75" customHeight="1" x14ac:dyDescent="0.4">
      <c r="B1165" s="1345" t="s">
        <v>1824</v>
      </c>
      <c r="C1165" s="1346"/>
      <c r="D1165" s="1345" t="s">
        <v>1824</v>
      </c>
      <c r="E1165" s="1346"/>
      <c r="F1165" s="1331" t="str">
        <f>'Ornamental Trees - Bare Root'!BG403</f>
        <v/>
      </c>
      <c r="G1165" s="1332"/>
      <c r="H1165" s="1333" t="str">
        <f>IF('Ornamental Trees - Bare Root'!BE403="",'Ornamental Trees - Bare Root'!BC403&amp;" | "&amp;'Ornamental Trees - Bare Root'!BD403,'Ornamental Trees - Bare Root'!BC403&amp;" | "&amp;'Ornamental Trees - Bare Root'!BD403&amp;" - "&amp;'Ornamental Trees - Bare Root'!BE403)</f>
        <v>Prunus nigra | Black Plum - Advanced</v>
      </c>
      <c r="I1165" s="1334"/>
      <c r="J1165" s="1334"/>
      <c r="K1165" s="1334"/>
      <c r="L1165" s="1334"/>
      <c r="M1165" s="1334"/>
      <c r="N1165" s="1334"/>
      <c r="O1165" s="1334"/>
      <c r="P1165" s="1334"/>
      <c r="Q1165" s="1334"/>
      <c r="R1165" s="1334"/>
      <c r="S1165" s="1334"/>
      <c r="T1165" s="1334"/>
      <c r="U1165" s="1334"/>
      <c r="V1165" s="1334"/>
      <c r="W1165" s="1334"/>
      <c r="X1165" s="1334"/>
      <c r="Y1165" s="1334"/>
      <c r="Z1165" s="1334"/>
      <c r="AA1165" s="1334"/>
      <c r="AB1165" s="1334"/>
      <c r="AC1165" s="1334"/>
      <c r="AD1165" s="1334"/>
      <c r="AE1165" s="1334"/>
      <c r="AF1165" s="1334"/>
      <c r="AG1165" s="1334"/>
      <c r="AH1165" s="1334"/>
      <c r="AI1165" s="1334"/>
      <c r="AJ1165" s="1334"/>
      <c r="AK1165" s="1334"/>
      <c r="AL1165" s="1335"/>
      <c r="AM1165" s="1336">
        <f>'Ornamental Trees - Bare Root'!BH403</f>
        <v>49.95</v>
      </c>
      <c r="AN1165" s="1337"/>
      <c r="AO1165" s="1338"/>
      <c r="AP1165" s="1339">
        <f>'Ornamental Trees - Bare Root'!BJ403</f>
        <v>0</v>
      </c>
      <c r="AQ1165" s="1340"/>
      <c r="AR1165" s="1341"/>
      <c r="AS1165" s="1336" t="str">
        <f t="shared" si="163"/>
        <v/>
      </c>
      <c r="AT1165" s="1337"/>
      <c r="AU1165" s="1337"/>
      <c r="AV1165" s="1338"/>
      <c r="AW1165" s="1342" t="str">
        <f>'Ornamental Trees - Bare Root'!BA403</f>
        <v>JFOBR472</v>
      </c>
      <c r="AX1165" s="1343"/>
      <c r="AY1165" s="1344"/>
      <c r="BB1165" s="108" t="str">
        <f t="shared" si="164"/>
        <v>*********</v>
      </c>
      <c r="BC1165" s="108" t="str">
        <f t="shared" si="165"/>
        <v>JFOBR472</v>
      </c>
      <c r="BD1165" s="108" t="str">
        <f t="shared" si="166"/>
        <v/>
      </c>
      <c r="BE1165" s="108" t="str">
        <f t="shared" si="167"/>
        <v>Prunus nigra | Black Plum - Advanced</v>
      </c>
      <c r="BF1165" s="115" t="str">
        <f t="shared" si="168"/>
        <v/>
      </c>
      <c r="BG1165" s="113">
        <f t="shared" si="169"/>
        <v>49.95</v>
      </c>
      <c r="BH1165" s="206">
        <f t="shared" si="170"/>
        <v>0</v>
      </c>
      <c r="BI1165" s="113" t="str">
        <f t="shared" si="171"/>
        <v/>
      </c>
    </row>
    <row r="1166" spans="2:61" ht="18.75" customHeight="1" x14ac:dyDescent="0.4">
      <c r="B1166" s="1345" t="s">
        <v>1824</v>
      </c>
      <c r="C1166" s="1346"/>
      <c r="D1166" s="1345" t="s">
        <v>1824</v>
      </c>
      <c r="E1166" s="1346"/>
      <c r="F1166" s="1331" t="str">
        <f>'Ornamental Trees - Bare Root'!BG404</f>
        <v/>
      </c>
      <c r="G1166" s="1332"/>
      <c r="H1166" s="1333" t="str">
        <f>IF('Ornamental Trees - Bare Root'!BE404="",'Ornamental Trees - Bare Root'!BC404&amp;" | "&amp;'Ornamental Trees - Bare Root'!BD404,'Ornamental Trees - Bare Root'!BC404&amp;" | "&amp;'Ornamental Trees - Bare Root'!BD404&amp;" - "&amp;'Ornamental Trees - Bare Root'!BE404)</f>
        <v xml:space="preserve"> | </v>
      </c>
      <c r="I1166" s="1334"/>
      <c r="J1166" s="1334"/>
      <c r="K1166" s="1334"/>
      <c r="L1166" s="1334"/>
      <c r="M1166" s="1334"/>
      <c r="N1166" s="1334"/>
      <c r="O1166" s="1334"/>
      <c r="P1166" s="1334"/>
      <c r="Q1166" s="1334"/>
      <c r="R1166" s="1334"/>
      <c r="S1166" s="1334"/>
      <c r="T1166" s="1334"/>
      <c r="U1166" s="1334"/>
      <c r="V1166" s="1334"/>
      <c r="W1166" s="1334"/>
      <c r="X1166" s="1334"/>
      <c r="Y1166" s="1334"/>
      <c r="Z1166" s="1334"/>
      <c r="AA1166" s="1334"/>
      <c r="AB1166" s="1334"/>
      <c r="AC1166" s="1334"/>
      <c r="AD1166" s="1334"/>
      <c r="AE1166" s="1334"/>
      <c r="AF1166" s="1334"/>
      <c r="AG1166" s="1334"/>
      <c r="AH1166" s="1334"/>
      <c r="AI1166" s="1334"/>
      <c r="AJ1166" s="1334"/>
      <c r="AK1166" s="1334"/>
      <c r="AL1166" s="1335"/>
      <c r="AM1166" s="1336" t="str">
        <f>'Ornamental Trees - Bare Root'!BH404</f>
        <v/>
      </c>
      <c r="AN1166" s="1337"/>
      <c r="AO1166" s="1338"/>
      <c r="AP1166" s="1339" t="str">
        <f>'Ornamental Trees - Bare Root'!BJ404</f>
        <v/>
      </c>
      <c r="AQ1166" s="1340"/>
      <c r="AR1166" s="1341"/>
      <c r="AS1166" s="1336" t="str">
        <f t="shared" si="163"/>
        <v/>
      </c>
      <c r="AT1166" s="1337"/>
      <c r="AU1166" s="1337"/>
      <c r="AV1166" s="1338"/>
      <c r="AW1166" s="1342" t="str">
        <f>'Ornamental Trees - Bare Root'!BA404</f>
        <v/>
      </c>
      <c r="AX1166" s="1343"/>
      <c r="AY1166" s="1344"/>
      <c r="BB1166" s="108" t="str">
        <f t="shared" si="164"/>
        <v>*********</v>
      </c>
      <c r="BC1166" s="108" t="str">
        <f t="shared" si="165"/>
        <v/>
      </c>
      <c r="BD1166" s="108" t="str">
        <f t="shared" si="166"/>
        <v/>
      </c>
      <c r="BE1166" s="108" t="str">
        <f t="shared" si="167"/>
        <v xml:space="preserve"> | </v>
      </c>
      <c r="BF1166" s="115" t="str">
        <f t="shared" si="168"/>
        <v/>
      </c>
      <c r="BG1166" s="113" t="str">
        <f t="shared" si="169"/>
        <v/>
      </c>
      <c r="BH1166" s="206" t="str">
        <f t="shared" si="170"/>
        <v/>
      </c>
      <c r="BI1166" s="113" t="str">
        <f t="shared" si="171"/>
        <v/>
      </c>
    </row>
    <row r="1167" spans="2:61" ht="18.75" customHeight="1" x14ac:dyDescent="0.4">
      <c r="B1167" s="1345" t="s">
        <v>1824</v>
      </c>
      <c r="C1167" s="1346"/>
      <c r="D1167" s="1345" t="s">
        <v>1824</v>
      </c>
      <c r="E1167" s="1346"/>
      <c r="F1167" s="1331" t="str">
        <f>'Ornamental Trees - Bare Root'!BG405</f>
        <v/>
      </c>
      <c r="G1167" s="1332"/>
      <c r="H1167" s="1333" t="str">
        <f>IF('Ornamental Trees - Bare Root'!BE405="",'Ornamental Trees - Bare Root'!BC405&amp;" | "&amp;'Ornamental Trees - Bare Root'!BD405,'Ornamental Trees - Bare Root'!BC405&amp;" | "&amp;'Ornamental Trees - Bare Root'!BD405&amp;" - "&amp;'Ornamental Trees - Bare Root'!BE405)</f>
        <v xml:space="preserve"> | </v>
      </c>
      <c r="I1167" s="1334"/>
      <c r="J1167" s="1334"/>
      <c r="K1167" s="1334"/>
      <c r="L1167" s="1334"/>
      <c r="M1167" s="1334"/>
      <c r="N1167" s="1334"/>
      <c r="O1167" s="1334"/>
      <c r="P1167" s="1334"/>
      <c r="Q1167" s="1334"/>
      <c r="R1167" s="1334"/>
      <c r="S1167" s="1334"/>
      <c r="T1167" s="1334"/>
      <c r="U1167" s="1334"/>
      <c r="V1167" s="1334"/>
      <c r="W1167" s="1334"/>
      <c r="X1167" s="1334"/>
      <c r="Y1167" s="1334"/>
      <c r="Z1167" s="1334"/>
      <c r="AA1167" s="1334"/>
      <c r="AB1167" s="1334"/>
      <c r="AC1167" s="1334"/>
      <c r="AD1167" s="1334"/>
      <c r="AE1167" s="1334"/>
      <c r="AF1167" s="1334"/>
      <c r="AG1167" s="1334"/>
      <c r="AH1167" s="1334"/>
      <c r="AI1167" s="1334"/>
      <c r="AJ1167" s="1334"/>
      <c r="AK1167" s="1334"/>
      <c r="AL1167" s="1335"/>
      <c r="AM1167" s="1336" t="str">
        <f>'Ornamental Trees - Bare Root'!BH405</f>
        <v/>
      </c>
      <c r="AN1167" s="1337"/>
      <c r="AO1167" s="1338"/>
      <c r="AP1167" s="1339" t="str">
        <f>'Ornamental Trees - Bare Root'!BJ405</f>
        <v/>
      </c>
      <c r="AQ1167" s="1340"/>
      <c r="AR1167" s="1341"/>
      <c r="AS1167" s="1336" t="str">
        <f t="shared" si="163"/>
        <v/>
      </c>
      <c r="AT1167" s="1337"/>
      <c r="AU1167" s="1337"/>
      <c r="AV1167" s="1338"/>
      <c r="AW1167" s="1342" t="str">
        <f>'Ornamental Trees - Bare Root'!BA405</f>
        <v/>
      </c>
      <c r="AX1167" s="1343"/>
      <c r="AY1167" s="1344"/>
      <c r="BB1167" s="108" t="str">
        <f t="shared" si="164"/>
        <v>*********</v>
      </c>
      <c r="BC1167" s="108" t="str">
        <f t="shared" si="165"/>
        <v/>
      </c>
      <c r="BD1167" s="108" t="str">
        <f t="shared" si="166"/>
        <v/>
      </c>
      <c r="BE1167" s="108" t="str">
        <f t="shared" si="167"/>
        <v xml:space="preserve"> | </v>
      </c>
      <c r="BF1167" s="115" t="str">
        <f t="shared" si="168"/>
        <v/>
      </c>
      <c r="BG1167" s="113" t="str">
        <f t="shared" si="169"/>
        <v/>
      </c>
      <c r="BH1167" s="206" t="str">
        <f t="shared" si="170"/>
        <v/>
      </c>
      <c r="BI1167" s="113" t="str">
        <f t="shared" si="171"/>
        <v/>
      </c>
    </row>
    <row r="1168" spans="2:61" ht="18.75" customHeight="1" x14ac:dyDescent="0.4">
      <c r="B1168" s="1345" t="s">
        <v>1824</v>
      </c>
      <c r="C1168" s="1346"/>
      <c r="D1168" s="1345" t="s">
        <v>1824</v>
      </c>
      <c r="E1168" s="1346"/>
      <c r="F1168" s="1331" t="str">
        <f>'Ornamental Trees - Bare Root'!BG406</f>
        <v/>
      </c>
      <c r="G1168" s="1332"/>
      <c r="H1168" s="1333" t="str">
        <f>IF('Ornamental Trees - Bare Root'!BE406="",'Ornamental Trees - Bare Root'!BC406&amp;" | "&amp;'Ornamental Trees - Bare Root'!BD406,'Ornamental Trees - Bare Root'!BC406&amp;" | "&amp;'Ornamental Trees - Bare Root'!BD406&amp;" - "&amp;'Ornamental Trees - Bare Root'!BE406)</f>
        <v>Pyrus betulaefolia 'Dancer'* | Southworth Dancer Pear - Advanced</v>
      </c>
      <c r="I1168" s="1334"/>
      <c r="J1168" s="1334"/>
      <c r="K1168" s="1334"/>
      <c r="L1168" s="1334"/>
      <c r="M1168" s="1334"/>
      <c r="N1168" s="1334"/>
      <c r="O1168" s="1334"/>
      <c r="P1168" s="1334"/>
      <c r="Q1168" s="1334"/>
      <c r="R1168" s="1334"/>
      <c r="S1168" s="1334"/>
      <c r="T1168" s="1334"/>
      <c r="U1168" s="1334"/>
      <c r="V1168" s="1334"/>
      <c r="W1168" s="1334"/>
      <c r="X1168" s="1334"/>
      <c r="Y1168" s="1334"/>
      <c r="Z1168" s="1334"/>
      <c r="AA1168" s="1334"/>
      <c r="AB1168" s="1334"/>
      <c r="AC1168" s="1334"/>
      <c r="AD1168" s="1334"/>
      <c r="AE1168" s="1334"/>
      <c r="AF1168" s="1334"/>
      <c r="AG1168" s="1334"/>
      <c r="AH1168" s="1334"/>
      <c r="AI1168" s="1334"/>
      <c r="AJ1168" s="1334"/>
      <c r="AK1168" s="1334"/>
      <c r="AL1168" s="1335"/>
      <c r="AM1168" s="1336">
        <f>'Ornamental Trees - Bare Root'!BH406</f>
        <v>57.95</v>
      </c>
      <c r="AN1168" s="1337"/>
      <c r="AO1168" s="1338"/>
      <c r="AP1168" s="1339">
        <f>'Ornamental Trees - Bare Root'!BJ406</f>
        <v>0</v>
      </c>
      <c r="AQ1168" s="1340"/>
      <c r="AR1168" s="1341"/>
      <c r="AS1168" s="1336" t="str">
        <f t="shared" ref="AS1168:AS1231" si="172">IF(OR(F1168="",F1168=0),"",(F1168*AM1168)-(F1168*AM1168*AP1168))</f>
        <v/>
      </c>
      <c r="AT1168" s="1337"/>
      <c r="AU1168" s="1337"/>
      <c r="AV1168" s="1338"/>
      <c r="AW1168" s="1342" t="str">
        <f>'Ornamental Trees - Bare Root'!BA406</f>
        <v>JFOBR484</v>
      </c>
      <c r="AX1168" s="1343"/>
      <c r="AY1168" s="1344"/>
      <c r="BB1168" s="108" t="str">
        <f t="shared" si="164"/>
        <v>*********</v>
      </c>
      <c r="BC1168" s="108" t="str">
        <f t="shared" si="165"/>
        <v>JFOBR484</v>
      </c>
      <c r="BD1168" s="108" t="str">
        <f t="shared" si="166"/>
        <v/>
      </c>
      <c r="BE1168" s="108" t="str">
        <f t="shared" si="167"/>
        <v>Pyrus betulaefolia 'Dancer'* | Southworth Dancer Pear - Advanced</v>
      </c>
      <c r="BF1168" s="115" t="str">
        <f t="shared" si="168"/>
        <v/>
      </c>
      <c r="BG1168" s="113">
        <f t="shared" si="169"/>
        <v>57.95</v>
      </c>
      <c r="BH1168" s="206">
        <f t="shared" si="170"/>
        <v>0</v>
      </c>
      <c r="BI1168" s="113" t="str">
        <f t="shared" si="171"/>
        <v/>
      </c>
    </row>
    <row r="1169" spans="2:61" ht="18.75" customHeight="1" x14ac:dyDescent="0.4">
      <c r="B1169" s="1345" t="s">
        <v>1824</v>
      </c>
      <c r="C1169" s="1346"/>
      <c r="D1169" s="1345" t="s">
        <v>1824</v>
      </c>
      <c r="E1169" s="1346"/>
      <c r="F1169" s="1331" t="str">
        <f>'Ornamental Trees - Bare Root'!BG407</f>
        <v/>
      </c>
      <c r="G1169" s="1332"/>
      <c r="H1169" s="1333" t="str">
        <f>IF('Ornamental Trees - Bare Root'!BE407="",'Ornamental Trees - Bare Root'!BC407&amp;" | "&amp;'Ornamental Trees - Bare Root'!BD407,'Ornamental Trees - Bare Root'!BC407&amp;" | "&amp;'Ornamental Trees - Bare Root'!BD407&amp;" - "&amp;'Ornamental Trees - Bare Root'!BE407)</f>
        <v>Pyrus Calleryana Aristocrat | Aristocrat Pear - Advanced</v>
      </c>
      <c r="I1169" s="1334"/>
      <c r="J1169" s="1334"/>
      <c r="K1169" s="1334"/>
      <c r="L1169" s="1334"/>
      <c r="M1169" s="1334"/>
      <c r="N1169" s="1334"/>
      <c r="O1169" s="1334"/>
      <c r="P1169" s="1334"/>
      <c r="Q1169" s="1334"/>
      <c r="R1169" s="1334"/>
      <c r="S1169" s="1334"/>
      <c r="T1169" s="1334"/>
      <c r="U1169" s="1334"/>
      <c r="V1169" s="1334"/>
      <c r="W1169" s="1334"/>
      <c r="X1169" s="1334"/>
      <c r="Y1169" s="1334"/>
      <c r="Z1169" s="1334"/>
      <c r="AA1169" s="1334"/>
      <c r="AB1169" s="1334"/>
      <c r="AC1169" s="1334"/>
      <c r="AD1169" s="1334"/>
      <c r="AE1169" s="1334"/>
      <c r="AF1169" s="1334"/>
      <c r="AG1169" s="1334"/>
      <c r="AH1169" s="1334"/>
      <c r="AI1169" s="1334"/>
      <c r="AJ1169" s="1334"/>
      <c r="AK1169" s="1334"/>
      <c r="AL1169" s="1335"/>
      <c r="AM1169" s="1336">
        <f>'Ornamental Trees - Bare Root'!BH407</f>
        <v>59.95</v>
      </c>
      <c r="AN1169" s="1337"/>
      <c r="AO1169" s="1338"/>
      <c r="AP1169" s="1339">
        <f>'Ornamental Trees - Bare Root'!BJ407</f>
        <v>0</v>
      </c>
      <c r="AQ1169" s="1340"/>
      <c r="AR1169" s="1341"/>
      <c r="AS1169" s="1336" t="str">
        <f t="shared" si="172"/>
        <v/>
      </c>
      <c r="AT1169" s="1337"/>
      <c r="AU1169" s="1337"/>
      <c r="AV1169" s="1338"/>
      <c r="AW1169" s="1342" t="str">
        <f>'Ornamental Trees - Bare Root'!BA407</f>
        <v>HBOBR487</v>
      </c>
      <c r="AX1169" s="1343"/>
      <c r="AY1169" s="1344"/>
      <c r="BB1169" s="108" t="str">
        <f t="shared" si="164"/>
        <v>*********</v>
      </c>
      <c r="BC1169" s="108" t="str">
        <f t="shared" si="165"/>
        <v>HBOBR487</v>
      </c>
      <c r="BD1169" s="108" t="str">
        <f t="shared" si="166"/>
        <v/>
      </c>
      <c r="BE1169" s="108" t="str">
        <f t="shared" si="167"/>
        <v>Pyrus Calleryana Aristocrat | Aristocrat Pear - Advanced</v>
      </c>
      <c r="BF1169" s="115" t="str">
        <f t="shared" si="168"/>
        <v/>
      </c>
      <c r="BG1169" s="113">
        <f t="shared" si="169"/>
        <v>59.95</v>
      </c>
      <c r="BH1169" s="206">
        <f t="shared" si="170"/>
        <v>0</v>
      </c>
      <c r="BI1169" s="113" t="str">
        <f t="shared" si="171"/>
        <v/>
      </c>
    </row>
    <row r="1170" spans="2:61" ht="18.75" customHeight="1" x14ac:dyDescent="0.4">
      <c r="B1170" s="1345" t="s">
        <v>1824</v>
      </c>
      <c r="C1170" s="1346"/>
      <c r="D1170" s="1345" t="s">
        <v>1824</v>
      </c>
      <c r="E1170" s="1346"/>
      <c r="F1170" s="1331" t="str">
        <f>'Ornamental Trees - Bare Root'!BG408</f>
        <v/>
      </c>
      <c r="G1170" s="1332"/>
      <c r="H1170" s="1333" t="str">
        <f>IF('Ornamental Trees - Bare Root'!BE408="",'Ornamental Trees - Bare Root'!BC408&amp;" | "&amp;'Ornamental Trees - Bare Root'!BD408,'Ornamental Trees - Bare Root'!BC408&amp;" | "&amp;'Ornamental Trees - Bare Root'!BD408&amp;" - "&amp;'Ornamental Trees - Bare Root'!BE408)</f>
        <v>Pyrus Calleryana Aristocrat* | Aristocrat Pear - Advanced</v>
      </c>
      <c r="I1170" s="1334"/>
      <c r="J1170" s="1334"/>
      <c r="K1170" s="1334"/>
      <c r="L1170" s="1334"/>
      <c r="M1170" s="1334"/>
      <c r="N1170" s="1334"/>
      <c r="O1170" s="1334"/>
      <c r="P1170" s="1334"/>
      <c r="Q1170" s="1334"/>
      <c r="R1170" s="1334"/>
      <c r="S1170" s="1334"/>
      <c r="T1170" s="1334"/>
      <c r="U1170" s="1334"/>
      <c r="V1170" s="1334"/>
      <c r="W1170" s="1334"/>
      <c r="X1170" s="1334"/>
      <c r="Y1170" s="1334"/>
      <c r="Z1170" s="1334"/>
      <c r="AA1170" s="1334"/>
      <c r="AB1170" s="1334"/>
      <c r="AC1170" s="1334"/>
      <c r="AD1170" s="1334"/>
      <c r="AE1170" s="1334"/>
      <c r="AF1170" s="1334"/>
      <c r="AG1170" s="1334"/>
      <c r="AH1170" s="1334"/>
      <c r="AI1170" s="1334"/>
      <c r="AJ1170" s="1334"/>
      <c r="AK1170" s="1334"/>
      <c r="AL1170" s="1335"/>
      <c r="AM1170" s="1336">
        <f>'Ornamental Trees - Bare Root'!BH408</f>
        <v>57.95</v>
      </c>
      <c r="AN1170" s="1337"/>
      <c r="AO1170" s="1338"/>
      <c r="AP1170" s="1339">
        <f>'Ornamental Trees - Bare Root'!BJ408</f>
        <v>0</v>
      </c>
      <c r="AQ1170" s="1340"/>
      <c r="AR1170" s="1341"/>
      <c r="AS1170" s="1336" t="str">
        <f t="shared" si="172"/>
        <v/>
      </c>
      <c r="AT1170" s="1337"/>
      <c r="AU1170" s="1337"/>
      <c r="AV1170" s="1338"/>
      <c r="AW1170" s="1342" t="str">
        <f>'Ornamental Trees - Bare Root'!BA408</f>
        <v>FNOBR487</v>
      </c>
      <c r="AX1170" s="1343"/>
      <c r="AY1170" s="1344"/>
      <c r="BB1170" s="108" t="str">
        <f t="shared" si="164"/>
        <v>*********</v>
      </c>
      <c r="BC1170" s="108" t="str">
        <f t="shared" si="165"/>
        <v>FNOBR487</v>
      </c>
      <c r="BD1170" s="108" t="str">
        <f t="shared" si="166"/>
        <v/>
      </c>
      <c r="BE1170" s="108" t="str">
        <f t="shared" si="167"/>
        <v>Pyrus Calleryana Aristocrat* | Aristocrat Pear - Advanced</v>
      </c>
      <c r="BF1170" s="115" t="str">
        <f t="shared" si="168"/>
        <v/>
      </c>
      <c r="BG1170" s="113">
        <f t="shared" si="169"/>
        <v>57.95</v>
      </c>
      <c r="BH1170" s="206">
        <f t="shared" si="170"/>
        <v>0</v>
      </c>
      <c r="BI1170" s="113" t="str">
        <f t="shared" si="171"/>
        <v/>
      </c>
    </row>
    <row r="1171" spans="2:61" ht="18.75" customHeight="1" x14ac:dyDescent="0.4">
      <c r="B1171" s="1345" t="s">
        <v>1824</v>
      </c>
      <c r="C1171" s="1346"/>
      <c r="D1171" s="1345" t="s">
        <v>1824</v>
      </c>
      <c r="E1171" s="1346"/>
      <c r="F1171" s="1331" t="str">
        <f>'Ornamental Trees - Bare Root'!BG409</f>
        <v/>
      </c>
      <c r="G1171" s="1332"/>
      <c r="H1171" s="1333" t="str">
        <f>IF('Ornamental Trees - Bare Root'!BE409="",'Ornamental Trees - Bare Root'!BC409&amp;" | "&amp;'Ornamental Trees - Bare Root'!BD409,'Ornamental Trees - Bare Root'!BC409&amp;" | "&amp;'Ornamental Trees - Bare Root'!BD409&amp;" - "&amp;'Ornamental Trees - Bare Root'!BE409)</f>
        <v>Pyrus Calleryana Bradford | Bradford Pear - Advanced</v>
      </c>
      <c r="I1171" s="1334"/>
      <c r="J1171" s="1334"/>
      <c r="K1171" s="1334"/>
      <c r="L1171" s="1334"/>
      <c r="M1171" s="1334"/>
      <c r="N1171" s="1334"/>
      <c r="O1171" s="1334"/>
      <c r="P1171" s="1334"/>
      <c r="Q1171" s="1334"/>
      <c r="R1171" s="1334"/>
      <c r="S1171" s="1334"/>
      <c r="T1171" s="1334"/>
      <c r="U1171" s="1334"/>
      <c r="V1171" s="1334"/>
      <c r="W1171" s="1334"/>
      <c r="X1171" s="1334"/>
      <c r="Y1171" s="1334"/>
      <c r="Z1171" s="1334"/>
      <c r="AA1171" s="1334"/>
      <c r="AB1171" s="1334"/>
      <c r="AC1171" s="1334"/>
      <c r="AD1171" s="1334"/>
      <c r="AE1171" s="1334"/>
      <c r="AF1171" s="1334"/>
      <c r="AG1171" s="1334"/>
      <c r="AH1171" s="1334"/>
      <c r="AI1171" s="1334"/>
      <c r="AJ1171" s="1334"/>
      <c r="AK1171" s="1334"/>
      <c r="AL1171" s="1335"/>
      <c r="AM1171" s="1336" t="str">
        <f>'Ornamental Trees - Bare Root'!BH409</f>
        <v/>
      </c>
      <c r="AN1171" s="1337"/>
      <c r="AO1171" s="1338"/>
      <c r="AP1171" s="1339">
        <f>'Ornamental Trees - Bare Root'!BJ409</f>
        <v>0</v>
      </c>
      <c r="AQ1171" s="1340"/>
      <c r="AR1171" s="1341"/>
      <c r="AS1171" s="1336" t="str">
        <f t="shared" si="172"/>
        <v/>
      </c>
      <c r="AT1171" s="1337"/>
      <c r="AU1171" s="1337"/>
      <c r="AV1171" s="1338"/>
      <c r="AW1171" s="1342" t="str">
        <f>'Ornamental Trees - Bare Root'!BA409</f>
        <v>HBOBR490</v>
      </c>
      <c r="AX1171" s="1343"/>
      <c r="AY1171" s="1344"/>
      <c r="BB1171" s="108" t="str">
        <f t="shared" si="164"/>
        <v>*********</v>
      </c>
      <c r="BC1171" s="108" t="str">
        <f t="shared" si="165"/>
        <v>HBOBR490</v>
      </c>
      <c r="BD1171" s="108" t="str">
        <f t="shared" si="166"/>
        <v/>
      </c>
      <c r="BE1171" s="108" t="str">
        <f t="shared" si="167"/>
        <v>Pyrus Calleryana Bradford | Bradford Pear - Advanced</v>
      </c>
      <c r="BF1171" s="115" t="str">
        <f t="shared" si="168"/>
        <v/>
      </c>
      <c r="BG1171" s="113" t="str">
        <f t="shared" si="169"/>
        <v/>
      </c>
      <c r="BH1171" s="206">
        <f t="shared" si="170"/>
        <v>0</v>
      </c>
      <c r="BI1171" s="113" t="str">
        <f t="shared" si="171"/>
        <v/>
      </c>
    </row>
    <row r="1172" spans="2:61" ht="18.75" customHeight="1" x14ac:dyDescent="0.4">
      <c r="B1172" s="1345" t="s">
        <v>1824</v>
      </c>
      <c r="C1172" s="1346"/>
      <c r="D1172" s="1345" t="s">
        <v>1824</v>
      </c>
      <c r="E1172" s="1346"/>
      <c r="F1172" s="1331" t="str">
        <f>'Ornamental Trees - Bare Root'!BG410</f>
        <v/>
      </c>
      <c r="G1172" s="1332"/>
      <c r="H1172" s="1333" t="str">
        <f>IF('Ornamental Trees - Bare Root'!BE410="",'Ornamental Trees - Bare Root'!BC410&amp;" | "&amp;'Ornamental Trees - Bare Root'!BD410,'Ornamental Trees - Bare Root'!BC410&amp;" | "&amp;'Ornamental Trees - Bare Root'!BD410&amp;" - "&amp;'Ornamental Trees - Bare Root'!BE410)</f>
        <v>Pyrus Calleryana Bradford* | Bradford Pear - Advanced</v>
      </c>
      <c r="I1172" s="1334"/>
      <c r="J1172" s="1334"/>
      <c r="K1172" s="1334"/>
      <c r="L1172" s="1334"/>
      <c r="M1172" s="1334"/>
      <c r="N1172" s="1334"/>
      <c r="O1172" s="1334"/>
      <c r="P1172" s="1334"/>
      <c r="Q1172" s="1334"/>
      <c r="R1172" s="1334"/>
      <c r="S1172" s="1334"/>
      <c r="T1172" s="1334"/>
      <c r="U1172" s="1334"/>
      <c r="V1172" s="1334"/>
      <c r="W1172" s="1334"/>
      <c r="X1172" s="1334"/>
      <c r="Y1172" s="1334"/>
      <c r="Z1172" s="1334"/>
      <c r="AA1172" s="1334"/>
      <c r="AB1172" s="1334"/>
      <c r="AC1172" s="1334"/>
      <c r="AD1172" s="1334"/>
      <c r="AE1172" s="1334"/>
      <c r="AF1172" s="1334"/>
      <c r="AG1172" s="1334"/>
      <c r="AH1172" s="1334"/>
      <c r="AI1172" s="1334"/>
      <c r="AJ1172" s="1334"/>
      <c r="AK1172" s="1334"/>
      <c r="AL1172" s="1335"/>
      <c r="AM1172" s="1336" t="str">
        <f>'Ornamental Trees - Bare Root'!BH410</f>
        <v/>
      </c>
      <c r="AN1172" s="1337"/>
      <c r="AO1172" s="1338"/>
      <c r="AP1172" s="1339">
        <f>'Ornamental Trees - Bare Root'!BJ410</f>
        <v>0</v>
      </c>
      <c r="AQ1172" s="1340"/>
      <c r="AR1172" s="1341"/>
      <c r="AS1172" s="1336" t="str">
        <f t="shared" si="172"/>
        <v/>
      </c>
      <c r="AT1172" s="1337"/>
      <c r="AU1172" s="1337"/>
      <c r="AV1172" s="1338"/>
      <c r="AW1172" s="1342" t="str">
        <f>'Ornamental Trees - Bare Root'!BA410</f>
        <v>FNOBR490</v>
      </c>
      <c r="AX1172" s="1343"/>
      <c r="AY1172" s="1344"/>
      <c r="BB1172" s="108" t="str">
        <f t="shared" si="164"/>
        <v>*********</v>
      </c>
      <c r="BC1172" s="108" t="str">
        <f t="shared" si="165"/>
        <v>FNOBR490</v>
      </c>
      <c r="BD1172" s="108" t="str">
        <f t="shared" si="166"/>
        <v/>
      </c>
      <c r="BE1172" s="108" t="str">
        <f t="shared" si="167"/>
        <v>Pyrus Calleryana Bradford* | Bradford Pear - Advanced</v>
      </c>
      <c r="BF1172" s="115" t="str">
        <f t="shared" si="168"/>
        <v/>
      </c>
      <c r="BG1172" s="113" t="str">
        <f t="shared" si="169"/>
        <v/>
      </c>
      <c r="BH1172" s="206">
        <f t="shared" si="170"/>
        <v>0</v>
      </c>
      <c r="BI1172" s="113" t="str">
        <f t="shared" si="171"/>
        <v/>
      </c>
    </row>
    <row r="1173" spans="2:61" ht="18.75" customHeight="1" x14ac:dyDescent="0.4">
      <c r="B1173" s="1345" t="s">
        <v>1824</v>
      </c>
      <c r="C1173" s="1346"/>
      <c r="D1173" s="1345" t="s">
        <v>1824</v>
      </c>
      <c r="E1173" s="1346"/>
      <c r="F1173" s="1331" t="str">
        <f>'Ornamental Trees - Bare Root'!BG411</f>
        <v/>
      </c>
      <c r="G1173" s="1332"/>
      <c r="H1173" s="1333" t="str">
        <f>IF('Ornamental Trees - Bare Root'!BE411="",'Ornamental Trees - Bare Root'!BC411&amp;" | "&amp;'Ornamental Trees - Bare Root'!BD411,'Ornamental Trees - Bare Root'!BC411&amp;" | "&amp;'Ornamental Trees - Bare Root'!BD411&amp;" - "&amp;'Ornamental Trees - Bare Root'!BE411)</f>
        <v>Pyrus Calleryana Burgundy Snow | Burgundy Snow Pear - Advanced</v>
      </c>
      <c r="I1173" s="1334"/>
      <c r="J1173" s="1334"/>
      <c r="K1173" s="1334"/>
      <c r="L1173" s="1334"/>
      <c r="M1173" s="1334"/>
      <c r="N1173" s="1334"/>
      <c r="O1173" s="1334"/>
      <c r="P1173" s="1334"/>
      <c r="Q1173" s="1334"/>
      <c r="R1173" s="1334"/>
      <c r="S1173" s="1334"/>
      <c r="T1173" s="1334"/>
      <c r="U1173" s="1334"/>
      <c r="V1173" s="1334"/>
      <c r="W1173" s="1334"/>
      <c r="X1173" s="1334"/>
      <c r="Y1173" s="1334"/>
      <c r="Z1173" s="1334"/>
      <c r="AA1173" s="1334"/>
      <c r="AB1173" s="1334"/>
      <c r="AC1173" s="1334"/>
      <c r="AD1173" s="1334"/>
      <c r="AE1173" s="1334"/>
      <c r="AF1173" s="1334"/>
      <c r="AG1173" s="1334"/>
      <c r="AH1173" s="1334"/>
      <c r="AI1173" s="1334"/>
      <c r="AJ1173" s="1334"/>
      <c r="AK1173" s="1334"/>
      <c r="AL1173" s="1335"/>
      <c r="AM1173" s="1336" t="str">
        <f>'Ornamental Trees - Bare Root'!BH411</f>
        <v/>
      </c>
      <c r="AN1173" s="1337"/>
      <c r="AO1173" s="1338"/>
      <c r="AP1173" s="1339">
        <f>'Ornamental Trees - Bare Root'!BJ411</f>
        <v>0</v>
      </c>
      <c r="AQ1173" s="1340"/>
      <c r="AR1173" s="1341"/>
      <c r="AS1173" s="1336" t="str">
        <f t="shared" si="172"/>
        <v/>
      </c>
      <c r="AT1173" s="1337"/>
      <c r="AU1173" s="1337"/>
      <c r="AV1173" s="1338"/>
      <c r="AW1173" s="1342" t="str">
        <f>'Ornamental Trees - Bare Root'!BA411</f>
        <v>FNOBR493</v>
      </c>
      <c r="AX1173" s="1343"/>
      <c r="AY1173" s="1344"/>
      <c r="BB1173" s="108" t="str">
        <f t="shared" si="164"/>
        <v>*********</v>
      </c>
      <c r="BC1173" s="108" t="str">
        <f t="shared" si="165"/>
        <v>FNOBR493</v>
      </c>
      <c r="BD1173" s="108" t="str">
        <f t="shared" si="166"/>
        <v/>
      </c>
      <c r="BE1173" s="108" t="str">
        <f t="shared" si="167"/>
        <v>Pyrus Calleryana Burgundy Snow | Burgundy Snow Pear - Advanced</v>
      </c>
      <c r="BF1173" s="115" t="str">
        <f t="shared" si="168"/>
        <v/>
      </c>
      <c r="BG1173" s="113" t="str">
        <f t="shared" si="169"/>
        <v/>
      </c>
      <c r="BH1173" s="206">
        <f t="shared" si="170"/>
        <v>0</v>
      </c>
      <c r="BI1173" s="113" t="str">
        <f t="shared" si="171"/>
        <v/>
      </c>
    </row>
    <row r="1174" spans="2:61" ht="18.75" customHeight="1" x14ac:dyDescent="0.4">
      <c r="B1174" s="1345" t="s">
        <v>1824</v>
      </c>
      <c r="C1174" s="1346"/>
      <c r="D1174" s="1345" t="s">
        <v>1824</v>
      </c>
      <c r="E1174" s="1346"/>
      <c r="F1174" s="1331" t="str">
        <f>'Ornamental Trees - Bare Root'!BG412</f>
        <v/>
      </c>
      <c r="G1174" s="1332"/>
      <c r="H1174" s="1333" t="str">
        <f>IF('Ornamental Trees - Bare Root'!BE412="",'Ornamental Trees - Bare Root'!BC412&amp;" | "&amp;'Ornamental Trees - Bare Root'!BD412,'Ornamental Trees - Bare Root'!BC412&amp;" | "&amp;'Ornamental Trees - Bare Root'!BD412&amp;" - "&amp;'Ornamental Trees - Bare Root'!BE412)</f>
        <v>Pyrus Calleryana Capital | Capital Pear - Regular</v>
      </c>
      <c r="I1174" s="1334"/>
      <c r="J1174" s="1334"/>
      <c r="K1174" s="1334"/>
      <c r="L1174" s="1334"/>
      <c r="M1174" s="1334"/>
      <c r="N1174" s="1334"/>
      <c r="O1174" s="1334"/>
      <c r="P1174" s="1334"/>
      <c r="Q1174" s="1334"/>
      <c r="R1174" s="1334"/>
      <c r="S1174" s="1334"/>
      <c r="T1174" s="1334"/>
      <c r="U1174" s="1334"/>
      <c r="V1174" s="1334"/>
      <c r="W1174" s="1334"/>
      <c r="X1174" s="1334"/>
      <c r="Y1174" s="1334"/>
      <c r="Z1174" s="1334"/>
      <c r="AA1174" s="1334"/>
      <c r="AB1174" s="1334"/>
      <c r="AC1174" s="1334"/>
      <c r="AD1174" s="1334"/>
      <c r="AE1174" s="1334"/>
      <c r="AF1174" s="1334"/>
      <c r="AG1174" s="1334"/>
      <c r="AH1174" s="1334"/>
      <c r="AI1174" s="1334"/>
      <c r="AJ1174" s="1334"/>
      <c r="AK1174" s="1334"/>
      <c r="AL1174" s="1335"/>
      <c r="AM1174" s="1336" t="str">
        <f>'Ornamental Trees - Bare Root'!BH412</f>
        <v/>
      </c>
      <c r="AN1174" s="1337"/>
      <c r="AO1174" s="1338"/>
      <c r="AP1174" s="1339">
        <f>'Ornamental Trees - Bare Root'!BJ412</f>
        <v>0</v>
      </c>
      <c r="AQ1174" s="1340"/>
      <c r="AR1174" s="1341"/>
      <c r="AS1174" s="1336" t="str">
        <f t="shared" si="172"/>
        <v/>
      </c>
      <c r="AT1174" s="1337"/>
      <c r="AU1174" s="1337"/>
      <c r="AV1174" s="1338"/>
      <c r="AW1174" s="1342" t="str">
        <f>'Ornamental Trees - Bare Root'!BA412</f>
        <v>HBOBR496</v>
      </c>
      <c r="AX1174" s="1343"/>
      <c r="AY1174" s="1344"/>
      <c r="BB1174" s="108" t="str">
        <f t="shared" si="164"/>
        <v>*********</v>
      </c>
      <c r="BC1174" s="108" t="str">
        <f t="shared" si="165"/>
        <v>HBOBR496</v>
      </c>
      <c r="BD1174" s="108" t="str">
        <f t="shared" si="166"/>
        <v/>
      </c>
      <c r="BE1174" s="108" t="str">
        <f t="shared" si="167"/>
        <v>Pyrus Calleryana Capital | Capital Pear - Regular</v>
      </c>
      <c r="BF1174" s="115" t="str">
        <f t="shared" si="168"/>
        <v/>
      </c>
      <c r="BG1174" s="113" t="str">
        <f t="shared" si="169"/>
        <v/>
      </c>
      <c r="BH1174" s="206">
        <f t="shared" si="170"/>
        <v>0</v>
      </c>
      <c r="BI1174" s="113" t="str">
        <f t="shared" si="171"/>
        <v/>
      </c>
    </row>
    <row r="1175" spans="2:61" ht="18.75" customHeight="1" x14ac:dyDescent="0.4">
      <c r="B1175" s="1345" t="s">
        <v>1824</v>
      </c>
      <c r="C1175" s="1346"/>
      <c r="D1175" s="1345" t="s">
        <v>1824</v>
      </c>
      <c r="E1175" s="1346"/>
      <c r="F1175" s="1331" t="str">
        <f>'Ornamental Trees - Bare Root'!BG413</f>
        <v/>
      </c>
      <c r="G1175" s="1332"/>
      <c r="H1175" s="1333" t="str">
        <f>IF('Ornamental Trees - Bare Root'!BE413="",'Ornamental Trees - Bare Root'!BC413&amp;" | "&amp;'Ornamental Trees - Bare Root'!BD413,'Ornamental Trees - Bare Root'!BC413&amp;" | "&amp;'Ornamental Trees - Bare Root'!BD413&amp;" - "&amp;'Ornamental Trees - Bare Root'!BE413)</f>
        <v>Pyrus Calleryana Capital | Capital Pear - Advanced</v>
      </c>
      <c r="I1175" s="1334"/>
      <c r="J1175" s="1334"/>
      <c r="K1175" s="1334"/>
      <c r="L1175" s="1334"/>
      <c r="M1175" s="1334"/>
      <c r="N1175" s="1334"/>
      <c r="O1175" s="1334"/>
      <c r="P1175" s="1334"/>
      <c r="Q1175" s="1334"/>
      <c r="R1175" s="1334"/>
      <c r="S1175" s="1334"/>
      <c r="T1175" s="1334"/>
      <c r="U1175" s="1334"/>
      <c r="V1175" s="1334"/>
      <c r="W1175" s="1334"/>
      <c r="X1175" s="1334"/>
      <c r="Y1175" s="1334"/>
      <c r="Z1175" s="1334"/>
      <c r="AA1175" s="1334"/>
      <c r="AB1175" s="1334"/>
      <c r="AC1175" s="1334"/>
      <c r="AD1175" s="1334"/>
      <c r="AE1175" s="1334"/>
      <c r="AF1175" s="1334"/>
      <c r="AG1175" s="1334"/>
      <c r="AH1175" s="1334"/>
      <c r="AI1175" s="1334"/>
      <c r="AJ1175" s="1334"/>
      <c r="AK1175" s="1334"/>
      <c r="AL1175" s="1335"/>
      <c r="AM1175" s="1336">
        <f>'Ornamental Trees - Bare Root'!BH413</f>
        <v>59.95</v>
      </c>
      <c r="AN1175" s="1337"/>
      <c r="AO1175" s="1338"/>
      <c r="AP1175" s="1339">
        <f>'Ornamental Trees - Bare Root'!BJ413</f>
        <v>0</v>
      </c>
      <c r="AQ1175" s="1340"/>
      <c r="AR1175" s="1341"/>
      <c r="AS1175" s="1336" t="str">
        <f t="shared" si="172"/>
        <v/>
      </c>
      <c r="AT1175" s="1337"/>
      <c r="AU1175" s="1337"/>
      <c r="AV1175" s="1338"/>
      <c r="AW1175" s="1342" t="str">
        <f>'Ornamental Trees - Bare Root'!BA413</f>
        <v>JFOBR496</v>
      </c>
      <c r="AX1175" s="1343"/>
      <c r="AY1175" s="1344"/>
      <c r="BB1175" s="108" t="str">
        <f t="shared" si="164"/>
        <v>*********</v>
      </c>
      <c r="BC1175" s="108" t="str">
        <f t="shared" si="165"/>
        <v>JFOBR496</v>
      </c>
      <c r="BD1175" s="108" t="str">
        <f t="shared" si="166"/>
        <v/>
      </c>
      <c r="BE1175" s="108" t="str">
        <f t="shared" si="167"/>
        <v>Pyrus Calleryana Capital | Capital Pear - Advanced</v>
      </c>
      <c r="BF1175" s="115" t="str">
        <f t="shared" si="168"/>
        <v/>
      </c>
      <c r="BG1175" s="113">
        <f t="shared" si="169"/>
        <v>59.95</v>
      </c>
      <c r="BH1175" s="206">
        <f t="shared" si="170"/>
        <v>0</v>
      </c>
      <c r="BI1175" s="113" t="str">
        <f t="shared" si="171"/>
        <v/>
      </c>
    </row>
    <row r="1176" spans="2:61" ht="18.75" customHeight="1" x14ac:dyDescent="0.4">
      <c r="B1176" s="1345" t="s">
        <v>1824</v>
      </c>
      <c r="C1176" s="1346"/>
      <c r="D1176" s="1345" t="s">
        <v>1824</v>
      </c>
      <c r="E1176" s="1346"/>
      <c r="F1176" s="1331" t="str">
        <f>'Ornamental Trees - Bare Root'!BG414</f>
        <v/>
      </c>
      <c r="G1176" s="1332"/>
      <c r="H1176" s="1333" t="str">
        <f>IF('Ornamental Trees - Bare Root'!BE414="",'Ornamental Trees - Bare Root'!BC414&amp;" | "&amp;'Ornamental Trees - Bare Root'!BD414,'Ornamental Trees - Bare Root'!BC414&amp;" | "&amp;'Ornamental Trees - Bare Root'!BD414&amp;" - "&amp;'Ornamental Trees - Bare Root'!BE414)</f>
        <v>Pyrus Calleryana Chanticleer | Chanticleer Pear - Advanced</v>
      </c>
      <c r="I1176" s="1334"/>
      <c r="J1176" s="1334"/>
      <c r="K1176" s="1334"/>
      <c r="L1176" s="1334"/>
      <c r="M1176" s="1334"/>
      <c r="N1176" s="1334"/>
      <c r="O1176" s="1334"/>
      <c r="P1176" s="1334"/>
      <c r="Q1176" s="1334"/>
      <c r="R1176" s="1334"/>
      <c r="S1176" s="1334"/>
      <c r="T1176" s="1334"/>
      <c r="U1176" s="1334"/>
      <c r="V1176" s="1334"/>
      <c r="W1176" s="1334"/>
      <c r="X1176" s="1334"/>
      <c r="Y1176" s="1334"/>
      <c r="Z1176" s="1334"/>
      <c r="AA1176" s="1334"/>
      <c r="AB1176" s="1334"/>
      <c r="AC1176" s="1334"/>
      <c r="AD1176" s="1334"/>
      <c r="AE1176" s="1334"/>
      <c r="AF1176" s="1334"/>
      <c r="AG1176" s="1334"/>
      <c r="AH1176" s="1334"/>
      <c r="AI1176" s="1334"/>
      <c r="AJ1176" s="1334"/>
      <c r="AK1176" s="1334"/>
      <c r="AL1176" s="1335"/>
      <c r="AM1176" s="1336">
        <f>'Ornamental Trees - Bare Root'!BH414</f>
        <v>59.95</v>
      </c>
      <c r="AN1176" s="1337"/>
      <c r="AO1176" s="1338"/>
      <c r="AP1176" s="1339">
        <f>'Ornamental Trees - Bare Root'!BJ414</f>
        <v>0</v>
      </c>
      <c r="AQ1176" s="1340"/>
      <c r="AR1176" s="1341"/>
      <c r="AS1176" s="1336" t="str">
        <f t="shared" si="172"/>
        <v/>
      </c>
      <c r="AT1176" s="1337"/>
      <c r="AU1176" s="1337"/>
      <c r="AV1176" s="1338"/>
      <c r="AW1176" s="1342" t="str">
        <f>'Ornamental Trees - Bare Root'!BA414</f>
        <v>FNOBR499</v>
      </c>
      <c r="AX1176" s="1343"/>
      <c r="AY1176" s="1344"/>
      <c r="BB1176" s="108" t="str">
        <f t="shared" si="164"/>
        <v>*********</v>
      </c>
      <c r="BC1176" s="108" t="str">
        <f t="shared" si="165"/>
        <v>FNOBR499</v>
      </c>
      <c r="BD1176" s="108" t="str">
        <f t="shared" si="166"/>
        <v/>
      </c>
      <c r="BE1176" s="108" t="str">
        <f t="shared" si="167"/>
        <v>Pyrus Calleryana Chanticleer | Chanticleer Pear - Advanced</v>
      </c>
      <c r="BF1176" s="115" t="str">
        <f t="shared" si="168"/>
        <v/>
      </c>
      <c r="BG1176" s="113">
        <f t="shared" si="169"/>
        <v>59.95</v>
      </c>
      <c r="BH1176" s="206">
        <f t="shared" si="170"/>
        <v>0</v>
      </c>
      <c r="BI1176" s="113" t="str">
        <f t="shared" si="171"/>
        <v/>
      </c>
    </row>
    <row r="1177" spans="2:61" ht="18.75" customHeight="1" x14ac:dyDescent="0.4">
      <c r="B1177" s="1345" t="s">
        <v>1824</v>
      </c>
      <c r="C1177" s="1346"/>
      <c r="D1177" s="1345" t="s">
        <v>1824</v>
      </c>
      <c r="E1177" s="1346"/>
      <c r="F1177" s="1331" t="str">
        <f>'Ornamental Trees - Bare Root'!BG415</f>
        <v/>
      </c>
      <c r="G1177" s="1332"/>
      <c r="H1177" s="1333" t="str">
        <f>IF('Ornamental Trees - Bare Root'!BE415="",'Ornamental Trees - Bare Root'!BC415&amp;" | "&amp;'Ornamental Trees - Bare Root'!BD415,'Ornamental Trees - Bare Root'!BC415&amp;" | "&amp;'Ornamental Trees - Bare Root'!BD415&amp;" - "&amp;'Ornamental Trees - Bare Root'!BE415)</f>
        <v>Pyrus Calleryana Cleveland Select | Cleveland Select / Glen's Form - Advanced</v>
      </c>
      <c r="I1177" s="1334"/>
      <c r="J1177" s="1334"/>
      <c r="K1177" s="1334"/>
      <c r="L1177" s="1334"/>
      <c r="M1177" s="1334"/>
      <c r="N1177" s="1334"/>
      <c r="O1177" s="1334"/>
      <c r="P1177" s="1334"/>
      <c r="Q1177" s="1334"/>
      <c r="R1177" s="1334"/>
      <c r="S1177" s="1334"/>
      <c r="T1177" s="1334"/>
      <c r="U1177" s="1334"/>
      <c r="V1177" s="1334"/>
      <c r="W1177" s="1334"/>
      <c r="X1177" s="1334"/>
      <c r="Y1177" s="1334"/>
      <c r="Z1177" s="1334"/>
      <c r="AA1177" s="1334"/>
      <c r="AB1177" s="1334"/>
      <c r="AC1177" s="1334"/>
      <c r="AD1177" s="1334"/>
      <c r="AE1177" s="1334"/>
      <c r="AF1177" s="1334"/>
      <c r="AG1177" s="1334"/>
      <c r="AH1177" s="1334"/>
      <c r="AI1177" s="1334"/>
      <c r="AJ1177" s="1334"/>
      <c r="AK1177" s="1334"/>
      <c r="AL1177" s="1335"/>
      <c r="AM1177" s="1336">
        <f>'Ornamental Trees - Bare Root'!BH415</f>
        <v>59.95</v>
      </c>
      <c r="AN1177" s="1337"/>
      <c r="AO1177" s="1338"/>
      <c r="AP1177" s="1339">
        <f>'Ornamental Trees - Bare Root'!BJ415</f>
        <v>0</v>
      </c>
      <c r="AQ1177" s="1340"/>
      <c r="AR1177" s="1341"/>
      <c r="AS1177" s="1336" t="str">
        <f t="shared" si="172"/>
        <v/>
      </c>
      <c r="AT1177" s="1337"/>
      <c r="AU1177" s="1337"/>
      <c r="AV1177" s="1338"/>
      <c r="AW1177" s="1342" t="str">
        <f>'Ornamental Trees - Bare Root'!BA415</f>
        <v>HBOBR502</v>
      </c>
      <c r="AX1177" s="1343"/>
      <c r="AY1177" s="1344"/>
      <c r="BB1177" s="108" t="str">
        <f t="shared" si="164"/>
        <v>*********</v>
      </c>
      <c r="BC1177" s="108" t="str">
        <f t="shared" si="165"/>
        <v>HBOBR502</v>
      </c>
      <c r="BD1177" s="108" t="str">
        <f t="shared" si="166"/>
        <v/>
      </c>
      <c r="BE1177" s="108" t="str">
        <f t="shared" si="167"/>
        <v>Pyrus Calleryana Cleveland Select | Cleveland Select / Glen's Form - Advanced</v>
      </c>
      <c r="BF1177" s="115" t="str">
        <f t="shared" si="168"/>
        <v/>
      </c>
      <c r="BG1177" s="113">
        <f t="shared" si="169"/>
        <v>59.95</v>
      </c>
      <c r="BH1177" s="206">
        <f t="shared" si="170"/>
        <v>0</v>
      </c>
      <c r="BI1177" s="113" t="str">
        <f t="shared" si="171"/>
        <v/>
      </c>
    </row>
    <row r="1178" spans="2:61" ht="18.75" customHeight="1" x14ac:dyDescent="0.4">
      <c r="B1178" s="1345" t="s">
        <v>1824</v>
      </c>
      <c r="C1178" s="1346"/>
      <c r="D1178" s="1345" t="s">
        <v>1824</v>
      </c>
      <c r="E1178" s="1346"/>
      <c r="F1178" s="1331" t="str">
        <f>'Ornamental Trees - Bare Root'!BG416</f>
        <v/>
      </c>
      <c r="G1178" s="1332"/>
      <c r="H1178" s="1333" t="str">
        <f>IF('Ornamental Trees - Bare Root'!BE416="",'Ornamental Trees - Bare Root'!BC416&amp;" | "&amp;'Ornamental Trees - Bare Root'!BD416,'Ornamental Trees - Bare Root'!BC416&amp;" | "&amp;'Ornamental Trees - Bare Root'!BD416&amp;" - "&amp;'Ornamental Trees - Bare Root'!BE416)</f>
        <v>Pyrus Calleryana Cleveland Select | Cleveland Select / Glen's Form - Advanced</v>
      </c>
      <c r="I1178" s="1334"/>
      <c r="J1178" s="1334"/>
      <c r="K1178" s="1334"/>
      <c r="L1178" s="1334"/>
      <c r="M1178" s="1334"/>
      <c r="N1178" s="1334"/>
      <c r="O1178" s="1334"/>
      <c r="P1178" s="1334"/>
      <c r="Q1178" s="1334"/>
      <c r="R1178" s="1334"/>
      <c r="S1178" s="1334"/>
      <c r="T1178" s="1334"/>
      <c r="U1178" s="1334"/>
      <c r="V1178" s="1334"/>
      <c r="W1178" s="1334"/>
      <c r="X1178" s="1334"/>
      <c r="Y1178" s="1334"/>
      <c r="Z1178" s="1334"/>
      <c r="AA1178" s="1334"/>
      <c r="AB1178" s="1334"/>
      <c r="AC1178" s="1334"/>
      <c r="AD1178" s="1334"/>
      <c r="AE1178" s="1334"/>
      <c r="AF1178" s="1334"/>
      <c r="AG1178" s="1334"/>
      <c r="AH1178" s="1334"/>
      <c r="AI1178" s="1334"/>
      <c r="AJ1178" s="1334"/>
      <c r="AK1178" s="1334"/>
      <c r="AL1178" s="1335"/>
      <c r="AM1178" s="1336">
        <f>'Ornamental Trees - Bare Root'!BH416</f>
        <v>59.95</v>
      </c>
      <c r="AN1178" s="1337"/>
      <c r="AO1178" s="1338"/>
      <c r="AP1178" s="1339">
        <f>'Ornamental Trees - Bare Root'!BJ416</f>
        <v>0</v>
      </c>
      <c r="AQ1178" s="1340"/>
      <c r="AR1178" s="1341"/>
      <c r="AS1178" s="1336" t="str">
        <f t="shared" si="172"/>
        <v/>
      </c>
      <c r="AT1178" s="1337"/>
      <c r="AU1178" s="1337"/>
      <c r="AV1178" s="1338"/>
      <c r="AW1178" s="1342" t="str">
        <f>'Ornamental Trees - Bare Root'!BA416</f>
        <v>JFOBR502</v>
      </c>
      <c r="AX1178" s="1343"/>
      <c r="AY1178" s="1344"/>
      <c r="BB1178" s="108" t="str">
        <f t="shared" si="164"/>
        <v>*********</v>
      </c>
      <c r="BC1178" s="108" t="str">
        <f t="shared" si="165"/>
        <v>JFOBR502</v>
      </c>
      <c r="BD1178" s="108" t="str">
        <f t="shared" si="166"/>
        <v/>
      </c>
      <c r="BE1178" s="108" t="str">
        <f t="shared" si="167"/>
        <v>Pyrus Calleryana Cleveland Select | Cleveland Select / Glen's Form - Advanced</v>
      </c>
      <c r="BF1178" s="115" t="str">
        <f t="shared" si="168"/>
        <v/>
      </c>
      <c r="BG1178" s="113">
        <f t="shared" si="169"/>
        <v>59.95</v>
      </c>
      <c r="BH1178" s="206">
        <f t="shared" si="170"/>
        <v>0</v>
      </c>
      <c r="BI1178" s="113" t="str">
        <f t="shared" si="171"/>
        <v/>
      </c>
    </row>
    <row r="1179" spans="2:61" ht="18.75" customHeight="1" x14ac:dyDescent="0.4">
      <c r="B1179" s="1345" t="s">
        <v>1824</v>
      </c>
      <c r="C1179" s="1346"/>
      <c r="D1179" s="1345" t="s">
        <v>1824</v>
      </c>
      <c r="E1179" s="1346"/>
      <c r="F1179" s="1331" t="str">
        <f>'Ornamental Trees - Bare Root'!BG417</f>
        <v/>
      </c>
      <c r="G1179" s="1332"/>
      <c r="H1179" s="1333" t="str">
        <f>IF('Ornamental Trees - Bare Root'!BE417="",'Ornamental Trees - Bare Root'!BC417&amp;" | "&amp;'Ornamental Trees - Bare Root'!BD417,'Ornamental Trees - Bare Root'!BC417&amp;" | "&amp;'Ornamental Trees - Bare Root'!BD417&amp;" - "&amp;'Ornamental Trees - Bare Root'!BE417)</f>
        <v>Pyrus Calleryana Frontier | Frontier Pear - Advanced</v>
      </c>
      <c r="I1179" s="1334"/>
      <c r="J1179" s="1334"/>
      <c r="K1179" s="1334"/>
      <c r="L1179" s="1334"/>
      <c r="M1179" s="1334"/>
      <c r="N1179" s="1334"/>
      <c r="O1179" s="1334"/>
      <c r="P1179" s="1334"/>
      <c r="Q1179" s="1334"/>
      <c r="R1179" s="1334"/>
      <c r="S1179" s="1334"/>
      <c r="T1179" s="1334"/>
      <c r="U1179" s="1334"/>
      <c r="V1179" s="1334"/>
      <c r="W1179" s="1334"/>
      <c r="X1179" s="1334"/>
      <c r="Y1179" s="1334"/>
      <c r="Z1179" s="1334"/>
      <c r="AA1179" s="1334"/>
      <c r="AB1179" s="1334"/>
      <c r="AC1179" s="1334"/>
      <c r="AD1179" s="1334"/>
      <c r="AE1179" s="1334"/>
      <c r="AF1179" s="1334"/>
      <c r="AG1179" s="1334"/>
      <c r="AH1179" s="1334"/>
      <c r="AI1179" s="1334"/>
      <c r="AJ1179" s="1334"/>
      <c r="AK1179" s="1334"/>
      <c r="AL1179" s="1335"/>
      <c r="AM1179" s="1336" t="str">
        <f>'Ornamental Trees - Bare Root'!BH417</f>
        <v/>
      </c>
      <c r="AN1179" s="1337"/>
      <c r="AO1179" s="1338"/>
      <c r="AP1179" s="1339">
        <f>'Ornamental Trees - Bare Root'!BJ417</f>
        <v>0</v>
      </c>
      <c r="AQ1179" s="1340"/>
      <c r="AR1179" s="1341"/>
      <c r="AS1179" s="1336" t="str">
        <f t="shared" si="172"/>
        <v/>
      </c>
      <c r="AT1179" s="1337"/>
      <c r="AU1179" s="1337"/>
      <c r="AV1179" s="1338"/>
      <c r="AW1179" s="1342" t="str">
        <f>'Ornamental Trees - Bare Root'!BA417</f>
        <v>FNOBR504</v>
      </c>
      <c r="AX1179" s="1343"/>
      <c r="AY1179" s="1344"/>
      <c r="BB1179" s="108" t="str">
        <f t="shared" si="164"/>
        <v>*********</v>
      </c>
      <c r="BC1179" s="108" t="str">
        <f t="shared" si="165"/>
        <v>FNOBR504</v>
      </c>
      <c r="BD1179" s="108" t="str">
        <f t="shared" si="166"/>
        <v/>
      </c>
      <c r="BE1179" s="108" t="str">
        <f t="shared" si="167"/>
        <v>Pyrus Calleryana Frontier | Frontier Pear - Advanced</v>
      </c>
      <c r="BF1179" s="115" t="str">
        <f t="shared" si="168"/>
        <v/>
      </c>
      <c r="BG1179" s="113" t="str">
        <f t="shared" si="169"/>
        <v/>
      </c>
      <c r="BH1179" s="206">
        <f t="shared" si="170"/>
        <v>0</v>
      </c>
      <c r="BI1179" s="113" t="str">
        <f t="shared" si="171"/>
        <v/>
      </c>
    </row>
    <row r="1180" spans="2:61" ht="18.75" customHeight="1" x14ac:dyDescent="0.4">
      <c r="B1180" s="1345" t="s">
        <v>1824</v>
      </c>
      <c r="C1180" s="1346"/>
      <c r="D1180" s="1345" t="s">
        <v>1824</v>
      </c>
      <c r="E1180" s="1346"/>
      <c r="F1180" s="1331" t="str">
        <f>'Ornamental Trees - Bare Root'!BG418</f>
        <v/>
      </c>
      <c r="G1180" s="1332"/>
      <c r="H1180" s="1333" t="str">
        <f>IF('Ornamental Trees - Bare Root'!BE418="",'Ornamental Trees - Bare Root'!BC418&amp;" | "&amp;'Ornamental Trees - Bare Root'!BD418,'Ornamental Trees - Bare Root'!BC418&amp;" | "&amp;'Ornamental Trees - Bare Root'!BD418&amp;" - "&amp;'Ornamental Trees - Bare Root'!BE418)</f>
        <v>Pyrus Calleryana Winter Glow | Winter Glow Pear - Advanced</v>
      </c>
      <c r="I1180" s="1334"/>
      <c r="J1180" s="1334"/>
      <c r="K1180" s="1334"/>
      <c r="L1180" s="1334"/>
      <c r="M1180" s="1334"/>
      <c r="N1180" s="1334"/>
      <c r="O1180" s="1334"/>
      <c r="P1180" s="1334"/>
      <c r="Q1180" s="1334"/>
      <c r="R1180" s="1334"/>
      <c r="S1180" s="1334"/>
      <c r="T1180" s="1334"/>
      <c r="U1180" s="1334"/>
      <c r="V1180" s="1334"/>
      <c r="W1180" s="1334"/>
      <c r="X1180" s="1334"/>
      <c r="Y1180" s="1334"/>
      <c r="Z1180" s="1334"/>
      <c r="AA1180" s="1334"/>
      <c r="AB1180" s="1334"/>
      <c r="AC1180" s="1334"/>
      <c r="AD1180" s="1334"/>
      <c r="AE1180" s="1334"/>
      <c r="AF1180" s="1334"/>
      <c r="AG1180" s="1334"/>
      <c r="AH1180" s="1334"/>
      <c r="AI1180" s="1334"/>
      <c r="AJ1180" s="1334"/>
      <c r="AK1180" s="1334"/>
      <c r="AL1180" s="1335"/>
      <c r="AM1180" s="1336">
        <f>'Ornamental Trees - Bare Root'!BH418</f>
        <v>59.95</v>
      </c>
      <c r="AN1180" s="1337"/>
      <c r="AO1180" s="1338"/>
      <c r="AP1180" s="1339">
        <f>'Ornamental Trees - Bare Root'!BJ418</f>
        <v>0</v>
      </c>
      <c r="AQ1180" s="1340"/>
      <c r="AR1180" s="1341"/>
      <c r="AS1180" s="1336" t="str">
        <f t="shared" si="172"/>
        <v/>
      </c>
      <c r="AT1180" s="1337"/>
      <c r="AU1180" s="1337"/>
      <c r="AV1180" s="1338"/>
      <c r="AW1180" s="1342" t="str">
        <f>'Ornamental Trees - Bare Root'!BA418</f>
        <v>JFOBR505</v>
      </c>
      <c r="AX1180" s="1343"/>
      <c r="AY1180" s="1344"/>
      <c r="BB1180" s="108" t="str">
        <f t="shared" si="164"/>
        <v>*********</v>
      </c>
      <c r="BC1180" s="108" t="str">
        <f t="shared" si="165"/>
        <v>JFOBR505</v>
      </c>
      <c r="BD1180" s="108" t="str">
        <f t="shared" si="166"/>
        <v/>
      </c>
      <c r="BE1180" s="108" t="str">
        <f t="shared" si="167"/>
        <v>Pyrus Calleryana Winter Glow | Winter Glow Pear - Advanced</v>
      </c>
      <c r="BF1180" s="115" t="str">
        <f t="shared" si="168"/>
        <v/>
      </c>
      <c r="BG1180" s="113">
        <f t="shared" si="169"/>
        <v>59.95</v>
      </c>
      <c r="BH1180" s="206">
        <f t="shared" si="170"/>
        <v>0</v>
      </c>
      <c r="BI1180" s="113" t="str">
        <f t="shared" si="171"/>
        <v/>
      </c>
    </row>
    <row r="1181" spans="2:61" ht="18.75" customHeight="1" x14ac:dyDescent="0.4">
      <c r="B1181" s="1345" t="s">
        <v>1824</v>
      </c>
      <c r="C1181" s="1346"/>
      <c r="D1181" s="1345" t="s">
        <v>1824</v>
      </c>
      <c r="E1181" s="1346"/>
      <c r="F1181" s="1331" t="str">
        <f>'Ornamental Trees - Bare Root'!BG419</f>
        <v/>
      </c>
      <c r="G1181" s="1332"/>
      <c r="H1181" s="1333" t="str">
        <f>IF('Ornamental Trees - Bare Root'!BE419="",'Ornamental Trees - Bare Root'!BC419&amp;" | "&amp;'Ornamental Trees - Bare Root'!BD419,'Ornamental Trees - Bare Root'!BC419&amp;" | "&amp;'Ornamental Trees - Bare Root'!BD419&amp;" - "&amp;'Ornamental Trees - Bare Root'!BE419)</f>
        <v>Pyrus Calleryana x P. Betulaefolia Edgewood | Edgewood Pear - Advanced</v>
      </c>
      <c r="I1181" s="1334"/>
      <c r="J1181" s="1334"/>
      <c r="K1181" s="1334"/>
      <c r="L1181" s="1334"/>
      <c r="M1181" s="1334"/>
      <c r="N1181" s="1334"/>
      <c r="O1181" s="1334"/>
      <c r="P1181" s="1334"/>
      <c r="Q1181" s="1334"/>
      <c r="R1181" s="1334"/>
      <c r="S1181" s="1334"/>
      <c r="T1181" s="1334"/>
      <c r="U1181" s="1334"/>
      <c r="V1181" s="1334"/>
      <c r="W1181" s="1334"/>
      <c r="X1181" s="1334"/>
      <c r="Y1181" s="1334"/>
      <c r="Z1181" s="1334"/>
      <c r="AA1181" s="1334"/>
      <c r="AB1181" s="1334"/>
      <c r="AC1181" s="1334"/>
      <c r="AD1181" s="1334"/>
      <c r="AE1181" s="1334"/>
      <c r="AF1181" s="1334"/>
      <c r="AG1181" s="1334"/>
      <c r="AH1181" s="1334"/>
      <c r="AI1181" s="1334"/>
      <c r="AJ1181" s="1334"/>
      <c r="AK1181" s="1334"/>
      <c r="AL1181" s="1335"/>
      <c r="AM1181" s="1336" t="str">
        <f>'Ornamental Trees - Bare Root'!BH419</f>
        <v/>
      </c>
      <c r="AN1181" s="1337"/>
      <c r="AO1181" s="1338"/>
      <c r="AP1181" s="1339">
        <f>'Ornamental Trees - Bare Root'!BJ419</f>
        <v>0</v>
      </c>
      <c r="AQ1181" s="1340"/>
      <c r="AR1181" s="1341"/>
      <c r="AS1181" s="1336" t="str">
        <f t="shared" si="172"/>
        <v/>
      </c>
      <c r="AT1181" s="1337"/>
      <c r="AU1181" s="1337"/>
      <c r="AV1181" s="1338"/>
      <c r="AW1181" s="1342" t="str">
        <f>'Ornamental Trees - Bare Root'!BA419</f>
        <v>FNOBR506</v>
      </c>
      <c r="AX1181" s="1343"/>
      <c r="AY1181" s="1344"/>
      <c r="BB1181" s="108" t="str">
        <f t="shared" si="164"/>
        <v>*********</v>
      </c>
      <c r="BC1181" s="108" t="str">
        <f t="shared" si="165"/>
        <v>FNOBR506</v>
      </c>
      <c r="BD1181" s="108" t="str">
        <f t="shared" si="166"/>
        <v/>
      </c>
      <c r="BE1181" s="108" t="str">
        <f t="shared" si="167"/>
        <v>Pyrus Calleryana x P. Betulaefolia Edgewood | Edgewood Pear - Advanced</v>
      </c>
      <c r="BF1181" s="115" t="str">
        <f t="shared" si="168"/>
        <v/>
      </c>
      <c r="BG1181" s="113" t="str">
        <f t="shared" si="169"/>
        <v/>
      </c>
      <c r="BH1181" s="206">
        <f t="shared" si="170"/>
        <v>0</v>
      </c>
      <c r="BI1181" s="113" t="str">
        <f t="shared" si="171"/>
        <v/>
      </c>
    </row>
    <row r="1182" spans="2:61" ht="18.75" customHeight="1" x14ac:dyDescent="0.4">
      <c r="B1182" s="1345" t="s">
        <v>1824</v>
      </c>
      <c r="C1182" s="1346"/>
      <c r="D1182" s="1345" t="s">
        <v>1824</v>
      </c>
      <c r="E1182" s="1346"/>
      <c r="F1182" s="1331" t="str">
        <f>'Ornamental Trees - Bare Root'!BG420</f>
        <v/>
      </c>
      <c r="G1182" s="1332"/>
      <c r="H1182" s="1333" t="str">
        <f>IF('Ornamental Trees - Bare Root'!BE420="",'Ornamental Trees - Bare Root'!BC420&amp;" | "&amp;'Ornamental Trees - Bare Root'!BD420,'Ornamental Trees - Bare Root'!BC420&amp;" | "&amp;'Ornamental Trees - Bare Root'!BD420&amp;" - "&amp;'Ornamental Trees - Bare Root'!BE420)</f>
        <v>Pyrus Calleryana x P. Pyrifolia 'NCPX1' Javelin | Javelin Pear - Advanced</v>
      </c>
      <c r="I1182" s="1334"/>
      <c r="J1182" s="1334"/>
      <c r="K1182" s="1334"/>
      <c r="L1182" s="1334"/>
      <c r="M1182" s="1334"/>
      <c r="N1182" s="1334"/>
      <c r="O1182" s="1334"/>
      <c r="P1182" s="1334"/>
      <c r="Q1182" s="1334"/>
      <c r="R1182" s="1334"/>
      <c r="S1182" s="1334"/>
      <c r="T1182" s="1334"/>
      <c r="U1182" s="1334"/>
      <c r="V1182" s="1334"/>
      <c r="W1182" s="1334"/>
      <c r="X1182" s="1334"/>
      <c r="Y1182" s="1334"/>
      <c r="Z1182" s="1334"/>
      <c r="AA1182" s="1334"/>
      <c r="AB1182" s="1334"/>
      <c r="AC1182" s="1334"/>
      <c r="AD1182" s="1334"/>
      <c r="AE1182" s="1334"/>
      <c r="AF1182" s="1334"/>
      <c r="AG1182" s="1334"/>
      <c r="AH1182" s="1334"/>
      <c r="AI1182" s="1334"/>
      <c r="AJ1182" s="1334"/>
      <c r="AK1182" s="1334"/>
      <c r="AL1182" s="1335"/>
      <c r="AM1182" s="1336">
        <f>'Ornamental Trees - Bare Root'!BH420</f>
        <v>59.95</v>
      </c>
      <c r="AN1182" s="1337"/>
      <c r="AO1182" s="1338"/>
      <c r="AP1182" s="1339">
        <f>'Ornamental Trees - Bare Root'!BJ420</f>
        <v>0</v>
      </c>
      <c r="AQ1182" s="1340"/>
      <c r="AR1182" s="1341"/>
      <c r="AS1182" s="1336" t="str">
        <f t="shared" si="172"/>
        <v/>
      </c>
      <c r="AT1182" s="1337"/>
      <c r="AU1182" s="1337"/>
      <c r="AV1182" s="1338"/>
      <c r="AW1182" s="1342" t="str">
        <f>'Ornamental Trees - Bare Root'!BA420</f>
        <v>FNOBR509</v>
      </c>
      <c r="AX1182" s="1343"/>
      <c r="AY1182" s="1344"/>
      <c r="BB1182" s="108" t="str">
        <f t="shared" si="164"/>
        <v>*********</v>
      </c>
      <c r="BC1182" s="108" t="str">
        <f t="shared" si="165"/>
        <v>FNOBR509</v>
      </c>
      <c r="BD1182" s="108" t="str">
        <f t="shared" si="166"/>
        <v/>
      </c>
      <c r="BE1182" s="108" t="str">
        <f t="shared" si="167"/>
        <v>Pyrus Calleryana x P. Pyrifolia 'NCPX1' Javelin | Javelin Pear - Advanced</v>
      </c>
      <c r="BF1182" s="115" t="str">
        <f t="shared" si="168"/>
        <v/>
      </c>
      <c r="BG1182" s="113">
        <f t="shared" si="169"/>
        <v>59.95</v>
      </c>
      <c r="BH1182" s="206">
        <f t="shared" si="170"/>
        <v>0</v>
      </c>
      <c r="BI1182" s="113" t="str">
        <f t="shared" si="171"/>
        <v/>
      </c>
    </row>
    <row r="1183" spans="2:61" ht="18.75" customHeight="1" x14ac:dyDescent="0.4">
      <c r="B1183" s="1345" t="s">
        <v>1824</v>
      </c>
      <c r="C1183" s="1346"/>
      <c r="D1183" s="1345" t="s">
        <v>1824</v>
      </c>
      <c r="E1183" s="1346"/>
      <c r="F1183" s="1331" t="str">
        <f>'Ornamental Trees - Bare Root'!BG421</f>
        <v/>
      </c>
      <c r="G1183" s="1332"/>
      <c r="H1183" s="1333" t="str">
        <f>IF('Ornamental Trees - Bare Root'!BE421="",'Ornamental Trees - Bare Root'!BC421&amp;" | "&amp;'Ornamental Trees - Bare Root'!BD421,'Ornamental Trees - Bare Root'!BC421&amp;" | "&amp;'Ornamental Trees - Bare Root'!BD421&amp;" - "&amp;'Ornamental Trees - Bare Root'!BE421)</f>
        <v>Pyrus Fauriei Westwood | Korean Sun Pear - Advanced</v>
      </c>
      <c r="I1183" s="1334"/>
      <c r="J1183" s="1334"/>
      <c r="K1183" s="1334"/>
      <c r="L1183" s="1334"/>
      <c r="M1183" s="1334"/>
      <c r="N1183" s="1334"/>
      <c r="O1183" s="1334"/>
      <c r="P1183" s="1334"/>
      <c r="Q1183" s="1334"/>
      <c r="R1183" s="1334"/>
      <c r="S1183" s="1334"/>
      <c r="T1183" s="1334"/>
      <c r="U1183" s="1334"/>
      <c r="V1183" s="1334"/>
      <c r="W1183" s="1334"/>
      <c r="X1183" s="1334"/>
      <c r="Y1183" s="1334"/>
      <c r="Z1183" s="1334"/>
      <c r="AA1183" s="1334"/>
      <c r="AB1183" s="1334"/>
      <c r="AC1183" s="1334"/>
      <c r="AD1183" s="1334"/>
      <c r="AE1183" s="1334"/>
      <c r="AF1183" s="1334"/>
      <c r="AG1183" s="1334"/>
      <c r="AH1183" s="1334"/>
      <c r="AI1183" s="1334"/>
      <c r="AJ1183" s="1334"/>
      <c r="AK1183" s="1334"/>
      <c r="AL1183" s="1335"/>
      <c r="AM1183" s="1336">
        <f>'Ornamental Trees - Bare Root'!BH421</f>
        <v>59.95</v>
      </c>
      <c r="AN1183" s="1337"/>
      <c r="AO1183" s="1338"/>
      <c r="AP1183" s="1339">
        <f>'Ornamental Trees - Bare Root'!BJ421</f>
        <v>0</v>
      </c>
      <c r="AQ1183" s="1340"/>
      <c r="AR1183" s="1341"/>
      <c r="AS1183" s="1336" t="str">
        <f t="shared" si="172"/>
        <v/>
      </c>
      <c r="AT1183" s="1337"/>
      <c r="AU1183" s="1337"/>
      <c r="AV1183" s="1338"/>
      <c r="AW1183" s="1342" t="str">
        <f>'Ornamental Trees - Bare Root'!BA421</f>
        <v>FNOBR508</v>
      </c>
      <c r="AX1183" s="1343"/>
      <c r="AY1183" s="1344"/>
      <c r="BB1183" s="108" t="str">
        <f t="shared" ref="BB1183:BB1246" si="173">$AR$4</f>
        <v>*********</v>
      </c>
      <c r="BC1183" s="108" t="str">
        <f t="shared" si="165"/>
        <v>FNOBR508</v>
      </c>
      <c r="BD1183" s="108" t="str">
        <f t="shared" si="166"/>
        <v/>
      </c>
      <c r="BE1183" s="108" t="str">
        <f t="shared" si="167"/>
        <v>Pyrus Fauriei Westwood | Korean Sun Pear - Advanced</v>
      </c>
      <c r="BF1183" s="115" t="str">
        <f t="shared" si="168"/>
        <v/>
      </c>
      <c r="BG1183" s="113">
        <f t="shared" si="169"/>
        <v>59.95</v>
      </c>
      <c r="BH1183" s="206">
        <f t="shared" si="170"/>
        <v>0</v>
      </c>
      <c r="BI1183" s="113" t="str">
        <f t="shared" si="171"/>
        <v/>
      </c>
    </row>
    <row r="1184" spans="2:61" ht="18.75" customHeight="1" x14ac:dyDescent="0.4">
      <c r="B1184" s="1345" t="s">
        <v>1824</v>
      </c>
      <c r="C1184" s="1346"/>
      <c r="D1184" s="1345" t="s">
        <v>1824</v>
      </c>
      <c r="E1184" s="1346"/>
      <c r="F1184" s="1331" t="str">
        <f>'Ornamental Trees - Bare Root'!BG422</f>
        <v/>
      </c>
      <c r="G1184" s="1332"/>
      <c r="H1184" s="1333" t="str">
        <f>IF('Ornamental Trees - Bare Root'!BE422="",'Ornamental Trees - Bare Root'!BC422&amp;" | "&amp;'Ornamental Trees - Bare Root'!BD422,'Ornamental Trees - Bare Root'!BC422&amp;" | "&amp;'Ornamental Trees - Bare Root'!BD422&amp;" - "&amp;'Ornamental Trees - Bare Root'!BE422)</f>
        <v>Pyrus Nivalis | Snow Pear - Advanced</v>
      </c>
      <c r="I1184" s="1334"/>
      <c r="J1184" s="1334"/>
      <c r="K1184" s="1334"/>
      <c r="L1184" s="1334"/>
      <c r="M1184" s="1334"/>
      <c r="N1184" s="1334"/>
      <c r="O1184" s="1334"/>
      <c r="P1184" s="1334"/>
      <c r="Q1184" s="1334"/>
      <c r="R1184" s="1334"/>
      <c r="S1184" s="1334"/>
      <c r="T1184" s="1334"/>
      <c r="U1184" s="1334"/>
      <c r="V1184" s="1334"/>
      <c r="W1184" s="1334"/>
      <c r="X1184" s="1334"/>
      <c r="Y1184" s="1334"/>
      <c r="Z1184" s="1334"/>
      <c r="AA1184" s="1334"/>
      <c r="AB1184" s="1334"/>
      <c r="AC1184" s="1334"/>
      <c r="AD1184" s="1334"/>
      <c r="AE1184" s="1334"/>
      <c r="AF1184" s="1334"/>
      <c r="AG1184" s="1334"/>
      <c r="AH1184" s="1334"/>
      <c r="AI1184" s="1334"/>
      <c r="AJ1184" s="1334"/>
      <c r="AK1184" s="1334"/>
      <c r="AL1184" s="1335"/>
      <c r="AM1184" s="1336">
        <f>'Ornamental Trees - Bare Root'!BH422</f>
        <v>59.95</v>
      </c>
      <c r="AN1184" s="1337"/>
      <c r="AO1184" s="1338"/>
      <c r="AP1184" s="1339">
        <f>'Ornamental Trees - Bare Root'!BJ422</f>
        <v>0</v>
      </c>
      <c r="AQ1184" s="1340"/>
      <c r="AR1184" s="1341"/>
      <c r="AS1184" s="1336" t="str">
        <f t="shared" si="172"/>
        <v/>
      </c>
      <c r="AT1184" s="1337"/>
      <c r="AU1184" s="1337"/>
      <c r="AV1184" s="1338"/>
      <c r="AW1184" s="1342" t="str">
        <f>'Ornamental Trees - Bare Root'!BA422</f>
        <v>HBOBR510</v>
      </c>
      <c r="AX1184" s="1343"/>
      <c r="AY1184" s="1344"/>
      <c r="BB1184" s="108" t="str">
        <f t="shared" si="173"/>
        <v>*********</v>
      </c>
      <c r="BC1184" s="108" t="str">
        <f t="shared" ref="BC1184:BC1247" si="174">AW1184</f>
        <v>HBOBR510</v>
      </c>
      <c r="BD1184" s="108" t="str">
        <f t="shared" ref="BD1184:BD1247" si="175">F1184</f>
        <v/>
      </c>
      <c r="BE1184" s="108" t="str">
        <f t="shared" ref="BE1184:BE1247" si="176">H1184</f>
        <v>Pyrus Nivalis | Snow Pear - Advanced</v>
      </c>
      <c r="BF1184" s="115" t="str">
        <f t="shared" ref="BF1184:BF1247" si="177">IF(OR(BD1184="",BD1184=0),"",$G$6)</f>
        <v/>
      </c>
      <c r="BG1184" s="113">
        <f t="shared" ref="BG1184:BG1247" si="178">AM1184</f>
        <v>59.95</v>
      </c>
      <c r="BH1184" s="206">
        <f t="shared" ref="BH1184:BH1247" si="179">AP1184</f>
        <v>0</v>
      </c>
      <c r="BI1184" s="113" t="str">
        <f t="shared" ref="BI1184:BI1247" si="180">AS1184</f>
        <v/>
      </c>
    </row>
    <row r="1185" spans="2:61" ht="18.75" customHeight="1" x14ac:dyDescent="0.4">
      <c r="B1185" s="1345" t="s">
        <v>1824</v>
      </c>
      <c r="C1185" s="1346"/>
      <c r="D1185" s="1345" t="s">
        <v>1824</v>
      </c>
      <c r="E1185" s="1346"/>
      <c r="F1185" s="1331" t="str">
        <f>'Ornamental Trees - Bare Root'!BG423</f>
        <v/>
      </c>
      <c r="G1185" s="1332"/>
      <c r="H1185" s="1333" t="str">
        <f>IF('Ornamental Trees - Bare Root'!BE423="",'Ornamental Trees - Bare Root'!BC423&amp;" | "&amp;'Ornamental Trees - Bare Root'!BD423,'Ornamental Trees - Bare Root'!BC423&amp;" | "&amp;'Ornamental Trees - Bare Root'!BD423&amp;" - "&amp;'Ornamental Trees - Bare Root'!BE423)</f>
        <v>Pyrus Nivalis | Snow Pear - Advanced</v>
      </c>
      <c r="I1185" s="1334"/>
      <c r="J1185" s="1334"/>
      <c r="K1185" s="1334"/>
      <c r="L1185" s="1334"/>
      <c r="M1185" s="1334"/>
      <c r="N1185" s="1334"/>
      <c r="O1185" s="1334"/>
      <c r="P1185" s="1334"/>
      <c r="Q1185" s="1334"/>
      <c r="R1185" s="1334"/>
      <c r="S1185" s="1334"/>
      <c r="T1185" s="1334"/>
      <c r="U1185" s="1334"/>
      <c r="V1185" s="1334"/>
      <c r="W1185" s="1334"/>
      <c r="X1185" s="1334"/>
      <c r="Y1185" s="1334"/>
      <c r="Z1185" s="1334"/>
      <c r="AA1185" s="1334"/>
      <c r="AB1185" s="1334"/>
      <c r="AC1185" s="1334"/>
      <c r="AD1185" s="1334"/>
      <c r="AE1185" s="1334"/>
      <c r="AF1185" s="1334"/>
      <c r="AG1185" s="1334"/>
      <c r="AH1185" s="1334"/>
      <c r="AI1185" s="1334"/>
      <c r="AJ1185" s="1334"/>
      <c r="AK1185" s="1334"/>
      <c r="AL1185" s="1335"/>
      <c r="AM1185" s="1336">
        <f>'Ornamental Trees - Bare Root'!BH423</f>
        <v>59.95</v>
      </c>
      <c r="AN1185" s="1337"/>
      <c r="AO1185" s="1338"/>
      <c r="AP1185" s="1339">
        <f>'Ornamental Trees - Bare Root'!BJ423</f>
        <v>0</v>
      </c>
      <c r="AQ1185" s="1340"/>
      <c r="AR1185" s="1341"/>
      <c r="AS1185" s="1336" t="str">
        <f t="shared" si="172"/>
        <v/>
      </c>
      <c r="AT1185" s="1337"/>
      <c r="AU1185" s="1337"/>
      <c r="AV1185" s="1338"/>
      <c r="AW1185" s="1342" t="str">
        <f>'Ornamental Trees - Bare Root'!BA423</f>
        <v>JFOBR510</v>
      </c>
      <c r="AX1185" s="1343"/>
      <c r="AY1185" s="1344"/>
      <c r="BB1185" s="108" t="str">
        <f t="shared" si="173"/>
        <v>*********</v>
      </c>
      <c r="BC1185" s="108" t="str">
        <f t="shared" si="174"/>
        <v>JFOBR510</v>
      </c>
      <c r="BD1185" s="108" t="str">
        <f t="shared" si="175"/>
        <v/>
      </c>
      <c r="BE1185" s="108" t="str">
        <f t="shared" si="176"/>
        <v>Pyrus Nivalis | Snow Pear - Advanced</v>
      </c>
      <c r="BF1185" s="115" t="str">
        <f t="shared" si="177"/>
        <v/>
      </c>
      <c r="BG1185" s="113">
        <f t="shared" si="178"/>
        <v>59.95</v>
      </c>
      <c r="BH1185" s="206">
        <f t="shared" si="179"/>
        <v>0</v>
      </c>
      <c r="BI1185" s="113" t="str">
        <f t="shared" si="180"/>
        <v/>
      </c>
    </row>
    <row r="1186" spans="2:61" ht="18.75" customHeight="1" x14ac:dyDescent="0.4">
      <c r="B1186" s="1345" t="s">
        <v>1824</v>
      </c>
      <c r="C1186" s="1346"/>
      <c r="D1186" s="1345" t="s">
        <v>1824</v>
      </c>
      <c r="E1186" s="1346"/>
      <c r="F1186" s="1331" t="str">
        <f>'Ornamental Trees - Bare Root'!BG424</f>
        <v/>
      </c>
      <c r="G1186" s="1332"/>
      <c r="H1186" s="1333" t="str">
        <f>IF('Ornamental Trees - Bare Root'!BE424="",'Ornamental Trees - Bare Root'!BC424&amp;" | "&amp;'Ornamental Trees - Bare Root'!BD424,'Ornamental Trees - Bare Root'!BC424&amp;" | "&amp;'Ornamental Trees - Bare Root'!BD424&amp;" - "&amp;'Ornamental Trees - Bare Root'!BE424)</f>
        <v>Pyrus Salicifolia | Weeping Silver Pear - Advanced</v>
      </c>
      <c r="I1186" s="1334"/>
      <c r="J1186" s="1334"/>
      <c r="K1186" s="1334"/>
      <c r="L1186" s="1334"/>
      <c r="M1186" s="1334"/>
      <c r="N1186" s="1334"/>
      <c r="O1186" s="1334"/>
      <c r="P1186" s="1334"/>
      <c r="Q1186" s="1334"/>
      <c r="R1186" s="1334"/>
      <c r="S1186" s="1334"/>
      <c r="T1186" s="1334"/>
      <c r="U1186" s="1334"/>
      <c r="V1186" s="1334"/>
      <c r="W1186" s="1334"/>
      <c r="X1186" s="1334"/>
      <c r="Y1186" s="1334"/>
      <c r="Z1186" s="1334"/>
      <c r="AA1186" s="1334"/>
      <c r="AB1186" s="1334"/>
      <c r="AC1186" s="1334"/>
      <c r="AD1186" s="1334"/>
      <c r="AE1186" s="1334"/>
      <c r="AF1186" s="1334"/>
      <c r="AG1186" s="1334"/>
      <c r="AH1186" s="1334"/>
      <c r="AI1186" s="1334"/>
      <c r="AJ1186" s="1334"/>
      <c r="AK1186" s="1334"/>
      <c r="AL1186" s="1335"/>
      <c r="AM1186" s="1336">
        <f>'Ornamental Trees - Bare Root'!BH424</f>
        <v>59.95</v>
      </c>
      <c r="AN1186" s="1337"/>
      <c r="AO1186" s="1338"/>
      <c r="AP1186" s="1339">
        <f>'Ornamental Trees - Bare Root'!BJ424</f>
        <v>0</v>
      </c>
      <c r="AQ1186" s="1340"/>
      <c r="AR1186" s="1341"/>
      <c r="AS1186" s="1336" t="str">
        <f t="shared" si="172"/>
        <v/>
      </c>
      <c r="AT1186" s="1337"/>
      <c r="AU1186" s="1337"/>
      <c r="AV1186" s="1338"/>
      <c r="AW1186" s="1342" t="str">
        <f>'Ornamental Trees - Bare Root'!BA424</f>
        <v>JFOBR511</v>
      </c>
      <c r="AX1186" s="1343"/>
      <c r="AY1186" s="1344"/>
      <c r="BB1186" s="108" t="str">
        <f t="shared" si="173"/>
        <v>*********</v>
      </c>
      <c r="BC1186" s="108" t="str">
        <f t="shared" si="174"/>
        <v>JFOBR511</v>
      </c>
      <c r="BD1186" s="108" t="str">
        <f t="shared" si="175"/>
        <v/>
      </c>
      <c r="BE1186" s="108" t="str">
        <f t="shared" si="176"/>
        <v>Pyrus Salicifolia | Weeping Silver Pear - Advanced</v>
      </c>
      <c r="BF1186" s="115" t="str">
        <f t="shared" si="177"/>
        <v/>
      </c>
      <c r="BG1186" s="113">
        <f t="shared" si="178"/>
        <v>59.95</v>
      </c>
      <c r="BH1186" s="206">
        <f t="shared" si="179"/>
        <v>0</v>
      </c>
      <c r="BI1186" s="113" t="str">
        <f t="shared" si="180"/>
        <v/>
      </c>
    </row>
    <row r="1187" spans="2:61" ht="18.75" customHeight="1" x14ac:dyDescent="0.4">
      <c r="B1187" s="1345" t="s">
        <v>1824</v>
      </c>
      <c r="C1187" s="1346"/>
      <c r="D1187" s="1345" t="s">
        <v>1824</v>
      </c>
      <c r="E1187" s="1346"/>
      <c r="F1187" s="1331" t="str">
        <f>'Ornamental Trees - Bare Root'!BG425</f>
        <v/>
      </c>
      <c r="G1187" s="1332"/>
      <c r="H1187" s="1333" t="str">
        <f>IF('Ornamental Trees - Bare Root'!BE425="",'Ornamental Trees - Bare Root'!BC425&amp;" | "&amp;'Ornamental Trees - Bare Root'!BD425,'Ornamental Trees - Bare Root'!BC425&amp;" | "&amp;'Ornamental Trees - Bare Root'!BD425&amp;" - "&amp;'Ornamental Trees - Bare Root'!BE425)</f>
        <v>Pyrus Ussuriensis | Manchurian Pear - Advanced</v>
      </c>
      <c r="I1187" s="1334"/>
      <c r="J1187" s="1334"/>
      <c r="K1187" s="1334"/>
      <c r="L1187" s="1334"/>
      <c r="M1187" s="1334"/>
      <c r="N1187" s="1334"/>
      <c r="O1187" s="1334"/>
      <c r="P1187" s="1334"/>
      <c r="Q1187" s="1334"/>
      <c r="R1187" s="1334"/>
      <c r="S1187" s="1334"/>
      <c r="T1187" s="1334"/>
      <c r="U1187" s="1334"/>
      <c r="V1187" s="1334"/>
      <c r="W1187" s="1334"/>
      <c r="X1187" s="1334"/>
      <c r="Y1187" s="1334"/>
      <c r="Z1187" s="1334"/>
      <c r="AA1187" s="1334"/>
      <c r="AB1187" s="1334"/>
      <c r="AC1187" s="1334"/>
      <c r="AD1187" s="1334"/>
      <c r="AE1187" s="1334"/>
      <c r="AF1187" s="1334"/>
      <c r="AG1187" s="1334"/>
      <c r="AH1187" s="1334"/>
      <c r="AI1187" s="1334"/>
      <c r="AJ1187" s="1334"/>
      <c r="AK1187" s="1334"/>
      <c r="AL1187" s="1335"/>
      <c r="AM1187" s="1336">
        <f>'Ornamental Trees - Bare Root'!BH425</f>
        <v>59.95</v>
      </c>
      <c r="AN1187" s="1337"/>
      <c r="AO1187" s="1338"/>
      <c r="AP1187" s="1339">
        <f>'Ornamental Trees - Bare Root'!BJ425</f>
        <v>0</v>
      </c>
      <c r="AQ1187" s="1340"/>
      <c r="AR1187" s="1341"/>
      <c r="AS1187" s="1336" t="str">
        <f t="shared" si="172"/>
        <v/>
      </c>
      <c r="AT1187" s="1337"/>
      <c r="AU1187" s="1337"/>
      <c r="AV1187" s="1338"/>
      <c r="AW1187" s="1342" t="str">
        <f>'Ornamental Trees - Bare Root'!BA425</f>
        <v>JFOBR512</v>
      </c>
      <c r="AX1187" s="1343"/>
      <c r="AY1187" s="1344"/>
      <c r="BB1187" s="108" t="str">
        <f t="shared" si="173"/>
        <v>*********</v>
      </c>
      <c r="BC1187" s="108" t="str">
        <f t="shared" si="174"/>
        <v>JFOBR512</v>
      </c>
      <c r="BD1187" s="108" t="str">
        <f t="shared" si="175"/>
        <v/>
      </c>
      <c r="BE1187" s="108" t="str">
        <f t="shared" si="176"/>
        <v>Pyrus Ussuriensis | Manchurian Pear - Advanced</v>
      </c>
      <c r="BF1187" s="115" t="str">
        <f t="shared" si="177"/>
        <v/>
      </c>
      <c r="BG1187" s="113">
        <f t="shared" si="178"/>
        <v>59.95</v>
      </c>
      <c r="BH1187" s="206">
        <f t="shared" si="179"/>
        <v>0</v>
      </c>
      <c r="BI1187" s="113" t="str">
        <f t="shared" si="180"/>
        <v/>
      </c>
    </row>
    <row r="1188" spans="2:61" ht="18.75" customHeight="1" x14ac:dyDescent="0.4">
      <c r="B1188" s="1345" t="s">
        <v>1824</v>
      </c>
      <c r="C1188" s="1346"/>
      <c r="D1188" s="1345" t="s">
        <v>1824</v>
      </c>
      <c r="E1188" s="1346"/>
      <c r="F1188" s="1331" t="str">
        <f>'Ornamental Trees - Bare Root'!BG426</f>
        <v/>
      </c>
      <c r="G1188" s="1332"/>
      <c r="H1188" s="1333" t="str">
        <f>IF('Ornamental Trees - Bare Root'!BE426="",'Ornamental Trees - Bare Root'!BC426&amp;" | "&amp;'Ornamental Trees - Bare Root'!BD426,'Ornamental Trees - Bare Root'!BC426&amp;" | "&amp;'Ornamental Trees - Bare Root'!BD426&amp;" - "&amp;'Ornamental Trees - Bare Root'!BE426)</f>
        <v xml:space="preserve"> | </v>
      </c>
      <c r="I1188" s="1334"/>
      <c r="J1188" s="1334"/>
      <c r="K1188" s="1334"/>
      <c r="L1188" s="1334"/>
      <c r="M1188" s="1334"/>
      <c r="N1188" s="1334"/>
      <c r="O1188" s="1334"/>
      <c r="P1188" s="1334"/>
      <c r="Q1188" s="1334"/>
      <c r="R1188" s="1334"/>
      <c r="S1188" s="1334"/>
      <c r="T1188" s="1334"/>
      <c r="U1188" s="1334"/>
      <c r="V1188" s="1334"/>
      <c r="W1188" s="1334"/>
      <c r="X1188" s="1334"/>
      <c r="Y1188" s="1334"/>
      <c r="Z1188" s="1334"/>
      <c r="AA1188" s="1334"/>
      <c r="AB1188" s="1334"/>
      <c r="AC1188" s="1334"/>
      <c r="AD1188" s="1334"/>
      <c r="AE1188" s="1334"/>
      <c r="AF1188" s="1334"/>
      <c r="AG1188" s="1334"/>
      <c r="AH1188" s="1334"/>
      <c r="AI1188" s="1334"/>
      <c r="AJ1188" s="1334"/>
      <c r="AK1188" s="1334"/>
      <c r="AL1188" s="1335"/>
      <c r="AM1188" s="1336" t="str">
        <f>'Ornamental Trees - Bare Root'!BH426</f>
        <v/>
      </c>
      <c r="AN1188" s="1337"/>
      <c r="AO1188" s="1338"/>
      <c r="AP1188" s="1339" t="str">
        <f>'Ornamental Trees - Bare Root'!BJ426</f>
        <v/>
      </c>
      <c r="AQ1188" s="1340"/>
      <c r="AR1188" s="1341"/>
      <c r="AS1188" s="1336" t="str">
        <f t="shared" si="172"/>
        <v/>
      </c>
      <c r="AT1188" s="1337"/>
      <c r="AU1188" s="1337"/>
      <c r="AV1188" s="1338"/>
      <c r="AW1188" s="1342" t="str">
        <f>'Ornamental Trees - Bare Root'!BA426</f>
        <v/>
      </c>
      <c r="AX1188" s="1343"/>
      <c r="AY1188" s="1344"/>
      <c r="BB1188" s="108" t="str">
        <f t="shared" si="173"/>
        <v>*********</v>
      </c>
      <c r="BC1188" s="108" t="str">
        <f t="shared" si="174"/>
        <v/>
      </c>
      <c r="BD1188" s="108" t="str">
        <f t="shared" si="175"/>
        <v/>
      </c>
      <c r="BE1188" s="108" t="str">
        <f t="shared" si="176"/>
        <v xml:space="preserve"> | </v>
      </c>
      <c r="BF1188" s="115" t="str">
        <f t="shared" si="177"/>
        <v/>
      </c>
      <c r="BG1188" s="113" t="str">
        <f t="shared" si="178"/>
        <v/>
      </c>
      <c r="BH1188" s="206" t="str">
        <f t="shared" si="179"/>
        <v/>
      </c>
      <c r="BI1188" s="113" t="str">
        <f t="shared" si="180"/>
        <v/>
      </c>
    </row>
    <row r="1189" spans="2:61" ht="18.75" customHeight="1" x14ac:dyDescent="0.4">
      <c r="B1189" s="1345" t="s">
        <v>1824</v>
      </c>
      <c r="C1189" s="1346"/>
      <c r="D1189" s="1345" t="s">
        <v>1824</v>
      </c>
      <c r="E1189" s="1346"/>
      <c r="F1189" s="1331" t="str">
        <f>'Ornamental Trees - Bare Root'!BG427</f>
        <v/>
      </c>
      <c r="G1189" s="1332"/>
      <c r="H1189" s="1333" t="str">
        <f>IF('Ornamental Trees - Bare Root'!BE427="",'Ornamental Trees - Bare Root'!BC427&amp;" | "&amp;'Ornamental Trees - Bare Root'!BD427,'Ornamental Trees - Bare Root'!BC427&amp;" | "&amp;'Ornamental Trees - Bare Root'!BD427&amp;" - "&amp;'Ornamental Trees - Bare Root'!BE427)</f>
        <v>Pyrus Salicifolia | Weeping Silver Pear - 1.5m Standard</v>
      </c>
      <c r="I1189" s="1334"/>
      <c r="J1189" s="1334"/>
      <c r="K1189" s="1334"/>
      <c r="L1189" s="1334"/>
      <c r="M1189" s="1334"/>
      <c r="N1189" s="1334"/>
      <c r="O1189" s="1334"/>
      <c r="P1189" s="1334"/>
      <c r="Q1189" s="1334"/>
      <c r="R1189" s="1334"/>
      <c r="S1189" s="1334"/>
      <c r="T1189" s="1334"/>
      <c r="U1189" s="1334"/>
      <c r="V1189" s="1334"/>
      <c r="W1189" s="1334"/>
      <c r="X1189" s="1334"/>
      <c r="Y1189" s="1334"/>
      <c r="Z1189" s="1334"/>
      <c r="AA1189" s="1334"/>
      <c r="AB1189" s="1334"/>
      <c r="AC1189" s="1334"/>
      <c r="AD1189" s="1334"/>
      <c r="AE1189" s="1334"/>
      <c r="AF1189" s="1334"/>
      <c r="AG1189" s="1334"/>
      <c r="AH1189" s="1334"/>
      <c r="AI1189" s="1334"/>
      <c r="AJ1189" s="1334"/>
      <c r="AK1189" s="1334"/>
      <c r="AL1189" s="1335"/>
      <c r="AM1189" s="1336" t="str">
        <f>'Ornamental Trees - Bare Root'!BH427</f>
        <v/>
      </c>
      <c r="AN1189" s="1337"/>
      <c r="AO1189" s="1338"/>
      <c r="AP1189" s="1339">
        <f>'Ornamental Trees - Bare Root'!BJ427</f>
        <v>0</v>
      </c>
      <c r="AQ1189" s="1340"/>
      <c r="AR1189" s="1341"/>
      <c r="AS1189" s="1336" t="str">
        <f t="shared" si="172"/>
        <v/>
      </c>
      <c r="AT1189" s="1337"/>
      <c r="AU1189" s="1337"/>
      <c r="AV1189" s="1338"/>
      <c r="AW1189" s="1342" t="str">
        <f>'Ornamental Trees - Bare Root'!BA427</f>
        <v>JFOBR517</v>
      </c>
      <c r="AX1189" s="1343"/>
      <c r="AY1189" s="1344"/>
      <c r="BB1189" s="108" t="str">
        <f t="shared" si="173"/>
        <v>*********</v>
      </c>
      <c r="BC1189" s="108" t="str">
        <f t="shared" si="174"/>
        <v>JFOBR517</v>
      </c>
      <c r="BD1189" s="108" t="str">
        <f t="shared" si="175"/>
        <v/>
      </c>
      <c r="BE1189" s="108" t="str">
        <f t="shared" si="176"/>
        <v>Pyrus Salicifolia | Weeping Silver Pear - 1.5m Standard</v>
      </c>
      <c r="BF1189" s="115" t="str">
        <f t="shared" si="177"/>
        <v/>
      </c>
      <c r="BG1189" s="113" t="str">
        <f t="shared" si="178"/>
        <v/>
      </c>
      <c r="BH1189" s="206">
        <f t="shared" si="179"/>
        <v>0</v>
      </c>
      <c r="BI1189" s="113" t="str">
        <f t="shared" si="180"/>
        <v/>
      </c>
    </row>
    <row r="1190" spans="2:61" ht="18.75" customHeight="1" x14ac:dyDescent="0.4">
      <c r="B1190" s="1345" t="s">
        <v>1824</v>
      </c>
      <c r="C1190" s="1346"/>
      <c r="D1190" s="1345" t="s">
        <v>1824</v>
      </c>
      <c r="E1190" s="1346"/>
      <c r="F1190" s="1331" t="str">
        <f>'Ornamental Trees - Bare Root'!BG428</f>
        <v/>
      </c>
      <c r="G1190" s="1332"/>
      <c r="H1190" s="1333" t="str">
        <f>IF('Ornamental Trees - Bare Root'!BE428="",'Ornamental Trees - Bare Root'!BC428&amp;" | "&amp;'Ornamental Trees - Bare Root'!BD428,'Ornamental Trees - Bare Root'!BC428&amp;" | "&amp;'Ornamental Trees - Bare Root'!BD428&amp;" - "&amp;'Ornamental Trees - Bare Root'!BE428)</f>
        <v>Pyrus Salicifolia 'Discoball' | Discoball Weeping Silver Pear - 1.8m Standard</v>
      </c>
      <c r="I1190" s="1334"/>
      <c r="J1190" s="1334"/>
      <c r="K1190" s="1334"/>
      <c r="L1190" s="1334"/>
      <c r="M1190" s="1334"/>
      <c r="N1190" s="1334"/>
      <c r="O1190" s="1334"/>
      <c r="P1190" s="1334"/>
      <c r="Q1190" s="1334"/>
      <c r="R1190" s="1334"/>
      <c r="S1190" s="1334"/>
      <c r="T1190" s="1334"/>
      <c r="U1190" s="1334"/>
      <c r="V1190" s="1334"/>
      <c r="W1190" s="1334"/>
      <c r="X1190" s="1334"/>
      <c r="Y1190" s="1334"/>
      <c r="Z1190" s="1334"/>
      <c r="AA1190" s="1334"/>
      <c r="AB1190" s="1334"/>
      <c r="AC1190" s="1334"/>
      <c r="AD1190" s="1334"/>
      <c r="AE1190" s="1334"/>
      <c r="AF1190" s="1334"/>
      <c r="AG1190" s="1334"/>
      <c r="AH1190" s="1334"/>
      <c r="AI1190" s="1334"/>
      <c r="AJ1190" s="1334"/>
      <c r="AK1190" s="1334"/>
      <c r="AL1190" s="1335"/>
      <c r="AM1190" s="1336">
        <f>'Ornamental Trees - Bare Root'!BH428</f>
        <v>139.94999999999999</v>
      </c>
      <c r="AN1190" s="1337"/>
      <c r="AO1190" s="1338"/>
      <c r="AP1190" s="1339">
        <f>'Ornamental Trees - Bare Root'!BJ428</f>
        <v>0</v>
      </c>
      <c r="AQ1190" s="1340"/>
      <c r="AR1190" s="1341"/>
      <c r="AS1190" s="1336" t="str">
        <f t="shared" si="172"/>
        <v/>
      </c>
      <c r="AT1190" s="1337"/>
      <c r="AU1190" s="1337"/>
      <c r="AV1190" s="1338"/>
      <c r="AW1190" s="1342" t="str">
        <f>'Ornamental Trees - Bare Root'!BA428</f>
        <v>FNOBR517</v>
      </c>
      <c r="AX1190" s="1343"/>
      <c r="AY1190" s="1344"/>
      <c r="BB1190" s="108" t="str">
        <f t="shared" si="173"/>
        <v>*********</v>
      </c>
      <c r="BC1190" s="108" t="str">
        <f t="shared" si="174"/>
        <v>FNOBR517</v>
      </c>
      <c r="BD1190" s="108" t="str">
        <f t="shared" si="175"/>
        <v/>
      </c>
      <c r="BE1190" s="108" t="str">
        <f t="shared" si="176"/>
        <v>Pyrus Salicifolia 'Discoball' | Discoball Weeping Silver Pear - 1.8m Standard</v>
      </c>
      <c r="BF1190" s="115" t="str">
        <f t="shared" si="177"/>
        <v/>
      </c>
      <c r="BG1190" s="113">
        <f t="shared" si="178"/>
        <v>139.94999999999999</v>
      </c>
      <c r="BH1190" s="206">
        <f t="shared" si="179"/>
        <v>0</v>
      </c>
      <c r="BI1190" s="113" t="str">
        <f t="shared" si="180"/>
        <v/>
      </c>
    </row>
    <row r="1191" spans="2:61" ht="18.75" customHeight="1" x14ac:dyDescent="0.4">
      <c r="B1191" s="1345" t="s">
        <v>1824</v>
      </c>
      <c r="C1191" s="1346"/>
      <c r="D1191" s="1345" t="s">
        <v>1824</v>
      </c>
      <c r="E1191" s="1346"/>
      <c r="F1191" s="1331" t="str">
        <f>'Ornamental Trees - Bare Root'!BG429</f>
        <v/>
      </c>
      <c r="G1191" s="1332"/>
      <c r="H1191" s="1333" t="str">
        <f>IF('Ornamental Trees - Bare Root'!BE429="",'Ornamental Trees - Bare Root'!BC429&amp;" | "&amp;'Ornamental Trees - Bare Root'!BD429,'Ornamental Trees - Bare Root'!BC429&amp;" | "&amp;'Ornamental Trees - Bare Root'!BD429&amp;" - "&amp;'Ornamental Trees - Bare Root'!BE429)</f>
        <v xml:space="preserve"> | </v>
      </c>
      <c r="I1191" s="1334"/>
      <c r="J1191" s="1334"/>
      <c r="K1191" s="1334"/>
      <c r="L1191" s="1334"/>
      <c r="M1191" s="1334"/>
      <c r="N1191" s="1334"/>
      <c r="O1191" s="1334"/>
      <c r="P1191" s="1334"/>
      <c r="Q1191" s="1334"/>
      <c r="R1191" s="1334"/>
      <c r="S1191" s="1334"/>
      <c r="T1191" s="1334"/>
      <c r="U1191" s="1334"/>
      <c r="V1191" s="1334"/>
      <c r="W1191" s="1334"/>
      <c r="X1191" s="1334"/>
      <c r="Y1191" s="1334"/>
      <c r="Z1191" s="1334"/>
      <c r="AA1191" s="1334"/>
      <c r="AB1191" s="1334"/>
      <c r="AC1191" s="1334"/>
      <c r="AD1191" s="1334"/>
      <c r="AE1191" s="1334"/>
      <c r="AF1191" s="1334"/>
      <c r="AG1191" s="1334"/>
      <c r="AH1191" s="1334"/>
      <c r="AI1191" s="1334"/>
      <c r="AJ1191" s="1334"/>
      <c r="AK1191" s="1334"/>
      <c r="AL1191" s="1335"/>
      <c r="AM1191" s="1336" t="str">
        <f>'Ornamental Trees - Bare Root'!BH429</f>
        <v/>
      </c>
      <c r="AN1191" s="1337"/>
      <c r="AO1191" s="1338"/>
      <c r="AP1191" s="1339" t="str">
        <f>'Ornamental Trees - Bare Root'!BJ429</f>
        <v/>
      </c>
      <c r="AQ1191" s="1340"/>
      <c r="AR1191" s="1341"/>
      <c r="AS1191" s="1336" t="str">
        <f t="shared" si="172"/>
        <v/>
      </c>
      <c r="AT1191" s="1337"/>
      <c r="AU1191" s="1337"/>
      <c r="AV1191" s="1338"/>
      <c r="AW1191" s="1342" t="str">
        <f>'Ornamental Trees - Bare Root'!BA429</f>
        <v/>
      </c>
      <c r="AX1191" s="1343"/>
      <c r="AY1191" s="1344"/>
      <c r="BB1191" s="108" t="str">
        <f t="shared" si="173"/>
        <v>*********</v>
      </c>
      <c r="BC1191" s="108" t="str">
        <f t="shared" si="174"/>
        <v/>
      </c>
      <c r="BD1191" s="108" t="str">
        <f t="shared" si="175"/>
        <v/>
      </c>
      <c r="BE1191" s="108" t="str">
        <f t="shared" si="176"/>
        <v xml:space="preserve"> | </v>
      </c>
      <c r="BF1191" s="115" t="str">
        <f t="shared" si="177"/>
        <v/>
      </c>
      <c r="BG1191" s="113" t="str">
        <f t="shared" si="178"/>
        <v/>
      </c>
      <c r="BH1191" s="206" t="str">
        <f t="shared" si="179"/>
        <v/>
      </c>
      <c r="BI1191" s="113" t="str">
        <f t="shared" si="180"/>
        <v/>
      </c>
    </row>
    <row r="1192" spans="2:61" ht="18.75" customHeight="1" x14ac:dyDescent="0.4">
      <c r="B1192" s="1345" t="s">
        <v>1824</v>
      </c>
      <c r="C1192" s="1346"/>
      <c r="D1192" s="1345" t="s">
        <v>1824</v>
      </c>
      <c r="E1192" s="1346"/>
      <c r="F1192" s="1331" t="str">
        <f>'Ornamental Trees - Bare Root'!BG430</f>
        <v/>
      </c>
      <c r="G1192" s="1332"/>
      <c r="H1192" s="1333" t="str">
        <f>IF('Ornamental Trees - Bare Root'!BE430="",'Ornamental Trees - Bare Root'!BC430&amp;" | "&amp;'Ornamental Trees - Bare Root'!BD430,'Ornamental Trees - Bare Root'!BC430&amp;" | "&amp;'Ornamental Trees - Bare Root'!BD430&amp;" - "&amp;'Ornamental Trees - Bare Root'!BE430)</f>
        <v xml:space="preserve"> | </v>
      </c>
      <c r="I1192" s="1334"/>
      <c r="J1192" s="1334"/>
      <c r="K1192" s="1334"/>
      <c r="L1192" s="1334"/>
      <c r="M1192" s="1334"/>
      <c r="N1192" s="1334"/>
      <c r="O1192" s="1334"/>
      <c r="P1192" s="1334"/>
      <c r="Q1192" s="1334"/>
      <c r="R1192" s="1334"/>
      <c r="S1192" s="1334"/>
      <c r="T1192" s="1334"/>
      <c r="U1192" s="1334"/>
      <c r="V1192" s="1334"/>
      <c r="W1192" s="1334"/>
      <c r="X1192" s="1334"/>
      <c r="Y1192" s="1334"/>
      <c r="Z1192" s="1334"/>
      <c r="AA1192" s="1334"/>
      <c r="AB1192" s="1334"/>
      <c r="AC1192" s="1334"/>
      <c r="AD1192" s="1334"/>
      <c r="AE1192" s="1334"/>
      <c r="AF1192" s="1334"/>
      <c r="AG1192" s="1334"/>
      <c r="AH1192" s="1334"/>
      <c r="AI1192" s="1334"/>
      <c r="AJ1192" s="1334"/>
      <c r="AK1192" s="1334"/>
      <c r="AL1192" s="1335"/>
      <c r="AM1192" s="1336" t="str">
        <f>'Ornamental Trees - Bare Root'!BH430</f>
        <v/>
      </c>
      <c r="AN1192" s="1337"/>
      <c r="AO1192" s="1338"/>
      <c r="AP1192" s="1339" t="str">
        <f>'Ornamental Trees - Bare Root'!BJ430</f>
        <v/>
      </c>
      <c r="AQ1192" s="1340"/>
      <c r="AR1192" s="1341"/>
      <c r="AS1192" s="1336" t="str">
        <f t="shared" si="172"/>
        <v/>
      </c>
      <c r="AT1192" s="1337"/>
      <c r="AU1192" s="1337"/>
      <c r="AV1192" s="1338"/>
      <c r="AW1192" s="1342" t="str">
        <f>'Ornamental Trees - Bare Root'!BA430</f>
        <v/>
      </c>
      <c r="AX1192" s="1343"/>
      <c r="AY1192" s="1344"/>
      <c r="BB1192" s="108" t="str">
        <f t="shared" si="173"/>
        <v>*********</v>
      </c>
      <c r="BC1192" s="108" t="str">
        <f t="shared" si="174"/>
        <v/>
      </c>
      <c r="BD1192" s="108" t="str">
        <f t="shared" si="175"/>
        <v/>
      </c>
      <c r="BE1192" s="108" t="str">
        <f t="shared" si="176"/>
        <v xml:space="preserve"> | </v>
      </c>
      <c r="BF1192" s="115" t="str">
        <f t="shared" si="177"/>
        <v/>
      </c>
      <c r="BG1192" s="113" t="str">
        <f t="shared" si="178"/>
        <v/>
      </c>
      <c r="BH1192" s="206" t="str">
        <f t="shared" si="179"/>
        <v/>
      </c>
      <c r="BI1192" s="113" t="str">
        <f t="shared" si="180"/>
        <v/>
      </c>
    </row>
    <row r="1193" spans="2:61" ht="18.75" customHeight="1" x14ac:dyDescent="0.4">
      <c r="B1193" s="1345" t="s">
        <v>1824</v>
      </c>
      <c r="C1193" s="1346"/>
      <c r="D1193" s="1345" t="s">
        <v>1824</v>
      </c>
      <c r="E1193" s="1346"/>
      <c r="F1193" s="1331" t="str">
        <f>'Ornamental Trees - Bare Root'!BG431</f>
        <v/>
      </c>
      <c r="G1193" s="1332"/>
      <c r="H1193" s="1333" t="str">
        <f>IF('Ornamental Trees - Bare Root'!BE431="",'Ornamental Trees - Bare Root'!BC431&amp;" | "&amp;'Ornamental Trees - Bare Root'!BD431,'Ornamental Trees - Bare Root'!BC431&amp;" | "&amp;'Ornamental Trees - Bare Root'!BD431&amp;" - "&amp;'Ornamental Trees - Bare Root'!BE431)</f>
        <v>Quercus Alba x Q. Robur  'Crimschmidt' | Crimson Spire Oak - Advanced</v>
      </c>
      <c r="I1193" s="1334"/>
      <c r="J1193" s="1334"/>
      <c r="K1193" s="1334"/>
      <c r="L1193" s="1334"/>
      <c r="M1193" s="1334"/>
      <c r="N1193" s="1334"/>
      <c r="O1193" s="1334"/>
      <c r="P1193" s="1334"/>
      <c r="Q1193" s="1334"/>
      <c r="R1193" s="1334"/>
      <c r="S1193" s="1334"/>
      <c r="T1193" s="1334"/>
      <c r="U1193" s="1334"/>
      <c r="V1193" s="1334"/>
      <c r="W1193" s="1334"/>
      <c r="X1193" s="1334"/>
      <c r="Y1193" s="1334"/>
      <c r="Z1193" s="1334"/>
      <c r="AA1193" s="1334"/>
      <c r="AB1193" s="1334"/>
      <c r="AC1193" s="1334"/>
      <c r="AD1193" s="1334"/>
      <c r="AE1193" s="1334"/>
      <c r="AF1193" s="1334"/>
      <c r="AG1193" s="1334"/>
      <c r="AH1193" s="1334"/>
      <c r="AI1193" s="1334"/>
      <c r="AJ1193" s="1334"/>
      <c r="AK1193" s="1334"/>
      <c r="AL1193" s="1335"/>
      <c r="AM1193" s="1336" t="str">
        <f>'Ornamental Trees - Bare Root'!BH431</f>
        <v/>
      </c>
      <c r="AN1193" s="1337"/>
      <c r="AO1193" s="1338"/>
      <c r="AP1193" s="1339">
        <f>'Ornamental Trees - Bare Root'!BJ431</f>
        <v>0</v>
      </c>
      <c r="AQ1193" s="1340"/>
      <c r="AR1193" s="1341"/>
      <c r="AS1193" s="1336" t="str">
        <f t="shared" si="172"/>
        <v/>
      </c>
      <c r="AT1193" s="1337"/>
      <c r="AU1193" s="1337"/>
      <c r="AV1193" s="1338"/>
      <c r="AW1193" s="1342" t="str">
        <f>'Ornamental Trees - Bare Root'!BA431</f>
        <v>FNOBR526</v>
      </c>
      <c r="AX1193" s="1343"/>
      <c r="AY1193" s="1344"/>
      <c r="BB1193" s="108" t="str">
        <f t="shared" si="173"/>
        <v>*********</v>
      </c>
      <c r="BC1193" s="108" t="str">
        <f t="shared" si="174"/>
        <v>FNOBR526</v>
      </c>
      <c r="BD1193" s="108" t="str">
        <f t="shared" si="175"/>
        <v/>
      </c>
      <c r="BE1193" s="108" t="str">
        <f t="shared" si="176"/>
        <v>Quercus Alba x Q. Robur  'Crimschmidt' | Crimson Spire Oak - Advanced</v>
      </c>
      <c r="BF1193" s="115" t="str">
        <f t="shared" si="177"/>
        <v/>
      </c>
      <c r="BG1193" s="113" t="str">
        <f t="shared" si="178"/>
        <v/>
      </c>
      <c r="BH1193" s="206">
        <f t="shared" si="179"/>
        <v>0</v>
      </c>
      <c r="BI1193" s="113" t="str">
        <f t="shared" si="180"/>
        <v/>
      </c>
    </row>
    <row r="1194" spans="2:61" ht="18.75" customHeight="1" x14ac:dyDescent="0.4">
      <c r="B1194" s="1345" t="s">
        <v>1824</v>
      </c>
      <c r="C1194" s="1346"/>
      <c r="D1194" s="1345" t="s">
        <v>1824</v>
      </c>
      <c r="E1194" s="1346"/>
      <c r="F1194" s="1331" t="str">
        <f>'Ornamental Trees - Bare Root'!BG432</f>
        <v/>
      </c>
      <c r="G1194" s="1332"/>
      <c r="H1194" s="1333" t="str">
        <f>IF('Ornamental Trees - Bare Root'!BE432="",'Ornamental Trees - Bare Root'!BC432&amp;" | "&amp;'Ornamental Trees - Bare Root'!BD432,'Ornamental Trees - Bare Root'!BC432&amp;" | "&amp;'Ornamental Trees - Bare Root'!BD432&amp;" - "&amp;'Ornamental Trees - Bare Root'!BE432)</f>
        <v>Quercus Coccinea | Scarlet Oak - Advanced</v>
      </c>
      <c r="I1194" s="1334"/>
      <c r="J1194" s="1334"/>
      <c r="K1194" s="1334"/>
      <c r="L1194" s="1334"/>
      <c r="M1194" s="1334"/>
      <c r="N1194" s="1334"/>
      <c r="O1194" s="1334"/>
      <c r="P1194" s="1334"/>
      <c r="Q1194" s="1334"/>
      <c r="R1194" s="1334"/>
      <c r="S1194" s="1334"/>
      <c r="T1194" s="1334"/>
      <c r="U1194" s="1334"/>
      <c r="V1194" s="1334"/>
      <c r="W1194" s="1334"/>
      <c r="X1194" s="1334"/>
      <c r="Y1194" s="1334"/>
      <c r="Z1194" s="1334"/>
      <c r="AA1194" s="1334"/>
      <c r="AB1194" s="1334"/>
      <c r="AC1194" s="1334"/>
      <c r="AD1194" s="1334"/>
      <c r="AE1194" s="1334"/>
      <c r="AF1194" s="1334"/>
      <c r="AG1194" s="1334"/>
      <c r="AH1194" s="1334"/>
      <c r="AI1194" s="1334"/>
      <c r="AJ1194" s="1334"/>
      <c r="AK1194" s="1334"/>
      <c r="AL1194" s="1335"/>
      <c r="AM1194" s="1336">
        <f>'Ornamental Trees - Bare Root'!BH432</f>
        <v>200</v>
      </c>
      <c r="AN1194" s="1337"/>
      <c r="AO1194" s="1338"/>
      <c r="AP1194" s="1339">
        <f>'Ornamental Trees - Bare Root'!BJ432</f>
        <v>0</v>
      </c>
      <c r="AQ1194" s="1340"/>
      <c r="AR1194" s="1341"/>
      <c r="AS1194" s="1336" t="str">
        <f t="shared" si="172"/>
        <v/>
      </c>
      <c r="AT1194" s="1337"/>
      <c r="AU1194" s="1337"/>
      <c r="AV1194" s="1338"/>
      <c r="AW1194" s="1342" t="str">
        <f>'Ornamental Trees - Bare Root'!BA432</f>
        <v>JFOBR529</v>
      </c>
      <c r="AX1194" s="1343"/>
      <c r="AY1194" s="1344"/>
      <c r="BB1194" s="108" t="str">
        <f t="shared" si="173"/>
        <v>*********</v>
      </c>
      <c r="BC1194" s="108" t="str">
        <f t="shared" si="174"/>
        <v>JFOBR529</v>
      </c>
      <c r="BD1194" s="108" t="str">
        <f t="shared" si="175"/>
        <v/>
      </c>
      <c r="BE1194" s="108" t="str">
        <f t="shared" si="176"/>
        <v>Quercus Coccinea | Scarlet Oak - Advanced</v>
      </c>
      <c r="BF1194" s="115" t="str">
        <f t="shared" si="177"/>
        <v/>
      </c>
      <c r="BG1194" s="113">
        <f t="shared" si="178"/>
        <v>200</v>
      </c>
      <c r="BH1194" s="206">
        <f t="shared" si="179"/>
        <v>0</v>
      </c>
      <c r="BI1194" s="113" t="str">
        <f t="shared" si="180"/>
        <v/>
      </c>
    </row>
    <row r="1195" spans="2:61" ht="18.75" customHeight="1" x14ac:dyDescent="0.4">
      <c r="B1195" s="1345" t="s">
        <v>1824</v>
      </c>
      <c r="C1195" s="1346"/>
      <c r="D1195" s="1345" t="s">
        <v>1824</v>
      </c>
      <c r="E1195" s="1346"/>
      <c r="F1195" s="1331" t="str">
        <f>'Ornamental Trees - Bare Root'!BG433</f>
        <v/>
      </c>
      <c r="G1195" s="1332"/>
      <c r="H1195" s="1333" t="str">
        <f>IF('Ornamental Trees - Bare Root'!BE433="",'Ornamental Trees - Bare Root'!BC433&amp;" | "&amp;'Ornamental Trees - Bare Root'!BD433,'Ornamental Trees - Bare Root'!BC433&amp;" | "&amp;'Ornamental Trees - Bare Root'!BD433&amp;" - "&amp;'Ornamental Trees - Bare Root'!BE433)</f>
        <v>Quercus Palustris | Pin Oak - Advanced</v>
      </c>
      <c r="I1195" s="1334"/>
      <c r="J1195" s="1334"/>
      <c r="K1195" s="1334"/>
      <c r="L1195" s="1334"/>
      <c r="M1195" s="1334"/>
      <c r="N1195" s="1334"/>
      <c r="O1195" s="1334"/>
      <c r="P1195" s="1334"/>
      <c r="Q1195" s="1334"/>
      <c r="R1195" s="1334"/>
      <c r="S1195" s="1334"/>
      <c r="T1195" s="1334"/>
      <c r="U1195" s="1334"/>
      <c r="V1195" s="1334"/>
      <c r="W1195" s="1334"/>
      <c r="X1195" s="1334"/>
      <c r="Y1195" s="1334"/>
      <c r="Z1195" s="1334"/>
      <c r="AA1195" s="1334"/>
      <c r="AB1195" s="1334"/>
      <c r="AC1195" s="1334"/>
      <c r="AD1195" s="1334"/>
      <c r="AE1195" s="1334"/>
      <c r="AF1195" s="1334"/>
      <c r="AG1195" s="1334"/>
      <c r="AH1195" s="1334"/>
      <c r="AI1195" s="1334"/>
      <c r="AJ1195" s="1334"/>
      <c r="AK1195" s="1334"/>
      <c r="AL1195" s="1335"/>
      <c r="AM1195" s="1336">
        <f>'Ornamental Trees - Bare Root'!BH433</f>
        <v>200</v>
      </c>
      <c r="AN1195" s="1337"/>
      <c r="AO1195" s="1338"/>
      <c r="AP1195" s="1339">
        <f>'Ornamental Trees - Bare Root'!BJ433</f>
        <v>0</v>
      </c>
      <c r="AQ1195" s="1340"/>
      <c r="AR1195" s="1341"/>
      <c r="AS1195" s="1336" t="str">
        <f t="shared" si="172"/>
        <v/>
      </c>
      <c r="AT1195" s="1337"/>
      <c r="AU1195" s="1337"/>
      <c r="AV1195" s="1338"/>
      <c r="AW1195" s="1342" t="str">
        <f>'Ornamental Trees - Bare Root'!BA433</f>
        <v>FNOBR532</v>
      </c>
      <c r="AX1195" s="1343"/>
      <c r="AY1195" s="1344"/>
      <c r="BB1195" s="108" t="str">
        <f t="shared" si="173"/>
        <v>*********</v>
      </c>
      <c r="BC1195" s="108" t="str">
        <f t="shared" si="174"/>
        <v>FNOBR532</v>
      </c>
      <c r="BD1195" s="108" t="str">
        <f t="shared" si="175"/>
        <v/>
      </c>
      <c r="BE1195" s="108" t="str">
        <f t="shared" si="176"/>
        <v>Quercus Palustris | Pin Oak - Advanced</v>
      </c>
      <c r="BF1195" s="115" t="str">
        <f t="shared" si="177"/>
        <v/>
      </c>
      <c r="BG1195" s="113">
        <f t="shared" si="178"/>
        <v>200</v>
      </c>
      <c r="BH1195" s="206">
        <f t="shared" si="179"/>
        <v>0</v>
      </c>
      <c r="BI1195" s="113" t="str">
        <f t="shared" si="180"/>
        <v/>
      </c>
    </row>
    <row r="1196" spans="2:61" ht="18.75" customHeight="1" x14ac:dyDescent="0.4">
      <c r="B1196" s="1345" t="s">
        <v>1824</v>
      </c>
      <c r="C1196" s="1346"/>
      <c r="D1196" s="1345" t="s">
        <v>1824</v>
      </c>
      <c r="E1196" s="1346"/>
      <c r="F1196" s="1331" t="str">
        <f>'Ornamental Trees - Bare Root'!BG434</f>
        <v/>
      </c>
      <c r="G1196" s="1332"/>
      <c r="H1196" s="1333" t="str">
        <f>IF('Ornamental Trees - Bare Root'!BE434="",'Ornamental Trees - Bare Root'!BC434&amp;" | "&amp;'Ornamental Trees - Bare Root'!BD434,'Ornamental Trees - Bare Root'!BC434&amp;" | "&amp;'Ornamental Trees - Bare Root'!BD434&amp;" - "&amp;'Ornamental Trees - Bare Root'!BE434)</f>
        <v>Quercus Palustris | Pin Oak - Advanced</v>
      </c>
      <c r="I1196" s="1334"/>
      <c r="J1196" s="1334"/>
      <c r="K1196" s="1334"/>
      <c r="L1196" s="1334"/>
      <c r="M1196" s="1334"/>
      <c r="N1196" s="1334"/>
      <c r="O1196" s="1334"/>
      <c r="P1196" s="1334"/>
      <c r="Q1196" s="1334"/>
      <c r="R1196" s="1334"/>
      <c r="S1196" s="1334"/>
      <c r="T1196" s="1334"/>
      <c r="U1196" s="1334"/>
      <c r="V1196" s="1334"/>
      <c r="W1196" s="1334"/>
      <c r="X1196" s="1334"/>
      <c r="Y1196" s="1334"/>
      <c r="Z1196" s="1334"/>
      <c r="AA1196" s="1334"/>
      <c r="AB1196" s="1334"/>
      <c r="AC1196" s="1334"/>
      <c r="AD1196" s="1334"/>
      <c r="AE1196" s="1334"/>
      <c r="AF1196" s="1334"/>
      <c r="AG1196" s="1334"/>
      <c r="AH1196" s="1334"/>
      <c r="AI1196" s="1334"/>
      <c r="AJ1196" s="1334"/>
      <c r="AK1196" s="1334"/>
      <c r="AL1196" s="1335"/>
      <c r="AM1196" s="1336" t="str">
        <f>'Ornamental Trees - Bare Root'!BH434</f>
        <v/>
      </c>
      <c r="AN1196" s="1337"/>
      <c r="AO1196" s="1338"/>
      <c r="AP1196" s="1339">
        <f>'Ornamental Trees - Bare Root'!BJ434</f>
        <v>0</v>
      </c>
      <c r="AQ1196" s="1340"/>
      <c r="AR1196" s="1341"/>
      <c r="AS1196" s="1336" t="str">
        <f t="shared" si="172"/>
        <v/>
      </c>
      <c r="AT1196" s="1337"/>
      <c r="AU1196" s="1337"/>
      <c r="AV1196" s="1338"/>
      <c r="AW1196" s="1342" t="str">
        <f>'Ornamental Trees - Bare Root'!BA434</f>
        <v>HBOBR532</v>
      </c>
      <c r="AX1196" s="1343"/>
      <c r="AY1196" s="1344"/>
      <c r="BB1196" s="108" t="str">
        <f t="shared" si="173"/>
        <v>*********</v>
      </c>
      <c r="BC1196" s="108" t="str">
        <f t="shared" si="174"/>
        <v>HBOBR532</v>
      </c>
      <c r="BD1196" s="108" t="str">
        <f t="shared" si="175"/>
        <v/>
      </c>
      <c r="BE1196" s="108" t="str">
        <f t="shared" si="176"/>
        <v>Quercus Palustris | Pin Oak - Advanced</v>
      </c>
      <c r="BF1196" s="115" t="str">
        <f t="shared" si="177"/>
        <v/>
      </c>
      <c r="BG1196" s="113" t="str">
        <f t="shared" si="178"/>
        <v/>
      </c>
      <c r="BH1196" s="206">
        <f t="shared" si="179"/>
        <v>0</v>
      </c>
      <c r="BI1196" s="113" t="str">
        <f t="shared" si="180"/>
        <v/>
      </c>
    </row>
    <row r="1197" spans="2:61" ht="18.75" customHeight="1" x14ac:dyDescent="0.4">
      <c r="B1197" s="1345" t="s">
        <v>1824</v>
      </c>
      <c r="C1197" s="1346"/>
      <c r="D1197" s="1345" t="s">
        <v>1824</v>
      </c>
      <c r="E1197" s="1346"/>
      <c r="F1197" s="1331" t="str">
        <f>'Ornamental Trees - Bare Root'!BG435</f>
        <v/>
      </c>
      <c r="G1197" s="1332"/>
      <c r="H1197" s="1333" t="str">
        <f>IF('Ornamental Trees - Bare Root'!BE435="",'Ornamental Trees - Bare Root'!BC435&amp;" | "&amp;'Ornamental Trees - Bare Root'!BD435,'Ornamental Trees - Bare Root'!BC435&amp;" | "&amp;'Ornamental Trees - Bare Root'!BD435&amp;" - "&amp;'Ornamental Trees - Bare Root'!BE435)</f>
        <v>Quercus Palustris | Pin Oak - Advanced</v>
      </c>
      <c r="I1197" s="1334"/>
      <c r="J1197" s="1334"/>
      <c r="K1197" s="1334"/>
      <c r="L1197" s="1334"/>
      <c r="M1197" s="1334"/>
      <c r="N1197" s="1334"/>
      <c r="O1197" s="1334"/>
      <c r="P1197" s="1334"/>
      <c r="Q1197" s="1334"/>
      <c r="R1197" s="1334"/>
      <c r="S1197" s="1334"/>
      <c r="T1197" s="1334"/>
      <c r="U1197" s="1334"/>
      <c r="V1197" s="1334"/>
      <c r="W1197" s="1334"/>
      <c r="X1197" s="1334"/>
      <c r="Y1197" s="1334"/>
      <c r="Z1197" s="1334"/>
      <c r="AA1197" s="1334"/>
      <c r="AB1197" s="1334"/>
      <c r="AC1197" s="1334"/>
      <c r="AD1197" s="1334"/>
      <c r="AE1197" s="1334"/>
      <c r="AF1197" s="1334"/>
      <c r="AG1197" s="1334"/>
      <c r="AH1197" s="1334"/>
      <c r="AI1197" s="1334"/>
      <c r="AJ1197" s="1334"/>
      <c r="AK1197" s="1334"/>
      <c r="AL1197" s="1335"/>
      <c r="AM1197" s="1336" t="str">
        <f>'Ornamental Trees - Bare Root'!BH435</f>
        <v/>
      </c>
      <c r="AN1197" s="1337"/>
      <c r="AO1197" s="1338"/>
      <c r="AP1197" s="1339">
        <f>'Ornamental Trees - Bare Root'!BJ435</f>
        <v>0</v>
      </c>
      <c r="AQ1197" s="1340"/>
      <c r="AR1197" s="1341"/>
      <c r="AS1197" s="1336" t="str">
        <f t="shared" si="172"/>
        <v/>
      </c>
      <c r="AT1197" s="1337"/>
      <c r="AU1197" s="1337"/>
      <c r="AV1197" s="1338"/>
      <c r="AW1197" s="1342" t="str">
        <f>'Ornamental Trees - Bare Root'!BA435</f>
        <v>JFOBR532</v>
      </c>
      <c r="AX1197" s="1343"/>
      <c r="AY1197" s="1344"/>
      <c r="BB1197" s="108" t="str">
        <f t="shared" si="173"/>
        <v>*********</v>
      </c>
      <c r="BC1197" s="108" t="str">
        <f t="shared" si="174"/>
        <v>JFOBR532</v>
      </c>
      <c r="BD1197" s="108" t="str">
        <f t="shared" si="175"/>
        <v/>
      </c>
      <c r="BE1197" s="108" t="str">
        <f t="shared" si="176"/>
        <v>Quercus Palustris | Pin Oak - Advanced</v>
      </c>
      <c r="BF1197" s="115" t="str">
        <f t="shared" si="177"/>
        <v/>
      </c>
      <c r="BG1197" s="113" t="str">
        <f t="shared" si="178"/>
        <v/>
      </c>
      <c r="BH1197" s="206">
        <f t="shared" si="179"/>
        <v>0</v>
      </c>
      <c r="BI1197" s="113" t="str">
        <f t="shared" si="180"/>
        <v/>
      </c>
    </row>
    <row r="1198" spans="2:61" ht="18.75" customHeight="1" x14ac:dyDescent="0.4">
      <c r="B1198" s="1345" t="s">
        <v>1824</v>
      </c>
      <c r="C1198" s="1346"/>
      <c r="D1198" s="1345" t="s">
        <v>1824</v>
      </c>
      <c r="E1198" s="1346"/>
      <c r="F1198" s="1331" t="str">
        <f>'Ornamental Trees - Bare Root'!BG436</f>
        <v/>
      </c>
      <c r="G1198" s="1332"/>
      <c r="H1198" s="1333" t="str">
        <f>IF('Ornamental Trees - Bare Root'!BE436="",'Ornamental Trees - Bare Root'!BC436&amp;" | "&amp;'Ornamental Trees - Bare Root'!BD436,'Ornamental Trees - Bare Root'!BC436&amp;" | "&amp;'Ornamental Trees - Bare Root'!BD436&amp;" - "&amp;'Ornamental Trees - Bare Root'!BE436)</f>
        <v>Quercus Palustris 'Early Fall' | Early Fall Pin Oak - Advanced</v>
      </c>
      <c r="I1198" s="1334"/>
      <c r="J1198" s="1334"/>
      <c r="K1198" s="1334"/>
      <c r="L1198" s="1334"/>
      <c r="M1198" s="1334"/>
      <c r="N1198" s="1334"/>
      <c r="O1198" s="1334"/>
      <c r="P1198" s="1334"/>
      <c r="Q1198" s="1334"/>
      <c r="R1198" s="1334"/>
      <c r="S1198" s="1334"/>
      <c r="T1198" s="1334"/>
      <c r="U1198" s="1334"/>
      <c r="V1198" s="1334"/>
      <c r="W1198" s="1334"/>
      <c r="X1198" s="1334"/>
      <c r="Y1198" s="1334"/>
      <c r="Z1198" s="1334"/>
      <c r="AA1198" s="1334"/>
      <c r="AB1198" s="1334"/>
      <c r="AC1198" s="1334"/>
      <c r="AD1198" s="1334"/>
      <c r="AE1198" s="1334"/>
      <c r="AF1198" s="1334"/>
      <c r="AG1198" s="1334"/>
      <c r="AH1198" s="1334"/>
      <c r="AI1198" s="1334"/>
      <c r="AJ1198" s="1334"/>
      <c r="AK1198" s="1334"/>
      <c r="AL1198" s="1335"/>
      <c r="AM1198" s="1336" t="str">
        <f>'Ornamental Trees - Bare Root'!BH436</f>
        <v/>
      </c>
      <c r="AN1198" s="1337"/>
      <c r="AO1198" s="1338"/>
      <c r="AP1198" s="1339">
        <f>'Ornamental Trees - Bare Root'!BJ436</f>
        <v>0</v>
      </c>
      <c r="AQ1198" s="1340"/>
      <c r="AR1198" s="1341"/>
      <c r="AS1198" s="1336" t="str">
        <f t="shared" si="172"/>
        <v/>
      </c>
      <c r="AT1198" s="1337"/>
      <c r="AU1198" s="1337"/>
      <c r="AV1198" s="1338"/>
      <c r="AW1198" s="1342" t="str">
        <f>'Ornamental Trees - Bare Root'!BA436</f>
        <v>FNOBR535</v>
      </c>
      <c r="AX1198" s="1343"/>
      <c r="AY1198" s="1344"/>
      <c r="BB1198" s="108" t="str">
        <f t="shared" si="173"/>
        <v>*********</v>
      </c>
      <c r="BC1198" s="108" t="str">
        <f t="shared" si="174"/>
        <v>FNOBR535</v>
      </c>
      <c r="BD1198" s="108" t="str">
        <f t="shared" si="175"/>
        <v/>
      </c>
      <c r="BE1198" s="108" t="str">
        <f t="shared" si="176"/>
        <v>Quercus Palustris 'Early Fall' | Early Fall Pin Oak - Advanced</v>
      </c>
      <c r="BF1198" s="115" t="str">
        <f t="shared" si="177"/>
        <v/>
      </c>
      <c r="BG1198" s="113" t="str">
        <f t="shared" si="178"/>
        <v/>
      </c>
      <c r="BH1198" s="206">
        <f t="shared" si="179"/>
        <v>0</v>
      </c>
      <c r="BI1198" s="113" t="str">
        <f t="shared" si="180"/>
        <v/>
      </c>
    </row>
    <row r="1199" spans="2:61" ht="18.75" customHeight="1" x14ac:dyDescent="0.4">
      <c r="B1199" s="1345" t="s">
        <v>1824</v>
      </c>
      <c r="C1199" s="1346"/>
      <c r="D1199" s="1345" t="s">
        <v>1824</v>
      </c>
      <c r="E1199" s="1346"/>
      <c r="F1199" s="1331" t="str">
        <f>'Ornamental Trees - Bare Root'!BG437</f>
        <v/>
      </c>
      <c r="G1199" s="1332"/>
      <c r="H1199" s="1333" t="str">
        <f>IF('Ornamental Trees - Bare Root'!BE437="",'Ornamental Trees - Bare Root'!BC437&amp;" | "&amp;'Ornamental Trees - Bare Root'!BD437,'Ornamental Trees - Bare Root'!BC437&amp;" | "&amp;'Ornamental Trees - Bare Root'!BD437&amp;" - "&amp;'Ornamental Trees - Bare Root'!BE437)</f>
        <v>Quercus Palustris 'Pringreen' Green Pillar | Green Pillar Pin Oak - Advanced</v>
      </c>
      <c r="I1199" s="1334"/>
      <c r="J1199" s="1334"/>
      <c r="K1199" s="1334"/>
      <c r="L1199" s="1334"/>
      <c r="M1199" s="1334"/>
      <c r="N1199" s="1334"/>
      <c r="O1199" s="1334"/>
      <c r="P1199" s="1334"/>
      <c r="Q1199" s="1334"/>
      <c r="R1199" s="1334"/>
      <c r="S1199" s="1334"/>
      <c r="T1199" s="1334"/>
      <c r="U1199" s="1334"/>
      <c r="V1199" s="1334"/>
      <c r="W1199" s="1334"/>
      <c r="X1199" s="1334"/>
      <c r="Y1199" s="1334"/>
      <c r="Z1199" s="1334"/>
      <c r="AA1199" s="1334"/>
      <c r="AB1199" s="1334"/>
      <c r="AC1199" s="1334"/>
      <c r="AD1199" s="1334"/>
      <c r="AE1199" s="1334"/>
      <c r="AF1199" s="1334"/>
      <c r="AG1199" s="1334"/>
      <c r="AH1199" s="1334"/>
      <c r="AI1199" s="1334"/>
      <c r="AJ1199" s="1334"/>
      <c r="AK1199" s="1334"/>
      <c r="AL1199" s="1335"/>
      <c r="AM1199" s="1336" t="str">
        <f>'Ornamental Trees - Bare Root'!BH437</f>
        <v/>
      </c>
      <c r="AN1199" s="1337"/>
      <c r="AO1199" s="1338"/>
      <c r="AP1199" s="1339">
        <f>'Ornamental Trees - Bare Root'!BJ437</f>
        <v>0</v>
      </c>
      <c r="AQ1199" s="1340"/>
      <c r="AR1199" s="1341"/>
      <c r="AS1199" s="1336" t="str">
        <f t="shared" si="172"/>
        <v/>
      </c>
      <c r="AT1199" s="1337"/>
      <c r="AU1199" s="1337"/>
      <c r="AV1199" s="1338"/>
      <c r="AW1199" s="1342" t="str">
        <f>'Ornamental Trees - Bare Root'!BA437</f>
        <v>FNOBR537</v>
      </c>
      <c r="AX1199" s="1343"/>
      <c r="AY1199" s="1344"/>
      <c r="BB1199" s="108" t="str">
        <f t="shared" si="173"/>
        <v>*********</v>
      </c>
      <c r="BC1199" s="108" t="str">
        <f t="shared" si="174"/>
        <v>FNOBR537</v>
      </c>
      <c r="BD1199" s="108" t="str">
        <f t="shared" si="175"/>
        <v/>
      </c>
      <c r="BE1199" s="108" t="str">
        <f t="shared" si="176"/>
        <v>Quercus Palustris 'Pringreen' Green Pillar | Green Pillar Pin Oak - Advanced</v>
      </c>
      <c r="BF1199" s="115" t="str">
        <f t="shared" si="177"/>
        <v/>
      </c>
      <c r="BG1199" s="113" t="str">
        <f t="shared" si="178"/>
        <v/>
      </c>
      <c r="BH1199" s="206">
        <f t="shared" si="179"/>
        <v>0</v>
      </c>
      <c r="BI1199" s="113" t="str">
        <f t="shared" si="180"/>
        <v/>
      </c>
    </row>
    <row r="1200" spans="2:61" ht="18.75" customHeight="1" x14ac:dyDescent="0.4">
      <c r="B1200" s="1345" t="s">
        <v>1824</v>
      </c>
      <c r="C1200" s="1346"/>
      <c r="D1200" s="1345" t="s">
        <v>1824</v>
      </c>
      <c r="E1200" s="1346"/>
      <c r="F1200" s="1331" t="str">
        <f>'Ornamental Trees - Bare Root'!BG438</f>
        <v/>
      </c>
      <c r="G1200" s="1332"/>
      <c r="H1200" s="1333" t="str">
        <f>IF('Ornamental Trees - Bare Root'!BE438="",'Ornamental Trees - Bare Root'!BC438&amp;" | "&amp;'Ornamental Trees - Bare Root'!BD438,'Ornamental Trees - Bare Root'!BC438&amp;" | "&amp;'Ornamental Trees - Bare Root'!BD438&amp;" - "&amp;'Ornamental Trees - Bare Root'!BE438)</f>
        <v>Quercus Robur* | English Oak - Advanced</v>
      </c>
      <c r="I1200" s="1334"/>
      <c r="J1200" s="1334"/>
      <c r="K1200" s="1334"/>
      <c r="L1200" s="1334"/>
      <c r="M1200" s="1334"/>
      <c r="N1200" s="1334"/>
      <c r="O1200" s="1334"/>
      <c r="P1200" s="1334"/>
      <c r="Q1200" s="1334"/>
      <c r="R1200" s="1334"/>
      <c r="S1200" s="1334"/>
      <c r="T1200" s="1334"/>
      <c r="U1200" s="1334"/>
      <c r="V1200" s="1334"/>
      <c r="W1200" s="1334"/>
      <c r="X1200" s="1334"/>
      <c r="Y1200" s="1334"/>
      <c r="Z1200" s="1334"/>
      <c r="AA1200" s="1334"/>
      <c r="AB1200" s="1334"/>
      <c r="AC1200" s="1334"/>
      <c r="AD1200" s="1334"/>
      <c r="AE1200" s="1334"/>
      <c r="AF1200" s="1334"/>
      <c r="AG1200" s="1334"/>
      <c r="AH1200" s="1334"/>
      <c r="AI1200" s="1334"/>
      <c r="AJ1200" s="1334"/>
      <c r="AK1200" s="1334"/>
      <c r="AL1200" s="1335"/>
      <c r="AM1200" s="1336">
        <f>'Ornamental Trees - Bare Root'!BH438</f>
        <v>200</v>
      </c>
      <c r="AN1200" s="1337"/>
      <c r="AO1200" s="1338"/>
      <c r="AP1200" s="1339">
        <f>'Ornamental Trees - Bare Root'!BJ438</f>
        <v>0</v>
      </c>
      <c r="AQ1200" s="1340"/>
      <c r="AR1200" s="1341"/>
      <c r="AS1200" s="1336" t="str">
        <f t="shared" si="172"/>
        <v/>
      </c>
      <c r="AT1200" s="1337"/>
      <c r="AU1200" s="1337"/>
      <c r="AV1200" s="1338"/>
      <c r="AW1200" s="1342" t="str">
        <f>'Ornamental Trees - Bare Root'!BA438</f>
        <v>JFOBR539</v>
      </c>
      <c r="AX1200" s="1343"/>
      <c r="AY1200" s="1344"/>
      <c r="BB1200" s="108" t="str">
        <f t="shared" si="173"/>
        <v>*********</v>
      </c>
      <c r="BC1200" s="108" t="str">
        <f t="shared" si="174"/>
        <v>JFOBR539</v>
      </c>
      <c r="BD1200" s="108" t="str">
        <f t="shared" si="175"/>
        <v/>
      </c>
      <c r="BE1200" s="108" t="str">
        <f t="shared" si="176"/>
        <v>Quercus Robur* | English Oak - Advanced</v>
      </c>
      <c r="BF1200" s="115" t="str">
        <f t="shared" si="177"/>
        <v/>
      </c>
      <c r="BG1200" s="113">
        <f t="shared" si="178"/>
        <v>200</v>
      </c>
      <c r="BH1200" s="206">
        <f t="shared" si="179"/>
        <v>0</v>
      </c>
      <c r="BI1200" s="113" t="str">
        <f t="shared" si="180"/>
        <v/>
      </c>
    </row>
    <row r="1201" spans="2:61" ht="18.75" customHeight="1" x14ac:dyDescent="0.4">
      <c r="B1201" s="1345" t="s">
        <v>1824</v>
      </c>
      <c r="C1201" s="1346"/>
      <c r="D1201" s="1345" t="s">
        <v>1824</v>
      </c>
      <c r="E1201" s="1346"/>
      <c r="F1201" s="1331" t="str">
        <f>'Ornamental Trees - Bare Root'!BG439</f>
        <v/>
      </c>
      <c r="G1201" s="1332"/>
      <c r="H1201" s="1333" t="str">
        <f>IF('Ornamental Trees - Bare Root'!BE439="",'Ornamental Trees - Bare Root'!BC439&amp;" | "&amp;'Ornamental Trees - Bare Root'!BD439,'Ornamental Trees - Bare Root'!BC439&amp;" | "&amp;'Ornamental Trees - Bare Root'!BD439&amp;" - "&amp;'Ornamental Trees - Bare Root'!BE439)</f>
        <v>Quercus Robur f. fastigiata | Upright English Oak - Advanced</v>
      </c>
      <c r="I1201" s="1334"/>
      <c r="J1201" s="1334"/>
      <c r="K1201" s="1334"/>
      <c r="L1201" s="1334"/>
      <c r="M1201" s="1334"/>
      <c r="N1201" s="1334"/>
      <c r="O1201" s="1334"/>
      <c r="P1201" s="1334"/>
      <c r="Q1201" s="1334"/>
      <c r="R1201" s="1334"/>
      <c r="S1201" s="1334"/>
      <c r="T1201" s="1334"/>
      <c r="U1201" s="1334"/>
      <c r="V1201" s="1334"/>
      <c r="W1201" s="1334"/>
      <c r="X1201" s="1334"/>
      <c r="Y1201" s="1334"/>
      <c r="Z1201" s="1334"/>
      <c r="AA1201" s="1334"/>
      <c r="AB1201" s="1334"/>
      <c r="AC1201" s="1334"/>
      <c r="AD1201" s="1334"/>
      <c r="AE1201" s="1334"/>
      <c r="AF1201" s="1334"/>
      <c r="AG1201" s="1334"/>
      <c r="AH1201" s="1334"/>
      <c r="AI1201" s="1334"/>
      <c r="AJ1201" s="1334"/>
      <c r="AK1201" s="1334"/>
      <c r="AL1201" s="1335"/>
      <c r="AM1201" s="1336" t="str">
        <f>'Ornamental Trees - Bare Root'!BH439</f>
        <v/>
      </c>
      <c r="AN1201" s="1337"/>
      <c r="AO1201" s="1338"/>
      <c r="AP1201" s="1339">
        <f>'Ornamental Trees - Bare Root'!BJ439</f>
        <v>0</v>
      </c>
      <c r="AQ1201" s="1340"/>
      <c r="AR1201" s="1341"/>
      <c r="AS1201" s="1336" t="str">
        <f t="shared" si="172"/>
        <v/>
      </c>
      <c r="AT1201" s="1337"/>
      <c r="AU1201" s="1337"/>
      <c r="AV1201" s="1338"/>
      <c r="AW1201" s="1342" t="str">
        <f>'Ornamental Trees - Bare Root'!BA439</f>
        <v>FNOBR540</v>
      </c>
      <c r="AX1201" s="1343"/>
      <c r="AY1201" s="1344"/>
      <c r="BB1201" s="108" t="str">
        <f t="shared" si="173"/>
        <v>*********</v>
      </c>
      <c r="BC1201" s="108" t="str">
        <f t="shared" si="174"/>
        <v>FNOBR540</v>
      </c>
      <c r="BD1201" s="108" t="str">
        <f t="shared" si="175"/>
        <v/>
      </c>
      <c r="BE1201" s="108" t="str">
        <f t="shared" si="176"/>
        <v>Quercus Robur f. fastigiata | Upright English Oak - Advanced</v>
      </c>
      <c r="BF1201" s="115" t="str">
        <f t="shared" si="177"/>
        <v/>
      </c>
      <c r="BG1201" s="113" t="str">
        <f t="shared" si="178"/>
        <v/>
      </c>
      <c r="BH1201" s="206">
        <f t="shared" si="179"/>
        <v>0</v>
      </c>
      <c r="BI1201" s="113" t="str">
        <f t="shared" si="180"/>
        <v/>
      </c>
    </row>
    <row r="1202" spans="2:61" ht="18.75" customHeight="1" x14ac:dyDescent="0.4">
      <c r="B1202" s="1345" t="s">
        <v>1824</v>
      </c>
      <c r="C1202" s="1346"/>
      <c r="D1202" s="1345" t="s">
        <v>1824</v>
      </c>
      <c r="E1202" s="1346"/>
      <c r="F1202" s="1331" t="str">
        <f>'Ornamental Trees - Bare Root'!BG440</f>
        <v/>
      </c>
      <c r="G1202" s="1332"/>
      <c r="H1202" s="1333" t="str">
        <f>IF('Ornamental Trees - Bare Root'!BE440="",'Ornamental Trees - Bare Root'!BC440&amp;" | "&amp;'Ornamental Trees - Bare Root'!BD440,'Ornamental Trees - Bare Root'!BC440&amp;" | "&amp;'Ornamental Trees - Bare Root'!BD440&amp;" - "&amp;'Ornamental Trees - Bare Root'!BE440)</f>
        <v>Quercus Rubra* | Red Oak - Advanced</v>
      </c>
      <c r="I1202" s="1334"/>
      <c r="J1202" s="1334"/>
      <c r="K1202" s="1334"/>
      <c r="L1202" s="1334"/>
      <c r="M1202" s="1334"/>
      <c r="N1202" s="1334"/>
      <c r="O1202" s="1334"/>
      <c r="P1202" s="1334"/>
      <c r="Q1202" s="1334"/>
      <c r="R1202" s="1334"/>
      <c r="S1202" s="1334"/>
      <c r="T1202" s="1334"/>
      <c r="U1202" s="1334"/>
      <c r="V1202" s="1334"/>
      <c r="W1202" s="1334"/>
      <c r="X1202" s="1334"/>
      <c r="Y1202" s="1334"/>
      <c r="Z1202" s="1334"/>
      <c r="AA1202" s="1334"/>
      <c r="AB1202" s="1334"/>
      <c r="AC1202" s="1334"/>
      <c r="AD1202" s="1334"/>
      <c r="AE1202" s="1334"/>
      <c r="AF1202" s="1334"/>
      <c r="AG1202" s="1334"/>
      <c r="AH1202" s="1334"/>
      <c r="AI1202" s="1334"/>
      <c r="AJ1202" s="1334"/>
      <c r="AK1202" s="1334"/>
      <c r="AL1202" s="1335"/>
      <c r="AM1202" s="1336">
        <f>'Ornamental Trees - Bare Root'!BH440</f>
        <v>200</v>
      </c>
      <c r="AN1202" s="1337"/>
      <c r="AO1202" s="1338"/>
      <c r="AP1202" s="1339">
        <f>'Ornamental Trees - Bare Root'!BJ440</f>
        <v>0</v>
      </c>
      <c r="AQ1202" s="1340"/>
      <c r="AR1202" s="1341"/>
      <c r="AS1202" s="1336" t="str">
        <f t="shared" si="172"/>
        <v/>
      </c>
      <c r="AT1202" s="1337"/>
      <c r="AU1202" s="1337"/>
      <c r="AV1202" s="1338"/>
      <c r="AW1202" s="1342" t="str">
        <f>'Ornamental Trees - Bare Root'!BA440</f>
        <v>JFOBR541</v>
      </c>
      <c r="AX1202" s="1343"/>
      <c r="AY1202" s="1344"/>
      <c r="BB1202" s="108" t="str">
        <f t="shared" si="173"/>
        <v>*********</v>
      </c>
      <c r="BC1202" s="108" t="str">
        <f t="shared" si="174"/>
        <v>JFOBR541</v>
      </c>
      <c r="BD1202" s="108" t="str">
        <f t="shared" si="175"/>
        <v/>
      </c>
      <c r="BE1202" s="108" t="str">
        <f t="shared" si="176"/>
        <v>Quercus Rubra* | Red Oak - Advanced</v>
      </c>
      <c r="BF1202" s="115" t="str">
        <f t="shared" si="177"/>
        <v/>
      </c>
      <c r="BG1202" s="113">
        <f t="shared" si="178"/>
        <v>200</v>
      </c>
      <c r="BH1202" s="206">
        <f t="shared" si="179"/>
        <v>0</v>
      </c>
      <c r="BI1202" s="113" t="str">
        <f t="shared" si="180"/>
        <v/>
      </c>
    </row>
    <row r="1203" spans="2:61" ht="18.75" customHeight="1" x14ac:dyDescent="0.4">
      <c r="B1203" s="1345" t="s">
        <v>1824</v>
      </c>
      <c r="C1203" s="1346"/>
      <c r="D1203" s="1345" t="s">
        <v>1824</v>
      </c>
      <c r="E1203" s="1346"/>
      <c r="F1203" s="1331" t="str">
        <f>'Ornamental Trees - Bare Root'!BG441</f>
        <v/>
      </c>
      <c r="G1203" s="1332"/>
      <c r="H1203" s="1333" t="str">
        <f>IF('Ornamental Trees - Bare Root'!BE441="",'Ornamental Trees - Bare Root'!BC441&amp;" | "&amp;'Ornamental Trees - Bare Root'!BD441,'Ornamental Trees - Bare Root'!BC441&amp;" | "&amp;'Ornamental Trees - Bare Root'!BD441&amp;" - "&amp;'Ornamental Trees - Bare Root'!BE441)</f>
        <v xml:space="preserve"> | </v>
      </c>
      <c r="I1203" s="1334"/>
      <c r="J1203" s="1334"/>
      <c r="K1203" s="1334"/>
      <c r="L1203" s="1334"/>
      <c r="M1203" s="1334"/>
      <c r="N1203" s="1334"/>
      <c r="O1203" s="1334"/>
      <c r="P1203" s="1334"/>
      <c r="Q1203" s="1334"/>
      <c r="R1203" s="1334"/>
      <c r="S1203" s="1334"/>
      <c r="T1203" s="1334"/>
      <c r="U1203" s="1334"/>
      <c r="V1203" s="1334"/>
      <c r="W1203" s="1334"/>
      <c r="X1203" s="1334"/>
      <c r="Y1203" s="1334"/>
      <c r="Z1203" s="1334"/>
      <c r="AA1203" s="1334"/>
      <c r="AB1203" s="1334"/>
      <c r="AC1203" s="1334"/>
      <c r="AD1203" s="1334"/>
      <c r="AE1203" s="1334"/>
      <c r="AF1203" s="1334"/>
      <c r="AG1203" s="1334"/>
      <c r="AH1203" s="1334"/>
      <c r="AI1203" s="1334"/>
      <c r="AJ1203" s="1334"/>
      <c r="AK1203" s="1334"/>
      <c r="AL1203" s="1335"/>
      <c r="AM1203" s="1336" t="str">
        <f>'Ornamental Trees - Bare Root'!BH441</f>
        <v/>
      </c>
      <c r="AN1203" s="1337"/>
      <c r="AO1203" s="1338"/>
      <c r="AP1203" s="1339" t="str">
        <f>'Ornamental Trees - Bare Root'!BJ441</f>
        <v/>
      </c>
      <c r="AQ1203" s="1340"/>
      <c r="AR1203" s="1341"/>
      <c r="AS1203" s="1336" t="str">
        <f t="shared" si="172"/>
        <v/>
      </c>
      <c r="AT1203" s="1337"/>
      <c r="AU1203" s="1337"/>
      <c r="AV1203" s="1338"/>
      <c r="AW1203" s="1342" t="str">
        <f>'Ornamental Trees - Bare Root'!BA441</f>
        <v/>
      </c>
      <c r="AX1203" s="1343"/>
      <c r="AY1203" s="1344"/>
      <c r="BB1203" s="108" t="str">
        <f t="shared" si="173"/>
        <v>*********</v>
      </c>
      <c r="BC1203" s="108" t="str">
        <f t="shared" si="174"/>
        <v/>
      </c>
      <c r="BD1203" s="108" t="str">
        <f t="shared" si="175"/>
        <v/>
      </c>
      <c r="BE1203" s="108" t="str">
        <f t="shared" si="176"/>
        <v xml:space="preserve"> | </v>
      </c>
      <c r="BF1203" s="115" t="str">
        <f t="shared" si="177"/>
        <v/>
      </c>
      <c r="BG1203" s="113" t="str">
        <f t="shared" si="178"/>
        <v/>
      </c>
      <c r="BH1203" s="206" t="str">
        <f t="shared" si="179"/>
        <v/>
      </c>
      <c r="BI1203" s="113" t="str">
        <f t="shared" si="180"/>
        <v/>
      </c>
    </row>
    <row r="1204" spans="2:61" ht="18.75" customHeight="1" x14ac:dyDescent="0.4">
      <c r="B1204" s="1345" t="s">
        <v>1824</v>
      </c>
      <c r="C1204" s="1346"/>
      <c r="D1204" s="1345" t="s">
        <v>1824</v>
      </c>
      <c r="E1204" s="1346"/>
      <c r="F1204" s="1331" t="str">
        <f>'Ornamental Trees - Bare Root'!BG442</f>
        <v/>
      </c>
      <c r="G1204" s="1332"/>
      <c r="H1204" s="1333" t="str">
        <f>IF('Ornamental Trees - Bare Root'!BE442="",'Ornamental Trees - Bare Root'!BC442&amp;" | "&amp;'Ornamental Trees - Bare Root'!BD442,'Ornamental Trees - Bare Root'!BC442&amp;" | "&amp;'Ornamental Trees - Bare Root'!BD442&amp;" - "&amp;'Ornamental Trees - Bare Root'!BE442)</f>
        <v xml:space="preserve"> | </v>
      </c>
      <c r="I1204" s="1334"/>
      <c r="J1204" s="1334"/>
      <c r="K1204" s="1334"/>
      <c r="L1204" s="1334"/>
      <c r="M1204" s="1334"/>
      <c r="N1204" s="1334"/>
      <c r="O1204" s="1334"/>
      <c r="P1204" s="1334"/>
      <c r="Q1204" s="1334"/>
      <c r="R1204" s="1334"/>
      <c r="S1204" s="1334"/>
      <c r="T1204" s="1334"/>
      <c r="U1204" s="1334"/>
      <c r="V1204" s="1334"/>
      <c r="W1204" s="1334"/>
      <c r="X1204" s="1334"/>
      <c r="Y1204" s="1334"/>
      <c r="Z1204" s="1334"/>
      <c r="AA1204" s="1334"/>
      <c r="AB1204" s="1334"/>
      <c r="AC1204" s="1334"/>
      <c r="AD1204" s="1334"/>
      <c r="AE1204" s="1334"/>
      <c r="AF1204" s="1334"/>
      <c r="AG1204" s="1334"/>
      <c r="AH1204" s="1334"/>
      <c r="AI1204" s="1334"/>
      <c r="AJ1204" s="1334"/>
      <c r="AK1204" s="1334"/>
      <c r="AL1204" s="1335"/>
      <c r="AM1204" s="1336" t="str">
        <f>'Ornamental Trees - Bare Root'!BH442</f>
        <v/>
      </c>
      <c r="AN1204" s="1337"/>
      <c r="AO1204" s="1338"/>
      <c r="AP1204" s="1339" t="str">
        <f>'Ornamental Trees - Bare Root'!BJ442</f>
        <v/>
      </c>
      <c r="AQ1204" s="1340"/>
      <c r="AR1204" s="1341"/>
      <c r="AS1204" s="1336" t="str">
        <f t="shared" si="172"/>
        <v/>
      </c>
      <c r="AT1204" s="1337"/>
      <c r="AU1204" s="1337"/>
      <c r="AV1204" s="1338"/>
      <c r="AW1204" s="1342" t="str">
        <f>'Ornamental Trees - Bare Root'!BA442</f>
        <v/>
      </c>
      <c r="AX1204" s="1343"/>
      <c r="AY1204" s="1344"/>
      <c r="BB1204" s="108" t="str">
        <f t="shared" si="173"/>
        <v>*********</v>
      </c>
      <c r="BC1204" s="108" t="str">
        <f t="shared" si="174"/>
        <v/>
      </c>
      <c r="BD1204" s="108" t="str">
        <f t="shared" si="175"/>
        <v/>
      </c>
      <c r="BE1204" s="108" t="str">
        <f t="shared" si="176"/>
        <v xml:space="preserve"> | </v>
      </c>
      <c r="BF1204" s="115" t="str">
        <f t="shared" si="177"/>
        <v/>
      </c>
      <c r="BG1204" s="113" t="str">
        <f t="shared" si="178"/>
        <v/>
      </c>
      <c r="BH1204" s="206" t="str">
        <f t="shared" si="179"/>
        <v/>
      </c>
      <c r="BI1204" s="113" t="str">
        <f t="shared" si="180"/>
        <v/>
      </c>
    </row>
    <row r="1205" spans="2:61" ht="18.75" customHeight="1" x14ac:dyDescent="0.4">
      <c r="B1205" s="1345" t="s">
        <v>1824</v>
      </c>
      <c r="C1205" s="1346"/>
      <c r="D1205" s="1345" t="s">
        <v>1824</v>
      </c>
      <c r="E1205" s="1346"/>
      <c r="F1205" s="1331" t="str">
        <f>'Ornamental Trees - Bare Root'!BG443</f>
        <v/>
      </c>
      <c r="G1205" s="1332"/>
      <c r="H1205" s="1333" t="str">
        <f>IF('Ornamental Trees - Bare Root'!BE443="",'Ornamental Trees - Bare Root'!BC443&amp;" | "&amp;'Ornamental Trees - Bare Root'!BD443,'Ornamental Trees - Bare Root'!BC443&amp;" | "&amp;'Ornamental Trees - Bare Root'!BD443&amp;" - "&amp;'Ornamental Trees - Bare Root'!BE443)</f>
        <v>Robinia 'Casque Rouge' | Robinia - Dark Pink - Advanced</v>
      </c>
      <c r="I1205" s="1334"/>
      <c r="J1205" s="1334"/>
      <c r="K1205" s="1334"/>
      <c r="L1205" s="1334"/>
      <c r="M1205" s="1334"/>
      <c r="N1205" s="1334"/>
      <c r="O1205" s="1334"/>
      <c r="P1205" s="1334"/>
      <c r="Q1205" s="1334"/>
      <c r="R1205" s="1334"/>
      <c r="S1205" s="1334"/>
      <c r="T1205" s="1334"/>
      <c r="U1205" s="1334"/>
      <c r="V1205" s="1334"/>
      <c r="W1205" s="1334"/>
      <c r="X1205" s="1334"/>
      <c r="Y1205" s="1334"/>
      <c r="Z1205" s="1334"/>
      <c r="AA1205" s="1334"/>
      <c r="AB1205" s="1334"/>
      <c r="AC1205" s="1334"/>
      <c r="AD1205" s="1334"/>
      <c r="AE1205" s="1334"/>
      <c r="AF1205" s="1334"/>
      <c r="AG1205" s="1334"/>
      <c r="AH1205" s="1334"/>
      <c r="AI1205" s="1334"/>
      <c r="AJ1205" s="1334"/>
      <c r="AK1205" s="1334"/>
      <c r="AL1205" s="1335"/>
      <c r="AM1205" s="1336" t="str">
        <f>'Ornamental Trees - Bare Root'!BH443</f>
        <v/>
      </c>
      <c r="AN1205" s="1337"/>
      <c r="AO1205" s="1338"/>
      <c r="AP1205" s="1339">
        <f>'Ornamental Trees - Bare Root'!BJ443</f>
        <v>0</v>
      </c>
      <c r="AQ1205" s="1340"/>
      <c r="AR1205" s="1341"/>
      <c r="AS1205" s="1336" t="str">
        <f t="shared" si="172"/>
        <v/>
      </c>
      <c r="AT1205" s="1337"/>
      <c r="AU1205" s="1337"/>
      <c r="AV1205" s="1338"/>
      <c r="AW1205" s="1342" t="str">
        <f>'Ornamental Trees - Bare Root'!BA443</f>
        <v>JFOBR549</v>
      </c>
      <c r="AX1205" s="1343"/>
      <c r="AY1205" s="1344"/>
      <c r="BB1205" s="108" t="str">
        <f t="shared" si="173"/>
        <v>*********</v>
      </c>
      <c r="BC1205" s="108" t="str">
        <f t="shared" si="174"/>
        <v>JFOBR549</v>
      </c>
      <c r="BD1205" s="108" t="str">
        <f t="shared" si="175"/>
        <v/>
      </c>
      <c r="BE1205" s="108" t="str">
        <f t="shared" si="176"/>
        <v>Robinia 'Casque Rouge' | Robinia - Dark Pink - Advanced</v>
      </c>
      <c r="BF1205" s="115" t="str">
        <f t="shared" si="177"/>
        <v/>
      </c>
      <c r="BG1205" s="113" t="str">
        <f t="shared" si="178"/>
        <v/>
      </c>
      <c r="BH1205" s="206">
        <f t="shared" si="179"/>
        <v>0</v>
      </c>
      <c r="BI1205" s="113" t="str">
        <f t="shared" si="180"/>
        <v/>
      </c>
    </row>
    <row r="1206" spans="2:61" ht="18.75" customHeight="1" x14ac:dyDescent="0.4">
      <c r="B1206" s="1345" t="s">
        <v>1824</v>
      </c>
      <c r="C1206" s="1346"/>
      <c r="D1206" s="1345" t="s">
        <v>1824</v>
      </c>
      <c r="E1206" s="1346"/>
      <c r="F1206" s="1331" t="str">
        <f>'Ornamental Trees - Bare Root'!BG444</f>
        <v/>
      </c>
      <c r="G1206" s="1332"/>
      <c r="H1206" s="1333" t="str">
        <f>IF('Ornamental Trees - Bare Root'!BE444="",'Ornamental Trees - Bare Root'!BC444&amp;" | "&amp;'Ornamental Trees - Bare Root'!BD444,'Ornamental Trees - Bare Root'!BC444&amp;" | "&amp;'Ornamental Trees - Bare Root'!BD444&amp;" - "&amp;'Ornamental Trees - Bare Root'!BE444)</f>
        <v>Robinia Pseudoacacia 'Frisia' | Golden Robinia - Advanced</v>
      </c>
      <c r="I1206" s="1334"/>
      <c r="J1206" s="1334"/>
      <c r="K1206" s="1334"/>
      <c r="L1206" s="1334"/>
      <c r="M1206" s="1334"/>
      <c r="N1206" s="1334"/>
      <c r="O1206" s="1334"/>
      <c r="P1206" s="1334"/>
      <c r="Q1206" s="1334"/>
      <c r="R1206" s="1334"/>
      <c r="S1206" s="1334"/>
      <c r="T1206" s="1334"/>
      <c r="U1206" s="1334"/>
      <c r="V1206" s="1334"/>
      <c r="W1206" s="1334"/>
      <c r="X1206" s="1334"/>
      <c r="Y1206" s="1334"/>
      <c r="Z1206" s="1334"/>
      <c r="AA1206" s="1334"/>
      <c r="AB1206" s="1334"/>
      <c r="AC1206" s="1334"/>
      <c r="AD1206" s="1334"/>
      <c r="AE1206" s="1334"/>
      <c r="AF1206" s="1334"/>
      <c r="AG1206" s="1334"/>
      <c r="AH1206" s="1334"/>
      <c r="AI1206" s="1334"/>
      <c r="AJ1206" s="1334"/>
      <c r="AK1206" s="1334"/>
      <c r="AL1206" s="1335"/>
      <c r="AM1206" s="1336">
        <f>'Ornamental Trees - Bare Root'!BH444</f>
        <v>59.95</v>
      </c>
      <c r="AN1206" s="1337"/>
      <c r="AO1206" s="1338"/>
      <c r="AP1206" s="1339">
        <f>'Ornamental Trees - Bare Root'!BJ444</f>
        <v>0</v>
      </c>
      <c r="AQ1206" s="1340"/>
      <c r="AR1206" s="1341"/>
      <c r="AS1206" s="1336" t="str">
        <f t="shared" si="172"/>
        <v/>
      </c>
      <c r="AT1206" s="1337"/>
      <c r="AU1206" s="1337"/>
      <c r="AV1206" s="1338"/>
      <c r="AW1206" s="1342" t="str">
        <f>'Ornamental Trees - Bare Root'!BA444</f>
        <v>JFOBR550</v>
      </c>
      <c r="AX1206" s="1343"/>
      <c r="AY1206" s="1344"/>
      <c r="BB1206" s="108" t="str">
        <f t="shared" si="173"/>
        <v>*********</v>
      </c>
      <c r="BC1206" s="108" t="str">
        <f t="shared" si="174"/>
        <v>JFOBR550</v>
      </c>
      <c r="BD1206" s="108" t="str">
        <f t="shared" si="175"/>
        <v/>
      </c>
      <c r="BE1206" s="108" t="str">
        <f t="shared" si="176"/>
        <v>Robinia Pseudoacacia 'Frisia' | Golden Robinia - Advanced</v>
      </c>
      <c r="BF1206" s="115" t="str">
        <f t="shared" si="177"/>
        <v/>
      </c>
      <c r="BG1206" s="113">
        <f t="shared" si="178"/>
        <v>59.95</v>
      </c>
      <c r="BH1206" s="206">
        <f t="shared" si="179"/>
        <v>0</v>
      </c>
      <c r="BI1206" s="113" t="str">
        <f t="shared" si="180"/>
        <v/>
      </c>
    </row>
    <row r="1207" spans="2:61" ht="18.75" customHeight="1" x14ac:dyDescent="0.4">
      <c r="B1207" s="1345" t="s">
        <v>1824</v>
      </c>
      <c r="C1207" s="1346"/>
      <c r="D1207" s="1345" t="s">
        <v>1824</v>
      </c>
      <c r="E1207" s="1346"/>
      <c r="F1207" s="1331" t="str">
        <f>'Ornamental Trees - Bare Root'!BG445</f>
        <v/>
      </c>
      <c r="G1207" s="1332"/>
      <c r="H1207" s="1333" t="str">
        <f>IF('Ornamental Trees - Bare Root'!BE445="",'Ornamental Trees - Bare Root'!BC445&amp;" | "&amp;'Ornamental Trees - Bare Root'!BD445,'Ornamental Trees - Bare Root'!BC445&amp;" | "&amp;'Ornamental Trees - Bare Root'!BD445&amp;" - "&amp;'Ornamental Trees - Bare Root'!BE445)</f>
        <v>Robinia Pseudoacacia 'Lace Lady' | Lace Lady Robinia - Advanced</v>
      </c>
      <c r="I1207" s="1334"/>
      <c r="J1207" s="1334"/>
      <c r="K1207" s="1334"/>
      <c r="L1207" s="1334"/>
      <c r="M1207" s="1334"/>
      <c r="N1207" s="1334"/>
      <c r="O1207" s="1334"/>
      <c r="P1207" s="1334"/>
      <c r="Q1207" s="1334"/>
      <c r="R1207" s="1334"/>
      <c r="S1207" s="1334"/>
      <c r="T1207" s="1334"/>
      <c r="U1207" s="1334"/>
      <c r="V1207" s="1334"/>
      <c r="W1207" s="1334"/>
      <c r="X1207" s="1334"/>
      <c r="Y1207" s="1334"/>
      <c r="Z1207" s="1334"/>
      <c r="AA1207" s="1334"/>
      <c r="AB1207" s="1334"/>
      <c r="AC1207" s="1334"/>
      <c r="AD1207" s="1334"/>
      <c r="AE1207" s="1334"/>
      <c r="AF1207" s="1334"/>
      <c r="AG1207" s="1334"/>
      <c r="AH1207" s="1334"/>
      <c r="AI1207" s="1334"/>
      <c r="AJ1207" s="1334"/>
      <c r="AK1207" s="1334"/>
      <c r="AL1207" s="1335"/>
      <c r="AM1207" s="1336">
        <f>'Ornamental Trees - Bare Root'!BH445</f>
        <v>62.95</v>
      </c>
      <c r="AN1207" s="1337"/>
      <c r="AO1207" s="1338"/>
      <c r="AP1207" s="1339">
        <f>'Ornamental Trees - Bare Root'!BJ445</f>
        <v>0</v>
      </c>
      <c r="AQ1207" s="1340"/>
      <c r="AR1207" s="1341"/>
      <c r="AS1207" s="1336" t="str">
        <f t="shared" si="172"/>
        <v/>
      </c>
      <c r="AT1207" s="1337"/>
      <c r="AU1207" s="1337"/>
      <c r="AV1207" s="1338"/>
      <c r="AW1207" s="1342" t="str">
        <f>'Ornamental Trees - Bare Root'!BA445</f>
        <v>JFOBR552</v>
      </c>
      <c r="AX1207" s="1343"/>
      <c r="AY1207" s="1344"/>
      <c r="BB1207" s="108" t="str">
        <f t="shared" si="173"/>
        <v>*********</v>
      </c>
      <c r="BC1207" s="108" t="str">
        <f t="shared" si="174"/>
        <v>JFOBR552</v>
      </c>
      <c r="BD1207" s="108" t="str">
        <f t="shared" si="175"/>
        <v/>
      </c>
      <c r="BE1207" s="108" t="str">
        <f t="shared" si="176"/>
        <v>Robinia Pseudoacacia 'Lace Lady' | Lace Lady Robinia - Advanced</v>
      </c>
      <c r="BF1207" s="115" t="str">
        <f t="shared" si="177"/>
        <v/>
      </c>
      <c r="BG1207" s="113">
        <f t="shared" si="178"/>
        <v>62.95</v>
      </c>
      <c r="BH1207" s="206">
        <f t="shared" si="179"/>
        <v>0</v>
      </c>
      <c r="BI1207" s="113" t="str">
        <f t="shared" si="180"/>
        <v/>
      </c>
    </row>
    <row r="1208" spans="2:61" ht="18.75" customHeight="1" x14ac:dyDescent="0.4">
      <c r="B1208" s="1345" t="s">
        <v>1824</v>
      </c>
      <c r="C1208" s="1346"/>
      <c r="D1208" s="1345" t="s">
        <v>1824</v>
      </c>
      <c r="E1208" s="1346"/>
      <c r="F1208" s="1331" t="str">
        <f>'Ornamental Trees - Bare Root'!BG446</f>
        <v/>
      </c>
      <c r="G1208" s="1332"/>
      <c r="H1208" s="1333" t="str">
        <f>IF('Ornamental Trees - Bare Root'!BE446="",'Ornamental Trees - Bare Root'!BC446&amp;" | "&amp;'Ornamental Trees - Bare Root'!BD446,'Ornamental Trees - Bare Root'!BC446&amp;" | "&amp;'Ornamental Trees - Bare Root'!BD446&amp;" - "&amp;'Ornamental Trees - Bare Root'!BE446)</f>
        <v>Robinia Pseudoacacia 'Purple Robe' | Purple Robe Robinia - Advanced</v>
      </c>
      <c r="I1208" s="1334"/>
      <c r="J1208" s="1334"/>
      <c r="K1208" s="1334"/>
      <c r="L1208" s="1334"/>
      <c r="M1208" s="1334"/>
      <c r="N1208" s="1334"/>
      <c r="O1208" s="1334"/>
      <c r="P1208" s="1334"/>
      <c r="Q1208" s="1334"/>
      <c r="R1208" s="1334"/>
      <c r="S1208" s="1334"/>
      <c r="T1208" s="1334"/>
      <c r="U1208" s="1334"/>
      <c r="V1208" s="1334"/>
      <c r="W1208" s="1334"/>
      <c r="X1208" s="1334"/>
      <c r="Y1208" s="1334"/>
      <c r="Z1208" s="1334"/>
      <c r="AA1208" s="1334"/>
      <c r="AB1208" s="1334"/>
      <c r="AC1208" s="1334"/>
      <c r="AD1208" s="1334"/>
      <c r="AE1208" s="1334"/>
      <c r="AF1208" s="1334"/>
      <c r="AG1208" s="1334"/>
      <c r="AH1208" s="1334"/>
      <c r="AI1208" s="1334"/>
      <c r="AJ1208" s="1334"/>
      <c r="AK1208" s="1334"/>
      <c r="AL1208" s="1335"/>
      <c r="AM1208" s="1336" t="str">
        <f>'Ornamental Trees - Bare Root'!BH446</f>
        <v/>
      </c>
      <c r="AN1208" s="1337"/>
      <c r="AO1208" s="1338"/>
      <c r="AP1208" s="1339">
        <f>'Ornamental Trees - Bare Root'!BJ446</f>
        <v>0</v>
      </c>
      <c r="AQ1208" s="1340"/>
      <c r="AR1208" s="1341"/>
      <c r="AS1208" s="1336" t="str">
        <f t="shared" si="172"/>
        <v/>
      </c>
      <c r="AT1208" s="1337"/>
      <c r="AU1208" s="1337"/>
      <c r="AV1208" s="1338"/>
      <c r="AW1208" s="1342" t="str">
        <f>'Ornamental Trees - Bare Root'!BA446</f>
        <v>FNOBR554</v>
      </c>
      <c r="AX1208" s="1343"/>
      <c r="AY1208" s="1344"/>
      <c r="BB1208" s="108" t="str">
        <f t="shared" si="173"/>
        <v>*********</v>
      </c>
      <c r="BC1208" s="108" t="str">
        <f t="shared" si="174"/>
        <v>FNOBR554</v>
      </c>
      <c r="BD1208" s="108" t="str">
        <f t="shared" si="175"/>
        <v/>
      </c>
      <c r="BE1208" s="108" t="str">
        <f t="shared" si="176"/>
        <v>Robinia Pseudoacacia 'Purple Robe' | Purple Robe Robinia - Advanced</v>
      </c>
      <c r="BF1208" s="115" t="str">
        <f t="shared" si="177"/>
        <v/>
      </c>
      <c r="BG1208" s="113" t="str">
        <f t="shared" si="178"/>
        <v/>
      </c>
      <c r="BH1208" s="206">
        <f t="shared" si="179"/>
        <v>0</v>
      </c>
      <c r="BI1208" s="113" t="str">
        <f t="shared" si="180"/>
        <v/>
      </c>
    </row>
    <row r="1209" spans="2:61" ht="18.75" customHeight="1" x14ac:dyDescent="0.4">
      <c r="B1209" s="1345" t="s">
        <v>1824</v>
      </c>
      <c r="C1209" s="1346"/>
      <c r="D1209" s="1345" t="s">
        <v>1824</v>
      </c>
      <c r="E1209" s="1346"/>
      <c r="F1209" s="1331">
        <f>'Ornamental Trees - Bare Root'!BG447</f>
        <v>0</v>
      </c>
      <c r="G1209" s="1332"/>
      <c r="H1209" s="1333" t="str">
        <f>IF('Ornamental Trees - Bare Root'!BE447="",'Ornamental Trees - Bare Root'!BC447&amp;" | "&amp;'Ornamental Trees - Bare Root'!BD447,'Ornamental Trees - Bare Root'!BC447&amp;" | "&amp;'Ornamental Trees - Bare Root'!BD447&amp;" - "&amp;'Ornamental Trees - Bare Root'!BE447)</f>
        <v xml:space="preserve"> | </v>
      </c>
      <c r="I1209" s="1334"/>
      <c r="J1209" s="1334"/>
      <c r="K1209" s="1334"/>
      <c r="L1209" s="1334"/>
      <c r="M1209" s="1334"/>
      <c r="N1209" s="1334"/>
      <c r="O1209" s="1334"/>
      <c r="P1209" s="1334"/>
      <c r="Q1209" s="1334"/>
      <c r="R1209" s="1334"/>
      <c r="S1209" s="1334"/>
      <c r="T1209" s="1334"/>
      <c r="U1209" s="1334"/>
      <c r="V1209" s="1334"/>
      <c r="W1209" s="1334"/>
      <c r="X1209" s="1334"/>
      <c r="Y1209" s="1334"/>
      <c r="Z1209" s="1334"/>
      <c r="AA1209" s="1334"/>
      <c r="AB1209" s="1334"/>
      <c r="AC1209" s="1334"/>
      <c r="AD1209" s="1334"/>
      <c r="AE1209" s="1334"/>
      <c r="AF1209" s="1334"/>
      <c r="AG1209" s="1334"/>
      <c r="AH1209" s="1334"/>
      <c r="AI1209" s="1334"/>
      <c r="AJ1209" s="1334"/>
      <c r="AK1209" s="1334"/>
      <c r="AL1209" s="1335"/>
      <c r="AM1209" s="1336">
        <f>'Ornamental Trees - Bare Root'!BH447</f>
        <v>0</v>
      </c>
      <c r="AN1209" s="1337"/>
      <c r="AO1209" s="1338"/>
      <c r="AP1209" s="1339" t="str">
        <f>'Ornamental Trees - Bare Root'!BJ447</f>
        <v/>
      </c>
      <c r="AQ1209" s="1340"/>
      <c r="AR1209" s="1341"/>
      <c r="AS1209" s="1336" t="str">
        <f t="shared" si="172"/>
        <v/>
      </c>
      <c r="AT1209" s="1337"/>
      <c r="AU1209" s="1337"/>
      <c r="AV1209" s="1338"/>
      <c r="AW1209" s="1342">
        <f>'Ornamental Trees - Bare Root'!BA447</f>
        <v>0</v>
      </c>
      <c r="AX1209" s="1343"/>
      <c r="AY1209" s="1344"/>
      <c r="BB1209" s="108" t="str">
        <f t="shared" si="173"/>
        <v>*********</v>
      </c>
      <c r="BC1209" s="108">
        <f t="shared" si="174"/>
        <v>0</v>
      </c>
      <c r="BD1209" s="108">
        <f t="shared" si="175"/>
        <v>0</v>
      </c>
      <c r="BE1209" s="108" t="str">
        <f t="shared" si="176"/>
        <v xml:space="preserve"> | </v>
      </c>
      <c r="BF1209" s="115" t="str">
        <f t="shared" si="177"/>
        <v/>
      </c>
      <c r="BG1209" s="113">
        <f t="shared" si="178"/>
        <v>0</v>
      </c>
      <c r="BH1209" s="206" t="str">
        <f t="shared" si="179"/>
        <v/>
      </c>
      <c r="BI1209" s="113" t="str">
        <f t="shared" si="180"/>
        <v/>
      </c>
    </row>
    <row r="1210" spans="2:61" ht="18.75" customHeight="1" x14ac:dyDescent="0.4">
      <c r="B1210" s="1345" t="s">
        <v>1824</v>
      </c>
      <c r="C1210" s="1346"/>
      <c r="D1210" s="1345" t="s">
        <v>1824</v>
      </c>
      <c r="E1210" s="1346"/>
      <c r="F1210" s="1331" t="str">
        <f>'Ornamental Trees - Bare Root'!BG448</f>
        <v/>
      </c>
      <c r="G1210" s="1332"/>
      <c r="H1210" s="1333" t="str">
        <f>IF('Ornamental Trees - Bare Root'!BE448="",'Ornamental Trees - Bare Root'!BC448&amp;" | "&amp;'Ornamental Trees - Bare Root'!BD448,'Ornamental Trees - Bare Root'!BC448&amp;" | "&amp;'Ornamental Trees - Bare Root'!BD448&amp;" - "&amp;'Ornamental Trees - Bare Root'!BE448)</f>
        <v>Robinia Pseudoacacia Inermis | Mop Top Robinia - 1.5-1.8m Std</v>
      </c>
      <c r="I1210" s="1334"/>
      <c r="J1210" s="1334"/>
      <c r="K1210" s="1334"/>
      <c r="L1210" s="1334"/>
      <c r="M1210" s="1334"/>
      <c r="N1210" s="1334"/>
      <c r="O1210" s="1334"/>
      <c r="P1210" s="1334"/>
      <c r="Q1210" s="1334"/>
      <c r="R1210" s="1334"/>
      <c r="S1210" s="1334"/>
      <c r="T1210" s="1334"/>
      <c r="U1210" s="1334"/>
      <c r="V1210" s="1334"/>
      <c r="W1210" s="1334"/>
      <c r="X1210" s="1334"/>
      <c r="Y1210" s="1334"/>
      <c r="Z1210" s="1334"/>
      <c r="AA1210" s="1334"/>
      <c r="AB1210" s="1334"/>
      <c r="AC1210" s="1334"/>
      <c r="AD1210" s="1334"/>
      <c r="AE1210" s="1334"/>
      <c r="AF1210" s="1334"/>
      <c r="AG1210" s="1334"/>
      <c r="AH1210" s="1334"/>
      <c r="AI1210" s="1334"/>
      <c r="AJ1210" s="1334"/>
      <c r="AK1210" s="1334"/>
      <c r="AL1210" s="1335"/>
      <c r="AM1210" s="1336">
        <f>'Ornamental Trees - Bare Root'!BH448</f>
        <v>119.95</v>
      </c>
      <c r="AN1210" s="1337"/>
      <c r="AO1210" s="1338"/>
      <c r="AP1210" s="1339">
        <f>'Ornamental Trees - Bare Root'!BJ448</f>
        <v>0</v>
      </c>
      <c r="AQ1210" s="1340"/>
      <c r="AR1210" s="1341"/>
      <c r="AS1210" s="1336" t="str">
        <f t="shared" si="172"/>
        <v/>
      </c>
      <c r="AT1210" s="1337"/>
      <c r="AU1210" s="1337"/>
      <c r="AV1210" s="1338"/>
      <c r="AW1210" s="1342" t="str">
        <f>'Ornamental Trees - Bare Root'!BA448</f>
        <v>JFOBR562</v>
      </c>
      <c r="AX1210" s="1343"/>
      <c r="AY1210" s="1344"/>
      <c r="BB1210" s="108" t="str">
        <f t="shared" si="173"/>
        <v>*********</v>
      </c>
      <c r="BC1210" s="108" t="str">
        <f t="shared" si="174"/>
        <v>JFOBR562</v>
      </c>
      <c r="BD1210" s="108" t="str">
        <f t="shared" si="175"/>
        <v/>
      </c>
      <c r="BE1210" s="108" t="str">
        <f t="shared" si="176"/>
        <v>Robinia Pseudoacacia Inermis | Mop Top Robinia - 1.5-1.8m Std</v>
      </c>
      <c r="BF1210" s="115" t="str">
        <f t="shared" si="177"/>
        <v/>
      </c>
      <c r="BG1210" s="113">
        <f t="shared" si="178"/>
        <v>119.95</v>
      </c>
      <c r="BH1210" s="206">
        <f t="shared" si="179"/>
        <v>0</v>
      </c>
      <c r="BI1210" s="113" t="str">
        <f t="shared" si="180"/>
        <v/>
      </c>
    </row>
    <row r="1211" spans="2:61" ht="18.75" customHeight="1" x14ac:dyDescent="0.4">
      <c r="B1211" s="1345" t="s">
        <v>1824</v>
      </c>
      <c r="C1211" s="1346"/>
      <c r="D1211" s="1345" t="s">
        <v>1824</v>
      </c>
      <c r="E1211" s="1346"/>
      <c r="F1211" s="1331" t="str">
        <f>'Ornamental Trees - Bare Root'!BG449</f>
        <v/>
      </c>
      <c r="G1211" s="1332"/>
      <c r="H1211" s="1333" t="str">
        <f>IF('Ornamental Trees - Bare Root'!BE449="",'Ornamental Trees - Bare Root'!BC449&amp;" | "&amp;'Ornamental Trees - Bare Root'!BD449,'Ornamental Trees - Bare Root'!BC449&amp;" | "&amp;'Ornamental Trees - Bare Root'!BD449&amp;" - "&amp;'Ornamental Trees - Bare Root'!BE449)</f>
        <v>Robinia Pseudoacacia Inermis | Mop Top Robinia - 1.0-1.5m Std</v>
      </c>
      <c r="I1211" s="1334"/>
      <c r="J1211" s="1334"/>
      <c r="K1211" s="1334"/>
      <c r="L1211" s="1334"/>
      <c r="M1211" s="1334"/>
      <c r="N1211" s="1334"/>
      <c r="O1211" s="1334"/>
      <c r="P1211" s="1334"/>
      <c r="Q1211" s="1334"/>
      <c r="R1211" s="1334"/>
      <c r="S1211" s="1334"/>
      <c r="T1211" s="1334"/>
      <c r="U1211" s="1334"/>
      <c r="V1211" s="1334"/>
      <c r="W1211" s="1334"/>
      <c r="X1211" s="1334"/>
      <c r="Y1211" s="1334"/>
      <c r="Z1211" s="1334"/>
      <c r="AA1211" s="1334"/>
      <c r="AB1211" s="1334"/>
      <c r="AC1211" s="1334"/>
      <c r="AD1211" s="1334"/>
      <c r="AE1211" s="1334"/>
      <c r="AF1211" s="1334"/>
      <c r="AG1211" s="1334"/>
      <c r="AH1211" s="1334"/>
      <c r="AI1211" s="1334"/>
      <c r="AJ1211" s="1334"/>
      <c r="AK1211" s="1334"/>
      <c r="AL1211" s="1335"/>
      <c r="AM1211" s="1336">
        <f>'Ornamental Trees - Bare Root'!BH449</f>
        <v>99.95</v>
      </c>
      <c r="AN1211" s="1337"/>
      <c r="AO1211" s="1338"/>
      <c r="AP1211" s="1339">
        <f>'Ornamental Trees - Bare Root'!BJ449</f>
        <v>0</v>
      </c>
      <c r="AQ1211" s="1340"/>
      <c r="AR1211" s="1341"/>
      <c r="AS1211" s="1336" t="str">
        <f t="shared" si="172"/>
        <v/>
      </c>
      <c r="AT1211" s="1337"/>
      <c r="AU1211" s="1337"/>
      <c r="AV1211" s="1338"/>
      <c r="AW1211" s="1342" t="str">
        <f>'Ornamental Trees - Bare Root'!BA449</f>
        <v>JFOBR560</v>
      </c>
      <c r="AX1211" s="1343"/>
      <c r="AY1211" s="1344"/>
      <c r="BB1211" s="108" t="str">
        <f t="shared" si="173"/>
        <v>*********</v>
      </c>
      <c r="BC1211" s="108" t="str">
        <f t="shared" si="174"/>
        <v>JFOBR560</v>
      </c>
      <c r="BD1211" s="108" t="str">
        <f t="shared" si="175"/>
        <v/>
      </c>
      <c r="BE1211" s="108" t="str">
        <f t="shared" si="176"/>
        <v>Robinia Pseudoacacia Inermis | Mop Top Robinia - 1.0-1.5m Std</v>
      </c>
      <c r="BF1211" s="115" t="str">
        <f t="shared" si="177"/>
        <v/>
      </c>
      <c r="BG1211" s="113">
        <f t="shared" si="178"/>
        <v>99.95</v>
      </c>
      <c r="BH1211" s="206">
        <f t="shared" si="179"/>
        <v>0</v>
      </c>
      <c r="BI1211" s="113" t="str">
        <f t="shared" si="180"/>
        <v/>
      </c>
    </row>
    <row r="1212" spans="2:61" ht="18.75" customHeight="1" x14ac:dyDescent="0.4">
      <c r="B1212" s="1345" t="s">
        <v>1824</v>
      </c>
      <c r="C1212" s="1346"/>
      <c r="D1212" s="1345" t="s">
        <v>1824</v>
      </c>
      <c r="E1212" s="1346"/>
      <c r="F1212" s="1331" t="str">
        <f>'Ornamental Trees - Bare Root'!BG450</f>
        <v/>
      </c>
      <c r="G1212" s="1332"/>
      <c r="H1212" s="1333" t="str">
        <f>IF('Ornamental Trees - Bare Root'!BE450="",'Ornamental Trees - Bare Root'!BC450&amp;" | "&amp;'Ornamental Trees - Bare Root'!BD450,'Ornamental Trees - Bare Root'!BC450&amp;" | "&amp;'Ornamental Trees - Bare Root'!BD450&amp;" - "&amp;'Ornamental Trees - Bare Root'!BE450)</f>
        <v>Robinia Pseudoacacia Inermis | Mop Top Robinia - 0.5-1.0m Std</v>
      </c>
      <c r="I1212" s="1334"/>
      <c r="J1212" s="1334"/>
      <c r="K1212" s="1334"/>
      <c r="L1212" s="1334"/>
      <c r="M1212" s="1334"/>
      <c r="N1212" s="1334"/>
      <c r="O1212" s="1334"/>
      <c r="P1212" s="1334"/>
      <c r="Q1212" s="1334"/>
      <c r="R1212" s="1334"/>
      <c r="S1212" s="1334"/>
      <c r="T1212" s="1334"/>
      <c r="U1212" s="1334"/>
      <c r="V1212" s="1334"/>
      <c r="W1212" s="1334"/>
      <c r="X1212" s="1334"/>
      <c r="Y1212" s="1334"/>
      <c r="Z1212" s="1334"/>
      <c r="AA1212" s="1334"/>
      <c r="AB1212" s="1334"/>
      <c r="AC1212" s="1334"/>
      <c r="AD1212" s="1334"/>
      <c r="AE1212" s="1334"/>
      <c r="AF1212" s="1334"/>
      <c r="AG1212" s="1334"/>
      <c r="AH1212" s="1334"/>
      <c r="AI1212" s="1334"/>
      <c r="AJ1212" s="1334"/>
      <c r="AK1212" s="1334"/>
      <c r="AL1212" s="1335"/>
      <c r="AM1212" s="1336">
        <f>'Ornamental Trees - Bare Root'!BH450</f>
        <v>87.95</v>
      </c>
      <c r="AN1212" s="1337"/>
      <c r="AO1212" s="1338"/>
      <c r="AP1212" s="1339">
        <f>'Ornamental Trees - Bare Root'!BJ450</f>
        <v>0</v>
      </c>
      <c r="AQ1212" s="1340"/>
      <c r="AR1212" s="1341"/>
      <c r="AS1212" s="1336" t="str">
        <f t="shared" si="172"/>
        <v/>
      </c>
      <c r="AT1212" s="1337"/>
      <c r="AU1212" s="1337"/>
      <c r="AV1212" s="1338"/>
      <c r="AW1212" s="1342" t="str">
        <f>'Ornamental Trees - Bare Root'!BA450</f>
        <v>JFOBR558</v>
      </c>
      <c r="AX1212" s="1343"/>
      <c r="AY1212" s="1344"/>
      <c r="BB1212" s="108" t="str">
        <f t="shared" si="173"/>
        <v>*********</v>
      </c>
      <c r="BC1212" s="108" t="str">
        <f t="shared" si="174"/>
        <v>JFOBR558</v>
      </c>
      <c r="BD1212" s="108" t="str">
        <f t="shared" si="175"/>
        <v/>
      </c>
      <c r="BE1212" s="108" t="str">
        <f t="shared" si="176"/>
        <v>Robinia Pseudoacacia Inermis | Mop Top Robinia - 0.5-1.0m Std</v>
      </c>
      <c r="BF1212" s="115" t="str">
        <f t="shared" si="177"/>
        <v/>
      </c>
      <c r="BG1212" s="113">
        <f t="shared" si="178"/>
        <v>87.95</v>
      </c>
      <c r="BH1212" s="206">
        <f t="shared" si="179"/>
        <v>0</v>
      </c>
      <c r="BI1212" s="113" t="str">
        <f t="shared" si="180"/>
        <v/>
      </c>
    </row>
    <row r="1213" spans="2:61" ht="18.75" customHeight="1" x14ac:dyDescent="0.4">
      <c r="B1213" s="1345" t="s">
        <v>1824</v>
      </c>
      <c r="C1213" s="1346"/>
      <c r="D1213" s="1345" t="s">
        <v>1824</v>
      </c>
      <c r="E1213" s="1346"/>
      <c r="F1213" s="1331" t="str">
        <f>'Ornamental Trees - Bare Root'!BG451</f>
        <v/>
      </c>
      <c r="G1213" s="1332"/>
      <c r="H1213" s="1333" t="str">
        <f>IF('Ornamental Trees - Bare Root'!BE451="",'Ornamental Trees - Bare Root'!BC451&amp;" | "&amp;'Ornamental Trees - Bare Root'!BD451,'Ornamental Trees - Bare Root'!BC451&amp;" | "&amp;'Ornamental Trees - Bare Root'!BD451&amp;" - "&amp;'Ornamental Trees - Bare Root'!BE451)</f>
        <v>Robinia Pseudoacacia 'Lace Lady'* | Lace Lady Robinia - 1m Standard</v>
      </c>
      <c r="I1213" s="1334"/>
      <c r="J1213" s="1334"/>
      <c r="K1213" s="1334"/>
      <c r="L1213" s="1334"/>
      <c r="M1213" s="1334"/>
      <c r="N1213" s="1334"/>
      <c r="O1213" s="1334"/>
      <c r="P1213" s="1334"/>
      <c r="Q1213" s="1334"/>
      <c r="R1213" s="1334"/>
      <c r="S1213" s="1334"/>
      <c r="T1213" s="1334"/>
      <c r="U1213" s="1334"/>
      <c r="V1213" s="1334"/>
      <c r="W1213" s="1334"/>
      <c r="X1213" s="1334"/>
      <c r="Y1213" s="1334"/>
      <c r="Z1213" s="1334"/>
      <c r="AA1213" s="1334"/>
      <c r="AB1213" s="1334"/>
      <c r="AC1213" s="1334"/>
      <c r="AD1213" s="1334"/>
      <c r="AE1213" s="1334"/>
      <c r="AF1213" s="1334"/>
      <c r="AG1213" s="1334"/>
      <c r="AH1213" s="1334"/>
      <c r="AI1213" s="1334"/>
      <c r="AJ1213" s="1334"/>
      <c r="AK1213" s="1334"/>
      <c r="AL1213" s="1335"/>
      <c r="AM1213" s="1336" t="str">
        <f>'Ornamental Trees - Bare Root'!BH451</f>
        <v/>
      </c>
      <c r="AN1213" s="1337"/>
      <c r="AO1213" s="1338"/>
      <c r="AP1213" s="1339">
        <f>'Ornamental Trees - Bare Root'!BJ451</f>
        <v>0</v>
      </c>
      <c r="AQ1213" s="1340"/>
      <c r="AR1213" s="1341"/>
      <c r="AS1213" s="1336" t="str">
        <f t="shared" si="172"/>
        <v/>
      </c>
      <c r="AT1213" s="1337"/>
      <c r="AU1213" s="1337"/>
      <c r="AV1213" s="1338"/>
      <c r="AW1213" s="1342" t="str">
        <f>'Ornamental Trees - Bare Root'!BA451</f>
        <v>FNOBR563</v>
      </c>
      <c r="AX1213" s="1343"/>
      <c r="AY1213" s="1344"/>
      <c r="BB1213" s="108" t="str">
        <f t="shared" si="173"/>
        <v>*********</v>
      </c>
      <c r="BC1213" s="108" t="str">
        <f t="shared" si="174"/>
        <v>FNOBR563</v>
      </c>
      <c r="BD1213" s="108" t="str">
        <f t="shared" si="175"/>
        <v/>
      </c>
      <c r="BE1213" s="108" t="str">
        <f t="shared" si="176"/>
        <v>Robinia Pseudoacacia 'Lace Lady'* | Lace Lady Robinia - 1m Standard</v>
      </c>
      <c r="BF1213" s="115" t="str">
        <f t="shared" si="177"/>
        <v/>
      </c>
      <c r="BG1213" s="113" t="str">
        <f t="shared" si="178"/>
        <v/>
      </c>
      <c r="BH1213" s="206">
        <f t="shared" si="179"/>
        <v>0</v>
      </c>
      <c r="BI1213" s="113" t="str">
        <f t="shared" si="180"/>
        <v/>
      </c>
    </row>
    <row r="1214" spans="2:61" ht="18.75" customHeight="1" x14ac:dyDescent="0.4">
      <c r="B1214" s="1345" t="s">
        <v>1824</v>
      </c>
      <c r="C1214" s="1346"/>
      <c r="D1214" s="1345" t="s">
        <v>1824</v>
      </c>
      <c r="E1214" s="1346"/>
      <c r="F1214" s="1331" t="str">
        <f>'Ornamental Trees - Bare Root'!BG452</f>
        <v/>
      </c>
      <c r="G1214" s="1332"/>
      <c r="H1214" s="1333" t="str">
        <f>IF('Ornamental Trees - Bare Root'!BE452="",'Ornamental Trees - Bare Root'!BC452&amp;" | "&amp;'Ornamental Trees - Bare Root'!BD452,'Ornamental Trees - Bare Root'!BC452&amp;" | "&amp;'Ornamental Trees - Bare Root'!BD452&amp;" - "&amp;'Ornamental Trees - Bare Root'!BE452)</f>
        <v>Robinia Pseudoacacia ‘Umbraculifera‘* | Umbrella Mop Top Robinia - 1.8m Standard</v>
      </c>
      <c r="I1214" s="1334"/>
      <c r="J1214" s="1334"/>
      <c r="K1214" s="1334"/>
      <c r="L1214" s="1334"/>
      <c r="M1214" s="1334"/>
      <c r="N1214" s="1334"/>
      <c r="O1214" s="1334"/>
      <c r="P1214" s="1334"/>
      <c r="Q1214" s="1334"/>
      <c r="R1214" s="1334"/>
      <c r="S1214" s="1334"/>
      <c r="T1214" s="1334"/>
      <c r="U1214" s="1334"/>
      <c r="V1214" s="1334"/>
      <c r="W1214" s="1334"/>
      <c r="X1214" s="1334"/>
      <c r="Y1214" s="1334"/>
      <c r="Z1214" s="1334"/>
      <c r="AA1214" s="1334"/>
      <c r="AB1214" s="1334"/>
      <c r="AC1214" s="1334"/>
      <c r="AD1214" s="1334"/>
      <c r="AE1214" s="1334"/>
      <c r="AF1214" s="1334"/>
      <c r="AG1214" s="1334"/>
      <c r="AH1214" s="1334"/>
      <c r="AI1214" s="1334"/>
      <c r="AJ1214" s="1334"/>
      <c r="AK1214" s="1334"/>
      <c r="AL1214" s="1335"/>
      <c r="AM1214" s="1336" t="str">
        <f>'Ornamental Trees - Bare Root'!BH452</f>
        <v/>
      </c>
      <c r="AN1214" s="1337"/>
      <c r="AO1214" s="1338"/>
      <c r="AP1214" s="1339">
        <f>'Ornamental Trees - Bare Root'!BJ452</f>
        <v>0</v>
      </c>
      <c r="AQ1214" s="1340"/>
      <c r="AR1214" s="1341"/>
      <c r="AS1214" s="1336" t="str">
        <f t="shared" si="172"/>
        <v/>
      </c>
      <c r="AT1214" s="1337"/>
      <c r="AU1214" s="1337"/>
      <c r="AV1214" s="1338"/>
      <c r="AW1214" s="1342" t="str">
        <f>'Ornamental Trees - Bare Root'!BA452</f>
        <v>OTOBR564</v>
      </c>
      <c r="AX1214" s="1343"/>
      <c r="AY1214" s="1344"/>
      <c r="BB1214" s="108" t="str">
        <f t="shared" si="173"/>
        <v>*********</v>
      </c>
      <c r="BC1214" s="108" t="str">
        <f t="shared" si="174"/>
        <v>OTOBR564</v>
      </c>
      <c r="BD1214" s="108" t="str">
        <f t="shared" si="175"/>
        <v/>
      </c>
      <c r="BE1214" s="108" t="str">
        <f t="shared" si="176"/>
        <v>Robinia Pseudoacacia ‘Umbraculifera‘* | Umbrella Mop Top Robinia - 1.8m Standard</v>
      </c>
      <c r="BF1214" s="115" t="str">
        <f t="shared" si="177"/>
        <v/>
      </c>
      <c r="BG1214" s="113" t="str">
        <f t="shared" si="178"/>
        <v/>
      </c>
      <c r="BH1214" s="206">
        <f t="shared" si="179"/>
        <v>0</v>
      </c>
      <c r="BI1214" s="113" t="str">
        <f t="shared" si="180"/>
        <v/>
      </c>
    </row>
    <row r="1215" spans="2:61" ht="18.75" customHeight="1" x14ac:dyDescent="0.4">
      <c r="B1215" s="1345" t="s">
        <v>1824</v>
      </c>
      <c r="C1215" s="1346"/>
      <c r="D1215" s="1345" t="s">
        <v>1824</v>
      </c>
      <c r="E1215" s="1346"/>
      <c r="F1215" s="1331" t="str">
        <f>'Ornamental Trees - Bare Root'!BG453</f>
        <v/>
      </c>
      <c r="G1215" s="1332"/>
      <c r="H1215" s="1333" t="str">
        <f>IF('Ornamental Trees - Bare Root'!BE453="",'Ornamental Trees - Bare Root'!BC453&amp;" | "&amp;'Ornamental Trees - Bare Root'!BD453,'Ornamental Trees - Bare Root'!BC453&amp;" | "&amp;'Ornamental Trees - Bare Root'!BD453&amp;" - "&amp;'Ornamental Trees - Bare Root'!BE453)</f>
        <v xml:space="preserve"> | </v>
      </c>
      <c r="I1215" s="1334"/>
      <c r="J1215" s="1334"/>
      <c r="K1215" s="1334"/>
      <c r="L1215" s="1334"/>
      <c r="M1215" s="1334"/>
      <c r="N1215" s="1334"/>
      <c r="O1215" s="1334"/>
      <c r="P1215" s="1334"/>
      <c r="Q1215" s="1334"/>
      <c r="R1215" s="1334"/>
      <c r="S1215" s="1334"/>
      <c r="T1215" s="1334"/>
      <c r="U1215" s="1334"/>
      <c r="V1215" s="1334"/>
      <c r="W1215" s="1334"/>
      <c r="X1215" s="1334"/>
      <c r="Y1215" s="1334"/>
      <c r="Z1215" s="1334"/>
      <c r="AA1215" s="1334"/>
      <c r="AB1215" s="1334"/>
      <c r="AC1215" s="1334"/>
      <c r="AD1215" s="1334"/>
      <c r="AE1215" s="1334"/>
      <c r="AF1215" s="1334"/>
      <c r="AG1215" s="1334"/>
      <c r="AH1215" s="1334"/>
      <c r="AI1215" s="1334"/>
      <c r="AJ1215" s="1334"/>
      <c r="AK1215" s="1334"/>
      <c r="AL1215" s="1335"/>
      <c r="AM1215" s="1336" t="str">
        <f>'Ornamental Trees - Bare Root'!BH453</f>
        <v/>
      </c>
      <c r="AN1215" s="1337"/>
      <c r="AO1215" s="1338"/>
      <c r="AP1215" s="1339" t="str">
        <f>'Ornamental Trees - Bare Root'!BJ453</f>
        <v/>
      </c>
      <c r="AQ1215" s="1340"/>
      <c r="AR1215" s="1341"/>
      <c r="AS1215" s="1336" t="str">
        <f t="shared" si="172"/>
        <v/>
      </c>
      <c r="AT1215" s="1337"/>
      <c r="AU1215" s="1337"/>
      <c r="AV1215" s="1338"/>
      <c r="AW1215" s="1342" t="str">
        <f>'Ornamental Trees - Bare Root'!BA453</f>
        <v/>
      </c>
      <c r="AX1215" s="1343"/>
      <c r="AY1215" s="1344"/>
      <c r="BB1215" s="108" t="str">
        <f t="shared" si="173"/>
        <v>*********</v>
      </c>
      <c r="BC1215" s="108" t="str">
        <f t="shared" si="174"/>
        <v/>
      </c>
      <c r="BD1215" s="108" t="str">
        <f t="shared" si="175"/>
        <v/>
      </c>
      <c r="BE1215" s="108" t="str">
        <f t="shared" si="176"/>
        <v xml:space="preserve"> | </v>
      </c>
      <c r="BF1215" s="115" t="str">
        <f t="shared" si="177"/>
        <v/>
      </c>
      <c r="BG1215" s="113" t="str">
        <f t="shared" si="178"/>
        <v/>
      </c>
      <c r="BH1215" s="206" t="str">
        <f t="shared" si="179"/>
        <v/>
      </c>
      <c r="BI1215" s="113" t="str">
        <f t="shared" si="180"/>
        <v/>
      </c>
    </row>
    <row r="1216" spans="2:61" ht="18.75" customHeight="1" x14ac:dyDescent="0.4">
      <c r="B1216" s="1345" t="s">
        <v>1824</v>
      </c>
      <c r="C1216" s="1346"/>
      <c r="D1216" s="1345" t="s">
        <v>1824</v>
      </c>
      <c r="E1216" s="1346"/>
      <c r="F1216" s="1331" t="str">
        <f>'Ornamental Trees - Bare Root'!BG454</f>
        <v/>
      </c>
      <c r="G1216" s="1332"/>
      <c r="H1216" s="1333" t="str">
        <f>IF('Ornamental Trees - Bare Root'!BE454="",'Ornamental Trees - Bare Root'!BC454&amp;" | "&amp;'Ornamental Trees - Bare Root'!BD454,'Ornamental Trees - Bare Root'!BC454&amp;" | "&amp;'Ornamental Trees - Bare Root'!BD454&amp;" - "&amp;'Ornamental Trees - Bare Root'!BE454)</f>
        <v xml:space="preserve"> | </v>
      </c>
      <c r="I1216" s="1334"/>
      <c r="J1216" s="1334"/>
      <c r="K1216" s="1334"/>
      <c r="L1216" s="1334"/>
      <c r="M1216" s="1334"/>
      <c r="N1216" s="1334"/>
      <c r="O1216" s="1334"/>
      <c r="P1216" s="1334"/>
      <c r="Q1216" s="1334"/>
      <c r="R1216" s="1334"/>
      <c r="S1216" s="1334"/>
      <c r="T1216" s="1334"/>
      <c r="U1216" s="1334"/>
      <c r="V1216" s="1334"/>
      <c r="W1216" s="1334"/>
      <c r="X1216" s="1334"/>
      <c r="Y1216" s="1334"/>
      <c r="Z1216" s="1334"/>
      <c r="AA1216" s="1334"/>
      <c r="AB1216" s="1334"/>
      <c r="AC1216" s="1334"/>
      <c r="AD1216" s="1334"/>
      <c r="AE1216" s="1334"/>
      <c r="AF1216" s="1334"/>
      <c r="AG1216" s="1334"/>
      <c r="AH1216" s="1334"/>
      <c r="AI1216" s="1334"/>
      <c r="AJ1216" s="1334"/>
      <c r="AK1216" s="1334"/>
      <c r="AL1216" s="1335"/>
      <c r="AM1216" s="1336" t="str">
        <f>'Ornamental Trees - Bare Root'!BH454</f>
        <v/>
      </c>
      <c r="AN1216" s="1337"/>
      <c r="AO1216" s="1338"/>
      <c r="AP1216" s="1339" t="str">
        <f>'Ornamental Trees - Bare Root'!BJ454</f>
        <v/>
      </c>
      <c r="AQ1216" s="1340"/>
      <c r="AR1216" s="1341"/>
      <c r="AS1216" s="1336" t="str">
        <f t="shared" si="172"/>
        <v/>
      </c>
      <c r="AT1216" s="1337"/>
      <c r="AU1216" s="1337"/>
      <c r="AV1216" s="1338"/>
      <c r="AW1216" s="1342" t="str">
        <f>'Ornamental Trees - Bare Root'!BA454</f>
        <v/>
      </c>
      <c r="AX1216" s="1343"/>
      <c r="AY1216" s="1344"/>
      <c r="BB1216" s="108" t="str">
        <f t="shared" si="173"/>
        <v>*********</v>
      </c>
      <c r="BC1216" s="108" t="str">
        <f t="shared" si="174"/>
        <v/>
      </c>
      <c r="BD1216" s="108" t="str">
        <f t="shared" si="175"/>
        <v/>
      </c>
      <c r="BE1216" s="108" t="str">
        <f t="shared" si="176"/>
        <v xml:space="preserve"> | </v>
      </c>
      <c r="BF1216" s="115" t="str">
        <f t="shared" si="177"/>
        <v/>
      </c>
      <c r="BG1216" s="113" t="str">
        <f t="shared" si="178"/>
        <v/>
      </c>
      <c r="BH1216" s="206" t="str">
        <f t="shared" si="179"/>
        <v/>
      </c>
      <c r="BI1216" s="113" t="str">
        <f t="shared" si="180"/>
        <v/>
      </c>
    </row>
    <row r="1217" spans="2:61" ht="18.75" customHeight="1" x14ac:dyDescent="0.4">
      <c r="B1217" s="1345" t="s">
        <v>1824</v>
      </c>
      <c r="C1217" s="1346"/>
      <c r="D1217" s="1345" t="s">
        <v>1824</v>
      </c>
      <c r="E1217" s="1346"/>
      <c r="F1217" s="1331" t="str">
        <f>'Ornamental Trees - Bare Root'!BG455</f>
        <v/>
      </c>
      <c r="G1217" s="1332"/>
      <c r="H1217" s="1333" t="str">
        <f>IF('Ornamental Trees - Bare Root'!BE455="",'Ornamental Trees - Bare Root'!BC455&amp;" | "&amp;'Ornamental Trees - Bare Root'!BD455,'Ornamental Trees - Bare Root'!BC455&amp;" | "&amp;'Ornamental Trees - Bare Root'!BD455&amp;" - "&amp;'Ornamental Trees - Bare Root'!BE455)</f>
        <v>Salix babylonica | Weeping Willow - Advanced</v>
      </c>
      <c r="I1217" s="1334"/>
      <c r="J1217" s="1334"/>
      <c r="K1217" s="1334"/>
      <c r="L1217" s="1334"/>
      <c r="M1217" s="1334"/>
      <c r="N1217" s="1334"/>
      <c r="O1217" s="1334"/>
      <c r="P1217" s="1334"/>
      <c r="Q1217" s="1334"/>
      <c r="R1217" s="1334"/>
      <c r="S1217" s="1334"/>
      <c r="T1217" s="1334"/>
      <c r="U1217" s="1334"/>
      <c r="V1217" s="1334"/>
      <c r="W1217" s="1334"/>
      <c r="X1217" s="1334"/>
      <c r="Y1217" s="1334"/>
      <c r="Z1217" s="1334"/>
      <c r="AA1217" s="1334"/>
      <c r="AB1217" s="1334"/>
      <c r="AC1217" s="1334"/>
      <c r="AD1217" s="1334"/>
      <c r="AE1217" s="1334"/>
      <c r="AF1217" s="1334"/>
      <c r="AG1217" s="1334"/>
      <c r="AH1217" s="1334"/>
      <c r="AI1217" s="1334"/>
      <c r="AJ1217" s="1334"/>
      <c r="AK1217" s="1334"/>
      <c r="AL1217" s="1335"/>
      <c r="AM1217" s="1336">
        <f>'Ornamental Trees - Bare Root'!BH455</f>
        <v>47.95</v>
      </c>
      <c r="AN1217" s="1337"/>
      <c r="AO1217" s="1338"/>
      <c r="AP1217" s="1339">
        <f>'Ornamental Trees - Bare Root'!BJ455</f>
        <v>0</v>
      </c>
      <c r="AQ1217" s="1340"/>
      <c r="AR1217" s="1341"/>
      <c r="AS1217" s="1336" t="str">
        <f t="shared" si="172"/>
        <v/>
      </c>
      <c r="AT1217" s="1337"/>
      <c r="AU1217" s="1337"/>
      <c r="AV1217" s="1338"/>
      <c r="AW1217" s="1342" t="str">
        <f>'Ornamental Trees - Bare Root'!BA455</f>
        <v>FNOBR567</v>
      </c>
      <c r="AX1217" s="1343"/>
      <c r="AY1217" s="1344"/>
      <c r="BB1217" s="108" t="str">
        <f t="shared" si="173"/>
        <v>*********</v>
      </c>
      <c r="BC1217" s="108" t="str">
        <f t="shared" si="174"/>
        <v>FNOBR567</v>
      </c>
      <c r="BD1217" s="108" t="str">
        <f t="shared" si="175"/>
        <v/>
      </c>
      <c r="BE1217" s="108" t="str">
        <f t="shared" si="176"/>
        <v>Salix babylonica | Weeping Willow - Advanced</v>
      </c>
      <c r="BF1217" s="115" t="str">
        <f t="shared" si="177"/>
        <v/>
      </c>
      <c r="BG1217" s="113">
        <f t="shared" si="178"/>
        <v>47.95</v>
      </c>
      <c r="BH1217" s="206">
        <f t="shared" si="179"/>
        <v>0</v>
      </c>
      <c r="BI1217" s="113" t="str">
        <f t="shared" si="180"/>
        <v/>
      </c>
    </row>
    <row r="1218" spans="2:61" ht="18.75" customHeight="1" x14ac:dyDescent="0.4">
      <c r="B1218" s="1345" t="s">
        <v>1824</v>
      </c>
      <c r="C1218" s="1346"/>
      <c r="D1218" s="1345" t="s">
        <v>1824</v>
      </c>
      <c r="E1218" s="1346"/>
      <c r="F1218" s="1331" t="str">
        <f>'Ornamental Trees - Bare Root'!BG456</f>
        <v/>
      </c>
      <c r="G1218" s="1332"/>
      <c r="H1218" s="1333" t="str">
        <f>IF('Ornamental Trees - Bare Root'!BE456="",'Ornamental Trees - Bare Root'!BC456&amp;" | "&amp;'Ornamental Trees - Bare Root'!BD456,'Ornamental Trees - Bare Root'!BC456&amp;" | "&amp;'Ornamental Trees - Bare Root'!BD456&amp;" - "&amp;'Ornamental Trees - Bare Root'!BE456)</f>
        <v>Salix babylonica | Weeping Willow - Advanced</v>
      </c>
      <c r="I1218" s="1334"/>
      <c r="J1218" s="1334"/>
      <c r="K1218" s="1334"/>
      <c r="L1218" s="1334"/>
      <c r="M1218" s="1334"/>
      <c r="N1218" s="1334"/>
      <c r="O1218" s="1334"/>
      <c r="P1218" s="1334"/>
      <c r="Q1218" s="1334"/>
      <c r="R1218" s="1334"/>
      <c r="S1218" s="1334"/>
      <c r="T1218" s="1334"/>
      <c r="U1218" s="1334"/>
      <c r="V1218" s="1334"/>
      <c r="W1218" s="1334"/>
      <c r="X1218" s="1334"/>
      <c r="Y1218" s="1334"/>
      <c r="Z1218" s="1334"/>
      <c r="AA1218" s="1334"/>
      <c r="AB1218" s="1334"/>
      <c r="AC1218" s="1334"/>
      <c r="AD1218" s="1334"/>
      <c r="AE1218" s="1334"/>
      <c r="AF1218" s="1334"/>
      <c r="AG1218" s="1334"/>
      <c r="AH1218" s="1334"/>
      <c r="AI1218" s="1334"/>
      <c r="AJ1218" s="1334"/>
      <c r="AK1218" s="1334"/>
      <c r="AL1218" s="1335"/>
      <c r="AM1218" s="1336">
        <f>'Ornamental Trees - Bare Root'!BH456</f>
        <v>44.95</v>
      </c>
      <c r="AN1218" s="1337"/>
      <c r="AO1218" s="1338"/>
      <c r="AP1218" s="1339">
        <f>'Ornamental Trees - Bare Root'!BJ456</f>
        <v>0</v>
      </c>
      <c r="AQ1218" s="1340"/>
      <c r="AR1218" s="1341"/>
      <c r="AS1218" s="1336" t="str">
        <f t="shared" si="172"/>
        <v/>
      </c>
      <c r="AT1218" s="1337"/>
      <c r="AU1218" s="1337"/>
      <c r="AV1218" s="1338"/>
      <c r="AW1218" s="1342" t="str">
        <f>'Ornamental Trees - Bare Root'!BA456</f>
        <v>JFOBR567</v>
      </c>
      <c r="AX1218" s="1343"/>
      <c r="AY1218" s="1344"/>
      <c r="BB1218" s="108" t="str">
        <f t="shared" si="173"/>
        <v>*********</v>
      </c>
      <c r="BC1218" s="108" t="str">
        <f t="shared" si="174"/>
        <v>JFOBR567</v>
      </c>
      <c r="BD1218" s="108" t="str">
        <f t="shared" si="175"/>
        <v/>
      </c>
      <c r="BE1218" s="108" t="str">
        <f t="shared" si="176"/>
        <v>Salix babylonica | Weeping Willow - Advanced</v>
      </c>
      <c r="BF1218" s="115" t="str">
        <f t="shared" si="177"/>
        <v/>
      </c>
      <c r="BG1218" s="113">
        <f t="shared" si="178"/>
        <v>44.95</v>
      </c>
      <c r="BH1218" s="206">
        <f t="shared" si="179"/>
        <v>0</v>
      </c>
      <c r="BI1218" s="113" t="str">
        <f t="shared" si="180"/>
        <v/>
      </c>
    </row>
    <row r="1219" spans="2:61" ht="18.75" customHeight="1" x14ac:dyDescent="0.4">
      <c r="B1219" s="1345" t="s">
        <v>1824</v>
      </c>
      <c r="C1219" s="1346"/>
      <c r="D1219" s="1345" t="s">
        <v>1824</v>
      </c>
      <c r="E1219" s="1346"/>
      <c r="F1219" s="1331" t="str">
        <f>'Ornamental Trees - Bare Root'!BG457</f>
        <v/>
      </c>
      <c r="G1219" s="1332"/>
      <c r="H1219" s="1333" t="str">
        <f>IF('Ornamental Trees - Bare Root'!BE457="",'Ornamental Trees - Bare Root'!BC457&amp;" | "&amp;'Ornamental Trees - Bare Root'!BD457,'Ornamental Trees - Bare Root'!BC457&amp;" | "&amp;'Ornamental Trees - Bare Root'!BD457&amp;" - "&amp;'Ornamental Trees - Bare Root'!BE457)</f>
        <v xml:space="preserve"> | </v>
      </c>
      <c r="I1219" s="1334"/>
      <c r="J1219" s="1334"/>
      <c r="K1219" s="1334"/>
      <c r="L1219" s="1334"/>
      <c r="M1219" s="1334"/>
      <c r="N1219" s="1334"/>
      <c r="O1219" s="1334"/>
      <c r="P1219" s="1334"/>
      <c r="Q1219" s="1334"/>
      <c r="R1219" s="1334"/>
      <c r="S1219" s="1334"/>
      <c r="T1219" s="1334"/>
      <c r="U1219" s="1334"/>
      <c r="V1219" s="1334"/>
      <c r="W1219" s="1334"/>
      <c r="X1219" s="1334"/>
      <c r="Y1219" s="1334"/>
      <c r="Z1219" s="1334"/>
      <c r="AA1219" s="1334"/>
      <c r="AB1219" s="1334"/>
      <c r="AC1219" s="1334"/>
      <c r="AD1219" s="1334"/>
      <c r="AE1219" s="1334"/>
      <c r="AF1219" s="1334"/>
      <c r="AG1219" s="1334"/>
      <c r="AH1219" s="1334"/>
      <c r="AI1219" s="1334"/>
      <c r="AJ1219" s="1334"/>
      <c r="AK1219" s="1334"/>
      <c r="AL1219" s="1335"/>
      <c r="AM1219" s="1336" t="str">
        <f>'Ornamental Trees - Bare Root'!BH457</f>
        <v/>
      </c>
      <c r="AN1219" s="1337"/>
      <c r="AO1219" s="1338"/>
      <c r="AP1219" s="1339" t="str">
        <f>'Ornamental Trees - Bare Root'!BJ457</f>
        <v/>
      </c>
      <c r="AQ1219" s="1340"/>
      <c r="AR1219" s="1341"/>
      <c r="AS1219" s="1336" t="str">
        <f t="shared" si="172"/>
        <v/>
      </c>
      <c r="AT1219" s="1337"/>
      <c r="AU1219" s="1337"/>
      <c r="AV1219" s="1338"/>
      <c r="AW1219" s="1342" t="str">
        <f>'Ornamental Trees - Bare Root'!BA457</f>
        <v/>
      </c>
      <c r="AX1219" s="1343"/>
      <c r="AY1219" s="1344"/>
      <c r="BB1219" s="108" t="str">
        <f t="shared" si="173"/>
        <v>*********</v>
      </c>
      <c r="BC1219" s="108" t="str">
        <f t="shared" si="174"/>
        <v/>
      </c>
      <c r="BD1219" s="108" t="str">
        <f t="shared" si="175"/>
        <v/>
      </c>
      <c r="BE1219" s="108" t="str">
        <f t="shared" si="176"/>
        <v xml:space="preserve"> | </v>
      </c>
      <c r="BF1219" s="115" t="str">
        <f t="shared" si="177"/>
        <v/>
      </c>
      <c r="BG1219" s="113" t="str">
        <f t="shared" si="178"/>
        <v/>
      </c>
      <c r="BH1219" s="206" t="str">
        <f t="shared" si="179"/>
        <v/>
      </c>
      <c r="BI1219" s="113" t="str">
        <f t="shared" si="180"/>
        <v/>
      </c>
    </row>
    <row r="1220" spans="2:61" ht="18.75" customHeight="1" x14ac:dyDescent="0.4">
      <c r="B1220" s="1345" t="s">
        <v>1824</v>
      </c>
      <c r="C1220" s="1346"/>
      <c r="D1220" s="1345" t="s">
        <v>1824</v>
      </c>
      <c r="E1220" s="1346"/>
      <c r="F1220" s="1331" t="str">
        <f>'Ornamental Trees - Bare Root'!BG458</f>
        <v/>
      </c>
      <c r="G1220" s="1332"/>
      <c r="H1220" s="1333" t="str">
        <f>IF('Ornamental Trees - Bare Root'!BE458="",'Ornamental Trees - Bare Root'!BC458&amp;" | "&amp;'Ornamental Trees - Bare Root'!BD458,'Ornamental Trees - Bare Root'!BC458&amp;" | "&amp;'Ornamental Trees - Bare Root'!BD458&amp;" - "&amp;'Ornamental Trees - Bare Root'!BE458)</f>
        <v xml:space="preserve"> | </v>
      </c>
      <c r="I1220" s="1334"/>
      <c r="J1220" s="1334"/>
      <c r="K1220" s="1334"/>
      <c r="L1220" s="1334"/>
      <c r="M1220" s="1334"/>
      <c r="N1220" s="1334"/>
      <c r="O1220" s="1334"/>
      <c r="P1220" s="1334"/>
      <c r="Q1220" s="1334"/>
      <c r="R1220" s="1334"/>
      <c r="S1220" s="1334"/>
      <c r="T1220" s="1334"/>
      <c r="U1220" s="1334"/>
      <c r="V1220" s="1334"/>
      <c r="W1220" s="1334"/>
      <c r="X1220" s="1334"/>
      <c r="Y1220" s="1334"/>
      <c r="Z1220" s="1334"/>
      <c r="AA1220" s="1334"/>
      <c r="AB1220" s="1334"/>
      <c r="AC1220" s="1334"/>
      <c r="AD1220" s="1334"/>
      <c r="AE1220" s="1334"/>
      <c r="AF1220" s="1334"/>
      <c r="AG1220" s="1334"/>
      <c r="AH1220" s="1334"/>
      <c r="AI1220" s="1334"/>
      <c r="AJ1220" s="1334"/>
      <c r="AK1220" s="1334"/>
      <c r="AL1220" s="1335"/>
      <c r="AM1220" s="1336" t="str">
        <f>'Ornamental Trees - Bare Root'!BH458</f>
        <v/>
      </c>
      <c r="AN1220" s="1337"/>
      <c r="AO1220" s="1338"/>
      <c r="AP1220" s="1339" t="str">
        <f>'Ornamental Trees - Bare Root'!BJ458</f>
        <v/>
      </c>
      <c r="AQ1220" s="1340"/>
      <c r="AR1220" s="1341"/>
      <c r="AS1220" s="1336" t="str">
        <f t="shared" si="172"/>
        <v/>
      </c>
      <c r="AT1220" s="1337"/>
      <c r="AU1220" s="1337"/>
      <c r="AV1220" s="1338"/>
      <c r="AW1220" s="1342" t="str">
        <f>'Ornamental Trees - Bare Root'!BA458</f>
        <v/>
      </c>
      <c r="AX1220" s="1343"/>
      <c r="AY1220" s="1344"/>
      <c r="BB1220" s="108" t="str">
        <f t="shared" si="173"/>
        <v>*********</v>
      </c>
      <c r="BC1220" s="108" t="str">
        <f t="shared" si="174"/>
        <v/>
      </c>
      <c r="BD1220" s="108" t="str">
        <f t="shared" si="175"/>
        <v/>
      </c>
      <c r="BE1220" s="108" t="str">
        <f t="shared" si="176"/>
        <v xml:space="preserve"> | </v>
      </c>
      <c r="BF1220" s="115" t="str">
        <f t="shared" si="177"/>
        <v/>
      </c>
      <c r="BG1220" s="113" t="str">
        <f t="shared" si="178"/>
        <v/>
      </c>
      <c r="BH1220" s="206" t="str">
        <f t="shared" si="179"/>
        <v/>
      </c>
      <c r="BI1220" s="113" t="str">
        <f t="shared" si="180"/>
        <v/>
      </c>
    </row>
    <row r="1221" spans="2:61" ht="18.75" customHeight="1" x14ac:dyDescent="0.4">
      <c r="B1221" s="1345" t="s">
        <v>1824</v>
      </c>
      <c r="C1221" s="1346"/>
      <c r="D1221" s="1345" t="s">
        <v>1824</v>
      </c>
      <c r="E1221" s="1346"/>
      <c r="F1221" s="1331" t="str">
        <f>'Ornamental Trees - Bare Root'!BG459</f>
        <v/>
      </c>
      <c r="G1221" s="1332"/>
      <c r="H1221" s="1333" t="str">
        <f>IF('Ornamental Trees - Bare Root'!BE459="",'Ornamental Trees - Bare Root'!BC459&amp;" | "&amp;'Ornamental Trees - Bare Root'!BD459,'Ornamental Trees - Bare Root'!BC459&amp;" | "&amp;'Ornamental Trees - Bare Root'!BD459&amp;" - "&amp;'Ornamental Trees - Bare Root'!BE459)</f>
        <v>Sambucus nigra 'Black Lace' | Black Lace Elderberry - Regular</v>
      </c>
      <c r="I1221" s="1334"/>
      <c r="J1221" s="1334"/>
      <c r="K1221" s="1334"/>
      <c r="L1221" s="1334"/>
      <c r="M1221" s="1334"/>
      <c r="N1221" s="1334"/>
      <c r="O1221" s="1334"/>
      <c r="P1221" s="1334"/>
      <c r="Q1221" s="1334"/>
      <c r="R1221" s="1334"/>
      <c r="S1221" s="1334"/>
      <c r="T1221" s="1334"/>
      <c r="U1221" s="1334"/>
      <c r="V1221" s="1334"/>
      <c r="W1221" s="1334"/>
      <c r="X1221" s="1334"/>
      <c r="Y1221" s="1334"/>
      <c r="Z1221" s="1334"/>
      <c r="AA1221" s="1334"/>
      <c r="AB1221" s="1334"/>
      <c r="AC1221" s="1334"/>
      <c r="AD1221" s="1334"/>
      <c r="AE1221" s="1334"/>
      <c r="AF1221" s="1334"/>
      <c r="AG1221" s="1334"/>
      <c r="AH1221" s="1334"/>
      <c r="AI1221" s="1334"/>
      <c r="AJ1221" s="1334"/>
      <c r="AK1221" s="1334"/>
      <c r="AL1221" s="1335"/>
      <c r="AM1221" s="1336">
        <f>'Ornamental Trees - Bare Root'!BH459</f>
        <v>39.950000000000003</v>
      </c>
      <c r="AN1221" s="1337"/>
      <c r="AO1221" s="1338"/>
      <c r="AP1221" s="1339">
        <f>'Ornamental Trees - Bare Root'!BJ459</f>
        <v>0</v>
      </c>
      <c r="AQ1221" s="1340"/>
      <c r="AR1221" s="1341"/>
      <c r="AS1221" s="1336" t="str">
        <f t="shared" si="172"/>
        <v/>
      </c>
      <c r="AT1221" s="1337"/>
      <c r="AU1221" s="1337"/>
      <c r="AV1221" s="1338"/>
      <c r="AW1221" s="1342" t="str">
        <f>'Ornamental Trees - Bare Root'!BA459</f>
        <v>FNOBR575</v>
      </c>
      <c r="AX1221" s="1343"/>
      <c r="AY1221" s="1344"/>
      <c r="BB1221" s="108" t="str">
        <f t="shared" si="173"/>
        <v>*********</v>
      </c>
      <c r="BC1221" s="108" t="str">
        <f t="shared" si="174"/>
        <v>FNOBR575</v>
      </c>
      <c r="BD1221" s="108" t="str">
        <f t="shared" si="175"/>
        <v/>
      </c>
      <c r="BE1221" s="108" t="str">
        <f t="shared" si="176"/>
        <v>Sambucus nigra 'Black Lace' | Black Lace Elderberry - Regular</v>
      </c>
      <c r="BF1221" s="115" t="str">
        <f t="shared" si="177"/>
        <v/>
      </c>
      <c r="BG1221" s="113">
        <f t="shared" si="178"/>
        <v>39.950000000000003</v>
      </c>
      <c r="BH1221" s="206">
        <f t="shared" si="179"/>
        <v>0</v>
      </c>
      <c r="BI1221" s="113" t="str">
        <f t="shared" si="180"/>
        <v/>
      </c>
    </row>
    <row r="1222" spans="2:61" ht="18.75" customHeight="1" x14ac:dyDescent="0.4">
      <c r="B1222" s="1345" t="s">
        <v>1824</v>
      </c>
      <c r="C1222" s="1346"/>
      <c r="D1222" s="1345" t="s">
        <v>1824</v>
      </c>
      <c r="E1222" s="1346"/>
      <c r="F1222" s="1331" t="str">
        <f>'Ornamental Trees - Bare Root'!BG460</f>
        <v/>
      </c>
      <c r="G1222" s="1332"/>
      <c r="H1222" s="1333" t="str">
        <f>IF('Ornamental Trees - Bare Root'!BE460="",'Ornamental Trees - Bare Root'!BC460&amp;" | "&amp;'Ornamental Trees - Bare Root'!BD460,'Ornamental Trees - Bare Root'!BC460&amp;" | "&amp;'Ornamental Trees - Bare Root'!BD460&amp;" - "&amp;'Ornamental Trees - Bare Root'!BE460)</f>
        <v xml:space="preserve"> | </v>
      </c>
      <c r="I1222" s="1334"/>
      <c r="J1222" s="1334"/>
      <c r="K1222" s="1334"/>
      <c r="L1222" s="1334"/>
      <c r="M1222" s="1334"/>
      <c r="N1222" s="1334"/>
      <c r="O1222" s="1334"/>
      <c r="P1222" s="1334"/>
      <c r="Q1222" s="1334"/>
      <c r="R1222" s="1334"/>
      <c r="S1222" s="1334"/>
      <c r="T1222" s="1334"/>
      <c r="U1222" s="1334"/>
      <c r="V1222" s="1334"/>
      <c r="W1222" s="1334"/>
      <c r="X1222" s="1334"/>
      <c r="Y1222" s="1334"/>
      <c r="Z1222" s="1334"/>
      <c r="AA1222" s="1334"/>
      <c r="AB1222" s="1334"/>
      <c r="AC1222" s="1334"/>
      <c r="AD1222" s="1334"/>
      <c r="AE1222" s="1334"/>
      <c r="AF1222" s="1334"/>
      <c r="AG1222" s="1334"/>
      <c r="AH1222" s="1334"/>
      <c r="AI1222" s="1334"/>
      <c r="AJ1222" s="1334"/>
      <c r="AK1222" s="1334"/>
      <c r="AL1222" s="1335"/>
      <c r="AM1222" s="1336" t="str">
        <f>'Ornamental Trees - Bare Root'!BH460</f>
        <v/>
      </c>
      <c r="AN1222" s="1337"/>
      <c r="AO1222" s="1338"/>
      <c r="AP1222" s="1339" t="str">
        <f>'Ornamental Trees - Bare Root'!BJ460</f>
        <v/>
      </c>
      <c r="AQ1222" s="1340"/>
      <c r="AR1222" s="1341"/>
      <c r="AS1222" s="1336" t="str">
        <f t="shared" si="172"/>
        <v/>
      </c>
      <c r="AT1222" s="1337"/>
      <c r="AU1222" s="1337"/>
      <c r="AV1222" s="1338"/>
      <c r="AW1222" s="1342" t="str">
        <f>'Ornamental Trees - Bare Root'!BA460</f>
        <v/>
      </c>
      <c r="AX1222" s="1343"/>
      <c r="AY1222" s="1344"/>
      <c r="BB1222" s="108" t="str">
        <f t="shared" si="173"/>
        <v>*********</v>
      </c>
      <c r="BC1222" s="108" t="str">
        <f t="shared" si="174"/>
        <v/>
      </c>
      <c r="BD1222" s="108" t="str">
        <f t="shared" si="175"/>
        <v/>
      </c>
      <c r="BE1222" s="108" t="str">
        <f t="shared" si="176"/>
        <v xml:space="preserve"> | </v>
      </c>
      <c r="BF1222" s="115" t="str">
        <f t="shared" si="177"/>
        <v/>
      </c>
      <c r="BG1222" s="113" t="str">
        <f t="shared" si="178"/>
        <v/>
      </c>
      <c r="BH1222" s="206" t="str">
        <f t="shared" si="179"/>
        <v/>
      </c>
      <c r="BI1222" s="113" t="str">
        <f t="shared" si="180"/>
        <v/>
      </c>
    </row>
    <row r="1223" spans="2:61" ht="18.75" customHeight="1" x14ac:dyDescent="0.4">
      <c r="B1223" s="1345" t="s">
        <v>1824</v>
      </c>
      <c r="C1223" s="1346"/>
      <c r="D1223" s="1345" t="s">
        <v>1824</v>
      </c>
      <c r="E1223" s="1346"/>
      <c r="F1223" s="1331" t="str">
        <f>'Ornamental Trees - Bare Root'!BG461</f>
        <v/>
      </c>
      <c r="G1223" s="1332"/>
      <c r="H1223" s="1333" t="str">
        <f>IF('Ornamental Trees - Bare Root'!BE461="",'Ornamental Trees - Bare Root'!BC461&amp;" | "&amp;'Ornamental Trees - Bare Root'!BD461,'Ornamental Trees - Bare Root'!BC461&amp;" | "&amp;'Ornamental Trees - Bare Root'!BD461&amp;" - "&amp;'Ornamental Trees - Bare Root'!BE461)</f>
        <v xml:space="preserve"> | </v>
      </c>
      <c r="I1223" s="1334"/>
      <c r="J1223" s="1334"/>
      <c r="K1223" s="1334"/>
      <c r="L1223" s="1334"/>
      <c r="M1223" s="1334"/>
      <c r="N1223" s="1334"/>
      <c r="O1223" s="1334"/>
      <c r="P1223" s="1334"/>
      <c r="Q1223" s="1334"/>
      <c r="R1223" s="1334"/>
      <c r="S1223" s="1334"/>
      <c r="T1223" s="1334"/>
      <c r="U1223" s="1334"/>
      <c r="V1223" s="1334"/>
      <c r="W1223" s="1334"/>
      <c r="X1223" s="1334"/>
      <c r="Y1223" s="1334"/>
      <c r="Z1223" s="1334"/>
      <c r="AA1223" s="1334"/>
      <c r="AB1223" s="1334"/>
      <c r="AC1223" s="1334"/>
      <c r="AD1223" s="1334"/>
      <c r="AE1223" s="1334"/>
      <c r="AF1223" s="1334"/>
      <c r="AG1223" s="1334"/>
      <c r="AH1223" s="1334"/>
      <c r="AI1223" s="1334"/>
      <c r="AJ1223" s="1334"/>
      <c r="AK1223" s="1334"/>
      <c r="AL1223" s="1335"/>
      <c r="AM1223" s="1336" t="str">
        <f>'Ornamental Trees - Bare Root'!BH461</f>
        <v/>
      </c>
      <c r="AN1223" s="1337"/>
      <c r="AO1223" s="1338"/>
      <c r="AP1223" s="1339" t="str">
        <f>'Ornamental Trees - Bare Root'!BJ461</f>
        <v/>
      </c>
      <c r="AQ1223" s="1340"/>
      <c r="AR1223" s="1341"/>
      <c r="AS1223" s="1336" t="str">
        <f t="shared" si="172"/>
        <v/>
      </c>
      <c r="AT1223" s="1337"/>
      <c r="AU1223" s="1337"/>
      <c r="AV1223" s="1338"/>
      <c r="AW1223" s="1342" t="str">
        <f>'Ornamental Trees - Bare Root'!BA461</f>
        <v/>
      </c>
      <c r="AX1223" s="1343"/>
      <c r="AY1223" s="1344"/>
      <c r="BB1223" s="108" t="str">
        <f t="shared" si="173"/>
        <v>*********</v>
      </c>
      <c r="BC1223" s="108" t="str">
        <f t="shared" si="174"/>
        <v/>
      </c>
      <c r="BD1223" s="108" t="str">
        <f t="shared" si="175"/>
        <v/>
      </c>
      <c r="BE1223" s="108" t="str">
        <f t="shared" si="176"/>
        <v xml:space="preserve"> | </v>
      </c>
      <c r="BF1223" s="115" t="str">
        <f t="shared" si="177"/>
        <v/>
      </c>
      <c r="BG1223" s="113" t="str">
        <f t="shared" si="178"/>
        <v/>
      </c>
      <c r="BH1223" s="206" t="str">
        <f t="shared" si="179"/>
        <v/>
      </c>
      <c r="BI1223" s="113" t="str">
        <f t="shared" si="180"/>
        <v/>
      </c>
    </row>
    <row r="1224" spans="2:61" ht="18.75" customHeight="1" x14ac:dyDescent="0.4">
      <c r="B1224" s="1345" t="s">
        <v>1824</v>
      </c>
      <c r="C1224" s="1346"/>
      <c r="D1224" s="1345" t="s">
        <v>1824</v>
      </c>
      <c r="E1224" s="1346"/>
      <c r="F1224" s="1331" t="str">
        <f>'Ornamental Trees - Bare Root'!BG462</f>
        <v/>
      </c>
      <c r="G1224" s="1332"/>
      <c r="H1224" s="1333" t="str">
        <f>IF('Ornamental Trees - Bare Root'!BE462="",'Ornamental Trees - Bare Root'!BC462&amp;" | "&amp;'Ornamental Trees - Bare Root'!BD462,'Ornamental Trees - Bare Root'!BC462&amp;" | "&amp;'Ornamental Trees - Bare Root'!BD462&amp;" - "&amp;'Ornamental Trees - Bare Root'!BE462)</f>
        <v>Sophora japonica pendula | Weeping Pagoda Tree - Tall</v>
      </c>
      <c r="I1224" s="1334"/>
      <c r="J1224" s="1334"/>
      <c r="K1224" s="1334"/>
      <c r="L1224" s="1334"/>
      <c r="M1224" s="1334"/>
      <c r="N1224" s="1334"/>
      <c r="O1224" s="1334"/>
      <c r="P1224" s="1334"/>
      <c r="Q1224" s="1334"/>
      <c r="R1224" s="1334"/>
      <c r="S1224" s="1334"/>
      <c r="T1224" s="1334"/>
      <c r="U1224" s="1334"/>
      <c r="V1224" s="1334"/>
      <c r="W1224" s="1334"/>
      <c r="X1224" s="1334"/>
      <c r="Y1224" s="1334"/>
      <c r="Z1224" s="1334"/>
      <c r="AA1224" s="1334"/>
      <c r="AB1224" s="1334"/>
      <c r="AC1224" s="1334"/>
      <c r="AD1224" s="1334"/>
      <c r="AE1224" s="1334"/>
      <c r="AF1224" s="1334"/>
      <c r="AG1224" s="1334"/>
      <c r="AH1224" s="1334"/>
      <c r="AI1224" s="1334"/>
      <c r="AJ1224" s="1334"/>
      <c r="AK1224" s="1334"/>
      <c r="AL1224" s="1335"/>
      <c r="AM1224" s="1336" t="str">
        <f>'Ornamental Trees - Bare Root'!BH462</f>
        <v/>
      </c>
      <c r="AN1224" s="1337"/>
      <c r="AO1224" s="1338"/>
      <c r="AP1224" s="1339">
        <f>'Ornamental Trees - Bare Root'!BJ462</f>
        <v>0</v>
      </c>
      <c r="AQ1224" s="1340"/>
      <c r="AR1224" s="1341"/>
      <c r="AS1224" s="1336" t="str">
        <f t="shared" si="172"/>
        <v/>
      </c>
      <c r="AT1224" s="1337"/>
      <c r="AU1224" s="1337"/>
      <c r="AV1224" s="1338"/>
      <c r="AW1224" s="1342" t="str">
        <f>'Ornamental Trees - Bare Root'!BA462</f>
        <v>JFOBR592</v>
      </c>
      <c r="AX1224" s="1343"/>
      <c r="AY1224" s="1344"/>
      <c r="BB1224" s="108" t="str">
        <f t="shared" si="173"/>
        <v>*********</v>
      </c>
      <c r="BC1224" s="108" t="str">
        <f t="shared" si="174"/>
        <v>JFOBR592</v>
      </c>
      <c r="BD1224" s="108" t="str">
        <f t="shared" si="175"/>
        <v/>
      </c>
      <c r="BE1224" s="108" t="str">
        <f t="shared" si="176"/>
        <v>Sophora japonica pendula | Weeping Pagoda Tree - Tall</v>
      </c>
      <c r="BF1224" s="115" t="str">
        <f t="shared" si="177"/>
        <v/>
      </c>
      <c r="BG1224" s="113" t="str">
        <f t="shared" si="178"/>
        <v/>
      </c>
      <c r="BH1224" s="206">
        <f t="shared" si="179"/>
        <v>0</v>
      </c>
      <c r="BI1224" s="113" t="str">
        <f t="shared" si="180"/>
        <v/>
      </c>
    </row>
    <row r="1225" spans="2:61" ht="18.75" customHeight="1" x14ac:dyDescent="0.4">
      <c r="B1225" s="1345" t="s">
        <v>1824</v>
      </c>
      <c r="C1225" s="1346"/>
      <c r="D1225" s="1345" t="s">
        <v>1824</v>
      </c>
      <c r="E1225" s="1346"/>
      <c r="F1225" s="1331" t="str">
        <f>'Ornamental Trees - Bare Root'!BG463</f>
        <v/>
      </c>
      <c r="G1225" s="1332"/>
      <c r="H1225" s="1333" t="str">
        <f>IF('Ornamental Trees - Bare Root'!BE463="",'Ornamental Trees - Bare Root'!BC463&amp;" | "&amp;'Ornamental Trees - Bare Root'!BD463,'Ornamental Trees - Bare Root'!BC463&amp;" | "&amp;'Ornamental Trees - Bare Root'!BD463&amp;" - "&amp;'Ornamental Trees - Bare Root'!BE463)</f>
        <v xml:space="preserve"> | </v>
      </c>
      <c r="I1225" s="1334"/>
      <c r="J1225" s="1334"/>
      <c r="K1225" s="1334"/>
      <c r="L1225" s="1334"/>
      <c r="M1225" s="1334"/>
      <c r="N1225" s="1334"/>
      <c r="O1225" s="1334"/>
      <c r="P1225" s="1334"/>
      <c r="Q1225" s="1334"/>
      <c r="R1225" s="1334"/>
      <c r="S1225" s="1334"/>
      <c r="T1225" s="1334"/>
      <c r="U1225" s="1334"/>
      <c r="V1225" s="1334"/>
      <c r="W1225" s="1334"/>
      <c r="X1225" s="1334"/>
      <c r="Y1225" s="1334"/>
      <c r="Z1225" s="1334"/>
      <c r="AA1225" s="1334"/>
      <c r="AB1225" s="1334"/>
      <c r="AC1225" s="1334"/>
      <c r="AD1225" s="1334"/>
      <c r="AE1225" s="1334"/>
      <c r="AF1225" s="1334"/>
      <c r="AG1225" s="1334"/>
      <c r="AH1225" s="1334"/>
      <c r="AI1225" s="1334"/>
      <c r="AJ1225" s="1334"/>
      <c r="AK1225" s="1334"/>
      <c r="AL1225" s="1335"/>
      <c r="AM1225" s="1336" t="str">
        <f>'Ornamental Trees - Bare Root'!BH463</f>
        <v/>
      </c>
      <c r="AN1225" s="1337"/>
      <c r="AO1225" s="1338"/>
      <c r="AP1225" s="1339" t="str">
        <f>'Ornamental Trees - Bare Root'!BJ463</f>
        <v/>
      </c>
      <c r="AQ1225" s="1340"/>
      <c r="AR1225" s="1341"/>
      <c r="AS1225" s="1336" t="str">
        <f t="shared" si="172"/>
        <v/>
      </c>
      <c r="AT1225" s="1337"/>
      <c r="AU1225" s="1337"/>
      <c r="AV1225" s="1338"/>
      <c r="AW1225" s="1342" t="str">
        <f>'Ornamental Trees - Bare Root'!BA463</f>
        <v/>
      </c>
      <c r="AX1225" s="1343"/>
      <c r="AY1225" s="1344"/>
      <c r="BB1225" s="108" t="str">
        <f t="shared" si="173"/>
        <v>*********</v>
      </c>
      <c r="BC1225" s="108" t="str">
        <f t="shared" si="174"/>
        <v/>
      </c>
      <c r="BD1225" s="108" t="str">
        <f t="shared" si="175"/>
        <v/>
      </c>
      <c r="BE1225" s="108" t="str">
        <f t="shared" si="176"/>
        <v xml:space="preserve"> | </v>
      </c>
      <c r="BF1225" s="115" t="str">
        <f t="shared" si="177"/>
        <v/>
      </c>
      <c r="BG1225" s="113" t="str">
        <f t="shared" si="178"/>
        <v/>
      </c>
      <c r="BH1225" s="206" t="str">
        <f t="shared" si="179"/>
        <v/>
      </c>
      <c r="BI1225" s="113" t="str">
        <f t="shared" si="180"/>
        <v/>
      </c>
    </row>
    <row r="1226" spans="2:61" ht="18.75" customHeight="1" x14ac:dyDescent="0.4">
      <c r="B1226" s="1345" t="s">
        <v>1824</v>
      </c>
      <c r="C1226" s="1346"/>
      <c r="D1226" s="1345" t="s">
        <v>1824</v>
      </c>
      <c r="E1226" s="1346"/>
      <c r="F1226" s="1331" t="str">
        <f>'Ornamental Trees - Bare Root'!BG464</f>
        <v/>
      </c>
      <c r="G1226" s="1332"/>
      <c r="H1226" s="1333" t="str">
        <f>IF('Ornamental Trees - Bare Root'!BE464="",'Ornamental Trees - Bare Root'!BC464&amp;" | "&amp;'Ornamental Trees - Bare Root'!BD464,'Ornamental Trees - Bare Root'!BC464&amp;" | "&amp;'Ornamental Trees - Bare Root'!BD464&amp;" - "&amp;'Ornamental Trees - Bare Root'!BE464)</f>
        <v xml:space="preserve"> | </v>
      </c>
      <c r="I1226" s="1334"/>
      <c r="J1226" s="1334"/>
      <c r="K1226" s="1334"/>
      <c r="L1226" s="1334"/>
      <c r="M1226" s="1334"/>
      <c r="N1226" s="1334"/>
      <c r="O1226" s="1334"/>
      <c r="P1226" s="1334"/>
      <c r="Q1226" s="1334"/>
      <c r="R1226" s="1334"/>
      <c r="S1226" s="1334"/>
      <c r="T1226" s="1334"/>
      <c r="U1226" s="1334"/>
      <c r="V1226" s="1334"/>
      <c r="W1226" s="1334"/>
      <c r="X1226" s="1334"/>
      <c r="Y1226" s="1334"/>
      <c r="Z1226" s="1334"/>
      <c r="AA1226" s="1334"/>
      <c r="AB1226" s="1334"/>
      <c r="AC1226" s="1334"/>
      <c r="AD1226" s="1334"/>
      <c r="AE1226" s="1334"/>
      <c r="AF1226" s="1334"/>
      <c r="AG1226" s="1334"/>
      <c r="AH1226" s="1334"/>
      <c r="AI1226" s="1334"/>
      <c r="AJ1226" s="1334"/>
      <c r="AK1226" s="1334"/>
      <c r="AL1226" s="1335"/>
      <c r="AM1226" s="1336" t="str">
        <f>'Ornamental Trees - Bare Root'!BH464</f>
        <v/>
      </c>
      <c r="AN1226" s="1337"/>
      <c r="AO1226" s="1338"/>
      <c r="AP1226" s="1339" t="str">
        <f>'Ornamental Trees - Bare Root'!BJ464</f>
        <v/>
      </c>
      <c r="AQ1226" s="1340"/>
      <c r="AR1226" s="1341"/>
      <c r="AS1226" s="1336" t="str">
        <f t="shared" si="172"/>
        <v/>
      </c>
      <c r="AT1226" s="1337"/>
      <c r="AU1226" s="1337"/>
      <c r="AV1226" s="1338"/>
      <c r="AW1226" s="1342" t="str">
        <f>'Ornamental Trees - Bare Root'!BA464</f>
        <v/>
      </c>
      <c r="AX1226" s="1343"/>
      <c r="AY1226" s="1344"/>
      <c r="BB1226" s="108" t="str">
        <f t="shared" si="173"/>
        <v>*********</v>
      </c>
      <c r="BC1226" s="108" t="str">
        <f t="shared" si="174"/>
        <v/>
      </c>
      <c r="BD1226" s="108" t="str">
        <f t="shared" si="175"/>
        <v/>
      </c>
      <c r="BE1226" s="108" t="str">
        <f t="shared" si="176"/>
        <v xml:space="preserve"> | </v>
      </c>
      <c r="BF1226" s="115" t="str">
        <f t="shared" si="177"/>
        <v/>
      </c>
      <c r="BG1226" s="113" t="str">
        <f t="shared" si="178"/>
        <v/>
      </c>
      <c r="BH1226" s="206" t="str">
        <f t="shared" si="179"/>
        <v/>
      </c>
      <c r="BI1226" s="113" t="str">
        <f t="shared" si="180"/>
        <v/>
      </c>
    </row>
    <row r="1227" spans="2:61" ht="18.75" customHeight="1" x14ac:dyDescent="0.4">
      <c r="B1227" s="1345" t="s">
        <v>1824</v>
      </c>
      <c r="C1227" s="1346"/>
      <c r="D1227" s="1345" t="s">
        <v>1824</v>
      </c>
      <c r="E1227" s="1346"/>
      <c r="F1227" s="1331" t="str">
        <f>'Ornamental Trees - Bare Root'!BG465</f>
        <v/>
      </c>
      <c r="G1227" s="1332"/>
      <c r="H1227" s="1333" t="str">
        <f>IF('Ornamental Trees - Bare Root'!BE465="",'Ornamental Trees - Bare Root'!BC465&amp;" | "&amp;'Ornamental Trees - Bare Root'!BD465,'Ornamental Trees - Bare Root'!BC465&amp;" | "&amp;'Ornamental Trees - Bare Root'!BD465&amp;" - "&amp;'Ornamental Trees - Bare Root'!BE465)</f>
        <v>Syringa x hyacinthiflora 'Alice Eastwood' 
Double pink/mauve | Alice Eastwood Lilac - Advanced</v>
      </c>
      <c r="I1227" s="1334"/>
      <c r="J1227" s="1334"/>
      <c r="K1227" s="1334"/>
      <c r="L1227" s="1334"/>
      <c r="M1227" s="1334"/>
      <c r="N1227" s="1334"/>
      <c r="O1227" s="1334"/>
      <c r="P1227" s="1334"/>
      <c r="Q1227" s="1334"/>
      <c r="R1227" s="1334"/>
      <c r="S1227" s="1334"/>
      <c r="T1227" s="1334"/>
      <c r="U1227" s="1334"/>
      <c r="V1227" s="1334"/>
      <c r="W1227" s="1334"/>
      <c r="X1227" s="1334"/>
      <c r="Y1227" s="1334"/>
      <c r="Z1227" s="1334"/>
      <c r="AA1227" s="1334"/>
      <c r="AB1227" s="1334"/>
      <c r="AC1227" s="1334"/>
      <c r="AD1227" s="1334"/>
      <c r="AE1227" s="1334"/>
      <c r="AF1227" s="1334"/>
      <c r="AG1227" s="1334"/>
      <c r="AH1227" s="1334"/>
      <c r="AI1227" s="1334"/>
      <c r="AJ1227" s="1334"/>
      <c r="AK1227" s="1334"/>
      <c r="AL1227" s="1335"/>
      <c r="AM1227" s="1336">
        <f>'Ornamental Trees - Bare Root'!BH465</f>
        <v>49.95</v>
      </c>
      <c r="AN1227" s="1337"/>
      <c r="AO1227" s="1338"/>
      <c r="AP1227" s="1339">
        <f>'Ornamental Trees - Bare Root'!BJ465</f>
        <v>0</v>
      </c>
      <c r="AQ1227" s="1340"/>
      <c r="AR1227" s="1341"/>
      <c r="AS1227" s="1336" t="str">
        <f t="shared" si="172"/>
        <v/>
      </c>
      <c r="AT1227" s="1337"/>
      <c r="AU1227" s="1337"/>
      <c r="AV1227" s="1338"/>
      <c r="AW1227" s="1342" t="str">
        <f>'Ornamental Trees - Bare Root'!BA465</f>
        <v>JFOBR580</v>
      </c>
      <c r="AX1227" s="1343"/>
      <c r="AY1227" s="1344"/>
      <c r="BB1227" s="108" t="str">
        <f t="shared" si="173"/>
        <v>*********</v>
      </c>
      <c r="BC1227" s="108" t="str">
        <f t="shared" si="174"/>
        <v>JFOBR580</v>
      </c>
      <c r="BD1227" s="108" t="str">
        <f t="shared" si="175"/>
        <v/>
      </c>
      <c r="BE1227" s="108" t="str">
        <f t="shared" si="176"/>
        <v>Syringa x hyacinthiflora 'Alice Eastwood' 
Double pink/mauve | Alice Eastwood Lilac - Advanced</v>
      </c>
      <c r="BF1227" s="115" t="str">
        <f t="shared" si="177"/>
        <v/>
      </c>
      <c r="BG1227" s="113">
        <f t="shared" si="178"/>
        <v>49.95</v>
      </c>
      <c r="BH1227" s="206">
        <f t="shared" si="179"/>
        <v>0</v>
      </c>
      <c r="BI1227" s="113" t="str">
        <f t="shared" si="180"/>
        <v/>
      </c>
    </row>
    <row r="1228" spans="2:61" ht="18.75" customHeight="1" x14ac:dyDescent="0.4">
      <c r="B1228" s="1345" t="s">
        <v>1824</v>
      </c>
      <c r="C1228" s="1346"/>
      <c r="D1228" s="1345" t="s">
        <v>1824</v>
      </c>
      <c r="E1228" s="1346"/>
      <c r="F1228" s="1331" t="str">
        <f>'Ornamental Trees - Bare Root'!BG466</f>
        <v/>
      </c>
      <c r="G1228" s="1332"/>
      <c r="H1228" s="1333" t="str">
        <f>IF('Ornamental Trees - Bare Root'!BE466="",'Ornamental Trees - Bare Root'!BC466&amp;" | "&amp;'Ornamental Trees - Bare Root'!BD466,'Ornamental Trees - Bare Root'!BC466&amp;" | "&amp;'Ornamental Trees - Bare Root'!BD466&amp;" - "&amp;'Ornamental Trees - Bare Root'!BE466)</f>
        <v>Syringa x hyacinthiflora 'Alice Eastwood' 
Double pink/mauve | Alice Eastwood Lilac - Advanced</v>
      </c>
      <c r="I1228" s="1334"/>
      <c r="J1228" s="1334"/>
      <c r="K1228" s="1334"/>
      <c r="L1228" s="1334"/>
      <c r="M1228" s="1334"/>
      <c r="N1228" s="1334"/>
      <c r="O1228" s="1334"/>
      <c r="P1228" s="1334"/>
      <c r="Q1228" s="1334"/>
      <c r="R1228" s="1334"/>
      <c r="S1228" s="1334"/>
      <c r="T1228" s="1334"/>
      <c r="U1228" s="1334"/>
      <c r="V1228" s="1334"/>
      <c r="W1228" s="1334"/>
      <c r="X1228" s="1334"/>
      <c r="Y1228" s="1334"/>
      <c r="Z1228" s="1334"/>
      <c r="AA1228" s="1334"/>
      <c r="AB1228" s="1334"/>
      <c r="AC1228" s="1334"/>
      <c r="AD1228" s="1334"/>
      <c r="AE1228" s="1334"/>
      <c r="AF1228" s="1334"/>
      <c r="AG1228" s="1334"/>
      <c r="AH1228" s="1334"/>
      <c r="AI1228" s="1334"/>
      <c r="AJ1228" s="1334"/>
      <c r="AK1228" s="1334"/>
      <c r="AL1228" s="1335"/>
      <c r="AM1228" s="1336">
        <f>'Ornamental Trees - Bare Root'!BH466</f>
        <v>49.95</v>
      </c>
      <c r="AN1228" s="1337"/>
      <c r="AO1228" s="1338"/>
      <c r="AP1228" s="1339">
        <f>'Ornamental Trees - Bare Root'!BJ466</f>
        <v>0</v>
      </c>
      <c r="AQ1228" s="1340"/>
      <c r="AR1228" s="1341"/>
      <c r="AS1228" s="1336" t="str">
        <f t="shared" si="172"/>
        <v/>
      </c>
      <c r="AT1228" s="1337"/>
      <c r="AU1228" s="1337"/>
      <c r="AV1228" s="1338"/>
      <c r="AW1228" s="1342" t="str">
        <f>'Ornamental Trees - Bare Root'!BA466</f>
        <v>FNOBR580</v>
      </c>
      <c r="AX1228" s="1343"/>
      <c r="AY1228" s="1344"/>
      <c r="BB1228" s="108" t="str">
        <f t="shared" si="173"/>
        <v>*********</v>
      </c>
      <c r="BC1228" s="108" t="str">
        <f t="shared" si="174"/>
        <v>FNOBR580</v>
      </c>
      <c r="BD1228" s="108" t="str">
        <f t="shared" si="175"/>
        <v/>
      </c>
      <c r="BE1228" s="108" t="str">
        <f t="shared" si="176"/>
        <v>Syringa x hyacinthiflora 'Alice Eastwood' 
Double pink/mauve | Alice Eastwood Lilac - Advanced</v>
      </c>
      <c r="BF1228" s="115" t="str">
        <f t="shared" si="177"/>
        <v/>
      </c>
      <c r="BG1228" s="113">
        <f t="shared" si="178"/>
        <v>49.95</v>
      </c>
      <c r="BH1228" s="206">
        <f t="shared" si="179"/>
        <v>0</v>
      </c>
      <c r="BI1228" s="113" t="str">
        <f t="shared" si="180"/>
        <v/>
      </c>
    </row>
    <row r="1229" spans="2:61" ht="18.75" customHeight="1" x14ac:dyDescent="0.4">
      <c r="B1229" s="1345" t="s">
        <v>1824</v>
      </c>
      <c r="C1229" s="1346"/>
      <c r="D1229" s="1345" t="s">
        <v>1824</v>
      </c>
      <c r="E1229" s="1346"/>
      <c r="F1229" s="1331" t="str">
        <f>'Ornamental Trees - Bare Root'!BG467</f>
        <v/>
      </c>
      <c r="G1229" s="1332"/>
      <c r="H1229" s="1333" t="str">
        <f>IF('Ornamental Trees - Bare Root'!BE467="",'Ornamental Trees - Bare Root'!BC467&amp;" | "&amp;'Ornamental Trees - Bare Root'!BD467,'Ornamental Trees - Bare Root'!BC467&amp;" | "&amp;'Ornamental Trees - Bare Root'!BD467&amp;" - "&amp;'Ornamental Trees - Bare Root'!BE467)</f>
        <v>Syringa vulgaris 'Belle De Nancy' 
Mauve-Pink* | Belle De Nancy Lilac - Advanced</v>
      </c>
      <c r="I1229" s="1334"/>
      <c r="J1229" s="1334"/>
      <c r="K1229" s="1334"/>
      <c r="L1229" s="1334"/>
      <c r="M1229" s="1334"/>
      <c r="N1229" s="1334"/>
      <c r="O1229" s="1334"/>
      <c r="P1229" s="1334"/>
      <c r="Q1229" s="1334"/>
      <c r="R1229" s="1334"/>
      <c r="S1229" s="1334"/>
      <c r="T1229" s="1334"/>
      <c r="U1229" s="1334"/>
      <c r="V1229" s="1334"/>
      <c r="W1229" s="1334"/>
      <c r="X1229" s="1334"/>
      <c r="Y1229" s="1334"/>
      <c r="Z1229" s="1334"/>
      <c r="AA1229" s="1334"/>
      <c r="AB1229" s="1334"/>
      <c r="AC1229" s="1334"/>
      <c r="AD1229" s="1334"/>
      <c r="AE1229" s="1334"/>
      <c r="AF1229" s="1334"/>
      <c r="AG1229" s="1334"/>
      <c r="AH1229" s="1334"/>
      <c r="AI1229" s="1334"/>
      <c r="AJ1229" s="1334"/>
      <c r="AK1229" s="1334"/>
      <c r="AL1229" s="1335"/>
      <c r="AM1229" s="1336">
        <f>'Ornamental Trees - Bare Root'!BH467</f>
        <v>49.95</v>
      </c>
      <c r="AN1229" s="1337"/>
      <c r="AO1229" s="1338"/>
      <c r="AP1229" s="1339">
        <f>'Ornamental Trees - Bare Root'!BJ467</f>
        <v>0</v>
      </c>
      <c r="AQ1229" s="1340"/>
      <c r="AR1229" s="1341"/>
      <c r="AS1229" s="1336" t="str">
        <f t="shared" si="172"/>
        <v/>
      </c>
      <c r="AT1229" s="1337"/>
      <c r="AU1229" s="1337"/>
      <c r="AV1229" s="1338"/>
      <c r="AW1229" s="1342" t="str">
        <f>'Ornamental Trees - Bare Root'!BA467</f>
        <v>JFOBR582</v>
      </c>
      <c r="AX1229" s="1343"/>
      <c r="AY1229" s="1344"/>
      <c r="BB1229" s="108" t="str">
        <f t="shared" si="173"/>
        <v>*********</v>
      </c>
      <c r="BC1229" s="108" t="str">
        <f t="shared" si="174"/>
        <v>JFOBR582</v>
      </c>
      <c r="BD1229" s="108" t="str">
        <f t="shared" si="175"/>
        <v/>
      </c>
      <c r="BE1229" s="108" t="str">
        <f t="shared" si="176"/>
        <v>Syringa vulgaris 'Belle De Nancy' 
Mauve-Pink* | Belle De Nancy Lilac - Advanced</v>
      </c>
      <c r="BF1229" s="115" t="str">
        <f t="shared" si="177"/>
        <v/>
      </c>
      <c r="BG1229" s="113">
        <f t="shared" si="178"/>
        <v>49.95</v>
      </c>
      <c r="BH1229" s="206">
        <f t="shared" si="179"/>
        <v>0</v>
      </c>
      <c r="BI1229" s="113" t="str">
        <f t="shared" si="180"/>
        <v/>
      </c>
    </row>
    <row r="1230" spans="2:61" ht="18.75" customHeight="1" x14ac:dyDescent="0.4">
      <c r="B1230" s="1345" t="s">
        <v>1824</v>
      </c>
      <c r="C1230" s="1346"/>
      <c r="D1230" s="1345" t="s">
        <v>1824</v>
      </c>
      <c r="E1230" s="1346"/>
      <c r="F1230" s="1331" t="str">
        <f>'Ornamental Trees - Bare Root'!BG468</f>
        <v/>
      </c>
      <c r="G1230" s="1332"/>
      <c r="H1230" s="1333" t="str">
        <f>IF('Ornamental Trees - Bare Root'!BE468="",'Ornamental Trees - Bare Root'!BC468&amp;" | "&amp;'Ornamental Trees - Bare Root'!BD468,'Ornamental Trees - Bare Root'!BC468&amp;" | "&amp;'Ornamental Trees - Bare Root'!BD468&amp;" - "&amp;'Ornamental Trees - Bare Root'!BE468)</f>
        <v>Syringa vulgaris 'Betsy Ross' 
White* | Betsy Ross Lilac - Advanced</v>
      </c>
      <c r="I1230" s="1334"/>
      <c r="J1230" s="1334"/>
      <c r="K1230" s="1334"/>
      <c r="L1230" s="1334"/>
      <c r="M1230" s="1334"/>
      <c r="N1230" s="1334"/>
      <c r="O1230" s="1334"/>
      <c r="P1230" s="1334"/>
      <c r="Q1230" s="1334"/>
      <c r="R1230" s="1334"/>
      <c r="S1230" s="1334"/>
      <c r="T1230" s="1334"/>
      <c r="U1230" s="1334"/>
      <c r="V1230" s="1334"/>
      <c r="W1230" s="1334"/>
      <c r="X1230" s="1334"/>
      <c r="Y1230" s="1334"/>
      <c r="Z1230" s="1334"/>
      <c r="AA1230" s="1334"/>
      <c r="AB1230" s="1334"/>
      <c r="AC1230" s="1334"/>
      <c r="AD1230" s="1334"/>
      <c r="AE1230" s="1334"/>
      <c r="AF1230" s="1334"/>
      <c r="AG1230" s="1334"/>
      <c r="AH1230" s="1334"/>
      <c r="AI1230" s="1334"/>
      <c r="AJ1230" s="1334"/>
      <c r="AK1230" s="1334"/>
      <c r="AL1230" s="1335"/>
      <c r="AM1230" s="1336">
        <f>'Ornamental Trees - Bare Root'!BH468</f>
        <v>49.95</v>
      </c>
      <c r="AN1230" s="1337"/>
      <c r="AO1230" s="1338"/>
      <c r="AP1230" s="1339">
        <f>'Ornamental Trees - Bare Root'!BJ468</f>
        <v>0</v>
      </c>
      <c r="AQ1230" s="1340"/>
      <c r="AR1230" s="1341"/>
      <c r="AS1230" s="1336" t="str">
        <f t="shared" si="172"/>
        <v/>
      </c>
      <c r="AT1230" s="1337"/>
      <c r="AU1230" s="1337"/>
      <c r="AV1230" s="1338"/>
      <c r="AW1230" s="1342" t="str">
        <f>'Ornamental Trees - Bare Root'!BA468</f>
        <v>FNOBR581</v>
      </c>
      <c r="AX1230" s="1343"/>
      <c r="AY1230" s="1344"/>
      <c r="BB1230" s="108" t="str">
        <f t="shared" si="173"/>
        <v>*********</v>
      </c>
      <c r="BC1230" s="108" t="str">
        <f t="shared" si="174"/>
        <v>FNOBR581</v>
      </c>
      <c r="BD1230" s="108" t="str">
        <f t="shared" si="175"/>
        <v/>
      </c>
      <c r="BE1230" s="108" t="str">
        <f t="shared" si="176"/>
        <v>Syringa vulgaris 'Betsy Ross' 
White* | Betsy Ross Lilac - Advanced</v>
      </c>
      <c r="BF1230" s="115" t="str">
        <f t="shared" si="177"/>
        <v/>
      </c>
      <c r="BG1230" s="113">
        <f t="shared" si="178"/>
        <v>49.95</v>
      </c>
      <c r="BH1230" s="206">
        <f t="shared" si="179"/>
        <v>0</v>
      </c>
      <c r="BI1230" s="113" t="str">
        <f t="shared" si="180"/>
        <v/>
      </c>
    </row>
    <row r="1231" spans="2:61" ht="18.75" customHeight="1" x14ac:dyDescent="0.4">
      <c r="B1231" s="1345" t="s">
        <v>1824</v>
      </c>
      <c r="C1231" s="1346"/>
      <c r="D1231" s="1345" t="s">
        <v>1824</v>
      </c>
      <c r="E1231" s="1346"/>
      <c r="F1231" s="1331" t="str">
        <f>'Ornamental Trees - Bare Root'!BG469</f>
        <v/>
      </c>
      <c r="G1231" s="1332"/>
      <c r="H1231" s="1333" t="str">
        <f>IF('Ornamental Trees - Bare Root'!BE469="",'Ornamental Trees - Bare Root'!BC469&amp;" | "&amp;'Ornamental Trees - Bare Root'!BD469,'Ornamental Trees - Bare Root'!BC469&amp;" | "&amp;'Ornamental Trees - Bare Root'!BD469&amp;" - "&amp;'Ornamental Trees - Bare Root'!BE469)</f>
        <v>Syringa vulgaris 'Casimir Perier' 
White | Casimir Perier Lilac - Advanced</v>
      </c>
      <c r="I1231" s="1334"/>
      <c r="J1231" s="1334"/>
      <c r="K1231" s="1334"/>
      <c r="L1231" s="1334"/>
      <c r="M1231" s="1334"/>
      <c r="N1231" s="1334"/>
      <c r="O1231" s="1334"/>
      <c r="P1231" s="1334"/>
      <c r="Q1231" s="1334"/>
      <c r="R1231" s="1334"/>
      <c r="S1231" s="1334"/>
      <c r="T1231" s="1334"/>
      <c r="U1231" s="1334"/>
      <c r="V1231" s="1334"/>
      <c r="W1231" s="1334"/>
      <c r="X1231" s="1334"/>
      <c r="Y1231" s="1334"/>
      <c r="Z1231" s="1334"/>
      <c r="AA1231" s="1334"/>
      <c r="AB1231" s="1334"/>
      <c r="AC1231" s="1334"/>
      <c r="AD1231" s="1334"/>
      <c r="AE1231" s="1334"/>
      <c r="AF1231" s="1334"/>
      <c r="AG1231" s="1334"/>
      <c r="AH1231" s="1334"/>
      <c r="AI1231" s="1334"/>
      <c r="AJ1231" s="1334"/>
      <c r="AK1231" s="1334"/>
      <c r="AL1231" s="1335"/>
      <c r="AM1231" s="1336">
        <f>'Ornamental Trees - Bare Root'!BH469</f>
        <v>49.95</v>
      </c>
      <c r="AN1231" s="1337"/>
      <c r="AO1231" s="1338"/>
      <c r="AP1231" s="1339">
        <f>'Ornamental Trees - Bare Root'!BJ469</f>
        <v>0</v>
      </c>
      <c r="AQ1231" s="1340"/>
      <c r="AR1231" s="1341"/>
      <c r="AS1231" s="1336" t="str">
        <f t="shared" si="172"/>
        <v/>
      </c>
      <c r="AT1231" s="1337"/>
      <c r="AU1231" s="1337"/>
      <c r="AV1231" s="1338"/>
      <c r="AW1231" s="1342" t="str">
        <f>'Ornamental Trees - Bare Root'!BA469</f>
        <v>JFOBR591</v>
      </c>
      <c r="AX1231" s="1343"/>
      <c r="AY1231" s="1344"/>
      <c r="BB1231" s="108" t="str">
        <f t="shared" si="173"/>
        <v>*********</v>
      </c>
      <c r="BC1231" s="108" t="str">
        <f t="shared" si="174"/>
        <v>JFOBR591</v>
      </c>
      <c r="BD1231" s="108" t="str">
        <f t="shared" si="175"/>
        <v/>
      </c>
      <c r="BE1231" s="108" t="str">
        <f t="shared" si="176"/>
        <v>Syringa vulgaris 'Casimir Perier' 
White | Casimir Perier Lilac - Advanced</v>
      </c>
      <c r="BF1231" s="115" t="str">
        <f t="shared" si="177"/>
        <v/>
      </c>
      <c r="BG1231" s="113">
        <f t="shared" si="178"/>
        <v>49.95</v>
      </c>
      <c r="BH1231" s="206">
        <f t="shared" si="179"/>
        <v>0</v>
      </c>
      <c r="BI1231" s="113" t="str">
        <f t="shared" si="180"/>
        <v/>
      </c>
    </row>
    <row r="1232" spans="2:61" ht="18.75" customHeight="1" x14ac:dyDescent="0.4">
      <c r="B1232" s="1345" t="s">
        <v>1824</v>
      </c>
      <c r="C1232" s="1346"/>
      <c r="D1232" s="1345" t="s">
        <v>1824</v>
      </c>
      <c r="E1232" s="1346"/>
      <c r="F1232" s="1331" t="str">
        <f>'Ornamental Trees - Bare Root'!BG470</f>
        <v/>
      </c>
      <c r="G1232" s="1332"/>
      <c r="H1232" s="1333" t="str">
        <f>IF('Ornamental Trees - Bare Root'!BE470="",'Ornamental Trees - Bare Root'!BC470&amp;" | "&amp;'Ornamental Trees - Bare Root'!BD470,'Ornamental Trees - Bare Root'!BC470&amp;" | "&amp;'Ornamental Trees - Bare Root'!BD470&amp;" - "&amp;'Ornamental Trees - Bare Root'!BE470)</f>
        <v>Syringa vulgaris 'Charles Joly' 
Double purple | Charles Joly Lilac - Advanced</v>
      </c>
      <c r="I1232" s="1334"/>
      <c r="J1232" s="1334"/>
      <c r="K1232" s="1334"/>
      <c r="L1232" s="1334"/>
      <c r="M1232" s="1334"/>
      <c r="N1232" s="1334"/>
      <c r="O1232" s="1334"/>
      <c r="P1232" s="1334"/>
      <c r="Q1232" s="1334"/>
      <c r="R1232" s="1334"/>
      <c r="S1232" s="1334"/>
      <c r="T1232" s="1334"/>
      <c r="U1232" s="1334"/>
      <c r="V1232" s="1334"/>
      <c r="W1232" s="1334"/>
      <c r="X1232" s="1334"/>
      <c r="Y1232" s="1334"/>
      <c r="Z1232" s="1334"/>
      <c r="AA1232" s="1334"/>
      <c r="AB1232" s="1334"/>
      <c r="AC1232" s="1334"/>
      <c r="AD1232" s="1334"/>
      <c r="AE1232" s="1334"/>
      <c r="AF1232" s="1334"/>
      <c r="AG1232" s="1334"/>
      <c r="AH1232" s="1334"/>
      <c r="AI1232" s="1334"/>
      <c r="AJ1232" s="1334"/>
      <c r="AK1232" s="1334"/>
      <c r="AL1232" s="1335"/>
      <c r="AM1232" s="1336">
        <f>'Ornamental Trees - Bare Root'!BH470</f>
        <v>49.95</v>
      </c>
      <c r="AN1232" s="1337"/>
      <c r="AO1232" s="1338"/>
      <c r="AP1232" s="1339">
        <f>'Ornamental Trees - Bare Root'!BJ470</f>
        <v>0</v>
      </c>
      <c r="AQ1232" s="1340"/>
      <c r="AR1232" s="1341"/>
      <c r="AS1232" s="1336" t="str">
        <f t="shared" ref="AS1232:AS1251" si="181">IF(OR(F1232="",F1232=0),"",(F1232*AM1232)-(F1232*AM1232*AP1232))</f>
        <v/>
      </c>
      <c r="AT1232" s="1337"/>
      <c r="AU1232" s="1337"/>
      <c r="AV1232" s="1338"/>
      <c r="AW1232" s="1342" t="str">
        <f>'Ornamental Trees - Bare Root'!BA470</f>
        <v>JFOBR592</v>
      </c>
      <c r="AX1232" s="1343"/>
      <c r="AY1232" s="1344"/>
      <c r="BB1232" s="108" t="str">
        <f t="shared" si="173"/>
        <v>*********</v>
      </c>
      <c r="BC1232" s="108" t="str">
        <f t="shared" si="174"/>
        <v>JFOBR592</v>
      </c>
      <c r="BD1232" s="108" t="str">
        <f t="shared" si="175"/>
        <v/>
      </c>
      <c r="BE1232" s="108" t="str">
        <f t="shared" si="176"/>
        <v>Syringa vulgaris 'Charles Joly' 
Double purple | Charles Joly Lilac - Advanced</v>
      </c>
      <c r="BF1232" s="115" t="str">
        <f t="shared" si="177"/>
        <v/>
      </c>
      <c r="BG1232" s="113">
        <f t="shared" si="178"/>
        <v>49.95</v>
      </c>
      <c r="BH1232" s="206">
        <f t="shared" si="179"/>
        <v>0</v>
      </c>
      <c r="BI1232" s="113" t="str">
        <f t="shared" si="180"/>
        <v/>
      </c>
    </row>
    <row r="1233" spans="2:61" ht="18.75" customHeight="1" x14ac:dyDescent="0.4">
      <c r="B1233" s="1345" t="s">
        <v>1824</v>
      </c>
      <c r="C1233" s="1346"/>
      <c r="D1233" s="1345" t="s">
        <v>1824</v>
      </c>
      <c r="E1233" s="1346"/>
      <c r="F1233" s="1331" t="str">
        <f>'Ornamental Trees - Bare Root'!BG471</f>
        <v/>
      </c>
      <c r="G1233" s="1332"/>
      <c r="H1233" s="1333" t="str">
        <f>IF('Ornamental Trees - Bare Root'!BE471="",'Ornamental Trees - Bare Root'!BC471&amp;" | "&amp;'Ornamental Trees - Bare Root'!BD471,'Ornamental Trees - Bare Root'!BC471&amp;" | "&amp;'Ornamental Trees - Bare Root'!BD471&amp;" - "&amp;'Ornamental Trees - Bare Root'!BE471)</f>
        <v>Syringa vulgaris 'Congo' 
Purple (single) | Congo Lilac - Advanced</v>
      </c>
      <c r="I1233" s="1334"/>
      <c r="J1233" s="1334"/>
      <c r="K1233" s="1334"/>
      <c r="L1233" s="1334"/>
      <c r="M1233" s="1334"/>
      <c r="N1233" s="1334"/>
      <c r="O1233" s="1334"/>
      <c r="P1233" s="1334"/>
      <c r="Q1233" s="1334"/>
      <c r="R1233" s="1334"/>
      <c r="S1233" s="1334"/>
      <c r="T1233" s="1334"/>
      <c r="U1233" s="1334"/>
      <c r="V1233" s="1334"/>
      <c r="W1233" s="1334"/>
      <c r="X1233" s="1334"/>
      <c r="Y1233" s="1334"/>
      <c r="Z1233" s="1334"/>
      <c r="AA1233" s="1334"/>
      <c r="AB1233" s="1334"/>
      <c r="AC1233" s="1334"/>
      <c r="AD1233" s="1334"/>
      <c r="AE1233" s="1334"/>
      <c r="AF1233" s="1334"/>
      <c r="AG1233" s="1334"/>
      <c r="AH1233" s="1334"/>
      <c r="AI1233" s="1334"/>
      <c r="AJ1233" s="1334"/>
      <c r="AK1233" s="1334"/>
      <c r="AL1233" s="1335"/>
      <c r="AM1233" s="1336">
        <f>'Ornamental Trees - Bare Root'!BH471</f>
        <v>49.95</v>
      </c>
      <c r="AN1233" s="1337"/>
      <c r="AO1233" s="1338"/>
      <c r="AP1233" s="1339">
        <f>'Ornamental Trees - Bare Root'!BJ471</f>
        <v>0</v>
      </c>
      <c r="AQ1233" s="1340"/>
      <c r="AR1233" s="1341"/>
      <c r="AS1233" s="1336" t="str">
        <f t="shared" si="181"/>
        <v/>
      </c>
      <c r="AT1233" s="1337"/>
      <c r="AU1233" s="1337"/>
      <c r="AV1233" s="1338"/>
      <c r="AW1233" s="1342" t="str">
        <f>'Ornamental Trees - Bare Root'!BA471</f>
        <v>JFOBR583</v>
      </c>
      <c r="AX1233" s="1343"/>
      <c r="AY1233" s="1344"/>
      <c r="BB1233" s="108" t="str">
        <f t="shared" si="173"/>
        <v>*********</v>
      </c>
      <c r="BC1233" s="108" t="str">
        <f t="shared" si="174"/>
        <v>JFOBR583</v>
      </c>
      <c r="BD1233" s="108" t="str">
        <f t="shared" si="175"/>
        <v/>
      </c>
      <c r="BE1233" s="108" t="str">
        <f t="shared" si="176"/>
        <v>Syringa vulgaris 'Congo' 
Purple (single) | Congo Lilac - Advanced</v>
      </c>
      <c r="BF1233" s="115" t="str">
        <f t="shared" si="177"/>
        <v/>
      </c>
      <c r="BG1233" s="113">
        <f t="shared" si="178"/>
        <v>49.95</v>
      </c>
      <c r="BH1233" s="206">
        <f t="shared" si="179"/>
        <v>0</v>
      </c>
      <c r="BI1233" s="113" t="str">
        <f t="shared" si="180"/>
        <v/>
      </c>
    </row>
    <row r="1234" spans="2:61" ht="18.75" customHeight="1" x14ac:dyDescent="0.4">
      <c r="B1234" s="1345" t="s">
        <v>1824</v>
      </c>
      <c r="C1234" s="1346"/>
      <c r="D1234" s="1345" t="s">
        <v>1824</v>
      </c>
      <c r="E1234" s="1346"/>
      <c r="F1234" s="1331" t="str">
        <f>'Ornamental Trees - Bare Root'!BG472</f>
        <v/>
      </c>
      <c r="G1234" s="1332"/>
      <c r="H1234" s="1333" t="str">
        <f>IF('Ornamental Trees - Bare Root'!BE472="",'Ornamental Trees - Bare Root'!BC472&amp;" | "&amp;'Ornamental Trees - Bare Root'!BD472,'Ornamental Trees - Bare Root'!BC472&amp;" | "&amp;'Ornamental Trees - Bare Root'!BD472&amp;" - "&amp;'Ornamental Trees - Bare Root'!BE472)</f>
        <v>Syringa vulgaris 'Katherine Havemeyer' 
Double Mauve | Katherine Havemeyer Lilac - Advanced</v>
      </c>
      <c r="I1234" s="1334"/>
      <c r="J1234" s="1334"/>
      <c r="K1234" s="1334"/>
      <c r="L1234" s="1334"/>
      <c r="M1234" s="1334"/>
      <c r="N1234" s="1334"/>
      <c r="O1234" s="1334"/>
      <c r="P1234" s="1334"/>
      <c r="Q1234" s="1334"/>
      <c r="R1234" s="1334"/>
      <c r="S1234" s="1334"/>
      <c r="T1234" s="1334"/>
      <c r="U1234" s="1334"/>
      <c r="V1234" s="1334"/>
      <c r="W1234" s="1334"/>
      <c r="X1234" s="1334"/>
      <c r="Y1234" s="1334"/>
      <c r="Z1234" s="1334"/>
      <c r="AA1234" s="1334"/>
      <c r="AB1234" s="1334"/>
      <c r="AC1234" s="1334"/>
      <c r="AD1234" s="1334"/>
      <c r="AE1234" s="1334"/>
      <c r="AF1234" s="1334"/>
      <c r="AG1234" s="1334"/>
      <c r="AH1234" s="1334"/>
      <c r="AI1234" s="1334"/>
      <c r="AJ1234" s="1334"/>
      <c r="AK1234" s="1334"/>
      <c r="AL1234" s="1335"/>
      <c r="AM1234" s="1336">
        <f>'Ornamental Trees - Bare Root'!BH472</f>
        <v>49.95</v>
      </c>
      <c r="AN1234" s="1337"/>
      <c r="AO1234" s="1338"/>
      <c r="AP1234" s="1339">
        <f>'Ornamental Trees - Bare Root'!BJ472</f>
        <v>0</v>
      </c>
      <c r="AQ1234" s="1340"/>
      <c r="AR1234" s="1341"/>
      <c r="AS1234" s="1336" t="str">
        <f t="shared" si="181"/>
        <v/>
      </c>
      <c r="AT1234" s="1337"/>
      <c r="AU1234" s="1337"/>
      <c r="AV1234" s="1338"/>
      <c r="AW1234" s="1342" t="str">
        <f>'Ornamental Trees - Bare Root'!BA472</f>
        <v>JFOBR584</v>
      </c>
      <c r="AX1234" s="1343"/>
      <c r="AY1234" s="1344"/>
      <c r="BB1234" s="108" t="str">
        <f t="shared" si="173"/>
        <v>*********</v>
      </c>
      <c r="BC1234" s="108" t="str">
        <f t="shared" si="174"/>
        <v>JFOBR584</v>
      </c>
      <c r="BD1234" s="108" t="str">
        <f t="shared" si="175"/>
        <v/>
      </c>
      <c r="BE1234" s="108" t="str">
        <f t="shared" si="176"/>
        <v>Syringa vulgaris 'Katherine Havemeyer' 
Double Mauve | Katherine Havemeyer Lilac - Advanced</v>
      </c>
      <c r="BF1234" s="115" t="str">
        <f t="shared" si="177"/>
        <v/>
      </c>
      <c r="BG1234" s="113">
        <f t="shared" si="178"/>
        <v>49.95</v>
      </c>
      <c r="BH1234" s="206">
        <f t="shared" si="179"/>
        <v>0</v>
      </c>
      <c r="BI1234" s="113" t="str">
        <f t="shared" si="180"/>
        <v/>
      </c>
    </row>
    <row r="1235" spans="2:61" ht="18.75" customHeight="1" x14ac:dyDescent="0.4">
      <c r="B1235" s="1345" t="s">
        <v>1824</v>
      </c>
      <c r="C1235" s="1346"/>
      <c r="D1235" s="1345" t="s">
        <v>1824</v>
      </c>
      <c r="E1235" s="1346"/>
      <c r="F1235" s="1331" t="str">
        <f>'Ornamental Trees - Bare Root'!BG473</f>
        <v/>
      </c>
      <c r="G1235" s="1332"/>
      <c r="H1235" s="1333" t="str">
        <f>IF('Ornamental Trees - Bare Root'!BE473="",'Ornamental Trees - Bare Root'!BC473&amp;" | "&amp;'Ornamental Trees - Bare Root'!BD473,'Ornamental Trees - Bare Root'!BC473&amp;" | "&amp;'Ornamental Trees - Bare Root'!BD473&amp;" - "&amp;'Ornamental Trees - Bare Root'!BE473)</f>
        <v>Syringa vulgaris 'Madame Lemoine' 
Double White* | Madame Lemoine Lilac - Advanced</v>
      </c>
      <c r="I1235" s="1334"/>
      <c r="J1235" s="1334"/>
      <c r="K1235" s="1334"/>
      <c r="L1235" s="1334"/>
      <c r="M1235" s="1334"/>
      <c r="N1235" s="1334"/>
      <c r="O1235" s="1334"/>
      <c r="P1235" s="1334"/>
      <c r="Q1235" s="1334"/>
      <c r="R1235" s="1334"/>
      <c r="S1235" s="1334"/>
      <c r="T1235" s="1334"/>
      <c r="U1235" s="1334"/>
      <c r="V1235" s="1334"/>
      <c r="W1235" s="1334"/>
      <c r="X1235" s="1334"/>
      <c r="Y1235" s="1334"/>
      <c r="Z1235" s="1334"/>
      <c r="AA1235" s="1334"/>
      <c r="AB1235" s="1334"/>
      <c r="AC1235" s="1334"/>
      <c r="AD1235" s="1334"/>
      <c r="AE1235" s="1334"/>
      <c r="AF1235" s="1334"/>
      <c r="AG1235" s="1334"/>
      <c r="AH1235" s="1334"/>
      <c r="AI1235" s="1334"/>
      <c r="AJ1235" s="1334"/>
      <c r="AK1235" s="1334"/>
      <c r="AL1235" s="1335"/>
      <c r="AM1235" s="1336">
        <f>'Ornamental Trees - Bare Root'!BH473</f>
        <v>49.95</v>
      </c>
      <c r="AN1235" s="1337"/>
      <c r="AO1235" s="1338"/>
      <c r="AP1235" s="1339">
        <f>'Ornamental Trees - Bare Root'!BJ473</f>
        <v>0</v>
      </c>
      <c r="AQ1235" s="1340"/>
      <c r="AR1235" s="1341"/>
      <c r="AS1235" s="1336" t="str">
        <f t="shared" si="181"/>
        <v/>
      </c>
      <c r="AT1235" s="1337"/>
      <c r="AU1235" s="1337"/>
      <c r="AV1235" s="1338"/>
      <c r="AW1235" s="1342" t="str">
        <f>'Ornamental Trees - Bare Root'!BA473</f>
        <v>FNOBR585</v>
      </c>
      <c r="AX1235" s="1343"/>
      <c r="AY1235" s="1344"/>
      <c r="BB1235" s="108" t="str">
        <f t="shared" si="173"/>
        <v>*********</v>
      </c>
      <c r="BC1235" s="108" t="str">
        <f t="shared" si="174"/>
        <v>FNOBR585</v>
      </c>
      <c r="BD1235" s="108" t="str">
        <f t="shared" si="175"/>
        <v/>
      </c>
      <c r="BE1235" s="108" t="str">
        <f t="shared" si="176"/>
        <v>Syringa vulgaris 'Madame Lemoine' 
Double White* | Madame Lemoine Lilac - Advanced</v>
      </c>
      <c r="BF1235" s="115" t="str">
        <f t="shared" si="177"/>
        <v/>
      </c>
      <c r="BG1235" s="113">
        <f t="shared" si="178"/>
        <v>49.95</v>
      </c>
      <c r="BH1235" s="206">
        <f t="shared" si="179"/>
        <v>0</v>
      </c>
      <c r="BI1235" s="113" t="str">
        <f t="shared" si="180"/>
        <v/>
      </c>
    </row>
    <row r="1236" spans="2:61" ht="18.75" customHeight="1" x14ac:dyDescent="0.4">
      <c r="B1236" s="1345" t="s">
        <v>1824</v>
      </c>
      <c r="C1236" s="1346"/>
      <c r="D1236" s="1345" t="s">
        <v>1824</v>
      </c>
      <c r="E1236" s="1346"/>
      <c r="F1236" s="1331" t="str">
        <f>'Ornamental Trees - Bare Root'!BG474</f>
        <v/>
      </c>
      <c r="G1236" s="1332"/>
      <c r="H1236" s="1333" t="str">
        <f>IF('Ornamental Trees - Bare Root'!BE474="",'Ornamental Trees - Bare Root'!BC474&amp;" | "&amp;'Ornamental Trees - Bare Root'!BD474,'Ornamental Trees - Bare Root'!BC474&amp;" | "&amp;'Ornamental Trees - Bare Root'!BD474&amp;" - "&amp;'Ornamental Trees - Bare Root'!BE474)</f>
        <v>Syringa vulgaris 'Mrs Edward Harding' 
Purple | Mrs Edward Harding Lilac - Advanced</v>
      </c>
      <c r="I1236" s="1334"/>
      <c r="J1236" s="1334"/>
      <c r="K1236" s="1334"/>
      <c r="L1236" s="1334"/>
      <c r="M1236" s="1334"/>
      <c r="N1236" s="1334"/>
      <c r="O1236" s="1334"/>
      <c r="P1236" s="1334"/>
      <c r="Q1236" s="1334"/>
      <c r="R1236" s="1334"/>
      <c r="S1236" s="1334"/>
      <c r="T1236" s="1334"/>
      <c r="U1236" s="1334"/>
      <c r="V1236" s="1334"/>
      <c r="W1236" s="1334"/>
      <c r="X1236" s="1334"/>
      <c r="Y1236" s="1334"/>
      <c r="Z1236" s="1334"/>
      <c r="AA1236" s="1334"/>
      <c r="AB1236" s="1334"/>
      <c r="AC1236" s="1334"/>
      <c r="AD1236" s="1334"/>
      <c r="AE1236" s="1334"/>
      <c r="AF1236" s="1334"/>
      <c r="AG1236" s="1334"/>
      <c r="AH1236" s="1334"/>
      <c r="AI1236" s="1334"/>
      <c r="AJ1236" s="1334"/>
      <c r="AK1236" s="1334"/>
      <c r="AL1236" s="1335"/>
      <c r="AM1236" s="1336">
        <f>'Ornamental Trees - Bare Root'!BH474</f>
        <v>49.95</v>
      </c>
      <c r="AN1236" s="1337"/>
      <c r="AO1236" s="1338"/>
      <c r="AP1236" s="1339">
        <f>'Ornamental Trees - Bare Root'!BJ474</f>
        <v>0</v>
      </c>
      <c r="AQ1236" s="1340"/>
      <c r="AR1236" s="1341"/>
      <c r="AS1236" s="1336" t="str">
        <f t="shared" si="181"/>
        <v/>
      </c>
      <c r="AT1236" s="1337"/>
      <c r="AU1236" s="1337"/>
      <c r="AV1236" s="1338"/>
      <c r="AW1236" s="1342" t="str">
        <f>'Ornamental Trees - Bare Root'!BA474</f>
        <v>JFOBR594</v>
      </c>
      <c r="AX1236" s="1343"/>
      <c r="AY1236" s="1344"/>
      <c r="BB1236" s="108" t="str">
        <f t="shared" si="173"/>
        <v>*********</v>
      </c>
      <c r="BC1236" s="108" t="str">
        <f t="shared" si="174"/>
        <v>JFOBR594</v>
      </c>
      <c r="BD1236" s="108" t="str">
        <f t="shared" si="175"/>
        <v/>
      </c>
      <c r="BE1236" s="108" t="str">
        <f t="shared" si="176"/>
        <v>Syringa vulgaris 'Mrs Edward Harding' 
Purple | Mrs Edward Harding Lilac - Advanced</v>
      </c>
      <c r="BF1236" s="115" t="str">
        <f t="shared" si="177"/>
        <v/>
      </c>
      <c r="BG1236" s="113">
        <f t="shared" si="178"/>
        <v>49.95</v>
      </c>
      <c r="BH1236" s="206">
        <f t="shared" si="179"/>
        <v>0</v>
      </c>
      <c r="BI1236" s="113" t="str">
        <f t="shared" si="180"/>
        <v/>
      </c>
    </row>
    <row r="1237" spans="2:61" ht="18.75" customHeight="1" x14ac:dyDescent="0.4">
      <c r="B1237" s="1345" t="s">
        <v>1824</v>
      </c>
      <c r="C1237" s="1346"/>
      <c r="D1237" s="1345" t="s">
        <v>1824</v>
      </c>
      <c r="E1237" s="1346"/>
      <c r="F1237" s="1331" t="str">
        <f>'Ornamental Trees - Bare Root'!BG475</f>
        <v/>
      </c>
      <c r="G1237" s="1332"/>
      <c r="H1237" s="1333" t="str">
        <f>IF('Ornamental Trees - Bare Root'!BE475="",'Ornamental Trees - Bare Root'!BC475&amp;" | "&amp;'Ornamental Trees - Bare Root'!BD475,'Ornamental Trees - Bare Root'!BC475&amp;" | "&amp;'Ornamental Trees - Bare Root'!BD475&amp;" - "&amp;'Ornamental Trees - Bare Root'!BE475)</f>
        <v>Syringa vulgaris 'Miss Ellen Wilmott' 
White | Miss Ellen Wilmott Lilac - Advanced</v>
      </c>
      <c r="I1237" s="1334"/>
      <c r="J1237" s="1334"/>
      <c r="K1237" s="1334"/>
      <c r="L1237" s="1334"/>
      <c r="M1237" s="1334"/>
      <c r="N1237" s="1334"/>
      <c r="O1237" s="1334"/>
      <c r="P1237" s="1334"/>
      <c r="Q1237" s="1334"/>
      <c r="R1237" s="1334"/>
      <c r="S1237" s="1334"/>
      <c r="T1237" s="1334"/>
      <c r="U1237" s="1334"/>
      <c r="V1237" s="1334"/>
      <c r="W1237" s="1334"/>
      <c r="X1237" s="1334"/>
      <c r="Y1237" s="1334"/>
      <c r="Z1237" s="1334"/>
      <c r="AA1237" s="1334"/>
      <c r="AB1237" s="1334"/>
      <c r="AC1237" s="1334"/>
      <c r="AD1237" s="1334"/>
      <c r="AE1237" s="1334"/>
      <c r="AF1237" s="1334"/>
      <c r="AG1237" s="1334"/>
      <c r="AH1237" s="1334"/>
      <c r="AI1237" s="1334"/>
      <c r="AJ1237" s="1334"/>
      <c r="AK1237" s="1334"/>
      <c r="AL1237" s="1335"/>
      <c r="AM1237" s="1336">
        <f>'Ornamental Trees - Bare Root'!BH475</f>
        <v>49.95</v>
      </c>
      <c r="AN1237" s="1337"/>
      <c r="AO1237" s="1338"/>
      <c r="AP1237" s="1339">
        <f>'Ornamental Trees - Bare Root'!BJ475</f>
        <v>0</v>
      </c>
      <c r="AQ1237" s="1340"/>
      <c r="AR1237" s="1341"/>
      <c r="AS1237" s="1336" t="str">
        <f t="shared" si="181"/>
        <v/>
      </c>
      <c r="AT1237" s="1337"/>
      <c r="AU1237" s="1337"/>
      <c r="AV1237" s="1338"/>
      <c r="AW1237" s="1342" t="str">
        <f>'Ornamental Trees - Bare Root'!BA475</f>
        <v>HBOBR586</v>
      </c>
      <c r="AX1237" s="1343"/>
      <c r="AY1237" s="1344"/>
      <c r="BB1237" s="108" t="str">
        <f t="shared" si="173"/>
        <v>*********</v>
      </c>
      <c r="BC1237" s="108" t="str">
        <f t="shared" si="174"/>
        <v>HBOBR586</v>
      </c>
      <c r="BD1237" s="108" t="str">
        <f t="shared" si="175"/>
        <v/>
      </c>
      <c r="BE1237" s="108" t="str">
        <f t="shared" si="176"/>
        <v>Syringa vulgaris 'Miss Ellen Wilmott' 
White | Miss Ellen Wilmott Lilac - Advanced</v>
      </c>
      <c r="BF1237" s="115" t="str">
        <f t="shared" si="177"/>
        <v/>
      </c>
      <c r="BG1237" s="113">
        <f t="shared" si="178"/>
        <v>49.95</v>
      </c>
      <c r="BH1237" s="206">
        <f t="shared" si="179"/>
        <v>0</v>
      </c>
      <c r="BI1237" s="113" t="str">
        <f t="shared" si="180"/>
        <v/>
      </c>
    </row>
    <row r="1238" spans="2:61" ht="18.75" customHeight="1" x14ac:dyDescent="0.4">
      <c r="B1238" s="1345" t="s">
        <v>1824</v>
      </c>
      <c r="C1238" s="1346"/>
      <c r="D1238" s="1345" t="s">
        <v>1824</v>
      </c>
      <c r="E1238" s="1346"/>
      <c r="F1238" s="1331" t="str">
        <f>'Ornamental Trees - Bare Root'!BG476</f>
        <v/>
      </c>
      <c r="G1238" s="1332"/>
      <c r="H1238" s="1333" t="str">
        <f>IF('Ornamental Trees - Bare Root'!BE476="",'Ornamental Trees - Bare Root'!BC476&amp;" | "&amp;'Ornamental Trees - Bare Root'!BD476,'Ornamental Trees - Bare Root'!BC476&amp;" | "&amp;'Ornamental Trees - Bare Root'!BD476&amp;" - "&amp;'Ornamental Trees - Bare Root'!BE476)</f>
        <v>Syringa vulgaris 'Oliver de Serres' 
Blue | Oliver de Serres Lilac - Advanced</v>
      </c>
      <c r="I1238" s="1334"/>
      <c r="J1238" s="1334"/>
      <c r="K1238" s="1334"/>
      <c r="L1238" s="1334"/>
      <c r="M1238" s="1334"/>
      <c r="N1238" s="1334"/>
      <c r="O1238" s="1334"/>
      <c r="P1238" s="1334"/>
      <c r="Q1238" s="1334"/>
      <c r="R1238" s="1334"/>
      <c r="S1238" s="1334"/>
      <c r="T1238" s="1334"/>
      <c r="U1238" s="1334"/>
      <c r="V1238" s="1334"/>
      <c r="W1238" s="1334"/>
      <c r="X1238" s="1334"/>
      <c r="Y1238" s="1334"/>
      <c r="Z1238" s="1334"/>
      <c r="AA1238" s="1334"/>
      <c r="AB1238" s="1334"/>
      <c r="AC1238" s="1334"/>
      <c r="AD1238" s="1334"/>
      <c r="AE1238" s="1334"/>
      <c r="AF1238" s="1334"/>
      <c r="AG1238" s="1334"/>
      <c r="AH1238" s="1334"/>
      <c r="AI1238" s="1334"/>
      <c r="AJ1238" s="1334"/>
      <c r="AK1238" s="1334"/>
      <c r="AL1238" s="1335"/>
      <c r="AM1238" s="1336">
        <f>'Ornamental Trees - Bare Root'!BH476</f>
        <v>49.95</v>
      </c>
      <c r="AN1238" s="1337"/>
      <c r="AO1238" s="1338"/>
      <c r="AP1238" s="1339">
        <f>'Ornamental Trees - Bare Root'!BJ476</f>
        <v>0</v>
      </c>
      <c r="AQ1238" s="1340"/>
      <c r="AR1238" s="1341"/>
      <c r="AS1238" s="1336" t="str">
        <f t="shared" si="181"/>
        <v/>
      </c>
      <c r="AT1238" s="1337"/>
      <c r="AU1238" s="1337"/>
      <c r="AV1238" s="1338"/>
      <c r="AW1238" s="1342" t="str">
        <f>'Ornamental Trees - Bare Root'!BA476</f>
        <v>JFOBR5895</v>
      </c>
      <c r="AX1238" s="1343"/>
      <c r="AY1238" s="1344"/>
      <c r="BB1238" s="108" t="str">
        <f t="shared" si="173"/>
        <v>*********</v>
      </c>
      <c r="BC1238" s="108" t="str">
        <f t="shared" si="174"/>
        <v>JFOBR5895</v>
      </c>
      <c r="BD1238" s="108" t="str">
        <f t="shared" si="175"/>
        <v/>
      </c>
      <c r="BE1238" s="108" t="str">
        <f t="shared" si="176"/>
        <v>Syringa vulgaris 'Oliver de Serres' 
Blue | Oliver de Serres Lilac - Advanced</v>
      </c>
      <c r="BF1238" s="115" t="str">
        <f t="shared" si="177"/>
        <v/>
      </c>
      <c r="BG1238" s="113">
        <f t="shared" si="178"/>
        <v>49.95</v>
      </c>
      <c r="BH1238" s="206">
        <f t="shared" si="179"/>
        <v>0</v>
      </c>
      <c r="BI1238" s="113" t="str">
        <f t="shared" si="180"/>
        <v/>
      </c>
    </row>
    <row r="1239" spans="2:61" ht="18.75" customHeight="1" x14ac:dyDescent="0.4">
      <c r="B1239" s="1345" t="s">
        <v>1824</v>
      </c>
      <c r="C1239" s="1346"/>
      <c r="D1239" s="1345" t="s">
        <v>1824</v>
      </c>
      <c r="E1239" s="1346"/>
      <c r="F1239" s="1331" t="str">
        <f>'Ornamental Trees - Bare Root'!BG477</f>
        <v/>
      </c>
      <c r="G1239" s="1332"/>
      <c r="H1239" s="1333" t="str">
        <f>IF('Ornamental Trees - Bare Root'!BE477="",'Ornamental Trees - Bare Root'!BC477&amp;" | "&amp;'Ornamental Trees - Bare Root'!BD477,'Ornamental Trees - Bare Root'!BC477&amp;" | "&amp;'Ornamental Trees - Bare Root'!BD477&amp;" - "&amp;'Ornamental Trees - Bare Root'!BE477)</f>
        <v>Syringa vulgaris 'Primrose' 
Primrose Yellow | Sensation Lilac - Advanced</v>
      </c>
      <c r="I1239" s="1334"/>
      <c r="J1239" s="1334"/>
      <c r="K1239" s="1334"/>
      <c r="L1239" s="1334"/>
      <c r="M1239" s="1334"/>
      <c r="N1239" s="1334"/>
      <c r="O1239" s="1334"/>
      <c r="P1239" s="1334"/>
      <c r="Q1239" s="1334"/>
      <c r="R1239" s="1334"/>
      <c r="S1239" s="1334"/>
      <c r="T1239" s="1334"/>
      <c r="U1239" s="1334"/>
      <c r="V1239" s="1334"/>
      <c r="W1239" s="1334"/>
      <c r="X1239" s="1334"/>
      <c r="Y1239" s="1334"/>
      <c r="Z1239" s="1334"/>
      <c r="AA1239" s="1334"/>
      <c r="AB1239" s="1334"/>
      <c r="AC1239" s="1334"/>
      <c r="AD1239" s="1334"/>
      <c r="AE1239" s="1334"/>
      <c r="AF1239" s="1334"/>
      <c r="AG1239" s="1334"/>
      <c r="AH1239" s="1334"/>
      <c r="AI1239" s="1334"/>
      <c r="AJ1239" s="1334"/>
      <c r="AK1239" s="1334"/>
      <c r="AL1239" s="1335"/>
      <c r="AM1239" s="1336">
        <f>'Ornamental Trees - Bare Root'!BH477</f>
        <v>49.95</v>
      </c>
      <c r="AN1239" s="1337"/>
      <c r="AO1239" s="1338"/>
      <c r="AP1239" s="1339">
        <f>'Ornamental Trees - Bare Root'!BJ477</f>
        <v>0</v>
      </c>
      <c r="AQ1239" s="1340"/>
      <c r="AR1239" s="1341"/>
      <c r="AS1239" s="1336" t="str">
        <f t="shared" si="181"/>
        <v/>
      </c>
      <c r="AT1239" s="1337"/>
      <c r="AU1239" s="1337"/>
      <c r="AV1239" s="1338"/>
      <c r="AW1239" s="1342" t="str">
        <f>'Ornamental Trees - Bare Root'!BA477</f>
        <v>JFOBR598</v>
      </c>
      <c r="AX1239" s="1343"/>
      <c r="AY1239" s="1344"/>
      <c r="BB1239" s="108" t="str">
        <f t="shared" si="173"/>
        <v>*********</v>
      </c>
      <c r="BC1239" s="108" t="str">
        <f t="shared" si="174"/>
        <v>JFOBR598</v>
      </c>
      <c r="BD1239" s="108" t="str">
        <f t="shared" si="175"/>
        <v/>
      </c>
      <c r="BE1239" s="108" t="str">
        <f t="shared" si="176"/>
        <v>Syringa vulgaris 'Primrose' 
Primrose Yellow | Sensation Lilac - Advanced</v>
      </c>
      <c r="BF1239" s="115" t="str">
        <f t="shared" si="177"/>
        <v/>
      </c>
      <c r="BG1239" s="113">
        <f t="shared" si="178"/>
        <v>49.95</v>
      </c>
      <c r="BH1239" s="206">
        <f t="shared" si="179"/>
        <v>0</v>
      </c>
      <c r="BI1239" s="113" t="str">
        <f t="shared" si="180"/>
        <v/>
      </c>
    </row>
    <row r="1240" spans="2:61" ht="18.75" customHeight="1" x14ac:dyDescent="0.4">
      <c r="B1240" s="1345" t="s">
        <v>1824</v>
      </c>
      <c r="C1240" s="1346"/>
      <c r="D1240" s="1345" t="s">
        <v>1824</v>
      </c>
      <c r="E1240" s="1346"/>
      <c r="F1240" s="1331" t="str">
        <f>'Ornamental Trees - Bare Root'!BG478</f>
        <v/>
      </c>
      <c r="G1240" s="1332"/>
      <c r="H1240" s="1333" t="str">
        <f>IF('Ornamental Trees - Bare Root'!BE478="",'Ornamental Trees - Bare Root'!BC478&amp;" | "&amp;'Ornamental Trees - Bare Root'!BD478,'Ornamental Trees - Bare Root'!BC478&amp;" | "&amp;'Ornamental Trees - Bare Root'!BD478&amp;" - "&amp;'Ornamental Trees - Bare Root'!BE478)</f>
        <v>Syringa vulgaris 'Sensation' 
Purple/White | Sensation Lilac - Advanced</v>
      </c>
      <c r="I1240" s="1334"/>
      <c r="J1240" s="1334"/>
      <c r="K1240" s="1334"/>
      <c r="L1240" s="1334"/>
      <c r="M1240" s="1334"/>
      <c r="N1240" s="1334"/>
      <c r="O1240" s="1334"/>
      <c r="P1240" s="1334"/>
      <c r="Q1240" s="1334"/>
      <c r="R1240" s="1334"/>
      <c r="S1240" s="1334"/>
      <c r="T1240" s="1334"/>
      <c r="U1240" s="1334"/>
      <c r="V1240" s="1334"/>
      <c r="W1240" s="1334"/>
      <c r="X1240" s="1334"/>
      <c r="Y1240" s="1334"/>
      <c r="Z1240" s="1334"/>
      <c r="AA1240" s="1334"/>
      <c r="AB1240" s="1334"/>
      <c r="AC1240" s="1334"/>
      <c r="AD1240" s="1334"/>
      <c r="AE1240" s="1334"/>
      <c r="AF1240" s="1334"/>
      <c r="AG1240" s="1334"/>
      <c r="AH1240" s="1334"/>
      <c r="AI1240" s="1334"/>
      <c r="AJ1240" s="1334"/>
      <c r="AK1240" s="1334"/>
      <c r="AL1240" s="1335"/>
      <c r="AM1240" s="1336">
        <f>'Ornamental Trees - Bare Root'!BH478</f>
        <v>49.95</v>
      </c>
      <c r="AN1240" s="1337"/>
      <c r="AO1240" s="1338"/>
      <c r="AP1240" s="1339">
        <f>'Ornamental Trees - Bare Root'!BJ478</f>
        <v>0</v>
      </c>
      <c r="AQ1240" s="1340"/>
      <c r="AR1240" s="1341"/>
      <c r="AS1240" s="1336" t="str">
        <f t="shared" si="181"/>
        <v/>
      </c>
      <c r="AT1240" s="1337"/>
      <c r="AU1240" s="1337"/>
      <c r="AV1240" s="1338"/>
      <c r="AW1240" s="1342" t="str">
        <f>'Ornamental Trees - Bare Root'!BA478</f>
        <v>HBOBR587</v>
      </c>
      <c r="AX1240" s="1343"/>
      <c r="AY1240" s="1344"/>
      <c r="BB1240" s="108" t="str">
        <f t="shared" si="173"/>
        <v>*********</v>
      </c>
      <c r="BC1240" s="108" t="str">
        <f t="shared" si="174"/>
        <v>HBOBR587</v>
      </c>
      <c r="BD1240" s="108" t="str">
        <f t="shared" si="175"/>
        <v/>
      </c>
      <c r="BE1240" s="108" t="str">
        <f t="shared" si="176"/>
        <v>Syringa vulgaris 'Sensation' 
Purple/White | Sensation Lilac - Advanced</v>
      </c>
      <c r="BF1240" s="115" t="str">
        <f t="shared" si="177"/>
        <v/>
      </c>
      <c r="BG1240" s="113">
        <f t="shared" si="178"/>
        <v>49.95</v>
      </c>
      <c r="BH1240" s="206">
        <f t="shared" si="179"/>
        <v>0</v>
      </c>
      <c r="BI1240" s="113" t="str">
        <f t="shared" si="180"/>
        <v/>
      </c>
    </row>
    <row r="1241" spans="2:61" ht="18.75" customHeight="1" x14ac:dyDescent="0.4">
      <c r="B1241" s="1345" t="s">
        <v>1824</v>
      </c>
      <c r="C1241" s="1346"/>
      <c r="D1241" s="1345" t="s">
        <v>1824</v>
      </c>
      <c r="E1241" s="1346"/>
      <c r="F1241" s="1331" t="str">
        <f>'Ornamental Trees - Bare Root'!BG479</f>
        <v/>
      </c>
      <c r="G1241" s="1332"/>
      <c r="H1241" s="1333" t="str">
        <f>IF('Ornamental Trees - Bare Root'!BE479="",'Ornamental Trees - Bare Root'!BC479&amp;" | "&amp;'Ornamental Trees - Bare Root'!BD479,'Ornamental Trees - Bare Root'!BC479&amp;" | "&amp;'Ornamental Trees - Bare Root'!BD479&amp;" - "&amp;'Ornamental Trees - Bare Root'!BE479)</f>
        <v>Syringa vulgaris 'Sensation' 
Purple/White | Sensation Lilac - Advanced</v>
      </c>
      <c r="I1241" s="1334"/>
      <c r="J1241" s="1334"/>
      <c r="K1241" s="1334"/>
      <c r="L1241" s="1334"/>
      <c r="M1241" s="1334"/>
      <c r="N1241" s="1334"/>
      <c r="O1241" s="1334"/>
      <c r="P1241" s="1334"/>
      <c r="Q1241" s="1334"/>
      <c r="R1241" s="1334"/>
      <c r="S1241" s="1334"/>
      <c r="T1241" s="1334"/>
      <c r="U1241" s="1334"/>
      <c r="V1241" s="1334"/>
      <c r="W1241" s="1334"/>
      <c r="X1241" s="1334"/>
      <c r="Y1241" s="1334"/>
      <c r="Z1241" s="1334"/>
      <c r="AA1241" s="1334"/>
      <c r="AB1241" s="1334"/>
      <c r="AC1241" s="1334"/>
      <c r="AD1241" s="1334"/>
      <c r="AE1241" s="1334"/>
      <c r="AF1241" s="1334"/>
      <c r="AG1241" s="1334"/>
      <c r="AH1241" s="1334"/>
      <c r="AI1241" s="1334"/>
      <c r="AJ1241" s="1334"/>
      <c r="AK1241" s="1334"/>
      <c r="AL1241" s="1335"/>
      <c r="AM1241" s="1336">
        <f>'Ornamental Trees - Bare Root'!BH479</f>
        <v>49.95</v>
      </c>
      <c r="AN1241" s="1337"/>
      <c r="AO1241" s="1338"/>
      <c r="AP1241" s="1339">
        <f>'Ornamental Trees - Bare Root'!BJ479</f>
        <v>0</v>
      </c>
      <c r="AQ1241" s="1340"/>
      <c r="AR1241" s="1341"/>
      <c r="AS1241" s="1336" t="str">
        <f t="shared" si="181"/>
        <v/>
      </c>
      <c r="AT1241" s="1337"/>
      <c r="AU1241" s="1337"/>
      <c r="AV1241" s="1338"/>
      <c r="AW1241" s="1342" t="str">
        <f>'Ornamental Trees - Bare Root'!BA479</f>
        <v>JFOBR587</v>
      </c>
      <c r="AX1241" s="1343"/>
      <c r="AY1241" s="1344"/>
      <c r="BB1241" s="108" t="str">
        <f t="shared" si="173"/>
        <v>*********</v>
      </c>
      <c r="BC1241" s="108" t="str">
        <f t="shared" si="174"/>
        <v>JFOBR587</v>
      </c>
      <c r="BD1241" s="108" t="str">
        <f t="shared" si="175"/>
        <v/>
      </c>
      <c r="BE1241" s="108" t="str">
        <f t="shared" si="176"/>
        <v>Syringa vulgaris 'Sensation' 
Purple/White | Sensation Lilac - Advanced</v>
      </c>
      <c r="BF1241" s="115" t="str">
        <f t="shared" si="177"/>
        <v/>
      </c>
      <c r="BG1241" s="113">
        <f t="shared" si="178"/>
        <v>49.95</v>
      </c>
      <c r="BH1241" s="206">
        <f t="shared" si="179"/>
        <v>0</v>
      </c>
      <c r="BI1241" s="113" t="str">
        <f t="shared" si="180"/>
        <v/>
      </c>
    </row>
    <row r="1242" spans="2:61" ht="18.75" customHeight="1" x14ac:dyDescent="0.4">
      <c r="B1242" s="1345" t="s">
        <v>1824</v>
      </c>
      <c r="C1242" s="1346"/>
      <c r="D1242" s="1345" t="s">
        <v>1824</v>
      </c>
      <c r="E1242" s="1346"/>
      <c r="F1242" s="1331" t="str">
        <f>'Ornamental Trees - Bare Root'!BG480</f>
        <v/>
      </c>
      <c r="G1242" s="1332"/>
      <c r="H1242" s="1333" t="str">
        <f>IF('Ornamental Trees - Bare Root'!BE480="",'Ornamental Trees - Bare Root'!BC480&amp;" | "&amp;'Ornamental Trees - Bare Root'!BD480,'Ornamental Trees - Bare Root'!BC480&amp;" | "&amp;'Ornamental Trees - Bare Root'!BD480&amp;" - "&amp;'Ornamental Trees - Bare Root'!BE480)</f>
        <v>Syringa vulgaris 'Sweetheart' 
Double pale pink | Sweetheart Lilac - Advanced</v>
      </c>
      <c r="I1242" s="1334"/>
      <c r="J1242" s="1334"/>
      <c r="K1242" s="1334"/>
      <c r="L1242" s="1334"/>
      <c r="M1242" s="1334"/>
      <c r="N1242" s="1334"/>
      <c r="O1242" s="1334"/>
      <c r="P1242" s="1334"/>
      <c r="Q1242" s="1334"/>
      <c r="R1242" s="1334"/>
      <c r="S1242" s="1334"/>
      <c r="T1242" s="1334"/>
      <c r="U1242" s="1334"/>
      <c r="V1242" s="1334"/>
      <c r="W1242" s="1334"/>
      <c r="X1242" s="1334"/>
      <c r="Y1242" s="1334"/>
      <c r="Z1242" s="1334"/>
      <c r="AA1242" s="1334"/>
      <c r="AB1242" s="1334"/>
      <c r="AC1242" s="1334"/>
      <c r="AD1242" s="1334"/>
      <c r="AE1242" s="1334"/>
      <c r="AF1242" s="1334"/>
      <c r="AG1242" s="1334"/>
      <c r="AH1242" s="1334"/>
      <c r="AI1242" s="1334"/>
      <c r="AJ1242" s="1334"/>
      <c r="AK1242" s="1334"/>
      <c r="AL1242" s="1335"/>
      <c r="AM1242" s="1336">
        <f>'Ornamental Trees - Bare Root'!BH480</f>
        <v>49.95</v>
      </c>
      <c r="AN1242" s="1337"/>
      <c r="AO1242" s="1338"/>
      <c r="AP1242" s="1339">
        <f>'Ornamental Trees - Bare Root'!BJ480</f>
        <v>0</v>
      </c>
      <c r="AQ1242" s="1340"/>
      <c r="AR1242" s="1341"/>
      <c r="AS1242" s="1336" t="str">
        <f t="shared" si="181"/>
        <v/>
      </c>
      <c r="AT1242" s="1337"/>
      <c r="AU1242" s="1337"/>
      <c r="AV1242" s="1338"/>
      <c r="AW1242" s="1342" t="str">
        <f>'Ornamental Trees - Bare Root'!BA480</f>
        <v>JFOBR588</v>
      </c>
      <c r="AX1242" s="1343"/>
      <c r="AY1242" s="1344"/>
      <c r="BB1242" s="108" t="str">
        <f t="shared" si="173"/>
        <v>*********</v>
      </c>
      <c r="BC1242" s="108" t="str">
        <f t="shared" si="174"/>
        <v>JFOBR588</v>
      </c>
      <c r="BD1242" s="108" t="str">
        <f t="shared" si="175"/>
        <v/>
      </c>
      <c r="BE1242" s="108" t="str">
        <f t="shared" si="176"/>
        <v>Syringa vulgaris 'Sweetheart' 
Double pale pink | Sweetheart Lilac - Advanced</v>
      </c>
      <c r="BF1242" s="115" t="str">
        <f t="shared" si="177"/>
        <v/>
      </c>
      <c r="BG1242" s="113">
        <f t="shared" si="178"/>
        <v>49.95</v>
      </c>
      <c r="BH1242" s="206">
        <f t="shared" si="179"/>
        <v>0</v>
      </c>
      <c r="BI1242" s="113" t="str">
        <f t="shared" si="180"/>
        <v/>
      </c>
    </row>
    <row r="1243" spans="2:61" ht="18.75" customHeight="1" x14ac:dyDescent="0.4">
      <c r="B1243" s="1345" t="s">
        <v>1824</v>
      </c>
      <c r="C1243" s="1346"/>
      <c r="D1243" s="1345" t="s">
        <v>1824</v>
      </c>
      <c r="E1243" s="1346"/>
      <c r="F1243" s="1331" t="str">
        <f>'Ornamental Trees - Bare Root'!BG481</f>
        <v/>
      </c>
      <c r="G1243" s="1332"/>
      <c r="H1243" s="1333" t="str">
        <f>IF('Ornamental Trees - Bare Root'!BE481="",'Ornamental Trees - Bare Root'!BC481&amp;" | "&amp;'Ornamental Trees - Bare Root'!BD481,'Ornamental Trees - Bare Root'!BC481&amp;" | "&amp;'Ornamental Trees - Bare Root'!BD481&amp;" - "&amp;'Ornamental Trees - Bare Root'!BE481)</f>
        <v>Syringa vulgaris 'Wedgwood Blue' 
Sky blue* | Wedgwood Blue Lilac - Advanced</v>
      </c>
      <c r="I1243" s="1334"/>
      <c r="J1243" s="1334"/>
      <c r="K1243" s="1334"/>
      <c r="L1243" s="1334"/>
      <c r="M1243" s="1334"/>
      <c r="N1243" s="1334"/>
      <c r="O1243" s="1334"/>
      <c r="P1243" s="1334"/>
      <c r="Q1243" s="1334"/>
      <c r="R1243" s="1334"/>
      <c r="S1243" s="1334"/>
      <c r="T1243" s="1334"/>
      <c r="U1243" s="1334"/>
      <c r="V1243" s="1334"/>
      <c r="W1243" s="1334"/>
      <c r="X1243" s="1334"/>
      <c r="Y1243" s="1334"/>
      <c r="Z1243" s="1334"/>
      <c r="AA1243" s="1334"/>
      <c r="AB1243" s="1334"/>
      <c r="AC1243" s="1334"/>
      <c r="AD1243" s="1334"/>
      <c r="AE1243" s="1334"/>
      <c r="AF1243" s="1334"/>
      <c r="AG1243" s="1334"/>
      <c r="AH1243" s="1334"/>
      <c r="AI1243" s="1334"/>
      <c r="AJ1243" s="1334"/>
      <c r="AK1243" s="1334"/>
      <c r="AL1243" s="1335"/>
      <c r="AM1243" s="1336">
        <f>'Ornamental Trees - Bare Root'!BH481</f>
        <v>44.95</v>
      </c>
      <c r="AN1243" s="1337"/>
      <c r="AO1243" s="1338"/>
      <c r="AP1243" s="1339">
        <f>'Ornamental Trees - Bare Root'!BJ481</f>
        <v>0</v>
      </c>
      <c r="AQ1243" s="1340"/>
      <c r="AR1243" s="1341"/>
      <c r="AS1243" s="1336" t="str">
        <f t="shared" si="181"/>
        <v/>
      </c>
      <c r="AT1243" s="1337"/>
      <c r="AU1243" s="1337"/>
      <c r="AV1243" s="1338"/>
      <c r="AW1243" s="1342" t="str">
        <f>'Ornamental Trees - Bare Root'!BA481</f>
        <v>FNOBR589</v>
      </c>
      <c r="AX1243" s="1343"/>
      <c r="AY1243" s="1344"/>
      <c r="BB1243" s="108" t="str">
        <f t="shared" si="173"/>
        <v>*********</v>
      </c>
      <c r="BC1243" s="108" t="str">
        <f t="shared" si="174"/>
        <v>FNOBR589</v>
      </c>
      <c r="BD1243" s="108" t="str">
        <f t="shared" si="175"/>
        <v/>
      </c>
      <c r="BE1243" s="108" t="str">
        <f t="shared" si="176"/>
        <v>Syringa vulgaris 'Wedgwood Blue' 
Sky blue* | Wedgwood Blue Lilac - Advanced</v>
      </c>
      <c r="BF1243" s="115" t="str">
        <f t="shared" si="177"/>
        <v/>
      </c>
      <c r="BG1243" s="113">
        <f t="shared" si="178"/>
        <v>44.95</v>
      </c>
      <c r="BH1243" s="206">
        <f t="shared" si="179"/>
        <v>0</v>
      </c>
      <c r="BI1243" s="113" t="str">
        <f t="shared" si="180"/>
        <v/>
      </c>
    </row>
    <row r="1244" spans="2:61" ht="18.75" customHeight="1" x14ac:dyDescent="0.4">
      <c r="B1244" s="1345" t="s">
        <v>1824</v>
      </c>
      <c r="C1244" s="1346"/>
      <c r="D1244" s="1345" t="s">
        <v>1824</v>
      </c>
      <c r="E1244" s="1346"/>
      <c r="F1244" s="1331" t="str">
        <f>'Ornamental Trees - Bare Root'!BG482</f>
        <v/>
      </c>
      <c r="G1244" s="1332"/>
      <c r="H1244" s="1333" t="str">
        <f>IF('Ornamental Trees - Bare Root'!BE482="",'Ornamental Trees - Bare Root'!BC482&amp;" | "&amp;'Ornamental Trees - Bare Root'!BD482,'Ornamental Trees - Bare Root'!BC482&amp;" | "&amp;'Ornamental Trees - Bare Root'!BD482&amp;" - "&amp;'Ornamental Trees - Bare Root'!BE482)</f>
        <v>Syringa vulgaris 'Yankee Doodle' 
Deep purple* | Yankee Doodle Lilac - Advanced</v>
      </c>
      <c r="I1244" s="1334"/>
      <c r="J1244" s="1334"/>
      <c r="K1244" s="1334"/>
      <c r="L1244" s="1334"/>
      <c r="M1244" s="1334"/>
      <c r="N1244" s="1334"/>
      <c r="O1244" s="1334"/>
      <c r="P1244" s="1334"/>
      <c r="Q1244" s="1334"/>
      <c r="R1244" s="1334"/>
      <c r="S1244" s="1334"/>
      <c r="T1244" s="1334"/>
      <c r="U1244" s="1334"/>
      <c r="V1244" s="1334"/>
      <c r="W1244" s="1334"/>
      <c r="X1244" s="1334"/>
      <c r="Y1244" s="1334"/>
      <c r="Z1244" s="1334"/>
      <c r="AA1244" s="1334"/>
      <c r="AB1244" s="1334"/>
      <c r="AC1244" s="1334"/>
      <c r="AD1244" s="1334"/>
      <c r="AE1244" s="1334"/>
      <c r="AF1244" s="1334"/>
      <c r="AG1244" s="1334"/>
      <c r="AH1244" s="1334"/>
      <c r="AI1244" s="1334"/>
      <c r="AJ1244" s="1334"/>
      <c r="AK1244" s="1334"/>
      <c r="AL1244" s="1335"/>
      <c r="AM1244" s="1336">
        <f>'Ornamental Trees - Bare Root'!BH482</f>
        <v>44.95</v>
      </c>
      <c r="AN1244" s="1337"/>
      <c r="AO1244" s="1338"/>
      <c r="AP1244" s="1339">
        <f>'Ornamental Trees - Bare Root'!BJ482</f>
        <v>0</v>
      </c>
      <c r="AQ1244" s="1340"/>
      <c r="AR1244" s="1341"/>
      <c r="AS1244" s="1336" t="str">
        <f t="shared" si="181"/>
        <v/>
      </c>
      <c r="AT1244" s="1337"/>
      <c r="AU1244" s="1337"/>
      <c r="AV1244" s="1338"/>
      <c r="AW1244" s="1342" t="str">
        <f>'Ornamental Trees - Bare Root'!BA482</f>
        <v>FNOBR590</v>
      </c>
      <c r="AX1244" s="1343"/>
      <c r="AY1244" s="1344"/>
      <c r="BB1244" s="108" t="str">
        <f t="shared" si="173"/>
        <v>*********</v>
      </c>
      <c r="BC1244" s="108" t="str">
        <f t="shared" si="174"/>
        <v>FNOBR590</v>
      </c>
      <c r="BD1244" s="108" t="str">
        <f t="shared" si="175"/>
        <v/>
      </c>
      <c r="BE1244" s="108" t="str">
        <f t="shared" si="176"/>
        <v>Syringa vulgaris 'Yankee Doodle' 
Deep purple* | Yankee Doodle Lilac - Advanced</v>
      </c>
      <c r="BF1244" s="115" t="str">
        <f t="shared" si="177"/>
        <v/>
      </c>
      <c r="BG1244" s="113">
        <f t="shared" si="178"/>
        <v>44.95</v>
      </c>
      <c r="BH1244" s="206">
        <f t="shared" si="179"/>
        <v>0</v>
      </c>
      <c r="BI1244" s="113" t="str">
        <f t="shared" si="180"/>
        <v/>
      </c>
    </row>
    <row r="1245" spans="2:61" ht="18.75" customHeight="1" x14ac:dyDescent="0.4">
      <c r="B1245" s="1345" t="s">
        <v>1824</v>
      </c>
      <c r="C1245" s="1346"/>
      <c r="D1245" s="1345" t="s">
        <v>1824</v>
      </c>
      <c r="E1245" s="1346"/>
      <c r="F1245" s="1331" t="str">
        <f>'Ornamental Trees - Bare Root'!BG483</f>
        <v/>
      </c>
      <c r="G1245" s="1332"/>
      <c r="H1245" s="1333" t="str">
        <f>IF('Ornamental Trees - Bare Root'!BE483="",'Ornamental Trees - Bare Root'!BC483&amp;" | "&amp;'Ornamental Trees - Bare Root'!BD483,'Ornamental Trees - Bare Root'!BC483&amp;" | "&amp;'Ornamental Trees - Bare Root'!BD483&amp;" - "&amp;'Ornamental Trees - Bare Root'!BE483)</f>
        <v xml:space="preserve"> | </v>
      </c>
      <c r="I1245" s="1334"/>
      <c r="J1245" s="1334"/>
      <c r="K1245" s="1334"/>
      <c r="L1245" s="1334"/>
      <c r="M1245" s="1334"/>
      <c r="N1245" s="1334"/>
      <c r="O1245" s="1334"/>
      <c r="P1245" s="1334"/>
      <c r="Q1245" s="1334"/>
      <c r="R1245" s="1334"/>
      <c r="S1245" s="1334"/>
      <c r="T1245" s="1334"/>
      <c r="U1245" s="1334"/>
      <c r="V1245" s="1334"/>
      <c r="W1245" s="1334"/>
      <c r="X1245" s="1334"/>
      <c r="Y1245" s="1334"/>
      <c r="Z1245" s="1334"/>
      <c r="AA1245" s="1334"/>
      <c r="AB1245" s="1334"/>
      <c r="AC1245" s="1334"/>
      <c r="AD1245" s="1334"/>
      <c r="AE1245" s="1334"/>
      <c r="AF1245" s="1334"/>
      <c r="AG1245" s="1334"/>
      <c r="AH1245" s="1334"/>
      <c r="AI1245" s="1334"/>
      <c r="AJ1245" s="1334"/>
      <c r="AK1245" s="1334"/>
      <c r="AL1245" s="1335"/>
      <c r="AM1245" s="1336" t="str">
        <f>'Ornamental Trees - Bare Root'!BH483</f>
        <v/>
      </c>
      <c r="AN1245" s="1337"/>
      <c r="AO1245" s="1338"/>
      <c r="AP1245" s="1339" t="str">
        <f>'Ornamental Trees - Bare Root'!BJ483</f>
        <v/>
      </c>
      <c r="AQ1245" s="1340"/>
      <c r="AR1245" s="1341"/>
      <c r="AS1245" s="1336" t="str">
        <f t="shared" si="181"/>
        <v/>
      </c>
      <c r="AT1245" s="1337"/>
      <c r="AU1245" s="1337"/>
      <c r="AV1245" s="1338"/>
      <c r="AW1245" s="1342" t="str">
        <f>'Ornamental Trees - Bare Root'!BA483</f>
        <v/>
      </c>
      <c r="AX1245" s="1343"/>
      <c r="AY1245" s="1344"/>
      <c r="BB1245" s="108" t="str">
        <f t="shared" si="173"/>
        <v>*********</v>
      </c>
      <c r="BC1245" s="108" t="str">
        <f t="shared" si="174"/>
        <v/>
      </c>
      <c r="BD1245" s="108" t="str">
        <f t="shared" si="175"/>
        <v/>
      </c>
      <c r="BE1245" s="108" t="str">
        <f t="shared" si="176"/>
        <v xml:space="preserve"> | </v>
      </c>
      <c r="BF1245" s="115" t="str">
        <f t="shared" si="177"/>
        <v/>
      </c>
      <c r="BG1245" s="113" t="str">
        <f t="shared" si="178"/>
        <v/>
      </c>
      <c r="BH1245" s="206" t="str">
        <f t="shared" si="179"/>
        <v/>
      </c>
      <c r="BI1245" s="113" t="str">
        <f t="shared" si="180"/>
        <v/>
      </c>
    </row>
    <row r="1246" spans="2:61" ht="18.75" customHeight="1" x14ac:dyDescent="0.4">
      <c r="B1246" s="1345" t="s">
        <v>1824</v>
      </c>
      <c r="C1246" s="1346"/>
      <c r="D1246" s="1345" t="s">
        <v>1824</v>
      </c>
      <c r="E1246" s="1346"/>
      <c r="F1246" s="1331" t="str">
        <f>'Ornamental Trees - Bare Root'!BG484</f>
        <v/>
      </c>
      <c r="G1246" s="1332"/>
      <c r="H1246" s="1333" t="str">
        <f>IF('Ornamental Trees - Bare Root'!BE484="",'Ornamental Trees - Bare Root'!BC484&amp;" | "&amp;'Ornamental Trees - Bare Root'!BD484,'Ornamental Trees - Bare Root'!BC484&amp;" | "&amp;'Ornamental Trees - Bare Root'!BD484&amp;" - "&amp;'Ornamental Trees - Bare Root'!BE484)</f>
        <v xml:space="preserve"> | </v>
      </c>
      <c r="I1246" s="1334"/>
      <c r="J1246" s="1334"/>
      <c r="K1246" s="1334"/>
      <c r="L1246" s="1334"/>
      <c r="M1246" s="1334"/>
      <c r="N1246" s="1334"/>
      <c r="O1246" s="1334"/>
      <c r="P1246" s="1334"/>
      <c r="Q1246" s="1334"/>
      <c r="R1246" s="1334"/>
      <c r="S1246" s="1334"/>
      <c r="T1246" s="1334"/>
      <c r="U1246" s="1334"/>
      <c r="V1246" s="1334"/>
      <c r="W1246" s="1334"/>
      <c r="X1246" s="1334"/>
      <c r="Y1246" s="1334"/>
      <c r="Z1246" s="1334"/>
      <c r="AA1246" s="1334"/>
      <c r="AB1246" s="1334"/>
      <c r="AC1246" s="1334"/>
      <c r="AD1246" s="1334"/>
      <c r="AE1246" s="1334"/>
      <c r="AF1246" s="1334"/>
      <c r="AG1246" s="1334"/>
      <c r="AH1246" s="1334"/>
      <c r="AI1246" s="1334"/>
      <c r="AJ1246" s="1334"/>
      <c r="AK1246" s="1334"/>
      <c r="AL1246" s="1335"/>
      <c r="AM1246" s="1336" t="str">
        <f>'Ornamental Trees - Bare Root'!BH484</f>
        <v/>
      </c>
      <c r="AN1246" s="1337"/>
      <c r="AO1246" s="1338"/>
      <c r="AP1246" s="1339" t="str">
        <f>'Ornamental Trees - Bare Root'!BJ484</f>
        <v/>
      </c>
      <c r="AQ1246" s="1340"/>
      <c r="AR1246" s="1341"/>
      <c r="AS1246" s="1336" t="str">
        <f t="shared" si="181"/>
        <v/>
      </c>
      <c r="AT1246" s="1337"/>
      <c r="AU1246" s="1337"/>
      <c r="AV1246" s="1338"/>
      <c r="AW1246" s="1342" t="str">
        <f>'Ornamental Trees - Bare Root'!BA484</f>
        <v/>
      </c>
      <c r="AX1246" s="1343"/>
      <c r="AY1246" s="1344"/>
      <c r="BB1246" s="108" t="str">
        <f t="shared" si="173"/>
        <v>*********</v>
      </c>
      <c r="BC1246" s="108" t="str">
        <f t="shared" si="174"/>
        <v/>
      </c>
      <c r="BD1246" s="108" t="str">
        <f t="shared" si="175"/>
        <v/>
      </c>
      <c r="BE1246" s="108" t="str">
        <f t="shared" si="176"/>
        <v xml:space="preserve"> | </v>
      </c>
      <c r="BF1246" s="115" t="str">
        <f t="shared" si="177"/>
        <v/>
      </c>
      <c r="BG1246" s="113" t="str">
        <f t="shared" si="178"/>
        <v/>
      </c>
      <c r="BH1246" s="206" t="str">
        <f t="shared" si="179"/>
        <v/>
      </c>
      <c r="BI1246" s="113" t="str">
        <f t="shared" si="180"/>
        <v/>
      </c>
    </row>
    <row r="1247" spans="2:61" ht="18.75" customHeight="1" x14ac:dyDescent="0.4">
      <c r="B1247" s="1345" t="s">
        <v>1824</v>
      </c>
      <c r="C1247" s="1346"/>
      <c r="D1247" s="1345" t="s">
        <v>1824</v>
      </c>
      <c r="E1247" s="1346"/>
      <c r="F1247" s="1331" t="str">
        <f>'Ornamental Trees - Bare Root'!BG485</f>
        <v/>
      </c>
      <c r="G1247" s="1332"/>
      <c r="H1247" s="1333" t="str">
        <f>IF('Ornamental Trees - Bare Root'!BE485="",'Ornamental Trees - Bare Root'!BC485&amp;" | "&amp;'Ornamental Trees - Bare Root'!BD485,'Ornamental Trees - Bare Root'!BC485&amp;" | "&amp;'Ornamental Trees - Bare Root'!BD485&amp;" - "&amp;'Ornamental Trees - Bare Root'!BE485)</f>
        <v>Tilia Cordata | Small Leaf Lime - Advanced</v>
      </c>
      <c r="I1247" s="1334"/>
      <c r="J1247" s="1334"/>
      <c r="K1247" s="1334"/>
      <c r="L1247" s="1334"/>
      <c r="M1247" s="1334"/>
      <c r="N1247" s="1334"/>
      <c r="O1247" s="1334"/>
      <c r="P1247" s="1334"/>
      <c r="Q1247" s="1334"/>
      <c r="R1247" s="1334"/>
      <c r="S1247" s="1334"/>
      <c r="T1247" s="1334"/>
      <c r="U1247" s="1334"/>
      <c r="V1247" s="1334"/>
      <c r="W1247" s="1334"/>
      <c r="X1247" s="1334"/>
      <c r="Y1247" s="1334"/>
      <c r="Z1247" s="1334"/>
      <c r="AA1247" s="1334"/>
      <c r="AB1247" s="1334"/>
      <c r="AC1247" s="1334"/>
      <c r="AD1247" s="1334"/>
      <c r="AE1247" s="1334"/>
      <c r="AF1247" s="1334"/>
      <c r="AG1247" s="1334"/>
      <c r="AH1247" s="1334"/>
      <c r="AI1247" s="1334"/>
      <c r="AJ1247" s="1334"/>
      <c r="AK1247" s="1334"/>
      <c r="AL1247" s="1335"/>
      <c r="AM1247" s="1336">
        <f>'Ornamental Trees - Bare Root'!BH485</f>
        <v>57.95</v>
      </c>
      <c r="AN1247" s="1337"/>
      <c r="AO1247" s="1338"/>
      <c r="AP1247" s="1339">
        <f>'Ornamental Trees - Bare Root'!BJ485</f>
        <v>0</v>
      </c>
      <c r="AQ1247" s="1340"/>
      <c r="AR1247" s="1341"/>
      <c r="AS1247" s="1336" t="str">
        <f t="shared" si="181"/>
        <v/>
      </c>
      <c r="AT1247" s="1337"/>
      <c r="AU1247" s="1337"/>
      <c r="AV1247" s="1338"/>
      <c r="AW1247" s="1342" t="str">
        <f>'Ornamental Trees - Bare Root'!BA485</f>
        <v>JFOBR593</v>
      </c>
      <c r="AX1247" s="1343"/>
      <c r="AY1247" s="1344"/>
      <c r="BB1247" s="108" t="str">
        <f t="shared" ref="BB1247:BB1277" si="182">$AR$4</f>
        <v>*********</v>
      </c>
      <c r="BC1247" s="108" t="str">
        <f t="shared" si="174"/>
        <v>JFOBR593</v>
      </c>
      <c r="BD1247" s="108" t="str">
        <f t="shared" si="175"/>
        <v/>
      </c>
      <c r="BE1247" s="108" t="str">
        <f t="shared" si="176"/>
        <v>Tilia Cordata | Small Leaf Lime - Advanced</v>
      </c>
      <c r="BF1247" s="115" t="str">
        <f t="shared" si="177"/>
        <v/>
      </c>
      <c r="BG1247" s="113">
        <f t="shared" si="178"/>
        <v>57.95</v>
      </c>
      <c r="BH1247" s="206">
        <f t="shared" si="179"/>
        <v>0</v>
      </c>
      <c r="BI1247" s="113" t="str">
        <f t="shared" si="180"/>
        <v/>
      </c>
    </row>
    <row r="1248" spans="2:61" ht="18.75" customHeight="1" x14ac:dyDescent="0.4">
      <c r="B1248" s="1345" t="s">
        <v>1824</v>
      </c>
      <c r="C1248" s="1346"/>
      <c r="D1248" s="1345" t="s">
        <v>1824</v>
      </c>
      <c r="E1248" s="1346"/>
      <c r="F1248" s="1331" t="str">
        <f>'Ornamental Trees - Bare Root'!BG486</f>
        <v/>
      </c>
      <c r="G1248" s="1332"/>
      <c r="H1248" s="1333" t="str">
        <f>IF('Ornamental Trees - Bare Root'!BE486="",'Ornamental Trees - Bare Root'!BC486&amp;" | "&amp;'Ornamental Trees - Bare Root'!BD486,'Ornamental Trees - Bare Root'!BC486&amp;" | "&amp;'Ornamental Trees - Bare Root'!BD486&amp;" - "&amp;'Ornamental Trees - Bare Root'!BE486)</f>
        <v>Tilia Cordata Greenspire | Greenspire Tilia - Regular</v>
      </c>
      <c r="I1248" s="1334"/>
      <c r="J1248" s="1334"/>
      <c r="K1248" s="1334"/>
      <c r="L1248" s="1334"/>
      <c r="M1248" s="1334"/>
      <c r="N1248" s="1334"/>
      <c r="O1248" s="1334"/>
      <c r="P1248" s="1334"/>
      <c r="Q1248" s="1334"/>
      <c r="R1248" s="1334"/>
      <c r="S1248" s="1334"/>
      <c r="T1248" s="1334"/>
      <c r="U1248" s="1334"/>
      <c r="V1248" s="1334"/>
      <c r="W1248" s="1334"/>
      <c r="X1248" s="1334"/>
      <c r="Y1248" s="1334"/>
      <c r="Z1248" s="1334"/>
      <c r="AA1248" s="1334"/>
      <c r="AB1248" s="1334"/>
      <c r="AC1248" s="1334"/>
      <c r="AD1248" s="1334"/>
      <c r="AE1248" s="1334"/>
      <c r="AF1248" s="1334"/>
      <c r="AG1248" s="1334"/>
      <c r="AH1248" s="1334"/>
      <c r="AI1248" s="1334"/>
      <c r="AJ1248" s="1334"/>
      <c r="AK1248" s="1334"/>
      <c r="AL1248" s="1335"/>
      <c r="AM1248" s="1336">
        <f>'Ornamental Trees - Bare Root'!BH486</f>
        <v>74.95</v>
      </c>
      <c r="AN1248" s="1337"/>
      <c r="AO1248" s="1338"/>
      <c r="AP1248" s="1339">
        <f>'Ornamental Trees - Bare Root'!BJ486</f>
        <v>0</v>
      </c>
      <c r="AQ1248" s="1340"/>
      <c r="AR1248" s="1341"/>
      <c r="AS1248" s="1336" t="str">
        <f t="shared" si="181"/>
        <v/>
      </c>
      <c r="AT1248" s="1337"/>
      <c r="AU1248" s="1337"/>
      <c r="AV1248" s="1338"/>
      <c r="AW1248" s="1342" t="str">
        <f>'Ornamental Trees - Bare Root'!BA486</f>
        <v>FNOBR594</v>
      </c>
      <c r="AX1248" s="1343"/>
      <c r="AY1248" s="1344"/>
      <c r="BB1248" s="108" t="str">
        <f t="shared" si="182"/>
        <v>*********</v>
      </c>
      <c r="BC1248" s="108" t="str">
        <f t="shared" ref="BC1248:BC1277" si="183">AW1248</f>
        <v>FNOBR594</v>
      </c>
      <c r="BD1248" s="108" t="str">
        <f t="shared" ref="BD1248:BD1277" si="184">F1248</f>
        <v/>
      </c>
      <c r="BE1248" s="108" t="str">
        <f t="shared" ref="BE1248:BE1277" si="185">H1248</f>
        <v>Tilia Cordata Greenspire | Greenspire Tilia - Regular</v>
      </c>
      <c r="BF1248" s="115" t="str">
        <f t="shared" ref="BF1248:BF1277" si="186">IF(OR(BD1248="",BD1248=0),"",$G$6)</f>
        <v/>
      </c>
      <c r="BG1248" s="113">
        <f t="shared" ref="BG1248:BG1277" si="187">AM1248</f>
        <v>74.95</v>
      </c>
      <c r="BH1248" s="206">
        <f t="shared" ref="BH1248:BH1277" si="188">AP1248</f>
        <v>0</v>
      </c>
      <c r="BI1248" s="113" t="str">
        <f t="shared" ref="BI1248:BI1277" si="189">AS1248</f>
        <v/>
      </c>
    </row>
    <row r="1249" spans="2:61" ht="18.75" customHeight="1" x14ac:dyDescent="0.4">
      <c r="B1249" s="1345" t="s">
        <v>1824</v>
      </c>
      <c r="C1249" s="1346"/>
      <c r="D1249" s="1345" t="s">
        <v>1824</v>
      </c>
      <c r="E1249" s="1346"/>
      <c r="F1249" s="1331" t="str">
        <f>'Ornamental Trees - Bare Root'!BG487</f>
        <v/>
      </c>
      <c r="G1249" s="1332"/>
      <c r="H1249" s="1333" t="str">
        <f>IF('Ornamental Trees - Bare Root'!BE487="",'Ornamental Trees - Bare Root'!BC487&amp;" | "&amp;'Ornamental Trees - Bare Root'!BD487,'Ornamental Trees - Bare Root'!BC487&amp;" | "&amp;'Ornamental Trees - Bare Root'!BD487&amp;" - "&amp;'Ornamental Trees - Bare Root'!BE487)</f>
        <v xml:space="preserve"> | </v>
      </c>
      <c r="I1249" s="1334"/>
      <c r="J1249" s="1334"/>
      <c r="K1249" s="1334"/>
      <c r="L1249" s="1334"/>
      <c r="M1249" s="1334"/>
      <c r="N1249" s="1334"/>
      <c r="O1249" s="1334"/>
      <c r="P1249" s="1334"/>
      <c r="Q1249" s="1334"/>
      <c r="R1249" s="1334"/>
      <c r="S1249" s="1334"/>
      <c r="T1249" s="1334"/>
      <c r="U1249" s="1334"/>
      <c r="V1249" s="1334"/>
      <c r="W1249" s="1334"/>
      <c r="X1249" s="1334"/>
      <c r="Y1249" s="1334"/>
      <c r="Z1249" s="1334"/>
      <c r="AA1249" s="1334"/>
      <c r="AB1249" s="1334"/>
      <c r="AC1249" s="1334"/>
      <c r="AD1249" s="1334"/>
      <c r="AE1249" s="1334"/>
      <c r="AF1249" s="1334"/>
      <c r="AG1249" s="1334"/>
      <c r="AH1249" s="1334"/>
      <c r="AI1249" s="1334"/>
      <c r="AJ1249" s="1334"/>
      <c r="AK1249" s="1334"/>
      <c r="AL1249" s="1335"/>
      <c r="AM1249" s="1336" t="str">
        <f>'Ornamental Trees - Bare Root'!BH487</f>
        <v/>
      </c>
      <c r="AN1249" s="1337"/>
      <c r="AO1249" s="1338"/>
      <c r="AP1249" s="1339" t="str">
        <f>'Ornamental Trees - Bare Root'!BJ487</f>
        <v/>
      </c>
      <c r="AQ1249" s="1340"/>
      <c r="AR1249" s="1341"/>
      <c r="AS1249" s="1336" t="str">
        <f t="shared" si="181"/>
        <v/>
      </c>
      <c r="AT1249" s="1337"/>
      <c r="AU1249" s="1337"/>
      <c r="AV1249" s="1338"/>
      <c r="AW1249" s="1342" t="str">
        <f>'Ornamental Trees - Bare Root'!BA487</f>
        <v/>
      </c>
      <c r="AX1249" s="1343"/>
      <c r="AY1249" s="1344"/>
      <c r="BB1249" s="108" t="str">
        <f t="shared" si="182"/>
        <v>*********</v>
      </c>
      <c r="BC1249" s="108" t="str">
        <f t="shared" si="183"/>
        <v/>
      </c>
      <c r="BD1249" s="108" t="str">
        <f t="shared" si="184"/>
        <v/>
      </c>
      <c r="BE1249" s="108" t="str">
        <f t="shared" si="185"/>
        <v xml:space="preserve"> | </v>
      </c>
      <c r="BF1249" s="115" t="str">
        <f t="shared" si="186"/>
        <v/>
      </c>
      <c r="BG1249" s="113" t="str">
        <f t="shared" si="187"/>
        <v/>
      </c>
      <c r="BH1249" s="206" t="str">
        <f t="shared" si="188"/>
        <v/>
      </c>
      <c r="BI1249" s="113" t="str">
        <f t="shared" si="189"/>
        <v/>
      </c>
    </row>
    <row r="1250" spans="2:61" ht="18.75" customHeight="1" x14ac:dyDescent="0.4">
      <c r="B1250" s="1345" t="s">
        <v>1824</v>
      </c>
      <c r="C1250" s="1346"/>
      <c r="D1250" s="1345" t="s">
        <v>1824</v>
      </c>
      <c r="E1250" s="1346"/>
      <c r="F1250" s="1331" t="str">
        <f>'Ornamental Trees - Bare Root'!BG488</f>
        <v/>
      </c>
      <c r="G1250" s="1332"/>
      <c r="H1250" s="1333" t="str">
        <f>IF('Ornamental Trees - Bare Root'!BE488="",'Ornamental Trees - Bare Root'!BC488&amp;" | "&amp;'Ornamental Trees - Bare Root'!BD488,'Ornamental Trees - Bare Root'!BC488&amp;" | "&amp;'Ornamental Trees - Bare Root'!BD488&amp;" - "&amp;'Ornamental Trees - Bare Root'!BE488)</f>
        <v xml:space="preserve"> | </v>
      </c>
      <c r="I1250" s="1334"/>
      <c r="J1250" s="1334"/>
      <c r="K1250" s="1334"/>
      <c r="L1250" s="1334"/>
      <c r="M1250" s="1334"/>
      <c r="N1250" s="1334"/>
      <c r="O1250" s="1334"/>
      <c r="P1250" s="1334"/>
      <c r="Q1250" s="1334"/>
      <c r="R1250" s="1334"/>
      <c r="S1250" s="1334"/>
      <c r="T1250" s="1334"/>
      <c r="U1250" s="1334"/>
      <c r="V1250" s="1334"/>
      <c r="W1250" s="1334"/>
      <c r="X1250" s="1334"/>
      <c r="Y1250" s="1334"/>
      <c r="Z1250" s="1334"/>
      <c r="AA1250" s="1334"/>
      <c r="AB1250" s="1334"/>
      <c r="AC1250" s="1334"/>
      <c r="AD1250" s="1334"/>
      <c r="AE1250" s="1334"/>
      <c r="AF1250" s="1334"/>
      <c r="AG1250" s="1334"/>
      <c r="AH1250" s="1334"/>
      <c r="AI1250" s="1334"/>
      <c r="AJ1250" s="1334"/>
      <c r="AK1250" s="1334"/>
      <c r="AL1250" s="1335"/>
      <c r="AM1250" s="1336" t="str">
        <f>'Ornamental Trees - Bare Root'!BH488</f>
        <v/>
      </c>
      <c r="AN1250" s="1337"/>
      <c r="AO1250" s="1338"/>
      <c r="AP1250" s="1339" t="str">
        <f>'Ornamental Trees - Bare Root'!BJ488</f>
        <v/>
      </c>
      <c r="AQ1250" s="1340"/>
      <c r="AR1250" s="1341"/>
      <c r="AS1250" s="1336" t="str">
        <f t="shared" si="181"/>
        <v/>
      </c>
      <c r="AT1250" s="1337"/>
      <c r="AU1250" s="1337"/>
      <c r="AV1250" s="1338"/>
      <c r="AW1250" s="1342" t="str">
        <f>'Ornamental Trees - Bare Root'!BA488</f>
        <v/>
      </c>
      <c r="AX1250" s="1343"/>
      <c r="AY1250" s="1344"/>
      <c r="BB1250" s="108" t="str">
        <f t="shared" si="182"/>
        <v>*********</v>
      </c>
      <c r="BC1250" s="108" t="str">
        <f t="shared" si="183"/>
        <v/>
      </c>
      <c r="BD1250" s="108" t="str">
        <f t="shared" si="184"/>
        <v/>
      </c>
      <c r="BE1250" s="108" t="str">
        <f t="shared" si="185"/>
        <v xml:space="preserve"> | </v>
      </c>
      <c r="BF1250" s="115" t="str">
        <f t="shared" si="186"/>
        <v/>
      </c>
      <c r="BG1250" s="113" t="str">
        <f t="shared" si="187"/>
        <v/>
      </c>
      <c r="BH1250" s="206" t="str">
        <f t="shared" si="188"/>
        <v/>
      </c>
      <c r="BI1250" s="113" t="str">
        <f t="shared" si="189"/>
        <v/>
      </c>
    </row>
    <row r="1251" spans="2:61" ht="18.75" customHeight="1" x14ac:dyDescent="0.4">
      <c r="B1251" s="1345" t="s">
        <v>1824</v>
      </c>
      <c r="C1251" s="1346"/>
      <c r="D1251" s="1345" t="s">
        <v>1824</v>
      </c>
      <c r="E1251" s="1346"/>
      <c r="F1251" s="1331" t="str">
        <f>'Ornamental Trees - Bare Root'!BG489</f>
        <v/>
      </c>
      <c r="G1251" s="1332"/>
      <c r="H1251" s="1333" t="str">
        <f>IF('Ornamental Trees - Bare Root'!BE489="",'Ornamental Trees - Bare Root'!BC489&amp;" | "&amp;'Ornamental Trees - Bare Root'!BD489,'Ornamental Trees - Bare Root'!BC489&amp;" | "&amp;'Ornamental Trees - Bare Root'!BD489&amp;" - "&amp;'Ornamental Trees - Bare Root'!BE489)</f>
        <v>Ulmus carpinifolia x parvifolia 'Frontier'* | Frontier Elm - Advanced</v>
      </c>
      <c r="I1251" s="1334"/>
      <c r="J1251" s="1334"/>
      <c r="K1251" s="1334"/>
      <c r="L1251" s="1334"/>
      <c r="M1251" s="1334"/>
      <c r="N1251" s="1334"/>
      <c r="O1251" s="1334"/>
      <c r="P1251" s="1334"/>
      <c r="Q1251" s="1334"/>
      <c r="R1251" s="1334"/>
      <c r="S1251" s="1334"/>
      <c r="T1251" s="1334"/>
      <c r="U1251" s="1334"/>
      <c r="V1251" s="1334"/>
      <c r="W1251" s="1334"/>
      <c r="X1251" s="1334"/>
      <c r="Y1251" s="1334"/>
      <c r="Z1251" s="1334"/>
      <c r="AA1251" s="1334"/>
      <c r="AB1251" s="1334"/>
      <c r="AC1251" s="1334"/>
      <c r="AD1251" s="1334"/>
      <c r="AE1251" s="1334"/>
      <c r="AF1251" s="1334"/>
      <c r="AG1251" s="1334"/>
      <c r="AH1251" s="1334"/>
      <c r="AI1251" s="1334"/>
      <c r="AJ1251" s="1334"/>
      <c r="AK1251" s="1334"/>
      <c r="AL1251" s="1335"/>
      <c r="AM1251" s="1336" t="str">
        <f>'Ornamental Trees - Bare Root'!BH489</f>
        <v/>
      </c>
      <c r="AN1251" s="1337"/>
      <c r="AO1251" s="1338"/>
      <c r="AP1251" s="1339">
        <f>'Ornamental Trees - Bare Root'!BJ489</f>
        <v>0</v>
      </c>
      <c r="AQ1251" s="1340"/>
      <c r="AR1251" s="1341"/>
      <c r="AS1251" s="1336" t="str">
        <f t="shared" si="181"/>
        <v/>
      </c>
      <c r="AT1251" s="1337"/>
      <c r="AU1251" s="1337"/>
      <c r="AV1251" s="1338"/>
      <c r="AW1251" s="1342" t="str">
        <f>'Ornamental Trees - Bare Root'!BA489</f>
        <v>FNOBR598</v>
      </c>
      <c r="AX1251" s="1343"/>
      <c r="AY1251" s="1344"/>
      <c r="BB1251" s="108" t="str">
        <f t="shared" si="182"/>
        <v>*********</v>
      </c>
      <c r="BC1251" s="108" t="str">
        <f t="shared" si="183"/>
        <v>FNOBR598</v>
      </c>
      <c r="BD1251" s="108" t="str">
        <f t="shared" si="184"/>
        <v/>
      </c>
      <c r="BE1251" s="108" t="str">
        <f t="shared" si="185"/>
        <v>Ulmus carpinifolia x parvifolia 'Frontier'* | Frontier Elm - Advanced</v>
      </c>
      <c r="BF1251" s="115" t="str">
        <f t="shared" si="186"/>
        <v/>
      </c>
      <c r="BG1251" s="113" t="str">
        <f t="shared" si="187"/>
        <v/>
      </c>
      <c r="BH1251" s="206">
        <f t="shared" si="188"/>
        <v>0</v>
      </c>
      <c r="BI1251" s="113" t="str">
        <f t="shared" si="189"/>
        <v/>
      </c>
    </row>
    <row r="1252" spans="2:61" ht="18.75" customHeight="1" x14ac:dyDescent="0.4">
      <c r="B1252" s="1345" t="s">
        <v>1824</v>
      </c>
      <c r="C1252" s="1346"/>
      <c r="D1252" s="1345" t="s">
        <v>1824</v>
      </c>
      <c r="E1252" s="1346"/>
      <c r="F1252" s="1331" t="str">
        <f>'Ornamental Trees - Bare Root'!BG490</f>
        <v/>
      </c>
      <c r="G1252" s="1332"/>
      <c r="H1252" s="1333" t="str">
        <f>IF('Ornamental Trees - Bare Root'!BE490="",'Ornamental Trees - Bare Root'!BC490&amp;" | "&amp;'Ornamental Trees - Bare Root'!BD490,'Ornamental Trees - Bare Root'!BC490&amp;" | "&amp;'Ornamental Trees - Bare Root'!BD490&amp;" - "&amp;'Ornamental Trees - Bare Root'!BE490)</f>
        <v>Ulmus Glabra 'Lutescens' | Golden Wych Elm - Advanced</v>
      </c>
      <c r="I1252" s="1334"/>
      <c r="J1252" s="1334"/>
      <c r="K1252" s="1334"/>
      <c r="L1252" s="1334"/>
      <c r="M1252" s="1334"/>
      <c r="N1252" s="1334"/>
      <c r="O1252" s="1334"/>
      <c r="P1252" s="1334"/>
      <c r="Q1252" s="1334"/>
      <c r="R1252" s="1334"/>
      <c r="S1252" s="1334"/>
      <c r="T1252" s="1334"/>
      <c r="U1252" s="1334"/>
      <c r="V1252" s="1334"/>
      <c r="W1252" s="1334"/>
      <c r="X1252" s="1334"/>
      <c r="Y1252" s="1334"/>
      <c r="Z1252" s="1334"/>
      <c r="AA1252" s="1334"/>
      <c r="AB1252" s="1334"/>
      <c r="AC1252" s="1334"/>
      <c r="AD1252" s="1334"/>
      <c r="AE1252" s="1334"/>
      <c r="AF1252" s="1334"/>
      <c r="AG1252" s="1334"/>
      <c r="AH1252" s="1334"/>
      <c r="AI1252" s="1334"/>
      <c r="AJ1252" s="1334"/>
      <c r="AK1252" s="1334"/>
      <c r="AL1252" s="1335"/>
      <c r="AM1252" s="1336">
        <f>'Ornamental Trees - Bare Root'!BH490</f>
        <v>49.95</v>
      </c>
      <c r="AN1252" s="1337"/>
      <c r="AO1252" s="1338"/>
      <c r="AP1252" s="1339">
        <f>'Ornamental Trees - Bare Root'!BJ490</f>
        <v>0</v>
      </c>
      <c r="AQ1252" s="1340"/>
      <c r="AR1252" s="1341"/>
      <c r="AS1252" s="1336" t="str">
        <f t="shared" ref="AS1252:AS1264" si="190">IF(OR(F1252="",F1252=0),"",(F1252*AM1252)-(F1252*AM1252*AP1252))</f>
        <v/>
      </c>
      <c r="AT1252" s="1337"/>
      <c r="AU1252" s="1337"/>
      <c r="AV1252" s="1338"/>
      <c r="AW1252" s="1342" t="str">
        <f>'Ornamental Trees - Bare Root'!BA490</f>
        <v>FNOBR597</v>
      </c>
      <c r="AX1252" s="1343"/>
      <c r="AY1252" s="1344"/>
      <c r="BB1252" s="108" t="str">
        <f t="shared" si="182"/>
        <v>*********</v>
      </c>
      <c r="BC1252" s="108" t="str">
        <f t="shared" si="183"/>
        <v>FNOBR597</v>
      </c>
      <c r="BD1252" s="108" t="str">
        <f t="shared" si="184"/>
        <v/>
      </c>
      <c r="BE1252" s="108" t="str">
        <f t="shared" si="185"/>
        <v>Ulmus Glabra 'Lutescens' | Golden Wych Elm - Advanced</v>
      </c>
      <c r="BF1252" s="115" t="str">
        <f t="shared" si="186"/>
        <v/>
      </c>
      <c r="BG1252" s="113">
        <f t="shared" si="187"/>
        <v>49.95</v>
      </c>
      <c r="BH1252" s="206">
        <f t="shared" si="188"/>
        <v>0</v>
      </c>
      <c r="BI1252" s="113" t="str">
        <f t="shared" si="189"/>
        <v/>
      </c>
    </row>
    <row r="1253" spans="2:61" ht="18.75" customHeight="1" x14ac:dyDescent="0.4">
      <c r="B1253" s="1345" t="s">
        <v>1824</v>
      </c>
      <c r="C1253" s="1346"/>
      <c r="D1253" s="1345" t="s">
        <v>1824</v>
      </c>
      <c r="E1253" s="1346"/>
      <c r="F1253" s="1331" t="str">
        <f>'Ornamental Trees - Bare Root'!BG491</f>
        <v/>
      </c>
      <c r="G1253" s="1332"/>
      <c r="H1253" s="1333" t="str">
        <f>IF('Ornamental Trees - Bare Root'!BE491="",'Ornamental Trees - Bare Root'!BC491&amp;" | "&amp;'Ornamental Trees - Bare Root'!BD491,'Ornamental Trees - Bare Root'!BC491&amp;" | "&amp;'Ornamental Trees - Bare Root'!BD491&amp;" - "&amp;'Ornamental Trees - Bare Root'!BE491)</f>
        <v>Ulmus Glabra 'Lutescens' | Golden Wych Elm - Advanced</v>
      </c>
      <c r="I1253" s="1334"/>
      <c r="J1253" s="1334"/>
      <c r="K1253" s="1334"/>
      <c r="L1253" s="1334"/>
      <c r="M1253" s="1334"/>
      <c r="N1253" s="1334"/>
      <c r="O1253" s="1334"/>
      <c r="P1253" s="1334"/>
      <c r="Q1253" s="1334"/>
      <c r="R1253" s="1334"/>
      <c r="S1253" s="1334"/>
      <c r="T1253" s="1334"/>
      <c r="U1253" s="1334"/>
      <c r="V1253" s="1334"/>
      <c r="W1253" s="1334"/>
      <c r="X1253" s="1334"/>
      <c r="Y1253" s="1334"/>
      <c r="Z1253" s="1334"/>
      <c r="AA1253" s="1334"/>
      <c r="AB1253" s="1334"/>
      <c r="AC1253" s="1334"/>
      <c r="AD1253" s="1334"/>
      <c r="AE1253" s="1334"/>
      <c r="AF1253" s="1334"/>
      <c r="AG1253" s="1334"/>
      <c r="AH1253" s="1334"/>
      <c r="AI1253" s="1334"/>
      <c r="AJ1253" s="1334"/>
      <c r="AK1253" s="1334"/>
      <c r="AL1253" s="1335"/>
      <c r="AM1253" s="1336">
        <f>'Ornamental Trees - Bare Root'!BH491</f>
        <v>49.95</v>
      </c>
      <c r="AN1253" s="1337"/>
      <c r="AO1253" s="1338"/>
      <c r="AP1253" s="1339">
        <f>'Ornamental Trees - Bare Root'!BJ491</f>
        <v>0</v>
      </c>
      <c r="AQ1253" s="1340"/>
      <c r="AR1253" s="1341"/>
      <c r="AS1253" s="1336" t="str">
        <f t="shared" si="190"/>
        <v/>
      </c>
      <c r="AT1253" s="1337"/>
      <c r="AU1253" s="1337"/>
      <c r="AV1253" s="1338"/>
      <c r="AW1253" s="1342" t="str">
        <f>'Ornamental Trees - Bare Root'!BA491</f>
        <v>JFOBR597</v>
      </c>
      <c r="AX1253" s="1343"/>
      <c r="AY1253" s="1344"/>
      <c r="BB1253" s="108" t="str">
        <f t="shared" si="182"/>
        <v>*********</v>
      </c>
      <c r="BC1253" s="108" t="str">
        <f t="shared" si="183"/>
        <v>JFOBR597</v>
      </c>
      <c r="BD1253" s="108" t="str">
        <f t="shared" si="184"/>
        <v/>
      </c>
      <c r="BE1253" s="108" t="str">
        <f t="shared" si="185"/>
        <v>Ulmus Glabra 'Lutescens' | Golden Wych Elm - Advanced</v>
      </c>
      <c r="BF1253" s="115" t="str">
        <f t="shared" si="186"/>
        <v/>
      </c>
      <c r="BG1253" s="113">
        <f t="shared" si="187"/>
        <v>49.95</v>
      </c>
      <c r="BH1253" s="206">
        <f t="shared" si="188"/>
        <v>0</v>
      </c>
      <c r="BI1253" s="113" t="str">
        <f t="shared" si="189"/>
        <v/>
      </c>
    </row>
    <row r="1254" spans="2:61" ht="18.75" customHeight="1" x14ac:dyDescent="0.4">
      <c r="B1254" s="1345" t="s">
        <v>1824</v>
      </c>
      <c r="C1254" s="1346"/>
      <c r="D1254" s="1345" t="s">
        <v>1824</v>
      </c>
      <c r="E1254" s="1346"/>
      <c r="F1254" s="1331" t="str">
        <f>'Ornamental Trees - Bare Root'!BG492</f>
        <v/>
      </c>
      <c r="G1254" s="1332"/>
      <c r="H1254" s="1333" t="str">
        <f>IF('Ornamental Trees - Bare Root'!BE492="",'Ornamental Trees - Bare Root'!BC492&amp;" | "&amp;'Ornamental Trees - Bare Root'!BD492,'Ornamental Trees - Bare Root'!BC492&amp;" | "&amp;'Ornamental Trees - Bare Root'!BD492&amp;" - "&amp;'Ornamental Trees - Bare Root'!BE492)</f>
        <v>Ulmus Louis Van Houtee | Golden Elm - Advanced</v>
      </c>
      <c r="I1254" s="1334"/>
      <c r="J1254" s="1334"/>
      <c r="K1254" s="1334"/>
      <c r="L1254" s="1334"/>
      <c r="M1254" s="1334"/>
      <c r="N1254" s="1334"/>
      <c r="O1254" s="1334"/>
      <c r="P1254" s="1334"/>
      <c r="Q1254" s="1334"/>
      <c r="R1254" s="1334"/>
      <c r="S1254" s="1334"/>
      <c r="T1254" s="1334"/>
      <c r="U1254" s="1334"/>
      <c r="V1254" s="1334"/>
      <c r="W1254" s="1334"/>
      <c r="X1254" s="1334"/>
      <c r="Y1254" s="1334"/>
      <c r="Z1254" s="1334"/>
      <c r="AA1254" s="1334"/>
      <c r="AB1254" s="1334"/>
      <c r="AC1254" s="1334"/>
      <c r="AD1254" s="1334"/>
      <c r="AE1254" s="1334"/>
      <c r="AF1254" s="1334"/>
      <c r="AG1254" s="1334"/>
      <c r="AH1254" s="1334"/>
      <c r="AI1254" s="1334"/>
      <c r="AJ1254" s="1334"/>
      <c r="AK1254" s="1334"/>
      <c r="AL1254" s="1335"/>
      <c r="AM1254" s="1336">
        <f>'Ornamental Trees - Bare Root'!BH492</f>
        <v>49.95</v>
      </c>
      <c r="AN1254" s="1337"/>
      <c r="AO1254" s="1338"/>
      <c r="AP1254" s="1339">
        <f>'Ornamental Trees - Bare Root'!BJ492</f>
        <v>0</v>
      </c>
      <c r="AQ1254" s="1340"/>
      <c r="AR1254" s="1341"/>
      <c r="AS1254" s="1336" t="str">
        <f t="shared" si="190"/>
        <v/>
      </c>
      <c r="AT1254" s="1337"/>
      <c r="AU1254" s="1337"/>
      <c r="AV1254" s="1338"/>
      <c r="AW1254" s="1342" t="str">
        <f>'Ornamental Trees - Bare Root'!BA492</f>
        <v>HBOBR598</v>
      </c>
      <c r="AX1254" s="1343"/>
      <c r="AY1254" s="1344"/>
      <c r="BB1254" s="108" t="str">
        <f t="shared" si="182"/>
        <v>*********</v>
      </c>
      <c r="BC1254" s="108" t="str">
        <f t="shared" si="183"/>
        <v>HBOBR598</v>
      </c>
      <c r="BD1254" s="108" t="str">
        <f t="shared" si="184"/>
        <v/>
      </c>
      <c r="BE1254" s="108" t="str">
        <f t="shared" si="185"/>
        <v>Ulmus Louis Van Houtee | Golden Elm - Advanced</v>
      </c>
      <c r="BF1254" s="115" t="str">
        <f t="shared" si="186"/>
        <v/>
      </c>
      <c r="BG1254" s="113">
        <f t="shared" si="187"/>
        <v>49.95</v>
      </c>
      <c r="BH1254" s="206">
        <f t="shared" si="188"/>
        <v>0</v>
      </c>
      <c r="BI1254" s="113" t="str">
        <f t="shared" si="189"/>
        <v/>
      </c>
    </row>
    <row r="1255" spans="2:61" ht="18.75" customHeight="1" x14ac:dyDescent="0.4">
      <c r="B1255" s="1345" t="s">
        <v>1824</v>
      </c>
      <c r="C1255" s="1346"/>
      <c r="D1255" s="1345" t="s">
        <v>1824</v>
      </c>
      <c r="E1255" s="1346"/>
      <c r="F1255" s="1331" t="str">
        <f>'Ornamental Trees - Bare Root'!BG493</f>
        <v/>
      </c>
      <c r="G1255" s="1332"/>
      <c r="H1255" s="1333" t="str">
        <f>IF('Ornamental Trees - Bare Root'!BE493="",'Ornamental Trees - Bare Root'!BC493&amp;" | "&amp;'Ornamental Trees - Bare Root'!BD493,'Ornamental Trees - Bare Root'!BC493&amp;" | "&amp;'Ornamental Trees - Bare Root'!BD493&amp;" - "&amp;'Ornamental Trees - Bare Root'!BE493)</f>
        <v>Ulmus Louis Van Houtee | Golden Elm - Extra Large</v>
      </c>
      <c r="I1255" s="1334"/>
      <c r="J1255" s="1334"/>
      <c r="K1255" s="1334"/>
      <c r="L1255" s="1334"/>
      <c r="M1255" s="1334"/>
      <c r="N1255" s="1334"/>
      <c r="O1255" s="1334"/>
      <c r="P1255" s="1334"/>
      <c r="Q1255" s="1334"/>
      <c r="R1255" s="1334"/>
      <c r="S1255" s="1334"/>
      <c r="T1255" s="1334"/>
      <c r="U1255" s="1334"/>
      <c r="V1255" s="1334"/>
      <c r="W1255" s="1334"/>
      <c r="X1255" s="1334"/>
      <c r="Y1255" s="1334"/>
      <c r="Z1255" s="1334"/>
      <c r="AA1255" s="1334"/>
      <c r="AB1255" s="1334"/>
      <c r="AC1255" s="1334"/>
      <c r="AD1255" s="1334"/>
      <c r="AE1255" s="1334"/>
      <c r="AF1255" s="1334"/>
      <c r="AG1255" s="1334"/>
      <c r="AH1255" s="1334"/>
      <c r="AI1255" s="1334"/>
      <c r="AJ1255" s="1334"/>
      <c r="AK1255" s="1334"/>
      <c r="AL1255" s="1335"/>
      <c r="AM1255" s="1336" t="str">
        <f>'Ornamental Trees - Bare Root'!BH493</f>
        <v/>
      </c>
      <c r="AN1255" s="1337"/>
      <c r="AO1255" s="1338"/>
      <c r="AP1255" s="1339">
        <f>'Ornamental Trees - Bare Root'!BJ493</f>
        <v>0</v>
      </c>
      <c r="AQ1255" s="1340"/>
      <c r="AR1255" s="1341"/>
      <c r="AS1255" s="1336" t="str">
        <f t="shared" si="190"/>
        <v/>
      </c>
      <c r="AT1255" s="1337"/>
      <c r="AU1255" s="1337"/>
      <c r="AV1255" s="1338"/>
      <c r="AW1255" s="1342" t="str">
        <f>'Ornamental Trees - Bare Root'!BA493</f>
        <v>HBOBR599</v>
      </c>
      <c r="AX1255" s="1343"/>
      <c r="AY1255" s="1344"/>
      <c r="BB1255" s="108" t="str">
        <f t="shared" si="182"/>
        <v>*********</v>
      </c>
      <c r="BC1255" s="108" t="str">
        <f t="shared" si="183"/>
        <v>HBOBR599</v>
      </c>
      <c r="BD1255" s="108" t="str">
        <f t="shared" si="184"/>
        <v/>
      </c>
      <c r="BE1255" s="108" t="str">
        <f t="shared" si="185"/>
        <v>Ulmus Louis Van Houtee | Golden Elm - Extra Large</v>
      </c>
      <c r="BF1255" s="115" t="str">
        <f t="shared" si="186"/>
        <v/>
      </c>
      <c r="BG1255" s="113" t="str">
        <f t="shared" si="187"/>
        <v/>
      </c>
      <c r="BH1255" s="206">
        <f t="shared" si="188"/>
        <v>0</v>
      </c>
      <c r="BI1255" s="113" t="str">
        <f t="shared" si="189"/>
        <v/>
      </c>
    </row>
    <row r="1256" spans="2:61" ht="18.75" customHeight="1" x14ac:dyDescent="0.4">
      <c r="B1256" s="1345" t="s">
        <v>1824</v>
      </c>
      <c r="C1256" s="1346"/>
      <c r="D1256" s="1345" t="s">
        <v>1824</v>
      </c>
      <c r="E1256" s="1346"/>
      <c r="F1256" s="1331" t="str">
        <f>'Ornamental Trees - Bare Root'!BG494</f>
        <v/>
      </c>
      <c r="G1256" s="1332"/>
      <c r="H1256" s="1333" t="str">
        <f>IF('Ornamental Trees - Bare Root'!BE494="",'Ornamental Trees - Bare Root'!BC494&amp;" | "&amp;'Ornamental Trees - Bare Root'!BD494,'Ornamental Trees - Bare Root'!BC494&amp;" | "&amp;'Ornamental Trees - Bare Root'!BD494&amp;" - "&amp;'Ornamental Trees - Bare Root'!BE494)</f>
        <v>Ulmus Parvifolia Burnley Select | Chinese Elm Burnley Select - Advanced</v>
      </c>
      <c r="I1256" s="1334"/>
      <c r="J1256" s="1334"/>
      <c r="K1256" s="1334"/>
      <c r="L1256" s="1334"/>
      <c r="M1256" s="1334"/>
      <c r="N1256" s="1334"/>
      <c r="O1256" s="1334"/>
      <c r="P1256" s="1334"/>
      <c r="Q1256" s="1334"/>
      <c r="R1256" s="1334"/>
      <c r="S1256" s="1334"/>
      <c r="T1256" s="1334"/>
      <c r="U1256" s="1334"/>
      <c r="V1256" s="1334"/>
      <c r="W1256" s="1334"/>
      <c r="X1256" s="1334"/>
      <c r="Y1256" s="1334"/>
      <c r="Z1256" s="1334"/>
      <c r="AA1256" s="1334"/>
      <c r="AB1256" s="1334"/>
      <c r="AC1256" s="1334"/>
      <c r="AD1256" s="1334"/>
      <c r="AE1256" s="1334"/>
      <c r="AF1256" s="1334"/>
      <c r="AG1256" s="1334"/>
      <c r="AH1256" s="1334"/>
      <c r="AI1256" s="1334"/>
      <c r="AJ1256" s="1334"/>
      <c r="AK1256" s="1334"/>
      <c r="AL1256" s="1335"/>
      <c r="AM1256" s="1336">
        <f>'Ornamental Trees - Bare Root'!BH494</f>
        <v>67.95</v>
      </c>
      <c r="AN1256" s="1337"/>
      <c r="AO1256" s="1338"/>
      <c r="AP1256" s="1339">
        <f>'Ornamental Trees - Bare Root'!BJ494</f>
        <v>0</v>
      </c>
      <c r="AQ1256" s="1340"/>
      <c r="AR1256" s="1341"/>
      <c r="AS1256" s="1336" t="str">
        <f t="shared" si="190"/>
        <v/>
      </c>
      <c r="AT1256" s="1337"/>
      <c r="AU1256" s="1337"/>
      <c r="AV1256" s="1338"/>
      <c r="AW1256" s="1342" t="str">
        <f>'Ornamental Trees - Bare Root'!BA494</f>
        <v>JFOBR601</v>
      </c>
      <c r="AX1256" s="1343"/>
      <c r="AY1256" s="1344"/>
      <c r="BB1256" s="108" t="str">
        <f t="shared" si="182"/>
        <v>*********</v>
      </c>
      <c r="BC1256" s="108" t="str">
        <f t="shared" si="183"/>
        <v>JFOBR601</v>
      </c>
      <c r="BD1256" s="108" t="str">
        <f t="shared" si="184"/>
        <v/>
      </c>
      <c r="BE1256" s="108" t="str">
        <f t="shared" si="185"/>
        <v>Ulmus Parvifolia Burnley Select | Chinese Elm Burnley Select - Advanced</v>
      </c>
      <c r="BF1256" s="115" t="str">
        <f t="shared" si="186"/>
        <v/>
      </c>
      <c r="BG1256" s="113">
        <f t="shared" si="187"/>
        <v>67.95</v>
      </c>
      <c r="BH1256" s="206">
        <f t="shared" si="188"/>
        <v>0</v>
      </c>
      <c r="BI1256" s="113" t="str">
        <f t="shared" si="189"/>
        <v/>
      </c>
    </row>
    <row r="1257" spans="2:61" ht="18.75" customHeight="1" x14ac:dyDescent="0.4">
      <c r="B1257" s="1345" t="s">
        <v>1824</v>
      </c>
      <c r="C1257" s="1346"/>
      <c r="D1257" s="1345" t="s">
        <v>1824</v>
      </c>
      <c r="E1257" s="1346"/>
      <c r="F1257" s="1331" t="str">
        <f>'Ornamental Trees - Bare Root'!BG495</f>
        <v/>
      </c>
      <c r="G1257" s="1332"/>
      <c r="H1257" s="1333" t="str">
        <f>IF('Ornamental Trees - Bare Root'!BE495="",'Ornamental Trees - Bare Root'!BC495&amp;" | "&amp;'Ornamental Trees - Bare Root'!BD495,'Ornamental Trees - Bare Root'!BC495&amp;" | "&amp;'Ornamental Trees - Bare Root'!BD495&amp;" - "&amp;'Ornamental Trees - Bare Root'!BE495)</f>
        <v>Ulmus Parvifolia Reflection* | Chinese Elm Reflection - Advanced</v>
      </c>
      <c r="I1257" s="1334"/>
      <c r="J1257" s="1334"/>
      <c r="K1257" s="1334"/>
      <c r="L1257" s="1334"/>
      <c r="M1257" s="1334"/>
      <c r="N1257" s="1334"/>
      <c r="O1257" s="1334"/>
      <c r="P1257" s="1334"/>
      <c r="Q1257" s="1334"/>
      <c r="R1257" s="1334"/>
      <c r="S1257" s="1334"/>
      <c r="T1257" s="1334"/>
      <c r="U1257" s="1334"/>
      <c r="V1257" s="1334"/>
      <c r="W1257" s="1334"/>
      <c r="X1257" s="1334"/>
      <c r="Y1257" s="1334"/>
      <c r="Z1257" s="1334"/>
      <c r="AA1257" s="1334"/>
      <c r="AB1257" s="1334"/>
      <c r="AC1257" s="1334"/>
      <c r="AD1257" s="1334"/>
      <c r="AE1257" s="1334"/>
      <c r="AF1257" s="1334"/>
      <c r="AG1257" s="1334"/>
      <c r="AH1257" s="1334"/>
      <c r="AI1257" s="1334"/>
      <c r="AJ1257" s="1334"/>
      <c r="AK1257" s="1334"/>
      <c r="AL1257" s="1335"/>
      <c r="AM1257" s="1336" t="str">
        <f>'Ornamental Trees - Bare Root'!BH495</f>
        <v/>
      </c>
      <c r="AN1257" s="1337"/>
      <c r="AO1257" s="1338"/>
      <c r="AP1257" s="1339">
        <f>'Ornamental Trees - Bare Root'!BJ495</f>
        <v>0</v>
      </c>
      <c r="AQ1257" s="1340"/>
      <c r="AR1257" s="1341"/>
      <c r="AS1257" s="1336" t="str">
        <f t="shared" si="190"/>
        <v/>
      </c>
      <c r="AT1257" s="1337"/>
      <c r="AU1257" s="1337"/>
      <c r="AV1257" s="1338"/>
      <c r="AW1257" s="1342" t="str">
        <f>'Ornamental Trees - Bare Root'!BA495</f>
        <v>FNOBR600</v>
      </c>
      <c r="AX1257" s="1343"/>
      <c r="AY1257" s="1344"/>
      <c r="BB1257" s="108" t="str">
        <f t="shared" si="182"/>
        <v>*********</v>
      </c>
      <c r="BC1257" s="108" t="str">
        <f t="shared" si="183"/>
        <v>FNOBR600</v>
      </c>
      <c r="BD1257" s="108" t="str">
        <f t="shared" si="184"/>
        <v/>
      </c>
      <c r="BE1257" s="108" t="str">
        <f t="shared" si="185"/>
        <v>Ulmus Parvifolia Reflection* | Chinese Elm Reflection - Advanced</v>
      </c>
      <c r="BF1257" s="115" t="str">
        <f t="shared" si="186"/>
        <v/>
      </c>
      <c r="BG1257" s="113" t="str">
        <f t="shared" si="187"/>
        <v/>
      </c>
      <c r="BH1257" s="206">
        <f t="shared" si="188"/>
        <v>0</v>
      </c>
      <c r="BI1257" s="113" t="str">
        <f t="shared" si="189"/>
        <v/>
      </c>
    </row>
    <row r="1258" spans="2:61" ht="18.75" customHeight="1" x14ac:dyDescent="0.4">
      <c r="B1258" s="1345" t="s">
        <v>1824</v>
      </c>
      <c r="C1258" s="1346"/>
      <c r="D1258" s="1345" t="s">
        <v>1824</v>
      </c>
      <c r="E1258" s="1346"/>
      <c r="F1258" s="1331" t="str">
        <f>'Ornamental Trees - Bare Root'!BG496</f>
        <v/>
      </c>
      <c r="G1258" s="1332"/>
      <c r="H1258" s="1333" t="str">
        <f>IF('Ornamental Trees - Bare Root'!BE496="",'Ornamental Trees - Bare Root'!BC496&amp;" | "&amp;'Ornamental Trees - Bare Root'!BD496,'Ornamental Trees - Bare Root'!BC496&amp;" | "&amp;'Ornamental Trees - Bare Root'!BD496&amp;" - "&amp;'Ornamental Trees - Bare Root'!BE496)</f>
        <v>Ulmus Parvifolia Todd | Chinese Elm Todd - Advanced</v>
      </c>
      <c r="I1258" s="1334"/>
      <c r="J1258" s="1334"/>
      <c r="K1258" s="1334"/>
      <c r="L1258" s="1334"/>
      <c r="M1258" s="1334"/>
      <c r="N1258" s="1334"/>
      <c r="O1258" s="1334"/>
      <c r="P1258" s="1334"/>
      <c r="Q1258" s="1334"/>
      <c r="R1258" s="1334"/>
      <c r="S1258" s="1334"/>
      <c r="T1258" s="1334"/>
      <c r="U1258" s="1334"/>
      <c r="V1258" s="1334"/>
      <c r="W1258" s="1334"/>
      <c r="X1258" s="1334"/>
      <c r="Y1258" s="1334"/>
      <c r="Z1258" s="1334"/>
      <c r="AA1258" s="1334"/>
      <c r="AB1258" s="1334"/>
      <c r="AC1258" s="1334"/>
      <c r="AD1258" s="1334"/>
      <c r="AE1258" s="1334"/>
      <c r="AF1258" s="1334"/>
      <c r="AG1258" s="1334"/>
      <c r="AH1258" s="1334"/>
      <c r="AI1258" s="1334"/>
      <c r="AJ1258" s="1334"/>
      <c r="AK1258" s="1334"/>
      <c r="AL1258" s="1335"/>
      <c r="AM1258" s="1336">
        <f>'Ornamental Trees - Bare Root'!BH496</f>
        <v>67.95</v>
      </c>
      <c r="AN1258" s="1337"/>
      <c r="AO1258" s="1338"/>
      <c r="AP1258" s="1339">
        <f>'Ornamental Trees - Bare Root'!BJ496</f>
        <v>0</v>
      </c>
      <c r="AQ1258" s="1340"/>
      <c r="AR1258" s="1341"/>
      <c r="AS1258" s="1336" t="str">
        <f t="shared" si="190"/>
        <v/>
      </c>
      <c r="AT1258" s="1337"/>
      <c r="AU1258" s="1337"/>
      <c r="AV1258" s="1338"/>
      <c r="AW1258" s="1342" t="str">
        <f>'Ornamental Trees - Bare Root'!BA496</f>
        <v>FNOBR602</v>
      </c>
      <c r="AX1258" s="1343"/>
      <c r="AY1258" s="1344"/>
      <c r="BB1258" s="108" t="str">
        <f t="shared" si="182"/>
        <v>*********</v>
      </c>
      <c r="BC1258" s="108" t="str">
        <f t="shared" si="183"/>
        <v>FNOBR602</v>
      </c>
      <c r="BD1258" s="108" t="str">
        <f t="shared" si="184"/>
        <v/>
      </c>
      <c r="BE1258" s="108" t="str">
        <f t="shared" si="185"/>
        <v>Ulmus Parvifolia Todd | Chinese Elm Todd - Advanced</v>
      </c>
      <c r="BF1258" s="115" t="str">
        <f t="shared" si="186"/>
        <v/>
      </c>
      <c r="BG1258" s="113">
        <f t="shared" si="187"/>
        <v>67.95</v>
      </c>
      <c r="BH1258" s="206">
        <f t="shared" si="188"/>
        <v>0</v>
      </c>
      <c r="BI1258" s="113" t="str">
        <f t="shared" si="189"/>
        <v/>
      </c>
    </row>
    <row r="1259" spans="2:61" ht="18.75" customHeight="1" x14ac:dyDescent="0.4">
      <c r="B1259" s="1345" t="s">
        <v>1824</v>
      </c>
      <c r="C1259" s="1346"/>
      <c r="D1259" s="1345" t="s">
        <v>1824</v>
      </c>
      <c r="E1259" s="1346"/>
      <c r="F1259" s="1331" t="str">
        <f>'Ornamental Trees - Bare Root'!BG497</f>
        <v/>
      </c>
      <c r="G1259" s="1332"/>
      <c r="H1259" s="1333" t="str">
        <f>IF('Ornamental Trees - Bare Root'!BE497="",'Ornamental Trees - Bare Root'!BC497&amp;" | "&amp;'Ornamental Trees - Bare Root'!BD497,'Ornamental Trees - Bare Root'!BC497&amp;" | "&amp;'Ornamental Trees - Bare Root'!BD497&amp;" - "&amp;'Ornamental Trees - Bare Root'!BE497)</f>
        <v>Ulmus Procera | English Elm - Advanced</v>
      </c>
      <c r="I1259" s="1334"/>
      <c r="J1259" s="1334"/>
      <c r="K1259" s="1334"/>
      <c r="L1259" s="1334"/>
      <c r="M1259" s="1334"/>
      <c r="N1259" s="1334"/>
      <c r="O1259" s="1334"/>
      <c r="P1259" s="1334"/>
      <c r="Q1259" s="1334"/>
      <c r="R1259" s="1334"/>
      <c r="S1259" s="1334"/>
      <c r="T1259" s="1334"/>
      <c r="U1259" s="1334"/>
      <c r="V1259" s="1334"/>
      <c r="W1259" s="1334"/>
      <c r="X1259" s="1334"/>
      <c r="Y1259" s="1334"/>
      <c r="Z1259" s="1334"/>
      <c r="AA1259" s="1334"/>
      <c r="AB1259" s="1334"/>
      <c r="AC1259" s="1334"/>
      <c r="AD1259" s="1334"/>
      <c r="AE1259" s="1334"/>
      <c r="AF1259" s="1334"/>
      <c r="AG1259" s="1334"/>
      <c r="AH1259" s="1334"/>
      <c r="AI1259" s="1334"/>
      <c r="AJ1259" s="1334"/>
      <c r="AK1259" s="1334"/>
      <c r="AL1259" s="1335"/>
      <c r="AM1259" s="1336" t="str">
        <f>'Ornamental Trees - Bare Root'!BH497</f>
        <v/>
      </c>
      <c r="AN1259" s="1337"/>
      <c r="AO1259" s="1338"/>
      <c r="AP1259" s="1339">
        <f>'Ornamental Trees - Bare Root'!BJ497</f>
        <v>0</v>
      </c>
      <c r="AQ1259" s="1340"/>
      <c r="AR1259" s="1341"/>
      <c r="AS1259" s="1336" t="str">
        <f t="shared" si="190"/>
        <v/>
      </c>
      <c r="AT1259" s="1337"/>
      <c r="AU1259" s="1337"/>
      <c r="AV1259" s="1338"/>
      <c r="AW1259" s="1342" t="str">
        <f>'Ornamental Trees - Bare Root'!BA497</f>
        <v>JFOBR604</v>
      </c>
      <c r="AX1259" s="1343"/>
      <c r="AY1259" s="1344"/>
      <c r="BB1259" s="108" t="str">
        <f t="shared" si="182"/>
        <v>*********</v>
      </c>
      <c r="BC1259" s="108" t="str">
        <f t="shared" si="183"/>
        <v>JFOBR604</v>
      </c>
      <c r="BD1259" s="108" t="str">
        <f t="shared" si="184"/>
        <v/>
      </c>
      <c r="BE1259" s="108" t="str">
        <f t="shared" si="185"/>
        <v>Ulmus Procera | English Elm - Advanced</v>
      </c>
      <c r="BF1259" s="115" t="str">
        <f t="shared" si="186"/>
        <v/>
      </c>
      <c r="BG1259" s="113" t="str">
        <f t="shared" si="187"/>
        <v/>
      </c>
      <c r="BH1259" s="206">
        <f t="shared" si="188"/>
        <v>0</v>
      </c>
      <c r="BI1259" s="113" t="str">
        <f t="shared" si="189"/>
        <v/>
      </c>
    </row>
    <row r="1260" spans="2:61" ht="18.75" customHeight="1" x14ac:dyDescent="0.4">
      <c r="B1260" s="1345" t="s">
        <v>1824</v>
      </c>
      <c r="C1260" s="1346"/>
      <c r="D1260" s="1345" t="s">
        <v>1824</v>
      </c>
      <c r="E1260" s="1346"/>
      <c r="F1260" s="1331" t="str">
        <f>'Ornamental Trees - Bare Root'!BG498</f>
        <v/>
      </c>
      <c r="G1260" s="1332"/>
      <c r="H1260" s="1333" t="str">
        <f>IF('Ornamental Trees - Bare Root'!BE498="",'Ornamental Trees - Bare Root'!BC498&amp;" | "&amp;'Ornamental Trees - Bare Root'!BD498,'Ornamental Trees - Bare Root'!BC498&amp;" | "&amp;'Ornamental Trees - Bare Root'!BD498&amp;" - "&amp;'Ornamental Trees - Bare Root'!BE498)</f>
        <v>Ulmus Variegata | Silver Elm - Advanced</v>
      </c>
      <c r="I1260" s="1334"/>
      <c r="J1260" s="1334"/>
      <c r="K1260" s="1334"/>
      <c r="L1260" s="1334"/>
      <c r="M1260" s="1334"/>
      <c r="N1260" s="1334"/>
      <c r="O1260" s="1334"/>
      <c r="P1260" s="1334"/>
      <c r="Q1260" s="1334"/>
      <c r="R1260" s="1334"/>
      <c r="S1260" s="1334"/>
      <c r="T1260" s="1334"/>
      <c r="U1260" s="1334"/>
      <c r="V1260" s="1334"/>
      <c r="W1260" s="1334"/>
      <c r="X1260" s="1334"/>
      <c r="Y1260" s="1334"/>
      <c r="Z1260" s="1334"/>
      <c r="AA1260" s="1334"/>
      <c r="AB1260" s="1334"/>
      <c r="AC1260" s="1334"/>
      <c r="AD1260" s="1334"/>
      <c r="AE1260" s="1334"/>
      <c r="AF1260" s="1334"/>
      <c r="AG1260" s="1334"/>
      <c r="AH1260" s="1334"/>
      <c r="AI1260" s="1334"/>
      <c r="AJ1260" s="1334"/>
      <c r="AK1260" s="1334"/>
      <c r="AL1260" s="1335"/>
      <c r="AM1260" s="1336">
        <f>'Ornamental Trees - Bare Root'!BH498</f>
        <v>49.95</v>
      </c>
      <c r="AN1260" s="1337"/>
      <c r="AO1260" s="1338"/>
      <c r="AP1260" s="1339">
        <f>'Ornamental Trees - Bare Root'!BJ498</f>
        <v>0</v>
      </c>
      <c r="AQ1260" s="1340"/>
      <c r="AR1260" s="1341"/>
      <c r="AS1260" s="1336" t="str">
        <f t="shared" si="190"/>
        <v/>
      </c>
      <c r="AT1260" s="1337"/>
      <c r="AU1260" s="1337"/>
      <c r="AV1260" s="1338"/>
      <c r="AW1260" s="1342" t="str">
        <f>'Ornamental Trees - Bare Root'!BA498</f>
        <v>FNOBR607</v>
      </c>
      <c r="AX1260" s="1343"/>
      <c r="AY1260" s="1344"/>
      <c r="BB1260" s="108" t="str">
        <f t="shared" si="182"/>
        <v>*********</v>
      </c>
      <c r="BC1260" s="108" t="str">
        <f t="shared" si="183"/>
        <v>FNOBR607</v>
      </c>
      <c r="BD1260" s="108" t="str">
        <f t="shared" si="184"/>
        <v/>
      </c>
      <c r="BE1260" s="108" t="str">
        <f t="shared" si="185"/>
        <v>Ulmus Variegata | Silver Elm - Advanced</v>
      </c>
      <c r="BF1260" s="115" t="str">
        <f t="shared" si="186"/>
        <v/>
      </c>
      <c r="BG1260" s="113">
        <f t="shared" si="187"/>
        <v>49.95</v>
      </c>
      <c r="BH1260" s="206">
        <f t="shared" si="188"/>
        <v>0</v>
      </c>
      <c r="BI1260" s="113" t="str">
        <f t="shared" si="189"/>
        <v/>
      </c>
    </row>
    <row r="1261" spans="2:61" ht="18.75" customHeight="1" x14ac:dyDescent="0.4">
      <c r="B1261" s="1345" t="s">
        <v>1824</v>
      </c>
      <c r="C1261" s="1346"/>
      <c r="D1261" s="1345" t="s">
        <v>1824</v>
      </c>
      <c r="E1261" s="1346"/>
      <c r="F1261" s="1331" t="str">
        <f>'Ornamental Trees - Bare Root'!BG499</f>
        <v/>
      </c>
      <c r="G1261" s="1332"/>
      <c r="H1261" s="1333" t="str">
        <f>IF('Ornamental Trees - Bare Root'!BE499="",'Ornamental Trees - Bare Root'!BC499&amp;" | "&amp;'Ornamental Trees - Bare Root'!BD499,'Ornamental Trees - Bare Root'!BC499&amp;" | "&amp;'Ornamental Trees - Bare Root'!BD499&amp;" - "&amp;'Ornamental Trees - Bare Root'!BE499)</f>
        <v>Ulmus Variegata | Silver Elm - Advanced</v>
      </c>
      <c r="I1261" s="1334"/>
      <c r="J1261" s="1334"/>
      <c r="K1261" s="1334"/>
      <c r="L1261" s="1334"/>
      <c r="M1261" s="1334"/>
      <c r="N1261" s="1334"/>
      <c r="O1261" s="1334"/>
      <c r="P1261" s="1334"/>
      <c r="Q1261" s="1334"/>
      <c r="R1261" s="1334"/>
      <c r="S1261" s="1334"/>
      <c r="T1261" s="1334"/>
      <c r="U1261" s="1334"/>
      <c r="V1261" s="1334"/>
      <c r="W1261" s="1334"/>
      <c r="X1261" s="1334"/>
      <c r="Y1261" s="1334"/>
      <c r="Z1261" s="1334"/>
      <c r="AA1261" s="1334"/>
      <c r="AB1261" s="1334"/>
      <c r="AC1261" s="1334"/>
      <c r="AD1261" s="1334"/>
      <c r="AE1261" s="1334"/>
      <c r="AF1261" s="1334"/>
      <c r="AG1261" s="1334"/>
      <c r="AH1261" s="1334"/>
      <c r="AI1261" s="1334"/>
      <c r="AJ1261" s="1334"/>
      <c r="AK1261" s="1334"/>
      <c r="AL1261" s="1335"/>
      <c r="AM1261" s="1336">
        <f>'Ornamental Trees - Bare Root'!BH499</f>
        <v>44.95</v>
      </c>
      <c r="AN1261" s="1337"/>
      <c r="AO1261" s="1338"/>
      <c r="AP1261" s="1339">
        <f>'Ornamental Trees - Bare Root'!BJ499</f>
        <v>0</v>
      </c>
      <c r="AQ1261" s="1340"/>
      <c r="AR1261" s="1341"/>
      <c r="AS1261" s="1336" t="str">
        <f t="shared" si="190"/>
        <v/>
      </c>
      <c r="AT1261" s="1337"/>
      <c r="AU1261" s="1337"/>
      <c r="AV1261" s="1338"/>
      <c r="AW1261" s="1342" t="str">
        <f>'Ornamental Trees - Bare Root'!BA499</f>
        <v>JFOBR607</v>
      </c>
      <c r="AX1261" s="1343"/>
      <c r="AY1261" s="1344"/>
      <c r="BB1261" s="108" t="str">
        <f t="shared" si="182"/>
        <v>*********</v>
      </c>
      <c r="BC1261" s="108" t="str">
        <f t="shared" si="183"/>
        <v>JFOBR607</v>
      </c>
      <c r="BD1261" s="108" t="str">
        <f t="shared" si="184"/>
        <v/>
      </c>
      <c r="BE1261" s="108" t="str">
        <f t="shared" si="185"/>
        <v>Ulmus Variegata | Silver Elm - Advanced</v>
      </c>
      <c r="BF1261" s="115" t="str">
        <f t="shared" si="186"/>
        <v/>
      </c>
      <c r="BG1261" s="113">
        <f t="shared" si="187"/>
        <v>44.95</v>
      </c>
      <c r="BH1261" s="206">
        <f t="shared" si="188"/>
        <v>0</v>
      </c>
      <c r="BI1261" s="113" t="str">
        <f t="shared" si="189"/>
        <v/>
      </c>
    </row>
    <row r="1262" spans="2:61" ht="18.75" customHeight="1" x14ac:dyDescent="0.4">
      <c r="B1262" s="1345" t="s">
        <v>1824</v>
      </c>
      <c r="C1262" s="1346"/>
      <c r="D1262" s="1345" t="s">
        <v>1824</v>
      </c>
      <c r="E1262" s="1346"/>
      <c r="F1262" s="1331" t="str">
        <f>'Ornamental Trees - Bare Root'!BG500</f>
        <v/>
      </c>
      <c r="G1262" s="1332"/>
      <c r="H1262" s="1333" t="str">
        <f>IF('Ornamental Trees - Bare Root'!BE500="",'Ornamental Trees - Bare Root'!BC500&amp;" | "&amp;'Ornamental Trees - Bare Root'!BD500,'Ornamental Trees - Bare Root'!BC500&amp;" | "&amp;'Ornamental Trees - Bare Root'!BD500&amp;" - "&amp;'Ornamental Trees - Bare Root'!BE500)</f>
        <v>Ulmus Variegata | Silver Elm - Advanced</v>
      </c>
      <c r="I1262" s="1334"/>
      <c r="J1262" s="1334"/>
      <c r="K1262" s="1334"/>
      <c r="L1262" s="1334"/>
      <c r="M1262" s="1334"/>
      <c r="N1262" s="1334"/>
      <c r="O1262" s="1334"/>
      <c r="P1262" s="1334"/>
      <c r="Q1262" s="1334"/>
      <c r="R1262" s="1334"/>
      <c r="S1262" s="1334"/>
      <c r="T1262" s="1334"/>
      <c r="U1262" s="1334"/>
      <c r="V1262" s="1334"/>
      <c r="W1262" s="1334"/>
      <c r="X1262" s="1334"/>
      <c r="Y1262" s="1334"/>
      <c r="Z1262" s="1334"/>
      <c r="AA1262" s="1334"/>
      <c r="AB1262" s="1334"/>
      <c r="AC1262" s="1334"/>
      <c r="AD1262" s="1334"/>
      <c r="AE1262" s="1334"/>
      <c r="AF1262" s="1334"/>
      <c r="AG1262" s="1334"/>
      <c r="AH1262" s="1334"/>
      <c r="AI1262" s="1334"/>
      <c r="AJ1262" s="1334"/>
      <c r="AK1262" s="1334"/>
      <c r="AL1262" s="1335"/>
      <c r="AM1262" s="1336">
        <f>'Ornamental Trees - Bare Root'!BH500</f>
        <v>44.95</v>
      </c>
      <c r="AN1262" s="1337"/>
      <c r="AO1262" s="1338"/>
      <c r="AP1262" s="1339">
        <f>'Ornamental Trees - Bare Root'!BJ500</f>
        <v>0</v>
      </c>
      <c r="AQ1262" s="1340"/>
      <c r="AR1262" s="1341"/>
      <c r="AS1262" s="1336" t="str">
        <f t="shared" si="190"/>
        <v/>
      </c>
      <c r="AT1262" s="1337"/>
      <c r="AU1262" s="1337"/>
      <c r="AV1262" s="1338"/>
      <c r="AW1262" s="1342" t="str">
        <f>'Ornamental Trees - Bare Root'!BA500</f>
        <v>HBOBR607</v>
      </c>
      <c r="AX1262" s="1343"/>
      <c r="AY1262" s="1344"/>
      <c r="BB1262" s="108" t="str">
        <f t="shared" si="182"/>
        <v>*********</v>
      </c>
      <c r="BC1262" s="108" t="str">
        <f t="shared" si="183"/>
        <v>HBOBR607</v>
      </c>
      <c r="BD1262" s="108" t="str">
        <f t="shared" si="184"/>
        <v/>
      </c>
      <c r="BE1262" s="108" t="str">
        <f t="shared" si="185"/>
        <v>Ulmus Variegata | Silver Elm - Advanced</v>
      </c>
      <c r="BF1262" s="115" t="str">
        <f t="shared" si="186"/>
        <v/>
      </c>
      <c r="BG1262" s="113">
        <f t="shared" si="187"/>
        <v>44.95</v>
      </c>
      <c r="BH1262" s="206">
        <f t="shared" si="188"/>
        <v>0</v>
      </c>
      <c r="BI1262" s="113" t="str">
        <f t="shared" si="189"/>
        <v/>
      </c>
    </row>
    <row r="1263" spans="2:61" ht="18.75" customHeight="1" x14ac:dyDescent="0.4">
      <c r="B1263" s="1345" t="s">
        <v>1824</v>
      </c>
      <c r="C1263" s="1346"/>
      <c r="D1263" s="1345" t="s">
        <v>1824</v>
      </c>
      <c r="E1263" s="1346"/>
      <c r="F1263" s="1331" t="str">
        <f>'Ornamental Trees - Bare Root'!BG501</f>
        <v/>
      </c>
      <c r="G1263" s="1332"/>
      <c r="H1263" s="1333" t="str">
        <f>IF('Ornamental Trees - Bare Root'!BE501="",'Ornamental Trees - Bare Root'!BC501&amp;" | "&amp;'Ornamental Trees - Bare Root'!BD501,'Ornamental Trees - Bare Root'!BC501&amp;" | "&amp;'Ornamental Trees - Bare Root'!BD501&amp;" - "&amp;'Ornamental Trees - Bare Root'!BE501)</f>
        <v xml:space="preserve"> | </v>
      </c>
      <c r="I1263" s="1334"/>
      <c r="J1263" s="1334"/>
      <c r="K1263" s="1334"/>
      <c r="L1263" s="1334"/>
      <c r="M1263" s="1334"/>
      <c r="N1263" s="1334"/>
      <c r="O1263" s="1334"/>
      <c r="P1263" s="1334"/>
      <c r="Q1263" s="1334"/>
      <c r="R1263" s="1334"/>
      <c r="S1263" s="1334"/>
      <c r="T1263" s="1334"/>
      <c r="U1263" s="1334"/>
      <c r="V1263" s="1334"/>
      <c r="W1263" s="1334"/>
      <c r="X1263" s="1334"/>
      <c r="Y1263" s="1334"/>
      <c r="Z1263" s="1334"/>
      <c r="AA1263" s="1334"/>
      <c r="AB1263" s="1334"/>
      <c r="AC1263" s="1334"/>
      <c r="AD1263" s="1334"/>
      <c r="AE1263" s="1334"/>
      <c r="AF1263" s="1334"/>
      <c r="AG1263" s="1334"/>
      <c r="AH1263" s="1334"/>
      <c r="AI1263" s="1334"/>
      <c r="AJ1263" s="1334"/>
      <c r="AK1263" s="1334"/>
      <c r="AL1263" s="1335"/>
      <c r="AM1263" s="1336" t="str">
        <f>'Ornamental Trees - Bare Root'!BH501</f>
        <v/>
      </c>
      <c r="AN1263" s="1337"/>
      <c r="AO1263" s="1338"/>
      <c r="AP1263" s="1339" t="str">
        <f>'Ornamental Trees - Bare Root'!BJ501</f>
        <v/>
      </c>
      <c r="AQ1263" s="1340"/>
      <c r="AR1263" s="1341"/>
      <c r="AS1263" s="1336" t="str">
        <f t="shared" si="190"/>
        <v/>
      </c>
      <c r="AT1263" s="1337"/>
      <c r="AU1263" s="1337"/>
      <c r="AV1263" s="1338"/>
      <c r="AW1263" s="1342" t="str">
        <f>'Ornamental Trees - Bare Root'!BA501</f>
        <v/>
      </c>
      <c r="AX1263" s="1343"/>
      <c r="AY1263" s="1344"/>
      <c r="BB1263" s="108" t="str">
        <f t="shared" si="182"/>
        <v>*********</v>
      </c>
      <c r="BC1263" s="108" t="str">
        <f t="shared" si="183"/>
        <v/>
      </c>
      <c r="BD1263" s="108" t="str">
        <f t="shared" si="184"/>
        <v/>
      </c>
      <c r="BE1263" s="108" t="str">
        <f t="shared" si="185"/>
        <v xml:space="preserve"> | </v>
      </c>
      <c r="BF1263" s="115" t="str">
        <f t="shared" si="186"/>
        <v/>
      </c>
      <c r="BG1263" s="113" t="str">
        <f t="shared" si="187"/>
        <v/>
      </c>
      <c r="BH1263" s="206" t="str">
        <f t="shared" si="188"/>
        <v/>
      </c>
      <c r="BI1263" s="113" t="str">
        <f t="shared" si="189"/>
        <v/>
      </c>
    </row>
    <row r="1264" spans="2:61" ht="18.75" customHeight="1" x14ac:dyDescent="0.4">
      <c r="B1264" s="1345" t="s">
        <v>1824</v>
      </c>
      <c r="C1264" s="1346"/>
      <c r="D1264" s="1345" t="s">
        <v>1824</v>
      </c>
      <c r="E1264" s="1346"/>
      <c r="F1264" s="1331" t="str">
        <f>'Ornamental Trees - Bare Root'!BG502</f>
        <v/>
      </c>
      <c r="G1264" s="1332"/>
      <c r="H1264" s="1333" t="str">
        <f>IF('Ornamental Trees - Bare Root'!BE502="",'Ornamental Trees - Bare Root'!BC502&amp;" | "&amp;'Ornamental Trees - Bare Root'!BD502,'Ornamental Trees - Bare Root'!BC502&amp;" | "&amp;'Ornamental Trees - Bare Root'!BD502&amp;" - "&amp;'Ornamental Trees - Bare Root'!BE502)</f>
        <v>Ulmus Glabra Camperdownii | Weeping Elm - 1.8m Standard</v>
      </c>
      <c r="I1264" s="1334"/>
      <c r="J1264" s="1334"/>
      <c r="K1264" s="1334"/>
      <c r="L1264" s="1334"/>
      <c r="M1264" s="1334"/>
      <c r="N1264" s="1334"/>
      <c r="O1264" s="1334"/>
      <c r="P1264" s="1334"/>
      <c r="Q1264" s="1334"/>
      <c r="R1264" s="1334"/>
      <c r="S1264" s="1334"/>
      <c r="T1264" s="1334"/>
      <c r="U1264" s="1334"/>
      <c r="V1264" s="1334"/>
      <c r="W1264" s="1334"/>
      <c r="X1264" s="1334"/>
      <c r="Y1264" s="1334"/>
      <c r="Z1264" s="1334"/>
      <c r="AA1264" s="1334"/>
      <c r="AB1264" s="1334"/>
      <c r="AC1264" s="1334"/>
      <c r="AD1264" s="1334"/>
      <c r="AE1264" s="1334"/>
      <c r="AF1264" s="1334"/>
      <c r="AG1264" s="1334"/>
      <c r="AH1264" s="1334"/>
      <c r="AI1264" s="1334"/>
      <c r="AJ1264" s="1334"/>
      <c r="AK1264" s="1334"/>
      <c r="AL1264" s="1335"/>
      <c r="AM1264" s="1336">
        <f>'Ornamental Trees - Bare Root'!BH502</f>
        <v>154.94999999999999</v>
      </c>
      <c r="AN1264" s="1337"/>
      <c r="AO1264" s="1338"/>
      <c r="AP1264" s="1339">
        <f>'Ornamental Trees - Bare Root'!BJ502</f>
        <v>0</v>
      </c>
      <c r="AQ1264" s="1340"/>
      <c r="AR1264" s="1341"/>
      <c r="AS1264" s="1336" t="str">
        <f t="shared" si="190"/>
        <v/>
      </c>
      <c r="AT1264" s="1337"/>
      <c r="AU1264" s="1337"/>
      <c r="AV1264" s="1338"/>
      <c r="AW1264" s="1342" t="str">
        <f>'Ornamental Trees - Bare Root'!BA502</f>
        <v>JFOBR613</v>
      </c>
      <c r="AX1264" s="1343"/>
      <c r="AY1264" s="1344"/>
      <c r="BB1264" s="108" t="str">
        <f t="shared" si="182"/>
        <v>*********</v>
      </c>
      <c r="BC1264" s="108" t="str">
        <f t="shared" si="183"/>
        <v>JFOBR613</v>
      </c>
      <c r="BD1264" s="108" t="str">
        <f t="shared" si="184"/>
        <v/>
      </c>
      <c r="BE1264" s="108" t="str">
        <f t="shared" si="185"/>
        <v>Ulmus Glabra Camperdownii | Weeping Elm - 1.8m Standard</v>
      </c>
      <c r="BF1264" s="115" t="str">
        <f t="shared" si="186"/>
        <v/>
      </c>
      <c r="BG1264" s="113">
        <f t="shared" si="187"/>
        <v>154.94999999999999</v>
      </c>
      <c r="BH1264" s="206">
        <f t="shared" si="188"/>
        <v>0</v>
      </c>
      <c r="BI1264" s="113" t="str">
        <f t="shared" si="189"/>
        <v/>
      </c>
    </row>
    <row r="1265" spans="2:61" ht="18.75" customHeight="1" x14ac:dyDescent="0.4">
      <c r="B1265" s="1345" t="s">
        <v>1824</v>
      </c>
      <c r="C1265" s="1346"/>
      <c r="D1265" s="1345" t="s">
        <v>1824</v>
      </c>
      <c r="E1265" s="1346"/>
      <c r="F1265" s="1331" t="str">
        <f>'Ornamental Trees - Bare Root'!BG503</f>
        <v/>
      </c>
      <c r="G1265" s="1332"/>
      <c r="H1265" s="1333" t="str">
        <f>IF('Ornamental Trees - Bare Root'!BE503="",'Ornamental Trees - Bare Root'!BC503&amp;" | "&amp;'Ornamental Trees - Bare Root'!BD503,'Ornamental Trees - Bare Root'!BC503&amp;" | "&amp;'Ornamental Trees - Bare Root'!BD503&amp;" - "&amp;'Ornamental Trees - Bare Root'!BE503)</f>
        <v xml:space="preserve"> | </v>
      </c>
      <c r="I1265" s="1334"/>
      <c r="J1265" s="1334"/>
      <c r="K1265" s="1334"/>
      <c r="L1265" s="1334"/>
      <c r="M1265" s="1334"/>
      <c r="N1265" s="1334"/>
      <c r="O1265" s="1334"/>
      <c r="P1265" s="1334"/>
      <c r="Q1265" s="1334"/>
      <c r="R1265" s="1334"/>
      <c r="S1265" s="1334"/>
      <c r="T1265" s="1334"/>
      <c r="U1265" s="1334"/>
      <c r="V1265" s="1334"/>
      <c r="W1265" s="1334"/>
      <c r="X1265" s="1334"/>
      <c r="Y1265" s="1334"/>
      <c r="Z1265" s="1334"/>
      <c r="AA1265" s="1334"/>
      <c r="AB1265" s="1334"/>
      <c r="AC1265" s="1334"/>
      <c r="AD1265" s="1334"/>
      <c r="AE1265" s="1334"/>
      <c r="AF1265" s="1334"/>
      <c r="AG1265" s="1334"/>
      <c r="AH1265" s="1334"/>
      <c r="AI1265" s="1334"/>
      <c r="AJ1265" s="1334"/>
      <c r="AK1265" s="1334"/>
      <c r="AL1265" s="1335"/>
      <c r="AM1265" s="1336" t="str">
        <f>'Ornamental Trees - Bare Root'!BH503</f>
        <v/>
      </c>
      <c r="AN1265" s="1337"/>
      <c r="AO1265" s="1338"/>
      <c r="AP1265" s="1339" t="str">
        <f>'Ornamental Trees - Bare Root'!BJ503</f>
        <v/>
      </c>
      <c r="AQ1265" s="1340"/>
      <c r="AR1265" s="1341"/>
      <c r="AS1265" s="1336" t="str">
        <f t="shared" ref="AS1265:AS1267" si="191">IF(OR(F1265="",F1265=0),"",(F1265*AM1265)-(F1265*AM1265*AP1265))</f>
        <v/>
      </c>
      <c r="AT1265" s="1337"/>
      <c r="AU1265" s="1337"/>
      <c r="AV1265" s="1338"/>
      <c r="AW1265" s="1342" t="str">
        <f>'Ornamental Trees - Bare Root'!BA503</f>
        <v/>
      </c>
      <c r="AX1265" s="1343"/>
      <c r="AY1265" s="1344"/>
      <c r="BB1265" s="108" t="str">
        <f t="shared" si="182"/>
        <v>*********</v>
      </c>
      <c r="BC1265" s="108" t="str">
        <f t="shared" si="183"/>
        <v/>
      </c>
      <c r="BD1265" s="108" t="str">
        <f t="shared" si="184"/>
        <v/>
      </c>
      <c r="BE1265" s="108" t="str">
        <f t="shared" si="185"/>
        <v xml:space="preserve"> | </v>
      </c>
      <c r="BF1265" s="115" t="str">
        <f t="shared" si="186"/>
        <v/>
      </c>
      <c r="BG1265" s="113" t="str">
        <f t="shared" si="187"/>
        <v/>
      </c>
      <c r="BH1265" s="206" t="str">
        <f t="shared" si="188"/>
        <v/>
      </c>
      <c r="BI1265" s="113" t="str">
        <f t="shared" si="189"/>
        <v/>
      </c>
    </row>
    <row r="1266" spans="2:61" ht="18.75" customHeight="1" x14ac:dyDescent="0.4">
      <c r="B1266" s="1345" t="s">
        <v>1824</v>
      </c>
      <c r="C1266" s="1346"/>
      <c r="D1266" s="1345" t="s">
        <v>1824</v>
      </c>
      <c r="E1266" s="1346"/>
      <c r="F1266" s="1331" t="str">
        <f>'Ornamental Trees - Bare Root'!BG504</f>
        <v/>
      </c>
      <c r="G1266" s="1332"/>
      <c r="H1266" s="1333" t="str">
        <f>IF('Ornamental Trees - Bare Root'!BE504="",'Ornamental Trees - Bare Root'!BC504&amp;" | "&amp;'Ornamental Trees - Bare Root'!BD504,'Ornamental Trees - Bare Root'!BC504&amp;" | "&amp;'Ornamental Trees - Bare Root'!BD504&amp;" - "&amp;'Ornamental Trees - Bare Root'!BE504)</f>
        <v xml:space="preserve"> | </v>
      </c>
      <c r="I1266" s="1334"/>
      <c r="J1266" s="1334"/>
      <c r="K1266" s="1334"/>
      <c r="L1266" s="1334"/>
      <c r="M1266" s="1334"/>
      <c r="N1266" s="1334"/>
      <c r="O1266" s="1334"/>
      <c r="P1266" s="1334"/>
      <c r="Q1266" s="1334"/>
      <c r="R1266" s="1334"/>
      <c r="S1266" s="1334"/>
      <c r="T1266" s="1334"/>
      <c r="U1266" s="1334"/>
      <c r="V1266" s="1334"/>
      <c r="W1266" s="1334"/>
      <c r="X1266" s="1334"/>
      <c r="Y1266" s="1334"/>
      <c r="Z1266" s="1334"/>
      <c r="AA1266" s="1334"/>
      <c r="AB1266" s="1334"/>
      <c r="AC1266" s="1334"/>
      <c r="AD1266" s="1334"/>
      <c r="AE1266" s="1334"/>
      <c r="AF1266" s="1334"/>
      <c r="AG1266" s="1334"/>
      <c r="AH1266" s="1334"/>
      <c r="AI1266" s="1334"/>
      <c r="AJ1266" s="1334"/>
      <c r="AK1266" s="1334"/>
      <c r="AL1266" s="1335"/>
      <c r="AM1266" s="1336" t="str">
        <f>'Ornamental Trees - Bare Root'!BH504</f>
        <v/>
      </c>
      <c r="AN1266" s="1337"/>
      <c r="AO1266" s="1338"/>
      <c r="AP1266" s="1339" t="str">
        <f>'Ornamental Trees - Bare Root'!BJ504</f>
        <v/>
      </c>
      <c r="AQ1266" s="1340"/>
      <c r="AR1266" s="1341"/>
      <c r="AS1266" s="1336" t="str">
        <f t="shared" si="191"/>
        <v/>
      </c>
      <c r="AT1266" s="1337"/>
      <c r="AU1266" s="1337"/>
      <c r="AV1266" s="1338"/>
      <c r="AW1266" s="1342" t="str">
        <f>'Ornamental Trees - Bare Root'!BA504</f>
        <v/>
      </c>
      <c r="AX1266" s="1343"/>
      <c r="AY1266" s="1344"/>
      <c r="BB1266" s="108" t="str">
        <f t="shared" si="182"/>
        <v>*********</v>
      </c>
      <c r="BC1266" s="108" t="str">
        <f t="shared" si="183"/>
        <v/>
      </c>
      <c r="BD1266" s="108" t="str">
        <f t="shared" si="184"/>
        <v/>
      </c>
      <c r="BE1266" s="108" t="str">
        <f t="shared" si="185"/>
        <v xml:space="preserve"> | </v>
      </c>
      <c r="BF1266" s="115" t="str">
        <f t="shared" si="186"/>
        <v/>
      </c>
      <c r="BG1266" s="113" t="str">
        <f t="shared" si="187"/>
        <v/>
      </c>
      <c r="BH1266" s="206" t="str">
        <f t="shared" si="188"/>
        <v/>
      </c>
      <c r="BI1266" s="113" t="str">
        <f t="shared" si="189"/>
        <v/>
      </c>
    </row>
    <row r="1267" spans="2:61" ht="18.75" customHeight="1" x14ac:dyDescent="0.4">
      <c r="B1267" s="1345" t="s">
        <v>1824</v>
      </c>
      <c r="C1267" s="1346"/>
      <c r="D1267" s="1345" t="s">
        <v>1824</v>
      </c>
      <c r="E1267" s="1346"/>
      <c r="F1267" s="1331" t="str">
        <f>'Ornamental Trees - Bare Root'!BG505</f>
        <v/>
      </c>
      <c r="G1267" s="1332"/>
      <c r="H1267" s="1333" t="str">
        <f>IF('Ornamental Trees - Bare Root'!BE505="",'Ornamental Trees - Bare Root'!BC505&amp;" | "&amp;'Ornamental Trees - Bare Root'!BD505,'Ornamental Trees - Bare Root'!BC505&amp;" | "&amp;'Ornamental Trees - Bare Root'!BD505&amp;" - "&amp;'Ornamental Trees - Bare Root'!BE505)</f>
        <v>Zelkova serrata | Japanese Zelkova - Advanced</v>
      </c>
      <c r="I1267" s="1334"/>
      <c r="J1267" s="1334"/>
      <c r="K1267" s="1334"/>
      <c r="L1267" s="1334"/>
      <c r="M1267" s="1334"/>
      <c r="N1267" s="1334"/>
      <c r="O1267" s="1334"/>
      <c r="P1267" s="1334"/>
      <c r="Q1267" s="1334"/>
      <c r="R1267" s="1334"/>
      <c r="S1267" s="1334"/>
      <c r="T1267" s="1334"/>
      <c r="U1267" s="1334"/>
      <c r="V1267" s="1334"/>
      <c r="W1267" s="1334"/>
      <c r="X1267" s="1334"/>
      <c r="Y1267" s="1334"/>
      <c r="Z1267" s="1334"/>
      <c r="AA1267" s="1334"/>
      <c r="AB1267" s="1334"/>
      <c r="AC1267" s="1334"/>
      <c r="AD1267" s="1334"/>
      <c r="AE1267" s="1334"/>
      <c r="AF1267" s="1334"/>
      <c r="AG1267" s="1334"/>
      <c r="AH1267" s="1334"/>
      <c r="AI1267" s="1334"/>
      <c r="AJ1267" s="1334"/>
      <c r="AK1267" s="1334"/>
      <c r="AL1267" s="1335"/>
      <c r="AM1267" s="1336">
        <f>'Ornamental Trees - Bare Root'!BH505</f>
        <v>69.95</v>
      </c>
      <c r="AN1267" s="1337"/>
      <c r="AO1267" s="1338"/>
      <c r="AP1267" s="1339">
        <f>'Ornamental Trees - Bare Root'!BJ505</f>
        <v>0</v>
      </c>
      <c r="AQ1267" s="1340"/>
      <c r="AR1267" s="1341"/>
      <c r="AS1267" s="1336" t="str">
        <f t="shared" si="191"/>
        <v/>
      </c>
      <c r="AT1267" s="1337"/>
      <c r="AU1267" s="1337"/>
      <c r="AV1267" s="1338"/>
      <c r="AW1267" s="1342" t="str">
        <f>'Ornamental Trees - Bare Root'!BA505</f>
        <v>JFOBR620</v>
      </c>
      <c r="AX1267" s="1343"/>
      <c r="AY1267" s="1344"/>
      <c r="BB1267" s="108" t="str">
        <f t="shared" si="182"/>
        <v>*********</v>
      </c>
      <c r="BC1267" s="108" t="str">
        <f t="shared" si="183"/>
        <v>JFOBR620</v>
      </c>
      <c r="BD1267" s="108" t="str">
        <f t="shared" si="184"/>
        <v/>
      </c>
      <c r="BE1267" s="108" t="str">
        <f t="shared" si="185"/>
        <v>Zelkova serrata | Japanese Zelkova - Advanced</v>
      </c>
      <c r="BF1267" s="115" t="str">
        <f t="shared" si="186"/>
        <v/>
      </c>
      <c r="BG1267" s="113">
        <f t="shared" si="187"/>
        <v>69.95</v>
      </c>
      <c r="BH1267" s="206">
        <f t="shared" si="188"/>
        <v>0</v>
      </c>
      <c r="BI1267" s="113" t="str">
        <f t="shared" si="189"/>
        <v/>
      </c>
    </row>
    <row r="1268" spans="2:61" ht="18.75" customHeight="1" x14ac:dyDescent="0.4">
      <c r="B1268" s="1345" t="s">
        <v>1824</v>
      </c>
      <c r="C1268" s="1346"/>
      <c r="D1268" s="1345" t="s">
        <v>1824</v>
      </c>
      <c r="E1268" s="1346"/>
      <c r="F1268" s="1331" t="str">
        <f>'Ornamental Trees - Bare Root'!BG506</f>
        <v/>
      </c>
      <c r="G1268" s="1332"/>
      <c r="H1268" s="1333" t="str">
        <f>IF('Ornamental Trees - Bare Root'!BE506="",'Ornamental Trees - Bare Root'!BC506&amp;" | "&amp;'Ornamental Trees - Bare Root'!BD506,'Ornamental Trees - Bare Root'!BC506&amp;" | "&amp;'Ornamental Trees - Bare Root'!BD506&amp;" - "&amp;'Ornamental Trees - Bare Root'!BE506)</f>
        <v>Zelkova serrata 'Green Vase' | Green Vase Japanese Zelkova - Advanced</v>
      </c>
      <c r="I1268" s="1334"/>
      <c r="J1268" s="1334"/>
      <c r="K1268" s="1334"/>
      <c r="L1268" s="1334"/>
      <c r="M1268" s="1334"/>
      <c r="N1268" s="1334"/>
      <c r="O1268" s="1334"/>
      <c r="P1268" s="1334"/>
      <c r="Q1268" s="1334"/>
      <c r="R1268" s="1334"/>
      <c r="S1268" s="1334"/>
      <c r="T1268" s="1334"/>
      <c r="U1268" s="1334"/>
      <c r="V1268" s="1334"/>
      <c r="W1268" s="1334"/>
      <c r="X1268" s="1334"/>
      <c r="Y1268" s="1334"/>
      <c r="Z1268" s="1334"/>
      <c r="AA1268" s="1334"/>
      <c r="AB1268" s="1334"/>
      <c r="AC1268" s="1334"/>
      <c r="AD1268" s="1334"/>
      <c r="AE1268" s="1334"/>
      <c r="AF1268" s="1334"/>
      <c r="AG1268" s="1334"/>
      <c r="AH1268" s="1334"/>
      <c r="AI1268" s="1334"/>
      <c r="AJ1268" s="1334"/>
      <c r="AK1268" s="1334"/>
      <c r="AL1268" s="1335"/>
      <c r="AM1268" s="1336">
        <f>'Ornamental Trees - Bare Root'!BH506</f>
        <v>67.95</v>
      </c>
      <c r="AN1268" s="1337"/>
      <c r="AO1268" s="1338"/>
      <c r="AP1268" s="1339">
        <f>'Ornamental Trees - Bare Root'!BJ506</f>
        <v>0</v>
      </c>
      <c r="AQ1268" s="1340"/>
      <c r="AR1268" s="1341"/>
      <c r="AS1268" s="1336" t="str">
        <f t="shared" ref="AS1268:AS1277" si="192">IF(OR(F1268="",F1268=0),"",(F1268*AM1268)-(F1268*AM1268*AP1268))</f>
        <v/>
      </c>
      <c r="AT1268" s="1337"/>
      <c r="AU1268" s="1337"/>
      <c r="AV1268" s="1338"/>
      <c r="AW1268" s="1342" t="str">
        <f>'Ornamental Trees - Bare Root'!BA506</f>
        <v>JFOBR622</v>
      </c>
      <c r="AX1268" s="1343"/>
      <c r="AY1268" s="1344"/>
      <c r="BB1268" s="108" t="str">
        <f t="shared" si="182"/>
        <v>*********</v>
      </c>
      <c r="BC1268" s="108" t="str">
        <f t="shared" si="183"/>
        <v>JFOBR622</v>
      </c>
      <c r="BD1268" s="108" t="str">
        <f t="shared" si="184"/>
        <v/>
      </c>
      <c r="BE1268" s="108" t="str">
        <f t="shared" si="185"/>
        <v>Zelkova serrata 'Green Vase' | Green Vase Japanese Zelkova - Advanced</v>
      </c>
      <c r="BF1268" s="115" t="str">
        <f t="shared" si="186"/>
        <v/>
      </c>
      <c r="BG1268" s="113">
        <f t="shared" si="187"/>
        <v>67.95</v>
      </c>
      <c r="BH1268" s="206">
        <f t="shared" si="188"/>
        <v>0</v>
      </c>
      <c r="BI1268" s="113" t="str">
        <f t="shared" si="189"/>
        <v/>
      </c>
    </row>
    <row r="1269" spans="2:61" ht="18.75" customHeight="1" x14ac:dyDescent="0.4">
      <c r="B1269" s="1345" t="s">
        <v>1824</v>
      </c>
      <c r="C1269" s="1346"/>
      <c r="D1269" s="1345" t="s">
        <v>1824</v>
      </c>
      <c r="E1269" s="1346"/>
      <c r="F1269" s="1331" t="str">
        <f>'Ornamental Trees - Bare Root'!BG507</f>
        <v/>
      </c>
      <c r="G1269" s="1332"/>
      <c r="H1269" s="1333" t="str">
        <f>IF('Ornamental Trees - Bare Root'!BE507="",'Ornamental Trees - Bare Root'!BC507&amp;" | "&amp;'Ornamental Trees - Bare Root'!BD507,'Ornamental Trees - Bare Root'!BC507&amp;" | "&amp;'Ornamental Trees - Bare Root'!BD507&amp;" - "&amp;'Ornamental Trees - Bare Root'!BE507)</f>
        <v>Zelkova serrata 'Green Vase' | Green Vase Japanese Zelkova - Advanced</v>
      </c>
      <c r="I1269" s="1334"/>
      <c r="J1269" s="1334"/>
      <c r="K1269" s="1334"/>
      <c r="L1269" s="1334"/>
      <c r="M1269" s="1334"/>
      <c r="N1269" s="1334"/>
      <c r="O1269" s="1334"/>
      <c r="P1269" s="1334"/>
      <c r="Q1269" s="1334"/>
      <c r="R1269" s="1334"/>
      <c r="S1269" s="1334"/>
      <c r="T1269" s="1334"/>
      <c r="U1269" s="1334"/>
      <c r="V1269" s="1334"/>
      <c r="W1269" s="1334"/>
      <c r="X1269" s="1334"/>
      <c r="Y1269" s="1334"/>
      <c r="Z1269" s="1334"/>
      <c r="AA1269" s="1334"/>
      <c r="AB1269" s="1334"/>
      <c r="AC1269" s="1334"/>
      <c r="AD1269" s="1334"/>
      <c r="AE1269" s="1334"/>
      <c r="AF1269" s="1334"/>
      <c r="AG1269" s="1334"/>
      <c r="AH1269" s="1334"/>
      <c r="AI1269" s="1334"/>
      <c r="AJ1269" s="1334"/>
      <c r="AK1269" s="1334"/>
      <c r="AL1269" s="1335"/>
      <c r="AM1269" s="1336">
        <f>'Ornamental Trees - Bare Root'!BH507</f>
        <v>72.95</v>
      </c>
      <c r="AN1269" s="1337"/>
      <c r="AO1269" s="1338"/>
      <c r="AP1269" s="1339">
        <f>'Ornamental Trees - Bare Root'!BJ507</f>
        <v>0</v>
      </c>
      <c r="AQ1269" s="1340"/>
      <c r="AR1269" s="1341"/>
      <c r="AS1269" s="1336" t="str">
        <f t="shared" si="192"/>
        <v/>
      </c>
      <c r="AT1269" s="1337"/>
      <c r="AU1269" s="1337"/>
      <c r="AV1269" s="1338"/>
      <c r="AW1269" s="1342" t="str">
        <f>'Ornamental Trees - Bare Root'!BA507</f>
        <v>FNOBR622</v>
      </c>
      <c r="AX1269" s="1343"/>
      <c r="AY1269" s="1344"/>
      <c r="BB1269" s="108" t="str">
        <f t="shared" si="182"/>
        <v>*********</v>
      </c>
      <c r="BC1269" s="108" t="str">
        <f t="shared" si="183"/>
        <v>FNOBR622</v>
      </c>
      <c r="BD1269" s="108" t="str">
        <f t="shared" si="184"/>
        <v/>
      </c>
      <c r="BE1269" s="108" t="str">
        <f t="shared" si="185"/>
        <v>Zelkova serrata 'Green Vase' | Green Vase Japanese Zelkova - Advanced</v>
      </c>
      <c r="BF1269" s="115" t="str">
        <f t="shared" si="186"/>
        <v/>
      </c>
      <c r="BG1269" s="113">
        <f t="shared" si="187"/>
        <v>72.95</v>
      </c>
      <c r="BH1269" s="206">
        <f t="shared" si="188"/>
        <v>0</v>
      </c>
      <c r="BI1269" s="113" t="str">
        <f t="shared" si="189"/>
        <v/>
      </c>
    </row>
    <row r="1270" spans="2:61" ht="18.75" customHeight="1" x14ac:dyDescent="0.4">
      <c r="B1270" s="1345" t="s">
        <v>1824</v>
      </c>
      <c r="C1270" s="1346"/>
      <c r="D1270" s="1345" t="s">
        <v>1824</v>
      </c>
      <c r="E1270" s="1346"/>
      <c r="F1270" s="1331" t="str">
        <f>'Ornamental Trees - Bare Root'!BG508</f>
        <v/>
      </c>
      <c r="G1270" s="1332"/>
      <c r="H1270" s="1333" t="str">
        <f>IF('Ornamental Trees - Bare Root'!BE508="",'Ornamental Trees - Bare Root'!BC508&amp;" | "&amp;'Ornamental Trees - Bare Root'!BD508,'Ornamental Trees - Bare Root'!BC508&amp;" | "&amp;'Ornamental Trees - Bare Root'!BD508&amp;" - "&amp;'Ornamental Trees - Bare Root'!BE508)</f>
        <v>Zelkova serrata 'Kiwi Sunset' | Kiwi Sunset Japanese Zelkova - Advanced</v>
      </c>
      <c r="I1270" s="1334"/>
      <c r="J1270" s="1334"/>
      <c r="K1270" s="1334"/>
      <c r="L1270" s="1334"/>
      <c r="M1270" s="1334"/>
      <c r="N1270" s="1334"/>
      <c r="O1270" s="1334"/>
      <c r="P1270" s="1334"/>
      <c r="Q1270" s="1334"/>
      <c r="R1270" s="1334"/>
      <c r="S1270" s="1334"/>
      <c r="T1270" s="1334"/>
      <c r="U1270" s="1334"/>
      <c r="V1270" s="1334"/>
      <c r="W1270" s="1334"/>
      <c r="X1270" s="1334"/>
      <c r="Y1270" s="1334"/>
      <c r="Z1270" s="1334"/>
      <c r="AA1270" s="1334"/>
      <c r="AB1270" s="1334"/>
      <c r="AC1270" s="1334"/>
      <c r="AD1270" s="1334"/>
      <c r="AE1270" s="1334"/>
      <c r="AF1270" s="1334"/>
      <c r="AG1270" s="1334"/>
      <c r="AH1270" s="1334"/>
      <c r="AI1270" s="1334"/>
      <c r="AJ1270" s="1334"/>
      <c r="AK1270" s="1334"/>
      <c r="AL1270" s="1335"/>
      <c r="AM1270" s="1336" t="str">
        <f>'Ornamental Trees - Bare Root'!BH508</f>
        <v/>
      </c>
      <c r="AN1270" s="1337"/>
      <c r="AO1270" s="1338"/>
      <c r="AP1270" s="1339">
        <f>'Ornamental Trees - Bare Root'!BJ508</f>
        <v>0</v>
      </c>
      <c r="AQ1270" s="1340"/>
      <c r="AR1270" s="1341"/>
      <c r="AS1270" s="1336" t="str">
        <f t="shared" si="192"/>
        <v/>
      </c>
      <c r="AT1270" s="1337"/>
      <c r="AU1270" s="1337"/>
      <c r="AV1270" s="1338"/>
      <c r="AW1270" s="1342" t="str">
        <f>'Ornamental Trees - Bare Root'!BA508</f>
        <v>JFOBR623</v>
      </c>
      <c r="AX1270" s="1343"/>
      <c r="AY1270" s="1344"/>
      <c r="BB1270" s="108" t="str">
        <f t="shared" si="182"/>
        <v>*********</v>
      </c>
      <c r="BC1270" s="108" t="str">
        <f t="shared" si="183"/>
        <v>JFOBR623</v>
      </c>
      <c r="BD1270" s="108" t="str">
        <f t="shared" si="184"/>
        <v/>
      </c>
      <c r="BE1270" s="108" t="str">
        <f t="shared" si="185"/>
        <v>Zelkova serrata 'Kiwi Sunset' | Kiwi Sunset Japanese Zelkova - Advanced</v>
      </c>
      <c r="BF1270" s="115" t="str">
        <f t="shared" si="186"/>
        <v/>
      </c>
      <c r="BG1270" s="113" t="str">
        <f t="shared" si="187"/>
        <v/>
      </c>
      <c r="BH1270" s="206">
        <f t="shared" si="188"/>
        <v>0</v>
      </c>
      <c r="BI1270" s="113" t="str">
        <f t="shared" si="189"/>
        <v/>
      </c>
    </row>
    <row r="1271" spans="2:61" ht="18.75" customHeight="1" x14ac:dyDescent="0.4">
      <c r="B1271" s="1345" t="s">
        <v>1824</v>
      </c>
      <c r="C1271" s="1346"/>
      <c r="D1271" s="1345" t="s">
        <v>1824</v>
      </c>
      <c r="E1271" s="1346"/>
      <c r="F1271" s="1331" t="str">
        <f>'Ornamental Trees - Bare Root'!BG509</f>
        <v/>
      </c>
      <c r="G1271" s="1332"/>
      <c r="H1271" s="1333" t="str">
        <f>IF('Ornamental Trees - Bare Root'!BE509="",'Ornamental Trees - Bare Root'!BC509&amp;" | "&amp;'Ornamental Trees - Bare Root'!BD509,'Ornamental Trees - Bare Root'!BC509&amp;" | "&amp;'Ornamental Trees - Bare Root'!BD509&amp;" - "&amp;'Ornamental Trees - Bare Root'!BE509)</f>
        <v>Zelkova serrata 'Musashino' | Musashino Japanese Zelkova - Advanced</v>
      </c>
      <c r="I1271" s="1334"/>
      <c r="J1271" s="1334"/>
      <c r="K1271" s="1334"/>
      <c r="L1271" s="1334"/>
      <c r="M1271" s="1334"/>
      <c r="N1271" s="1334"/>
      <c r="O1271" s="1334"/>
      <c r="P1271" s="1334"/>
      <c r="Q1271" s="1334"/>
      <c r="R1271" s="1334"/>
      <c r="S1271" s="1334"/>
      <c r="T1271" s="1334"/>
      <c r="U1271" s="1334"/>
      <c r="V1271" s="1334"/>
      <c r="W1271" s="1334"/>
      <c r="X1271" s="1334"/>
      <c r="Y1271" s="1334"/>
      <c r="Z1271" s="1334"/>
      <c r="AA1271" s="1334"/>
      <c r="AB1271" s="1334"/>
      <c r="AC1271" s="1334"/>
      <c r="AD1271" s="1334"/>
      <c r="AE1271" s="1334"/>
      <c r="AF1271" s="1334"/>
      <c r="AG1271" s="1334"/>
      <c r="AH1271" s="1334"/>
      <c r="AI1271" s="1334"/>
      <c r="AJ1271" s="1334"/>
      <c r="AK1271" s="1334"/>
      <c r="AL1271" s="1335"/>
      <c r="AM1271" s="1336">
        <f>'Ornamental Trees - Bare Root'!BH509</f>
        <v>72.95</v>
      </c>
      <c r="AN1271" s="1337"/>
      <c r="AO1271" s="1338"/>
      <c r="AP1271" s="1339">
        <f>'Ornamental Trees - Bare Root'!BJ509</f>
        <v>0</v>
      </c>
      <c r="AQ1271" s="1340"/>
      <c r="AR1271" s="1341"/>
      <c r="AS1271" s="1336" t="str">
        <f t="shared" si="192"/>
        <v/>
      </c>
      <c r="AT1271" s="1337"/>
      <c r="AU1271" s="1337"/>
      <c r="AV1271" s="1338"/>
      <c r="AW1271" s="1342" t="str">
        <f>'Ornamental Trees - Bare Root'!BA509</f>
        <v>FNOBR625</v>
      </c>
      <c r="AX1271" s="1343"/>
      <c r="AY1271" s="1344"/>
      <c r="BB1271" s="108" t="str">
        <f t="shared" si="182"/>
        <v>*********</v>
      </c>
      <c r="BC1271" s="108" t="str">
        <f t="shared" si="183"/>
        <v>FNOBR625</v>
      </c>
      <c r="BD1271" s="108" t="str">
        <f t="shared" si="184"/>
        <v/>
      </c>
      <c r="BE1271" s="108" t="str">
        <f t="shared" si="185"/>
        <v>Zelkova serrata 'Musashino' | Musashino Japanese Zelkova - Advanced</v>
      </c>
      <c r="BF1271" s="115" t="str">
        <f t="shared" si="186"/>
        <v/>
      </c>
      <c r="BG1271" s="113">
        <f t="shared" si="187"/>
        <v>72.95</v>
      </c>
      <c r="BH1271" s="206">
        <f t="shared" si="188"/>
        <v>0</v>
      </c>
      <c r="BI1271" s="113" t="str">
        <f t="shared" si="189"/>
        <v/>
      </c>
    </row>
    <row r="1272" spans="2:61" ht="18.75" customHeight="1" x14ac:dyDescent="0.4">
      <c r="B1272" s="1345" t="s">
        <v>1824</v>
      </c>
      <c r="C1272" s="1346"/>
      <c r="D1272" s="1345" t="s">
        <v>1824</v>
      </c>
      <c r="E1272" s="1346"/>
      <c r="F1272" s="1331" t="str">
        <f>'Ornamental Trees - Bare Root'!BG510</f>
        <v/>
      </c>
      <c r="G1272" s="1332"/>
      <c r="H1272" s="1333" t="str">
        <f>IF('Ornamental Trees - Bare Root'!BE510="",'Ornamental Trees - Bare Root'!BC510&amp;" | "&amp;'Ornamental Trees - Bare Root'!BD510,'Ornamental Trees - Bare Root'!BC510&amp;" | "&amp;'Ornamental Trees - Bare Root'!BD510&amp;" - "&amp;'Ornamental Trees - Bare Root'!BE510)</f>
        <v>Zelkova serrata 'Schmidtlow' Wireless | Wireless Zelkova - Advanced</v>
      </c>
      <c r="I1272" s="1334"/>
      <c r="J1272" s="1334"/>
      <c r="K1272" s="1334"/>
      <c r="L1272" s="1334"/>
      <c r="M1272" s="1334"/>
      <c r="N1272" s="1334"/>
      <c r="O1272" s="1334"/>
      <c r="P1272" s="1334"/>
      <c r="Q1272" s="1334"/>
      <c r="R1272" s="1334"/>
      <c r="S1272" s="1334"/>
      <c r="T1272" s="1334"/>
      <c r="U1272" s="1334"/>
      <c r="V1272" s="1334"/>
      <c r="W1272" s="1334"/>
      <c r="X1272" s="1334"/>
      <c r="Y1272" s="1334"/>
      <c r="Z1272" s="1334"/>
      <c r="AA1272" s="1334"/>
      <c r="AB1272" s="1334"/>
      <c r="AC1272" s="1334"/>
      <c r="AD1272" s="1334"/>
      <c r="AE1272" s="1334"/>
      <c r="AF1272" s="1334"/>
      <c r="AG1272" s="1334"/>
      <c r="AH1272" s="1334"/>
      <c r="AI1272" s="1334"/>
      <c r="AJ1272" s="1334"/>
      <c r="AK1272" s="1334"/>
      <c r="AL1272" s="1335"/>
      <c r="AM1272" s="1336">
        <f>'Ornamental Trees - Bare Root'!BH510</f>
        <v>72.95</v>
      </c>
      <c r="AN1272" s="1337"/>
      <c r="AO1272" s="1338"/>
      <c r="AP1272" s="1339">
        <f>'Ornamental Trees - Bare Root'!BJ510</f>
        <v>0</v>
      </c>
      <c r="AQ1272" s="1340"/>
      <c r="AR1272" s="1341"/>
      <c r="AS1272" s="1336" t="str">
        <f t="shared" si="192"/>
        <v/>
      </c>
      <c r="AT1272" s="1337"/>
      <c r="AU1272" s="1337"/>
      <c r="AV1272" s="1338"/>
      <c r="AW1272" s="1342" t="str">
        <f>'Ornamental Trees - Bare Root'!BA510</f>
        <v>FNOBR628</v>
      </c>
      <c r="AX1272" s="1343"/>
      <c r="AY1272" s="1344"/>
      <c r="BB1272" s="108" t="str">
        <f t="shared" si="182"/>
        <v>*********</v>
      </c>
      <c r="BC1272" s="108" t="str">
        <f t="shared" si="183"/>
        <v>FNOBR628</v>
      </c>
      <c r="BD1272" s="108" t="str">
        <f t="shared" si="184"/>
        <v/>
      </c>
      <c r="BE1272" s="108" t="str">
        <f t="shared" si="185"/>
        <v>Zelkova serrata 'Schmidtlow' Wireless | Wireless Zelkova - Advanced</v>
      </c>
      <c r="BF1272" s="115" t="str">
        <f t="shared" si="186"/>
        <v/>
      </c>
      <c r="BG1272" s="113">
        <f t="shared" si="187"/>
        <v>72.95</v>
      </c>
      <c r="BH1272" s="206">
        <f t="shared" si="188"/>
        <v>0</v>
      </c>
      <c r="BI1272" s="113" t="str">
        <f t="shared" si="189"/>
        <v/>
      </c>
    </row>
    <row r="1273" spans="2:61" ht="18.75" customHeight="1" x14ac:dyDescent="0.4">
      <c r="B1273" s="1345" t="s">
        <v>1824</v>
      </c>
      <c r="C1273" s="1346"/>
      <c r="D1273" s="1345" t="s">
        <v>1824</v>
      </c>
      <c r="E1273" s="1346"/>
      <c r="F1273" s="1331">
        <f>'Ornamental Trees - Bare Root'!BG511</f>
        <v>0</v>
      </c>
      <c r="G1273" s="1332"/>
      <c r="H1273" s="1333" t="str">
        <f>IF('Ornamental Trees - Bare Root'!BE511="",'Ornamental Trees - Bare Root'!BC511&amp;" | "&amp;'Ornamental Trees - Bare Root'!BD511,'Ornamental Trees - Bare Root'!BC511&amp;" | "&amp;'Ornamental Trees - Bare Root'!BD511&amp;" - "&amp;'Ornamental Trees - Bare Root'!BE511)</f>
        <v xml:space="preserve"> | </v>
      </c>
      <c r="I1273" s="1334"/>
      <c r="J1273" s="1334"/>
      <c r="K1273" s="1334"/>
      <c r="L1273" s="1334"/>
      <c r="M1273" s="1334"/>
      <c r="N1273" s="1334"/>
      <c r="O1273" s="1334"/>
      <c r="P1273" s="1334"/>
      <c r="Q1273" s="1334"/>
      <c r="R1273" s="1334"/>
      <c r="S1273" s="1334"/>
      <c r="T1273" s="1334"/>
      <c r="U1273" s="1334"/>
      <c r="V1273" s="1334"/>
      <c r="W1273" s="1334"/>
      <c r="X1273" s="1334"/>
      <c r="Y1273" s="1334"/>
      <c r="Z1273" s="1334"/>
      <c r="AA1273" s="1334"/>
      <c r="AB1273" s="1334"/>
      <c r="AC1273" s="1334"/>
      <c r="AD1273" s="1334"/>
      <c r="AE1273" s="1334"/>
      <c r="AF1273" s="1334"/>
      <c r="AG1273" s="1334"/>
      <c r="AH1273" s="1334"/>
      <c r="AI1273" s="1334"/>
      <c r="AJ1273" s="1334"/>
      <c r="AK1273" s="1334"/>
      <c r="AL1273" s="1335"/>
      <c r="AM1273" s="1336">
        <f>'Ornamental Trees - Bare Root'!BH511</f>
        <v>0</v>
      </c>
      <c r="AN1273" s="1337"/>
      <c r="AO1273" s="1338"/>
      <c r="AP1273" s="1339">
        <f>'Ornamental Trees - Bare Root'!BJ511</f>
        <v>0</v>
      </c>
      <c r="AQ1273" s="1340"/>
      <c r="AR1273" s="1341"/>
      <c r="AS1273" s="1336" t="str">
        <f t="shared" si="192"/>
        <v/>
      </c>
      <c r="AT1273" s="1337"/>
      <c r="AU1273" s="1337"/>
      <c r="AV1273" s="1338"/>
      <c r="AW1273" s="1342">
        <f>'Ornamental Trees - Bare Root'!BA511</f>
        <v>0</v>
      </c>
      <c r="AX1273" s="1343"/>
      <c r="AY1273" s="1344"/>
      <c r="BB1273" s="108" t="str">
        <f t="shared" si="182"/>
        <v>*********</v>
      </c>
      <c r="BC1273" s="108">
        <f t="shared" si="183"/>
        <v>0</v>
      </c>
      <c r="BD1273" s="108">
        <f t="shared" si="184"/>
        <v>0</v>
      </c>
      <c r="BE1273" s="108" t="str">
        <f t="shared" si="185"/>
        <v xml:space="preserve"> | </v>
      </c>
      <c r="BF1273" s="115" t="str">
        <f t="shared" si="186"/>
        <v/>
      </c>
      <c r="BG1273" s="113">
        <f t="shared" si="187"/>
        <v>0</v>
      </c>
      <c r="BH1273" s="206">
        <f t="shared" si="188"/>
        <v>0</v>
      </c>
      <c r="BI1273" s="113" t="str">
        <f t="shared" si="189"/>
        <v/>
      </c>
    </row>
    <row r="1274" spans="2:61" ht="18.75" customHeight="1" x14ac:dyDescent="0.4">
      <c r="B1274" s="1345" t="s">
        <v>1824</v>
      </c>
      <c r="C1274" s="1346"/>
      <c r="D1274" s="1345" t="s">
        <v>1824</v>
      </c>
      <c r="E1274" s="1346"/>
      <c r="F1274" s="1331">
        <f>'Ornamental Trees - Bare Root'!BG512</f>
        <v>0</v>
      </c>
      <c r="G1274" s="1332"/>
      <c r="H1274" s="1333" t="str">
        <f>IF('Ornamental Trees - Bare Root'!BE512="",'Ornamental Trees - Bare Root'!BC512&amp;" | "&amp;'Ornamental Trees - Bare Root'!BD512,'Ornamental Trees - Bare Root'!BC512&amp;" | "&amp;'Ornamental Trees - Bare Root'!BD512&amp;" - "&amp;'Ornamental Trees - Bare Root'!BE512)</f>
        <v xml:space="preserve"> | </v>
      </c>
      <c r="I1274" s="1334"/>
      <c r="J1274" s="1334"/>
      <c r="K1274" s="1334"/>
      <c r="L1274" s="1334"/>
      <c r="M1274" s="1334"/>
      <c r="N1274" s="1334"/>
      <c r="O1274" s="1334"/>
      <c r="P1274" s="1334"/>
      <c r="Q1274" s="1334"/>
      <c r="R1274" s="1334"/>
      <c r="S1274" s="1334"/>
      <c r="T1274" s="1334"/>
      <c r="U1274" s="1334"/>
      <c r="V1274" s="1334"/>
      <c r="W1274" s="1334"/>
      <c r="X1274" s="1334"/>
      <c r="Y1274" s="1334"/>
      <c r="Z1274" s="1334"/>
      <c r="AA1274" s="1334"/>
      <c r="AB1274" s="1334"/>
      <c r="AC1274" s="1334"/>
      <c r="AD1274" s="1334"/>
      <c r="AE1274" s="1334"/>
      <c r="AF1274" s="1334"/>
      <c r="AG1274" s="1334"/>
      <c r="AH1274" s="1334"/>
      <c r="AI1274" s="1334"/>
      <c r="AJ1274" s="1334"/>
      <c r="AK1274" s="1334"/>
      <c r="AL1274" s="1335"/>
      <c r="AM1274" s="1336">
        <f>'Ornamental Trees - Bare Root'!BH512</f>
        <v>0</v>
      </c>
      <c r="AN1274" s="1337"/>
      <c r="AO1274" s="1338"/>
      <c r="AP1274" s="1339">
        <f>'Ornamental Trees - Bare Root'!BJ512</f>
        <v>0</v>
      </c>
      <c r="AQ1274" s="1340"/>
      <c r="AR1274" s="1341"/>
      <c r="AS1274" s="1336" t="str">
        <f t="shared" si="192"/>
        <v/>
      </c>
      <c r="AT1274" s="1337"/>
      <c r="AU1274" s="1337"/>
      <c r="AV1274" s="1338"/>
      <c r="AW1274" s="1342">
        <f>'Ornamental Trees - Bare Root'!BA512</f>
        <v>0</v>
      </c>
      <c r="AX1274" s="1343"/>
      <c r="AY1274" s="1344"/>
      <c r="BB1274" s="108" t="str">
        <f t="shared" si="182"/>
        <v>*********</v>
      </c>
      <c r="BC1274" s="108">
        <f t="shared" si="183"/>
        <v>0</v>
      </c>
      <c r="BD1274" s="108">
        <f t="shared" si="184"/>
        <v>0</v>
      </c>
      <c r="BE1274" s="108" t="str">
        <f t="shared" si="185"/>
        <v xml:space="preserve"> | </v>
      </c>
      <c r="BF1274" s="115" t="str">
        <f t="shared" si="186"/>
        <v/>
      </c>
      <c r="BG1274" s="113">
        <f t="shared" si="187"/>
        <v>0</v>
      </c>
      <c r="BH1274" s="206">
        <f t="shared" si="188"/>
        <v>0</v>
      </c>
      <c r="BI1274" s="113" t="str">
        <f t="shared" si="189"/>
        <v/>
      </c>
    </row>
    <row r="1275" spans="2:61" ht="18.75" customHeight="1" x14ac:dyDescent="0.4">
      <c r="B1275" s="1345" t="s">
        <v>1824</v>
      </c>
      <c r="C1275" s="1346"/>
      <c r="D1275" s="1345" t="s">
        <v>1824</v>
      </c>
      <c r="E1275" s="1346"/>
      <c r="F1275" s="1331">
        <f>'Ornamental Trees - Bare Root'!BG513</f>
        <v>0</v>
      </c>
      <c r="G1275" s="1332"/>
      <c r="H1275" s="1333" t="str">
        <f>IF('Ornamental Trees - Bare Root'!BE513="",'Ornamental Trees - Bare Root'!BC513&amp;" | "&amp;'Ornamental Trees - Bare Root'!BD513,'Ornamental Trees - Bare Root'!BC513&amp;" | "&amp;'Ornamental Trees - Bare Root'!BD513&amp;" - "&amp;'Ornamental Trees - Bare Root'!BE513)</f>
        <v xml:space="preserve"> | </v>
      </c>
      <c r="I1275" s="1334"/>
      <c r="J1275" s="1334"/>
      <c r="K1275" s="1334"/>
      <c r="L1275" s="1334"/>
      <c r="M1275" s="1334"/>
      <c r="N1275" s="1334"/>
      <c r="O1275" s="1334"/>
      <c r="P1275" s="1334"/>
      <c r="Q1275" s="1334"/>
      <c r="R1275" s="1334"/>
      <c r="S1275" s="1334"/>
      <c r="T1275" s="1334"/>
      <c r="U1275" s="1334"/>
      <c r="V1275" s="1334"/>
      <c r="W1275" s="1334"/>
      <c r="X1275" s="1334"/>
      <c r="Y1275" s="1334"/>
      <c r="Z1275" s="1334"/>
      <c r="AA1275" s="1334"/>
      <c r="AB1275" s="1334"/>
      <c r="AC1275" s="1334"/>
      <c r="AD1275" s="1334"/>
      <c r="AE1275" s="1334"/>
      <c r="AF1275" s="1334"/>
      <c r="AG1275" s="1334"/>
      <c r="AH1275" s="1334"/>
      <c r="AI1275" s="1334"/>
      <c r="AJ1275" s="1334"/>
      <c r="AK1275" s="1334"/>
      <c r="AL1275" s="1335"/>
      <c r="AM1275" s="1336">
        <f>'Ornamental Trees - Bare Root'!BH513</f>
        <v>0</v>
      </c>
      <c r="AN1275" s="1337"/>
      <c r="AO1275" s="1338"/>
      <c r="AP1275" s="1339">
        <f>'Ornamental Trees - Bare Root'!BJ513</f>
        <v>0</v>
      </c>
      <c r="AQ1275" s="1340"/>
      <c r="AR1275" s="1341"/>
      <c r="AS1275" s="1336" t="str">
        <f t="shared" si="192"/>
        <v/>
      </c>
      <c r="AT1275" s="1337"/>
      <c r="AU1275" s="1337"/>
      <c r="AV1275" s="1338"/>
      <c r="AW1275" s="1342">
        <f>'Ornamental Trees - Bare Root'!BA513</f>
        <v>0</v>
      </c>
      <c r="AX1275" s="1343"/>
      <c r="AY1275" s="1344"/>
      <c r="BB1275" s="108" t="str">
        <f t="shared" si="182"/>
        <v>*********</v>
      </c>
      <c r="BC1275" s="108">
        <f t="shared" si="183"/>
        <v>0</v>
      </c>
      <c r="BD1275" s="108">
        <f t="shared" si="184"/>
        <v>0</v>
      </c>
      <c r="BE1275" s="108" t="str">
        <f t="shared" si="185"/>
        <v xml:space="preserve"> | </v>
      </c>
      <c r="BF1275" s="115" t="str">
        <f t="shared" si="186"/>
        <v/>
      </c>
      <c r="BG1275" s="113">
        <f t="shared" si="187"/>
        <v>0</v>
      </c>
      <c r="BH1275" s="206">
        <f t="shared" si="188"/>
        <v>0</v>
      </c>
      <c r="BI1275" s="113" t="str">
        <f t="shared" si="189"/>
        <v/>
      </c>
    </row>
    <row r="1276" spans="2:61" ht="18.75" customHeight="1" x14ac:dyDescent="0.4">
      <c r="B1276" s="1345" t="s">
        <v>1824</v>
      </c>
      <c r="C1276" s="1346"/>
      <c r="D1276" s="1345" t="s">
        <v>1824</v>
      </c>
      <c r="E1276" s="1346"/>
      <c r="F1276" s="1331">
        <f>'Ornamental Trees - Bare Root'!BG514</f>
        <v>0</v>
      </c>
      <c r="G1276" s="1332"/>
      <c r="H1276" s="1333" t="str">
        <f>IF('Ornamental Trees - Bare Root'!BE514="",'Ornamental Trees - Bare Root'!BC514&amp;" | "&amp;'Ornamental Trees - Bare Root'!BD514,'Ornamental Trees - Bare Root'!BC514&amp;" | "&amp;'Ornamental Trees - Bare Root'!BD514&amp;" - "&amp;'Ornamental Trees - Bare Root'!BE514)</f>
        <v xml:space="preserve"> | </v>
      </c>
      <c r="I1276" s="1334"/>
      <c r="J1276" s="1334"/>
      <c r="K1276" s="1334"/>
      <c r="L1276" s="1334"/>
      <c r="M1276" s="1334"/>
      <c r="N1276" s="1334"/>
      <c r="O1276" s="1334"/>
      <c r="P1276" s="1334"/>
      <c r="Q1276" s="1334"/>
      <c r="R1276" s="1334"/>
      <c r="S1276" s="1334"/>
      <c r="T1276" s="1334"/>
      <c r="U1276" s="1334"/>
      <c r="V1276" s="1334"/>
      <c r="W1276" s="1334"/>
      <c r="X1276" s="1334"/>
      <c r="Y1276" s="1334"/>
      <c r="Z1276" s="1334"/>
      <c r="AA1276" s="1334"/>
      <c r="AB1276" s="1334"/>
      <c r="AC1276" s="1334"/>
      <c r="AD1276" s="1334"/>
      <c r="AE1276" s="1334"/>
      <c r="AF1276" s="1334"/>
      <c r="AG1276" s="1334"/>
      <c r="AH1276" s="1334"/>
      <c r="AI1276" s="1334"/>
      <c r="AJ1276" s="1334"/>
      <c r="AK1276" s="1334"/>
      <c r="AL1276" s="1335"/>
      <c r="AM1276" s="1336">
        <f>'Ornamental Trees - Bare Root'!BH514</f>
        <v>0</v>
      </c>
      <c r="AN1276" s="1337"/>
      <c r="AO1276" s="1338"/>
      <c r="AP1276" s="1339">
        <f>'Ornamental Trees - Bare Root'!BJ514</f>
        <v>0</v>
      </c>
      <c r="AQ1276" s="1340"/>
      <c r="AR1276" s="1341"/>
      <c r="AS1276" s="1336" t="str">
        <f t="shared" si="192"/>
        <v/>
      </c>
      <c r="AT1276" s="1337"/>
      <c r="AU1276" s="1337"/>
      <c r="AV1276" s="1338"/>
      <c r="AW1276" s="1342">
        <f>'Ornamental Trees - Bare Root'!BA514</f>
        <v>0</v>
      </c>
      <c r="AX1276" s="1343"/>
      <c r="AY1276" s="1344"/>
      <c r="BB1276" s="108" t="str">
        <f t="shared" si="182"/>
        <v>*********</v>
      </c>
      <c r="BC1276" s="108">
        <f t="shared" si="183"/>
        <v>0</v>
      </c>
      <c r="BD1276" s="108">
        <f t="shared" si="184"/>
        <v>0</v>
      </c>
      <c r="BE1276" s="108" t="str">
        <f t="shared" si="185"/>
        <v xml:space="preserve"> | </v>
      </c>
      <c r="BF1276" s="115" t="str">
        <f t="shared" si="186"/>
        <v/>
      </c>
      <c r="BG1276" s="113">
        <f t="shared" si="187"/>
        <v>0</v>
      </c>
      <c r="BH1276" s="206">
        <f t="shared" si="188"/>
        <v>0</v>
      </c>
      <c r="BI1276" s="113" t="str">
        <f t="shared" si="189"/>
        <v/>
      </c>
    </row>
    <row r="1277" spans="2:61" ht="18.75" customHeight="1" x14ac:dyDescent="0.4">
      <c r="B1277" s="1345" t="s">
        <v>1824</v>
      </c>
      <c r="C1277" s="1346"/>
      <c r="D1277" s="1345" t="s">
        <v>1824</v>
      </c>
      <c r="E1277" s="1346"/>
      <c r="F1277" s="1331">
        <f>'Ornamental Trees - Bare Root'!BG515</f>
        <v>0</v>
      </c>
      <c r="G1277" s="1332"/>
      <c r="H1277" s="1333" t="str">
        <f>IF('Ornamental Trees - Bare Root'!BE515="",'Ornamental Trees - Bare Root'!BC515&amp;" | "&amp;'Ornamental Trees - Bare Root'!BD515,'Ornamental Trees - Bare Root'!BC515&amp;" | "&amp;'Ornamental Trees - Bare Root'!BD515&amp;" - "&amp;'Ornamental Trees - Bare Root'!BE515)</f>
        <v xml:space="preserve"> | </v>
      </c>
      <c r="I1277" s="1334"/>
      <c r="J1277" s="1334"/>
      <c r="K1277" s="1334"/>
      <c r="L1277" s="1334"/>
      <c r="M1277" s="1334"/>
      <c r="N1277" s="1334"/>
      <c r="O1277" s="1334"/>
      <c r="P1277" s="1334"/>
      <c r="Q1277" s="1334"/>
      <c r="R1277" s="1334"/>
      <c r="S1277" s="1334"/>
      <c r="T1277" s="1334"/>
      <c r="U1277" s="1334"/>
      <c r="V1277" s="1334"/>
      <c r="W1277" s="1334"/>
      <c r="X1277" s="1334"/>
      <c r="Y1277" s="1334"/>
      <c r="Z1277" s="1334"/>
      <c r="AA1277" s="1334"/>
      <c r="AB1277" s="1334"/>
      <c r="AC1277" s="1334"/>
      <c r="AD1277" s="1334"/>
      <c r="AE1277" s="1334"/>
      <c r="AF1277" s="1334"/>
      <c r="AG1277" s="1334"/>
      <c r="AH1277" s="1334"/>
      <c r="AI1277" s="1334"/>
      <c r="AJ1277" s="1334"/>
      <c r="AK1277" s="1334"/>
      <c r="AL1277" s="1335"/>
      <c r="AM1277" s="1336">
        <f>'Ornamental Trees - Bare Root'!BH515</f>
        <v>0</v>
      </c>
      <c r="AN1277" s="1337"/>
      <c r="AO1277" s="1338"/>
      <c r="AP1277" s="1339">
        <f>'Ornamental Trees - Bare Root'!BJ515</f>
        <v>0</v>
      </c>
      <c r="AQ1277" s="1340"/>
      <c r="AR1277" s="1341"/>
      <c r="AS1277" s="1336" t="str">
        <f t="shared" si="192"/>
        <v/>
      </c>
      <c r="AT1277" s="1337"/>
      <c r="AU1277" s="1337"/>
      <c r="AV1277" s="1338"/>
      <c r="AW1277" s="1342">
        <f>'Ornamental Trees - Bare Root'!BA515</f>
        <v>0</v>
      </c>
      <c r="AX1277" s="1343"/>
      <c r="AY1277" s="1344"/>
      <c r="BB1277" s="108" t="str">
        <f t="shared" si="182"/>
        <v>*********</v>
      </c>
      <c r="BC1277" s="108">
        <f t="shared" si="183"/>
        <v>0</v>
      </c>
      <c r="BD1277" s="108">
        <f t="shared" si="184"/>
        <v>0</v>
      </c>
      <c r="BE1277" s="108" t="str">
        <f t="shared" si="185"/>
        <v xml:space="preserve"> | </v>
      </c>
      <c r="BF1277" s="115" t="str">
        <f t="shared" si="186"/>
        <v/>
      </c>
      <c r="BG1277" s="113">
        <f t="shared" si="187"/>
        <v>0</v>
      </c>
      <c r="BH1277" s="206">
        <f t="shared" si="188"/>
        <v>0</v>
      </c>
      <c r="BI1277" s="113" t="str">
        <f t="shared" si="189"/>
        <v/>
      </c>
    </row>
    <row r="1278" spans="2:61" ht="18.75" customHeight="1" x14ac:dyDescent="0.2">
      <c r="B1278" s="1367"/>
      <c r="C1278" s="1367"/>
      <c r="D1278" s="1357"/>
      <c r="E1278" s="1357"/>
      <c r="F1278" s="1357"/>
      <c r="G1278" s="1357"/>
      <c r="H1278" s="1357"/>
      <c r="I1278" s="1357"/>
      <c r="J1278" s="1357"/>
      <c r="K1278" s="1357"/>
      <c r="L1278" s="1357"/>
      <c r="M1278" s="1357"/>
      <c r="N1278" s="1357"/>
      <c r="O1278" s="1357"/>
      <c r="P1278" s="1357"/>
      <c r="Q1278" s="1357"/>
      <c r="R1278" s="1357"/>
      <c r="S1278" s="1357"/>
      <c r="T1278" s="1357"/>
      <c r="U1278" s="1357"/>
      <c r="V1278" s="1357"/>
      <c r="W1278" s="1357"/>
      <c r="X1278" s="1357"/>
      <c r="Y1278" s="1357"/>
      <c r="Z1278" s="1357"/>
      <c r="AA1278" s="1357"/>
      <c r="AB1278" s="1357"/>
      <c r="AC1278" s="1357"/>
      <c r="AD1278" s="1357"/>
      <c r="AE1278" s="1357"/>
      <c r="AF1278" s="1357"/>
      <c r="AG1278" s="1357"/>
      <c r="AH1278" s="1357"/>
      <c r="AI1278" s="1357"/>
      <c r="AJ1278" s="1357"/>
      <c r="AK1278" s="1357"/>
      <c r="AL1278" s="1357"/>
      <c r="AM1278" s="1357"/>
      <c r="AN1278" s="1357"/>
      <c r="AO1278" s="1357"/>
      <c r="AP1278" s="1357"/>
      <c r="AQ1278" s="1357"/>
      <c r="AR1278" s="1357"/>
      <c r="AS1278" s="1357"/>
      <c r="AT1278" s="1357"/>
      <c r="AU1278" s="1357"/>
      <c r="AV1278" s="1357"/>
      <c r="AW1278" s="1357"/>
      <c r="AX1278" s="1357"/>
      <c r="AY1278" s="1357"/>
      <c r="BB1278" s="107"/>
      <c r="BC1278" s="107"/>
      <c r="BD1278" s="107"/>
      <c r="BE1278" s="107"/>
      <c r="BF1278" s="107"/>
      <c r="BG1278" s="107"/>
      <c r="BH1278" s="107"/>
      <c r="BI1278" s="107"/>
    </row>
    <row r="1279" spans="2:61" ht="18.75" customHeight="1" thickBot="1" x14ac:dyDescent="0.25">
      <c r="B1279" s="1367"/>
      <c r="C1279" s="1367"/>
      <c r="D1279" s="1357"/>
      <c r="E1279" s="1357"/>
      <c r="F1279" s="1357"/>
      <c r="G1279" s="1357"/>
      <c r="H1279" s="1357"/>
      <c r="I1279" s="1357"/>
      <c r="J1279" s="1357"/>
      <c r="K1279" s="1357"/>
      <c r="L1279" s="1357"/>
      <c r="M1279" s="1357"/>
      <c r="N1279" s="1357"/>
      <c r="O1279" s="1357"/>
      <c r="P1279" s="1357"/>
      <c r="Q1279" s="1357"/>
      <c r="R1279" s="1357"/>
      <c r="S1279" s="1357"/>
      <c r="T1279" s="1357"/>
      <c r="U1279" s="1357"/>
      <c r="V1279" s="1357"/>
      <c r="W1279" s="1357"/>
      <c r="X1279" s="1357"/>
      <c r="Y1279" s="1357"/>
      <c r="Z1279" s="1357"/>
      <c r="AA1279" s="1357"/>
      <c r="AB1279" s="1357"/>
      <c r="AC1279" s="1357"/>
      <c r="AD1279" s="1357"/>
      <c r="AE1279" s="1357"/>
      <c r="AF1279" s="1357"/>
      <c r="AG1279" s="1357"/>
      <c r="AH1279" s="1357"/>
      <c r="AI1279" s="1357"/>
      <c r="AJ1279" s="1357"/>
      <c r="AK1279" s="1357"/>
      <c r="AL1279" s="1357"/>
      <c r="AM1279" s="1357"/>
      <c r="AN1279" s="1357"/>
      <c r="AO1279" s="1357"/>
      <c r="AP1279" s="1357"/>
      <c r="AQ1279" s="1357"/>
      <c r="AR1279" s="1357"/>
      <c r="AS1279" s="1357"/>
      <c r="AT1279" s="1357"/>
      <c r="AU1279" s="1357"/>
      <c r="AV1279" s="1357"/>
      <c r="AW1279" s="1357"/>
      <c r="AX1279" s="1357"/>
      <c r="AY1279" s="1357"/>
      <c r="BB1279" s="107"/>
      <c r="BC1279" s="107"/>
      <c r="BD1279" s="107"/>
      <c r="BE1279" s="107"/>
      <c r="BF1279" s="107"/>
      <c r="BG1279" s="107"/>
      <c r="BH1279" s="107"/>
      <c r="BI1279" s="107"/>
    </row>
    <row r="1280" spans="2:61" ht="18.75" customHeight="1" x14ac:dyDescent="0.25">
      <c r="B1280" s="1367">
        <v>1</v>
      </c>
      <c r="C1280" s="1367"/>
      <c r="D1280" s="116"/>
      <c r="E1280" s="116"/>
      <c r="F1280" s="116"/>
      <c r="G1280" s="116"/>
      <c r="H1280" s="116"/>
      <c r="I1280" s="116"/>
      <c r="J1280" s="116"/>
      <c r="K1280" s="116"/>
      <c r="L1280" s="116"/>
      <c r="M1280" s="116"/>
      <c r="N1280" s="116"/>
      <c r="O1280" s="116"/>
      <c r="P1280" s="116"/>
      <c r="Q1280" s="1358" t="s">
        <v>1777</v>
      </c>
      <c r="R1280" s="1359"/>
      <c r="S1280" s="1359"/>
      <c r="T1280" s="1359"/>
      <c r="U1280" s="1359"/>
      <c r="V1280" s="1359"/>
      <c r="W1280" s="1359"/>
      <c r="X1280" s="1359"/>
      <c r="Y1280" s="1359"/>
      <c r="Z1280" s="1359"/>
      <c r="AA1280" s="1359"/>
      <c r="AB1280" s="1359"/>
      <c r="AC1280" s="1359"/>
      <c r="AD1280" s="1359"/>
      <c r="AE1280" s="1359"/>
      <c r="AF1280" s="1359"/>
      <c r="AG1280" s="1359"/>
      <c r="AH1280" s="1359"/>
      <c r="AI1280" s="1359"/>
      <c r="AJ1280" s="1359"/>
      <c r="AK1280" s="1360"/>
      <c r="AL1280" s="116"/>
      <c r="AM1280" s="116"/>
      <c r="AN1280" s="116"/>
      <c r="AO1280" s="116"/>
      <c r="AP1280" s="116"/>
      <c r="AQ1280" s="116"/>
      <c r="AR1280" s="116"/>
      <c r="AS1280" s="116"/>
      <c r="AT1280" s="116"/>
      <c r="AU1280" s="116"/>
      <c r="AV1280" s="116"/>
      <c r="AW1280" s="118"/>
      <c r="AX1280" s="118"/>
      <c r="AY1280" s="118"/>
      <c r="BB1280" s="107"/>
      <c r="BC1280" s="107"/>
      <c r="BD1280" s="107"/>
      <c r="BE1280" s="107"/>
      <c r="BF1280" s="107"/>
      <c r="BG1280" s="107"/>
      <c r="BH1280" s="107"/>
      <c r="BI1280" s="107"/>
    </row>
    <row r="1281" spans="2:61" ht="18.75" customHeight="1" x14ac:dyDescent="0.25">
      <c r="B1281" s="1367">
        <v>1</v>
      </c>
      <c r="C1281" s="1367"/>
      <c r="D1281" s="116"/>
      <c r="E1281" s="116"/>
      <c r="F1281" s="116"/>
      <c r="G1281" s="116"/>
      <c r="H1281" s="116"/>
      <c r="I1281" s="116"/>
      <c r="J1281" s="116"/>
      <c r="K1281" s="116"/>
      <c r="L1281" s="116"/>
      <c r="M1281" s="116"/>
      <c r="N1281" s="116"/>
      <c r="O1281" s="116"/>
      <c r="P1281" s="116"/>
      <c r="Q1281" s="1361" t="s">
        <v>1779</v>
      </c>
      <c r="R1281" s="1362"/>
      <c r="S1281" s="1362"/>
      <c r="T1281" s="1362"/>
      <c r="U1281" s="1362"/>
      <c r="V1281" s="1362"/>
      <c r="W1281" s="1362"/>
      <c r="X1281" s="1362"/>
      <c r="Y1281" s="1362"/>
      <c r="Z1281" s="1362"/>
      <c r="AA1281" s="1362"/>
      <c r="AB1281" s="1362"/>
      <c r="AC1281" s="1362"/>
      <c r="AD1281" s="1362"/>
      <c r="AE1281" s="1362"/>
      <c r="AF1281" s="1362"/>
      <c r="AG1281" s="1362"/>
      <c r="AH1281" s="1362"/>
      <c r="AI1281" s="1362"/>
      <c r="AJ1281" s="1362"/>
      <c r="AK1281" s="1363"/>
      <c r="AL1281" s="116"/>
      <c r="AM1281" s="116"/>
      <c r="AN1281" s="116"/>
      <c r="AO1281" s="116"/>
      <c r="AP1281" s="116"/>
      <c r="AQ1281" s="116"/>
      <c r="AR1281" s="116"/>
      <c r="AS1281" s="116"/>
      <c r="AT1281" s="116"/>
      <c r="AU1281" s="116"/>
      <c r="AV1281" s="116"/>
      <c r="AW1281" s="118"/>
      <c r="AX1281" s="118"/>
      <c r="AY1281" s="118"/>
      <c r="BB1281" s="107"/>
      <c r="BC1281" s="107"/>
      <c r="BD1281" s="107"/>
      <c r="BE1281" s="107"/>
      <c r="BF1281" s="107"/>
      <c r="BG1281" s="107"/>
      <c r="BH1281" s="107"/>
      <c r="BI1281" s="107"/>
    </row>
    <row r="1282" spans="2:61" ht="18.75" customHeight="1" x14ac:dyDescent="0.25">
      <c r="B1282" s="1367">
        <v>1</v>
      </c>
      <c r="C1282" s="1367"/>
      <c r="D1282" s="116"/>
      <c r="E1282" s="116"/>
      <c r="F1282" s="116"/>
      <c r="G1282" s="116"/>
      <c r="H1282" s="116"/>
      <c r="I1282" s="116"/>
      <c r="J1282" s="116"/>
      <c r="K1282" s="116"/>
      <c r="L1282" s="116"/>
      <c r="M1282" s="116"/>
      <c r="N1282" s="116"/>
      <c r="O1282" s="116"/>
      <c r="P1282" s="116"/>
      <c r="Q1282" s="1361" t="s">
        <v>1780</v>
      </c>
      <c r="R1282" s="1362"/>
      <c r="S1282" s="1362"/>
      <c r="T1282" s="1362"/>
      <c r="U1282" s="1362"/>
      <c r="V1282" s="1362"/>
      <c r="W1282" s="1362"/>
      <c r="X1282" s="1362"/>
      <c r="Y1282" s="1362"/>
      <c r="Z1282" s="1362"/>
      <c r="AA1282" s="1362"/>
      <c r="AB1282" s="1362"/>
      <c r="AC1282" s="1362"/>
      <c r="AD1282" s="1362"/>
      <c r="AE1282" s="1362"/>
      <c r="AF1282" s="1362"/>
      <c r="AG1282" s="1362"/>
      <c r="AH1282" s="1362"/>
      <c r="AI1282" s="1362"/>
      <c r="AJ1282" s="1362"/>
      <c r="AK1282" s="1363"/>
      <c r="AL1282" s="116"/>
      <c r="AM1282" s="116"/>
      <c r="AN1282" s="116"/>
      <c r="AO1282" s="116"/>
      <c r="AP1282" s="116"/>
      <c r="AQ1282" s="116"/>
      <c r="AR1282" s="116"/>
      <c r="AS1282" s="116"/>
      <c r="AT1282" s="116"/>
      <c r="AU1282" s="116"/>
      <c r="AV1282" s="116"/>
      <c r="AW1282" s="118"/>
      <c r="AX1282" s="118"/>
      <c r="AY1282" s="118"/>
      <c r="BB1282" s="107"/>
      <c r="BC1282" s="107"/>
      <c r="BD1282" s="107"/>
      <c r="BE1282" s="107"/>
      <c r="BF1282" s="107"/>
      <c r="BG1282" s="107"/>
      <c r="BH1282" s="107"/>
      <c r="BI1282" s="107"/>
    </row>
    <row r="1283" spans="2:61" ht="18.75" customHeight="1" x14ac:dyDescent="0.25">
      <c r="B1283" s="1367">
        <v>1</v>
      </c>
      <c r="C1283" s="1367"/>
      <c r="D1283" s="116"/>
      <c r="E1283" s="116"/>
      <c r="F1283" s="116"/>
      <c r="G1283" s="116"/>
      <c r="H1283" s="116"/>
      <c r="I1283" s="116"/>
      <c r="J1283" s="116"/>
      <c r="K1283" s="116"/>
      <c r="L1283" s="116"/>
      <c r="M1283" s="116"/>
      <c r="N1283" s="116"/>
      <c r="O1283" s="116"/>
      <c r="P1283" s="116"/>
      <c r="Q1283" s="1361" t="s">
        <v>1781</v>
      </c>
      <c r="R1283" s="1362"/>
      <c r="S1283" s="1362"/>
      <c r="T1283" s="1362"/>
      <c r="U1283" s="1362"/>
      <c r="V1283" s="1362"/>
      <c r="W1283" s="1362"/>
      <c r="X1283" s="1362"/>
      <c r="Y1283" s="1362"/>
      <c r="Z1283" s="1362"/>
      <c r="AA1283" s="1362"/>
      <c r="AB1283" s="1362"/>
      <c r="AC1283" s="1362"/>
      <c r="AD1283" s="1362"/>
      <c r="AE1283" s="1362"/>
      <c r="AF1283" s="1362"/>
      <c r="AG1283" s="1362"/>
      <c r="AH1283" s="1362"/>
      <c r="AI1283" s="1362"/>
      <c r="AJ1283" s="1362"/>
      <c r="AK1283" s="1363"/>
      <c r="AL1283" s="116"/>
      <c r="AM1283" s="116"/>
      <c r="AN1283" s="116"/>
      <c r="AO1283" s="116"/>
      <c r="AP1283" s="116"/>
      <c r="AQ1283" s="116"/>
      <c r="AR1283" s="116"/>
      <c r="AS1283" s="116"/>
      <c r="AT1283" s="116"/>
      <c r="AU1283" s="116"/>
      <c r="AV1283" s="116"/>
      <c r="AW1283" s="118"/>
      <c r="AX1283" s="118"/>
      <c r="AY1283" s="118"/>
      <c r="BB1283" s="107"/>
      <c r="BC1283" s="107"/>
      <c r="BD1283" s="107"/>
      <c r="BE1283" s="107"/>
      <c r="BF1283" s="107"/>
      <c r="BG1283" s="107"/>
      <c r="BH1283" s="107"/>
      <c r="BI1283" s="107"/>
    </row>
    <row r="1284" spans="2:61" ht="18.75" customHeight="1" x14ac:dyDescent="0.25">
      <c r="B1284" s="1367">
        <v>1</v>
      </c>
      <c r="C1284" s="1367"/>
      <c r="D1284" s="116"/>
      <c r="E1284" s="116"/>
      <c r="F1284" s="116"/>
      <c r="G1284" s="116"/>
      <c r="H1284" s="116"/>
      <c r="I1284" s="116"/>
      <c r="J1284" s="116"/>
      <c r="K1284" s="116"/>
      <c r="L1284" s="116"/>
      <c r="M1284" s="116"/>
      <c r="N1284" s="116"/>
      <c r="O1284" s="116"/>
      <c r="P1284" s="116"/>
      <c r="Q1284" s="1361" t="s">
        <v>1778</v>
      </c>
      <c r="R1284" s="1362"/>
      <c r="S1284" s="1362"/>
      <c r="T1284" s="1362"/>
      <c r="U1284" s="1362"/>
      <c r="V1284" s="1362"/>
      <c r="W1284" s="1362"/>
      <c r="X1284" s="1362"/>
      <c r="Y1284" s="1362"/>
      <c r="Z1284" s="1362"/>
      <c r="AA1284" s="1362"/>
      <c r="AB1284" s="1362"/>
      <c r="AC1284" s="1362"/>
      <c r="AD1284" s="1362"/>
      <c r="AE1284" s="1362"/>
      <c r="AF1284" s="1362"/>
      <c r="AG1284" s="1362"/>
      <c r="AH1284" s="1362"/>
      <c r="AI1284" s="1362"/>
      <c r="AJ1284" s="1362"/>
      <c r="AK1284" s="1363"/>
      <c r="AL1284" s="116"/>
      <c r="AM1284" s="116"/>
      <c r="AN1284" s="116"/>
      <c r="AO1284" s="116"/>
      <c r="AP1284" s="116"/>
      <c r="AQ1284" s="116"/>
      <c r="AR1284" s="116"/>
      <c r="AS1284" s="116"/>
      <c r="AT1284" s="116"/>
      <c r="AU1284" s="116"/>
      <c r="AV1284" s="116"/>
      <c r="AW1284" s="118"/>
      <c r="AX1284" s="118"/>
      <c r="AY1284" s="118"/>
      <c r="BB1284" s="107"/>
      <c r="BC1284" s="107"/>
      <c r="BD1284" s="107"/>
      <c r="BE1284" s="107"/>
      <c r="BF1284" s="107"/>
      <c r="BG1284" s="107"/>
      <c r="BH1284" s="107"/>
      <c r="BI1284" s="107"/>
    </row>
    <row r="1285" spans="2:61" ht="18.75" customHeight="1" thickBot="1" x14ac:dyDescent="0.3">
      <c r="B1285" s="1367">
        <v>1</v>
      </c>
      <c r="C1285" s="1367"/>
      <c r="D1285" s="116"/>
      <c r="E1285" s="116"/>
      <c r="F1285" s="116"/>
      <c r="G1285" s="116"/>
      <c r="H1285" s="116"/>
      <c r="I1285" s="116"/>
      <c r="J1285" s="116"/>
      <c r="K1285" s="116"/>
      <c r="L1285" s="116"/>
      <c r="M1285" s="116"/>
      <c r="N1285" s="116"/>
      <c r="O1285" s="116"/>
      <c r="P1285" s="116"/>
      <c r="Q1285" s="1364" t="s">
        <v>1782</v>
      </c>
      <c r="R1285" s="1365"/>
      <c r="S1285" s="1365"/>
      <c r="T1285" s="1365"/>
      <c r="U1285" s="1365"/>
      <c r="V1285" s="1365"/>
      <c r="W1285" s="1365"/>
      <c r="X1285" s="1365"/>
      <c r="Y1285" s="1365"/>
      <c r="Z1285" s="1365"/>
      <c r="AA1285" s="1365"/>
      <c r="AB1285" s="1365"/>
      <c r="AC1285" s="1365"/>
      <c r="AD1285" s="1365"/>
      <c r="AE1285" s="1365"/>
      <c r="AF1285" s="1365"/>
      <c r="AG1285" s="1365"/>
      <c r="AH1285" s="1365"/>
      <c r="AI1285" s="1365"/>
      <c r="AJ1285" s="1365"/>
      <c r="AK1285" s="1366"/>
      <c r="AL1285" s="116"/>
      <c r="AM1285" s="116"/>
      <c r="AN1285" s="116"/>
      <c r="AO1285" s="116"/>
      <c r="AP1285" s="116"/>
      <c r="AQ1285" s="116"/>
      <c r="AR1285" s="116"/>
      <c r="AS1285" s="116"/>
      <c r="AT1285" s="116"/>
      <c r="AU1285" s="116"/>
      <c r="AV1285" s="116"/>
      <c r="AW1285" s="118"/>
      <c r="AX1285" s="118"/>
      <c r="AY1285" s="118"/>
      <c r="BB1285" s="107"/>
      <c r="BC1285" s="107"/>
      <c r="BD1285" s="107"/>
      <c r="BE1285" s="107"/>
      <c r="BF1285" s="107"/>
      <c r="BG1285" s="107"/>
      <c r="BH1285" s="107"/>
      <c r="BI1285" s="107"/>
    </row>
    <row r="1286" spans="2:61" ht="18.75" customHeight="1" x14ac:dyDescent="0.2">
      <c r="BB1286" s="107"/>
      <c r="BC1286" s="107"/>
      <c r="BD1286" s="107"/>
      <c r="BE1286" s="107"/>
      <c r="BF1286" s="107"/>
      <c r="BG1286" s="107"/>
      <c r="BH1286" s="107"/>
      <c r="BI1286" s="107"/>
    </row>
    <row r="1287" spans="2:61" ht="18.75" customHeight="1" x14ac:dyDescent="0.2">
      <c r="BB1287" s="107"/>
      <c r="BC1287" s="107"/>
      <c r="BD1287" s="107"/>
      <c r="BE1287" s="107"/>
      <c r="BF1287" s="107"/>
      <c r="BG1287" s="107"/>
      <c r="BH1287" s="107"/>
      <c r="BI1287" s="107"/>
    </row>
    <row r="1288" spans="2:61" ht="18.75" customHeight="1" x14ac:dyDescent="0.2">
      <c r="BB1288" s="107"/>
      <c r="BC1288" s="107"/>
      <c r="BD1288" s="107"/>
      <c r="BE1288" s="107"/>
      <c r="BF1288" s="107"/>
      <c r="BG1288" s="107"/>
      <c r="BH1288" s="107"/>
      <c r="BI1288" s="107"/>
    </row>
    <row r="1289" spans="2:61" ht="18.75" customHeight="1" x14ac:dyDescent="0.2">
      <c r="BB1289" s="107"/>
      <c r="BC1289" s="107"/>
      <c r="BD1289" s="107"/>
      <c r="BE1289" s="107"/>
      <c r="BF1289" s="107"/>
      <c r="BG1289" s="107"/>
      <c r="BH1289" s="107"/>
      <c r="BI1289" s="107"/>
    </row>
    <row r="1290" spans="2:61" ht="18.75" customHeight="1" x14ac:dyDescent="0.2">
      <c r="BB1290" s="107"/>
      <c r="BC1290" s="107"/>
      <c r="BD1290" s="107"/>
      <c r="BE1290" s="107"/>
      <c r="BF1290" s="107"/>
      <c r="BG1290" s="107"/>
      <c r="BH1290" s="107"/>
      <c r="BI1290" s="107"/>
    </row>
    <row r="1291" spans="2:61" ht="18.75" customHeight="1" x14ac:dyDescent="0.2">
      <c r="BB1291" s="107"/>
      <c r="BC1291" s="107"/>
      <c r="BD1291" s="107"/>
      <c r="BE1291" s="107"/>
      <c r="BF1291" s="107"/>
      <c r="BG1291" s="107"/>
      <c r="BH1291" s="107"/>
      <c r="BI1291" s="107"/>
    </row>
    <row r="1292" spans="2:61" ht="18.75" customHeight="1" x14ac:dyDescent="0.2">
      <c r="BB1292" s="107"/>
      <c r="BC1292" s="107"/>
      <c r="BD1292" s="107"/>
      <c r="BE1292" s="107"/>
      <c r="BF1292" s="107"/>
      <c r="BG1292" s="107"/>
      <c r="BH1292" s="107"/>
      <c r="BI1292" s="107"/>
    </row>
    <row r="1293" spans="2:61" ht="18.75" customHeight="1" x14ac:dyDescent="0.2">
      <c r="BB1293" s="107"/>
      <c r="BC1293" s="107"/>
      <c r="BD1293" s="107"/>
      <c r="BE1293" s="107"/>
      <c r="BF1293" s="107"/>
      <c r="BG1293" s="107"/>
      <c r="BH1293" s="107"/>
      <c r="BI1293" s="107"/>
    </row>
    <row r="1294" spans="2:61" ht="18.75" customHeight="1" x14ac:dyDescent="0.2">
      <c r="BB1294" s="107"/>
      <c r="BC1294" s="107"/>
      <c r="BD1294" s="107"/>
      <c r="BE1294" s="107"/>
      <c r="BF1294" s="107"/>
      <c r="BG1294" s="107"/>
      <c r="BH1294" s="107"/>
      <c r="BI1294" s="107"/>
    </row>
    <row r="1295" spans="2:61" ht="18.75" customHeight="1" x14ac:dyDescent="0.2">
      <c r="BB1295" s="107"/>
      <c r="BC1295" s="107"/>
      <c r="BD1295" s="107"/>
      <c r="BE1295" s="107"/>
      <c r="BF1295" s="107"/>
      <c r="BG1295" s="107"/>
      <c r="BH1295" s="107"/>
      <c r="BI1295" s="107"/>
    </row>
    <row r="1296" spans="2:61" ht="18.75" customHeight="1" x14ac:dyDescent="0.2">
      <c r="BB1296" s="107"/>
      <c r="BC1296" s="107"/>
      <c r="BD1296" s="107"/>
      <c r="BE1296" s="107"/>
      <c r="BF1296" s="107"/>
      <c r="BG1296" s="107"/>
      <c r="BH1296" s="107"/>
      <c r="BI1296" s="107"/>
    </row>
    <row r="1297" spans="54:61" ht="18.75" customHeight="1" x14ac:dyDescent="0.2">
      <c r="BB1297" s="107"/>
      <c r="BC1297" s="107"/>
      <c r="BD1297" s="107"/>
      <c r="BE1297" s="107"/>
      <c r="BF1297" s="107"/>
      <c r="BG1297" s="107"/>
      <c r="BH1297" s="107"/>
      <c r="BI1297" s="107"/>
    </row>
    <row r="1298" spans="54:61" ht="18.75" customHeight="1" x14ac:dyDescent="0.2">
      <c r="BB1298" s="107"/>
      <c r="BC1298" s="107"/>
      <c r="BD1298" s="107"/>
      <c r="BE1298" s="107"/>
      <c r="BF1298" s="107"/>
      <c r="BG1298" s="107"/>
      <c r="BH1298" s="107"/>
      <c r="BI1298" s="107"/>
    </row>
    <row r="1299" spans="54:61" ht="18.75" customHeight="1" x14ac:dyDescent="0.2">
      <c r="BB1299" s="107"/>
      <c r="BC1299" s="107"/>
      <c r="BD1299" s="107"/>
      <c r="BE1299" s="107"/>
      <c r="BF1299" s="107"/>
      <c r="BG1299" s="107"/>
      <c r="BH1299" s="107"/>
      <c r="BI1299" s="107"/>
    </row>
    <row r="1300" spans="54:61" ht="18.75" customHeight="1" x14ac:dyDescent="0.2">
      <c r="BB1300" s="107"/>
      <c r="BC1300" s="107"/>
      <c r="BD1300" s="107"/>
      <c r="BE1300" s="107"/>
      <c r="BF1300" s="107"/>
      <c r="BG1300" s="107"/>
      <c r="BH1300" s="107"/>
      <c r="BI1300" s="107"/>
    </row>
    <row r="1301" spans="54:61" ht="18.75" customHeight="1" x14ac:dyDescent="0.2">
      <c r="BB1301" s="107"/>
      <c r="BC1301" s="107"/>
      <c r="BD1301" s="107"/>
      <c r="BE1301" s="107"/>
      <c r="BF1301" s="107"/>
      <c r="BG1301" s="107"/>
      <c r="BH1301" s="107"/>
      <c r="BI1301" s="107"/>
    </row>
    <row r="1302" spans="54:61" ht="18.75" customHeight="1" x14ac:dyDescent="0.2">
      <c r="BB1302" s="107"/>
      <c r="BC1302" s="107"/>
      <c r="BD1302" s="107"/>
      <c r="BE1302" s="107"/>
      <c r="BF1302" s="107"/>
      <c r="BG1302" s="107"/>
      <c r="BH1302" s="107"/>
      <c r="BI1302" s="107"/>
    </row>
    <row r="1303" spans="54:61" ht="18.75" customHeight="1" x14ac:dyDescent="0.2">
      <c r="BB1303" s="107"/>
      <c r="BC1303" s="107"/>
      <c r="BD1303" s="107"/>
      <c r="BE1303" s="107"/>
      <c r="BF1303" s="107"/>
      <c r="BG1303" s="107"/>
      <c r="BH1303" s="107"/>
      <c r="BI1303" s="107"/>
    </row>
    <row r="1304" spans="54:61" ht="18.75" customHeight="1" x14ac:dyDescent="0.2">
      <c r="BB1304" s="107"/>
      <c r="BC1304" s="107"/>
      <c r="BD1304" s="107"/>
      <c r="BE1304" s="107"/>
      <c r="BF1304" s="107"/>
      <c r="BG1304" s="107"/>
      <c r="BH1304" s="107"/>
      <c r="BI1304" s="107"/>
    </row>
    <row r="1305" spans="54:61" ht="18.75" customHeight="1" x14ac:dyDescent="0.2">
      <c r="BB1305" s="107"/>
      <c r="BC1305" s="107"/>
      <c r="BD1305" s="107"/>
      <c r="BE1305" s="107"/>
      <c r="BF1305" s="107"/>
      <c r="BG1305" s="107"/>
      <c r="BH1305" s="107"/>
      <c r="BI1305" s="107"/>
    </row>
    <row r="1306" spans="54:61" ht="18.75" customHeight="1" x14ac:dyDescent="0.2">
      <c r="BB1306" s="107"/>
      <c r="BC1306" s="107"/>
      <c r="BD1306" s="107"/>
      <c r="BE1306" s="107"/>
      <c r="BF1306" s="107"/>
      <c r="BG1306" s="107"/>
      <c r="BH1306" s="107"/>
      <c r="BI1306" s="107"/>
    </row>
    <row r="1307" spans="54:61" ht="18.75" customHeight="1" x14ac:dyDescent="0.2">
      <c r="BB1307" s="107"/>
      <c r="BC1307" s="107"/>
      <c r="BD1307" s="107"/>
      <c r="BE1307" s="107"/>
      <c r="BF1307" s="107"/>
      <c r="BG1307" s="107"/>
      <c r="BH1307" s="107"/>
      <c r="BI1307" s="107"/>
    </row>
    <row r="1308" spans="54:61" ht="18.75" customHeight="1" x14ac:dyDescent="0.2">
      <c r="BB1308" s="107"/>
      <c r="BC1308" s="107"/>
      <c r="BD1308" s="107"/>
      <c r="BE1308" s="107"/>
      <c r="BF1308" s="107"/>
      <c r="BG1308" s="107"/>
      <c r="BH1308" s="107"/>
      <c r="BI1308" s="107"/>
    </row>
    <row r="1309" spans="54:61" ht="18.75" customHeight="1" x14ac:dyDescent="0.2">
      <c r="BB1309" s="107"/>
      <c r="BC1309" s="107"/>
      <c r="BD1309" s="107"/>
      <c r="BE1309" s="107"/>
      <c r="BF1309" s="107"/>
      <c r="BG1309" s="107"/>
      <c r="BH1309" s="107"/>
      <c r="BI1309" s="107"/>
    </row>
    <row r="1310" spans="54:61" ht="18.75" customHeight="1" x14ac:dyDescent="0.2">
      <c r="BB1310" s="107"/>
      <c r="BC1310" s="107"/>
      <c r="BD1310" s="107"/>
      <c r="BE1310" s="107"/>
      <c r="BF1310" s="107"/>
      <c r="BG1310" s="107"/>
      <c r="BH1310" s="107"/>
      <c r="BI1310" s="107"/>
    </row>
    <row r="1311" spans="54:61" ht="18.75" customHeight="1" x14ac:dyDescent="0.2">
      <c r="BB1311" s="107"/>
      <c r="BC1311" s="107"/>
      <c r="BD1311" s="107"/>
      <c r="BE1311" s="107"/>
      <c r="BF1311" s="107"/>
      <c r="BG1311" s="107"/>
      <c r="BH1311" s="107"/>
      <c r="BI1311" s="107"/>
    </row>
    <row r="1312" spans="54:61" ht="18.75" customHeight="1" x14ac:dyDescent="0.2">
      <c r="BB1312" s="107"/>
      <c r="BC1312" s="107"/>
      <c r="BD1312" s="107"/>
      <c r="BE1312" s="107"/>
      <c r="BF1312" s="107"/>
      <c r="BG1312" s="107"/>
      <c r="BH1312" s="107"/>
      <c r="BI1312" s="107"/>
    </row>
    <row r="1313" spans="54:61" ht="18.75" customHeight="1" x14ac:dyDescent="0.2">
      <c r="BB1313" s="107"/>
      <c r="BC1313" s="107"/>
      <c r="BD1313" s="107"/>
      <c r="BE1313" s="107"/>
      <c r="BF1313" s="107"/>
      <c r="BG1313" s="107"/>
      <c r="BH1313" s="107"/>
      <c r="BI1313" s="107"/>
    </row>
    <row r="1314" spans="54:61" ht="18.75" customHeight="1" x14ac:dyDescent="0.2">
      <c r="BB1314" s="107"/>
      <c r="BC1314" s="107"/>
      <c r="BD1314" s="107"/>
      <c r="BE1314" s="107"/>
      <c r="BF1314" s="107"/>
      <c r="BG1314" s="107"/>
      <c r="BH1314" s="107"/>
      <c r="BI1314" s="107"/>
    </row>
    <row r="1315" spans="54:61" ht="18.75" customHeight="1" x14ac:dyDescent="0.2">
      <c r="BB1315" s="107"/>
      <c r="BC1315" s="107"/>
      <c r="BD1315" s="107"/>
      <c r="BE1315" s="107"/>
      <c r="BF1315" s="107"/>
      <c r="BG1315" s="107"/>
      <c r="BH1315" s="107"/>
      <c r="BI1315" s="107"/>
    </row>
    <row r="1316" spans="54:61" ht="18.75" customHeight="1" x14ac:dyDescent="0.2">
      <c r="BB1316" s="107"/>
      <c r="BC1316" s="107"/>
      <c r="BD1316" s="107"/>
      <c r="BE1316" s="107"/>
      <c r="BF1316" s="107"/>
      <c r="BG1316" s="107"/>
      <c r="BH1316" s="107"/>
      <c r="BI1316" s="107"/>
    </row>
    <row r="1317" spans="54:61" ht="18.75" customHeight="1" x14ac:dyDescent="0.2">
      <c r="BB1317" s="107"/>
      <c r="BC1317" s="107"/>
      <c r="BD1317" s="107"/>
      <c r="BE1317" s="107"/>
      <c r="BF1317" s="107"/>
      <c r="BG1317" s="107"/>
      <c r="BH1317" s="107"/>
      <c r="BI1317" s="107"/>
    </row>
    <row r="1318" spans="54:61" ht="18.75" customHeight="1" x14ac:dyDescent="0.2">
      <c r="BB1318" s="107"/>
      <c r="BC1318" s="107"/>
      <c r="BD1318" s="107"/>
      <c r="BE1318" s="107"/>
      <c r="BF1318" s="107"/>
      <c r="BG1318" s="107"/>
      <c r="BH1318" s="107"/>
      <c r="BI1318" s="107"/>
    </row>
    <row r="1319" spans="54:61" ht="18.75" customHeight="1" x14ac:dyDescent="0.2">
      <c r="BB1319" s="107"/>
      <c r="BC1319" s="107"/>
      <c r="BD1319" s="107"/>
      <c r="BE1319" s="107"/>
      <c r="BF1319" s="107"/>
      <c r="BG1319" s="107"/>
      <c r="BH1319" s="107"/>
      <c r="BI1319" s="107"/>
    </row>
    <row r="1320" spans="54:61" ht="18.75" customHeight="1" x14ac:dyDescent="0.2">
      <c r="BB1320" s="107"/>
      <c r="BC1320" s="107"/>
      <c r="BD1320" s="107"/>
      <c r="BE1320" s="107"/>
      <c r="BF1320" s="107"/>
      <c r="BG1320" s="107"/>
      <c r="BH1320" s="107"/>
      <c r="BI1320" s="107"/>
    </row>
    <row r="1321" spans="54:61" ht="18.75" customHeight="1" x14ac:dyDescent="0.2">
      <c r="BB1321" s="107"/>
      <c r="BC1321" s="107"/>
      <c r="BD1321" s="107"/>
      <c r="BE1321" s="107"/>
      <c r="BF1321" s="107"/>
      <c r="BG1321" s="107"/>
      <c r="BH1321" s="107"/>
      <c r="BI1321" s="107"/>
    </row>
    <row r="1322" spans="54:61" ht="18.75" customHeight="1" x14ac:dyDescent="0.2">
      <c r="BB1322" s="107"/>
      <c r="BC1322" s="107"/>
      <c r="BD1322" s="107"/>
      <c r="BE1322" s="107"/>
      <c r="BF1322" s="107"/>
      <c r="BG1322" s="107"/>
      <c r="BH1322" s="107"/>
      <c r="BI1322" s="107"/>
    </row>
    <row r="1323" spans="54:61" ht="18.75" customHeight="1" x14ac:dyDescent="0.2">
      <c r="BB1323" s="107"/>
      <c r="BC1323" s="107"/>
      <c r="BD1323" s="107"/>
      <c r="BE1323" s="107"/>
      <c r="BF1323" s="107"/>
      <c r="BG1323" s="107"/>
      <c r="BH1323" s="107"/>
      <c r="BI1323" s="107"/>
    </row>
    <row r="1324" spans="54:61" ht="18.75" customHeight="1" x14ac:dyDescent="0.2">
      <c r="BB1324" s="107"/>
      <c r="BC1324" s="107"/>
      <c r="BD1324" s="107"/>
      <c r="BE1324" s="107"/>
      <c r="BF1324" s="107"/>
      <c r="BG1324" s="107"/>
      <c r="BH1324" s="107"/>
      <c r="BI1324" s="107"/>
    </row>
    <row r="1325" spans="54:61" ht="18.75" customHeight="1" x14ac:dyDescent="0.2">
      <c r="BB1325" s="107"/>
      <c r="BC1325" s="107"/>
      <c r="BD1325" s="107"/>
      <c r="BE1325" s="107"/>
      <c r="BF1325" s="107"/>
      <c r="BG1325" s="107"/>
      <c r="BH1325" s="107"/>
      <c r="BI1325" s="107"/>
    </row>
    <row r="1326" spans="54:61" ht="18.75" customHeight="1" x14ac:dyDescent="0.2">
      <c r="BB1326" s="107"/>
      <c r="BC1326" s="107"/>
      <c r="BD1326" s="107"/>
      <c r="BE1326" s="107"/>
      <c r="BF1326" s="107"/>
      <c r="BG1326" s="107"/>
      <c r="BH1326" s="107"/>
      <c r="BI1326" s="107"/>
    </row>
    <row r="1327" spans="54:61" ht="18.75" customHeight="1" x14ac:dyDescent="0.2">
      <c r="BB1327" s="107"/>
      <c r="BC1327" s="107"/>
      <c r="BD1327" s="107"/>
      <c r="BE1327" s="107"/>
      <c r="BF1327" s="107"/>
      <c r="BG1327" s="107"/>
      <c r="BH1327" s="107"/>
      <c r="BI1327" s="107"/>
    </row>
    <row r="1328" spans="54:61" ht="18.75" customHeight="1" x14ac:dyDescent="0.2">
      <c r="BB1328" s="107"/>
      <c r="BC1328" s="107"/>
      <c r="BD1328" s="107"/>
      <c r="BE1328" s="107"/>
      <c r="BF1328" s="107"/>
      <c r="BG1328" s="107"/>
      <c r="BH1328" s="107"/>
      <c r="BI1328" s="107"/>
    </row>
    <row r="1329" spans="54:61" ht="18.75" customHeight="1" x14ac:dyDescent="0.2">
      <c r="BB1329" s="107"/>
      <c r="BC1329" s="107"/>
      <c r="BD1329" s="107"/>
      <c r="BE1329" s="107"/>
      <c r="BF1329" s="107"/>
      <c r="BG1329" s="107"/>
      <c r="BH1329" s="107"/>
      <c r="BI1329" s="107"/>
    </row>
    <row r="1330" spans="54:61" ht="18.75" customHeight="1" x14ac:dyDescent="0.2">
      <c r="BB1330" s="107"/>
      <c r="BC1330" s="107"/>
      <c r="BD1330" s="107"/>
      <c r="BE1330" s="107"/>
      <c r="BF1330" s="107"/>
      <c r="BG1330" s="107"/>
      <c r="BH1330" s="107"/>
      <c r="BI1330" s="107"/>
    </row>
    <row r="1331" spans="54:61" ht="18.75" customHeight="1" x14ac:dyDescent="0.2">
      <c r="BB1331" s="107"/>
      <c r="BC1331" s="107"/>
      <c r="BD1331" s="107"/>
      <c r="BE1331" s="107"/>
      <c r="BF1331" s="107"/>
      <c r="BG1331" s="107"/>
      <c r="BH1331" s="107"/>
      <c r="BI1331" s="107"/>
    </row>
    <row r="1332" spans="54:61" ht="18.75" customHeight="1" x14ac:dyDescent="0.2">
      <c r="BB1332" s="107"/>
      <c r="BC1332" s="107"/>
      <c r="BD1332" s="107"/>
      <c r="BE1332" s="107"/>
      <c r="BF1332" s="107"/>
      <c r="BG1332" s="107"/>
      <c r="BH1332" s="107"/>
      <c r="BI1332" s="107"/>
    </row>
    <row r="1333" spans="54:61" ht="18.75" customHeight="1" x14ac:dyDescent="0.2">
      <c r="BB1333" s="107"/>
      <c r="BC1333" s="107"/>
      <c r="BD1333" s="107"/>
      <c r="BE1333" s="107"/>
      <c r="BF1333" s="107"/>
      <c r="BG1333" s="107"/>
      <c r="BH1333" s="107"/>
      <c r="BI1333" s="107"/>
    </row>
    <row r="1334" spans="54:61" ht="18.75" customHeight="1" x14ac:dyDescent="0.2">
      <c r="BB1334" s="107"/>
      <c r="BC1334" s="107"/>
      <c r="BD1334" s="107"/>
      <c r="BE1334" s="107"/>
      <c r="BF1334" s="107"/>
      <c r="BG1334" s="107"/>
      <c r="BH1334" s="107"/>
      <c r="BI1334" s="107"/>
    </row>
    <row r="1335" spans="54:61" ht="18.75" customHeight="1" x14ac:dyDescent="0.2">
      <c r="BB1335" s="107"/>
      <c r="BC1335" s="107"/>
      <c r="BD1335" s="107"/>
      <c r="BE1335" s="107"/>
      <c r="BF1335" s="107"/>
      <c r="BG1335" s="107"/>
      <c r="BH1335" s="107"/>
      <c r="BI1335" s="107"/>
    </row>
    <row r="1336" spans="54:61" ht="18.75" customHeight="1" x14ac:dyDescent="0.2">
      <c r="BB1336" s="107"/>
      <c r="BC1336" s="107"/>
      <c r="BD1336" s="107"/>
      <c r="BE1336" s="107"/>
      <c r="BF1336" s="107"/>
      <c r="BG1336" s="107"/>
      <c r="BH1336" s="107"/>
      <c r="BI1336" s="107"/>
    </row>
    <row r="1337" spans="54:61" ht="18.75" customHeight="1" x14ac:dyDescent="0.2">
      <c r="BB1337" s="107"/>
      <c r="BC1337" s="107"/>
      <c r="BD1337" s="107"/>
      <c r="BE1337" s="107"/>
      <c r="BF1337" s="107"/>
      <c r="BG1337" s="107"/>
      <c r="BH1337" s="107"/>
      <c r="BI1337" s="107"/>
    </row>
    <row r="1338" spans="54:61" ht="18.75" customHeight="1" x14ac:dyDescent="0.2">
      <c r="BB1338" s="107"/>
      <c r="BC1338" s="107"/>
      <c r="BD1338" s="107"/>
      <c r="BE1338" s="107"/>
      <c r="BF1338" s="107"/>
      <c r="BG1338" s="107"/>
      <c r="BH1338" s="107"/>
      <c r="BI1338" s="107"/>
    </row>
    <row r="1339" spans="54:61" ht="18.75" customHeight="1" x14ac:dyDescent="0.2">
      <c r="BB1339" s="107"/>
      <c r="BC1339" s="107"/>
      <c r="BD1339" s="107"/>
      <c r="BE1339" s="107"/>
      <c r="BF1339" s="107"/>
      <c r="BG1339" s="107"/>
      <c r="BH1339" s="107"/>
      <c r="BI1339" s="107"/>
    </row>
    <row r="1340" spans="54:61" ht="18.75" customHeight="1" x14ac:dyDescent="0.2">
      <c r="BB1340" s="107"/>
      <c r="BC1340" s="107"/>
      <c r="BD1340" s="107"/>
      <c r="BE1340" s="107"/>
      <c r="BF1340" s="107"/>
      <c r="BG1340" s="107"/>
      <c r="BH1340" s="107"/>
      <c r="BI1340" s="107"/>
    </row>
    <row r="1341" spans="54:61" ht="18.75" customHeight="1" x14ac:dyDescent="0.2">
      <c r="BB1341" s="107"/>
      <c r="BC1341" s="107"/>
      <c r="BD1341" s="107"/>
      <c r="BE1341" s="107"/>
      <c r="BF1341" s="107"/>
      <c r="BG1341" s="107"/>
      <c r="BH1341" s="107"/>
      <c r="BI1341" s="107"/>
    </row>
    <row r="1342" spans="54:61" ht="18.75" customHeight="1" x14ac:dyDescent="0.2">
      <c r="BB1342" s="107"/>
      <c r="BC1342" s="107"/>
      <c r="BD1342" s="107"/>
      <c r="BE1342" s="107"/>
      <c r="BF1342" s="107"/>
      <c r="BG1342" s="107"/>
      <c r="BH1342" s="107"/>
      <c r="BI1342" s="107"/>
    </row>
    <row r="1343" spans="54:61" ht="18.75" customHeight="1" x14ac:dyDescent="0.2">
      <c r="BB1343" s="107"/>
      <c r="BC1343" s="107"/>
      <c r="BD1343" s="107"/>
      <c r="BE1343" s="107"/>
      <c r="BF1343" s="107"/>
      <c r="BG1343" s="107"/>
      <c r="BH1343" s="107"/>
      <c r="BI1343" s="107"/>
    </row>
    <row r="1344" spans="54:61" ht="18.75" customHeight="1" x14ac:dyDescent="0.2">
      <c r="BB1344" s="107"/>
      <c r="BC1344" s="107"/>
      <c r="BD1344" s="107"/>
      <c r="BE1344" s="107"/>
      <c r="BF1344" s="107"/>
      <c r="BG1344" s="107"/>
      <c r="BH1344" s="107"/>
      <c r="BI1344" s="107"/>
    </row>
    <row r="1345" spans="54:61" ht="18.75" customHeight="1" x14ac:dyDescent="0.2">
      <c r="BB1345" s="107"/>
      <c r="BC1345" s="107"/>
      <c r="BD1345" s="107"/>
      <c r="BE1345" s="107"/>
      <c r="BF1345" s="107"/>
      <c r="BG1345" s="107"/>
      <c r="BH1345" s="107"/>
      <c r="BI1345" s="107"/>
    </row>
    <row r="1346" spans="54:61" ht="18.75" customHeight="1" x14ac:dyDescent="0.2">
      <c r="BB1346" s="107"/>
      <c r="BC1346" s="107"/>
      <c r="BD1346" s="107"/>
      <c r="BE1346" s="107"/>
      <c r="BF1346" s="107"/>
      <c r="BG1346" s="107"/>
      <c r="BH1346" s="107"/>
      <c r="BI1346" s="107"/>
    </row>
    <row r="1347" spans="54:61" ht="18.75" customHeight="1" x14ac:dyDescent="0.2">
      <c r="BB1347" s="107"/>
      <c r="BC1347" s="107"/>
      <c r="BD1347" s="107"/>
      <c r="BE1347" s="107"/>
      <c r="BF1347" s="107"/>
      <c r="BG1347" s="107"/>
      <c r="BH1347" s="107"/>
      <c r="BI1347" s="107"/>
    </row>
    <row r="1348" spans="54:61" ht="18.75" customHeight="1" x14ac:dyDescent="0.2">
      <c r="BB1348" s="107"/>
      <c r="BC1348" s="107"/>
      <c r="BD1348" s="107"/>
      <c r="BE1348" s="107"/>
      <c r="BF1348" s="107"/>
      <c r="BG1348" s="107"/>
      <c r="BH1348" s="107"/>
      <c r="BI1348" s="107"/>
    </row>
    <row r="1349" spans="54:61" ht="18.75" customHeight="1" x14ac:dyDescent="0.2">
      <c r="BB1349" s="107"/>
      <c r="BC1349" s="107"/>
      <c r="BD1349" s="107"/>
      <c r="BE1349" s="107"/>
      <c r="BF1349" s="107"/>
      <c r="BG1349" s="107"/>
      <c r="BH1349" s="107"/>
      <c r="BI1349" s="107"/>
    </row>
    <row r="1350" spans="54:61" ht="18.75" customHeight="1" x14ac:dyDescent="0.2">
      <c r="BB1350" s="107"/>
      <c r="BC1350" s="107"/>
      <c r="BD1350" s="107"/>
      <c r="BE1350" s="107"/>
      <c r="BF1350" s="107"/>
      <c r="BG1350" s="107"/>
      <c r="BH1350" s="107"/>
      <c r="BI1350" s="107"/>
    </row>
    <row r="1351" spans="54:61" ht="18.75" customHeight="1" x14ac:dyDescent="0.2">
      <c r="BB1351" s="107"/>
      <c r="BC1351" s="107"/>
      <c r="BD1351" s="107"/>
      <c r="BE1351" s="107"/>
      <c r="BF1351" s="107"/>
      <c r="BG1351" s="107"/>
      <c r="BH1351" s="107"/>
      <c r="BI1351" s="107"/>
    </row>
    <row r="1352" spans="54:61" ht="18.75" customHeight="1" x14ac:dyDescent="0.2">
      <c r="BB1352" s="107"/>
      <c r="BC1352" s="107"/>
      <c r="BD1352" s="107"/>
      <c r="BE1352" s="107"/>
      <c r="BF1352" s="107"/>
      <c r="BG1352" s="107"/>
      <c r="BH1352" s="107"/>
      <c r="BI1352" s="107"/>
    </row>
    <row r="1353" spans="54:61" ht="18.75" customHeight="1" x14ac:dyDescent="0.2">
      <c r="BB1353" s="107"/>
      <c r="BC1353" s="107"/>
      <c r="BD1353" s="107"/>
      <c r="BE1353" s="107"/>
      <c r="BF1353" s="107"/>
      <c r="BG1353" s="107"/>
      <c r="BH1353" s="107"/>
      <c r="BI1353" s="107"/>
    </row>
    <row r="1354" spans="54:61" ht="18.75" customHeight="1" x14ac:dyDescent="0.2">
      <c r="BB1354" s="107"/>
      <c r="BC1354" s="107"/>
      <c r="BD1354" s="107"/>
      <c r="BE1354" s="107"/>
      <c r="BF1354" s="107"/>
      <c r="BG1354" s="107"/>
      <c r="BH1354" s="107"/>
      <c r="BI1354" s="107"/>
    </row>
    <row r="1355" spans="54:61" ht="18.75" customHeight="1" x14ac:dyDescent="0.2">
      <c r="BB1355" s="107"/>
      <c r="BC1355" s="107"/>
      <c r="BD1355" s="107"/>
      <c r="BE1355" s="107"/>
      <c r="BF1355" s="107"/>
      <c r="BG1355" s="107"/>
      <c r="BH1355" s="107"/>
      <c r="BI1355" s="107"/>
    </row>
    <row r="1356" spans="54:61" ht="18.75" customHeight="1" x14ac:dyDescent="0.2">
      <c r="BB1356" s="107"/>
      <c r="BC1356" s="107"/>
      <c r="BD1356" s="107"/>
      <c r="BE1356" s="107"/>
      <c r="BF1356" s="107"/>
      <c r="BG1356" s="107"/>
      <c r="BH1356" s="107"/>
      <c r="BI1356" s="107"/>
    </row>
    <row r="1357" spans="54:61" ht="18.75" customHeight="1" x14ac:dyDescent="0.2">
      <c r="BB1357" s="107"/>
      <c r="BC1357" s="107"/>
      <c r="BD1357" s="107"/>
      <c r="BE1357" s="107"/>
      <c r="BF1357" s="107"/>
      <c r="BG1357" s="107"/>
      <c r="BH1357" s="107"/>
      <c r="BI1357" s="107"/>
    </row>
    <row r="1358" spans="54:61" ht="18.75" customHeight="1" x14ac:dyDescent="0.2">
      <c r="BB1358" s="107"/>
      <c r="BC1358" s="107"/>
      <c r="BD1358" s="107"/>
      <c r="BE1358" s="107"/>
      <c r="BF1358" s="107"/>
      <c r="BG1358" s="107"/>
      <c r="BH1358" s="107"/>
      <c r="BI1358" s="107"/>
    </row>
    <row r="1359" spans="54:61" ht="18.75" customHeight="1" x14ac:dyDescent="0.2">
      <c r="BB1359" s="107"/>
      <c r="BC1359" s="107"/>
      <c r="BD1359" s="107"/>
      <c r="BE1359" s="107"/>
      <c r="BF1359" s="107"/>
      <c r="BG1359" s="107"/>
      <c r="BH1359" s="107"/>
      <c r="BI1359" s="107"/>
    </row>
    <row r="1360" spans="54:61" ht="18.75" customHeight="1" x14ac:dyDescent="0.2">
      <c r="BB1360" s="107"/>
      <c r="BC1360" s="107"/>
      <c r="BD1360" s="107"/>
      <c r="BE1360" s="107"/>
      <c r="BF1360" s="107"/>
      <c r="BG1360" s="107"/>
      <c r="BH1360" s="107"/>
      <c r="BI1360" s="107"/>
    </row>
    <row r="1361" spans="54:61" ht="18.75" customHeight="1" x14ac:dyDescent="0.2">
      <c r="BB1361" s="107"/>
      <c r="BC1361" s="107"/>
      <c r="BD1361" s="107"/>
      <c r="BE1361" s="107"/>
      <c r="BF1361" s="107"/>
      <c r="BG1361" s="107"/>
      <c r="BH1361" s="107"/>
      <c r="BI1361" s="107"/>
    </row>
    <row r="1362" spans="54:61" ht="18.75" customHeight="1" x14ac:dyDescent="0.2">
      <c r="BB1362" s="107"/>
      <c r="BC1362" s="107"/>
      <c r="BD1362" s="107"/>
      <c r="BE1362" s="107"/>
      <c r="BF1362" s="107"/>
      <c r="BG1362" s="107"/>
      <c r="BH1362" s="107"/>
      <c r="BI1362" s="107"/>
    </row>
    <row r="1363" spans="54:61" ht="18.75" customHeight="1" x14ac:dyDescent="0.2">
      <c r="BB1363" s="107"/>
      <c r="BC1363" s="107"/>
      <c r="BD1363" s="107"/>
      <c r="BE1363" s="107"/>
      <c r="BF1363" s="107"/>
      <c r="BG1363" s="107"/>
      <c r="BH1363" s="107"/>
      <c r="BI1363" s="107"/>
    </row>
    <row r="1364" spans="54:61" ht="18.75" customHeight="1" x14ac:dyDescent="0.2">
      <c r="BB1364" s="107"/>
      <c r="BC1364" s="107"/>
      <c r="BD1364" s="107"/>
      <c r="BE1364" s="107"/>
      <c r="BF1364" s="107"/>
      <c r="BG1364" s="107"/>
      <c r="BH1364" s="107"/>
      <c r="BI1364" s="107"/>
    </row>
    <row r="1365" spans="54:61" ht="18.75" customHeight="1" x14ac:dyDescent="0.2">
      <c r="BB1365" s="107"/>
      <c r="BC1365" s="107"/>
      <c r="BD1365" s="107"/>
      <c r="BE1365" s="107"/>
      <c r="BF1365" s="107"/>
      <c r="BG1365" s="107"/>
      <c r="BH1365" s="107"/>
      <c r="BI1365" s="107"/>
    </row>
    <row r="1366" spans="54:61" ht="18.75" customHeight="1" x14ac:dyDescent="0.2">
      <c r="BB1366" s="107"/>
      <c r="BC1366" s="107"/>
      <c r="BD1366" s="107"/>
      <c r="BE1366" s="107"/>
      <c r="BF1366" s="107"/>
      <c r="BG1366" s="107"/>
      <c r="BH1366" s="107"/>
      <c r="BI1366" s="107"/>
    </row>
    <row r="1367" spans="54:61" ht="18.75" customHeight="1" x14ac:dyDescent="0.2">
      <c r="BB1367" s="107"/>
      <c r="BC1367" s="107"/>
      <c r="BD1367" s="107"/>
      <c r="BE1367" s="107"/>
      <c r="BF1367" s="107"/>
      <c r="BG1367" s="107"/>
      <c r="BH1367" s="107"/>
      <c r="BI1367" s="107"/>
    </row>
    <row r="1368" spans="54:61" ht="18.75" customHeight="1" x14ac:dyDescent="0.2">
      <c r="BB1368" s="107"/>
      <c r="BC1368" s="107"/>
      <c r="BD1368" s="107"/>
      <c r="BE1368" s="107"/>
      <c r="BF1368" s="107"/>
      <c r="BG1368" s="107"/>
      <c r="BH1368" s="107"/>
      <c r="BI1368" s="107"/>
    </row>
    <row r="1369" spans="54:61" ht="18.75" customHeight="1" x14ac:dyDescent="0.2">
      <c r="BB1369" s="107"/>
      <c r="BC1369" s="107"/>
      <c r="BD1369" s="107"/>
      <c r="BE1369" s="107"/>
      <c r="BF1369" s="107"/>
      <c r="BG1369" s="107"/>
      <c r="BH1369" s="107"/>
      <c r="BI1369" s="107"/>
    </row>
    <row r="1370" spans="54:61" ht="18.75" customHeight="1" x14ac:dyDescent="0.2">
      <c r="BB1370" s="107"/>
      <c r="BC1370" s="107"/>
      <c r="BD1370" s="107"/>
      <c r="BE1370" s="107"/>
      <c r="BF1370" s="107"/>
      <c r="BG1370" s="107"/>
      <c r="BH1370" s="107"/>
      <c r="BI1370" s="107"/>
    </row>
    <row r="1371" spans="54:61" ht="18.75" customHeight="1" x14ac:dyDescent="0.2">
      <c r="BB1371" s="107"/>
      <c r="BC1371" s="107"/>
      <c r="BD1371" s="107"/>
      <c r="BE1371" s="107"/>
      <c r="BF1371" s="107"/>
      <c r="BG1371" s="107"/>
      <c r="BH1371" s="107"/>
      <c r="BI1371" s="107"/>
    </row>
    <row r="1372" spans="54:61" ht="18.75" customHeight="1" x14ac:dyDescent="0.2">
      <c r="BB1372" s="107"/>
      <c r="BC1372" s="107"/>
      <c r="BD1372" s="107"/>
      <c r="BE1372" s="107"/>
      <c r="BF1372" s="107"/>
      <c r="BG1372" s="107"/>
      <c r="BH1372" s="107"/>
      <c r="BI1372" s="107"/>
    </row>
    <row r="1373" spans="54:61" ht="18.75" customHeight="1" x14ac:dyDescent="0.2">
      <c r="BB1373" s="107"/>
      <c r="BC1373" s="107"/>
      <c r="BD1373" s="107"/>
      <c r="BE1373" s="107"/>
      <c r="BF1373" s="107"/>
      <c r="BG1373" s="107"/>
      <c r="BH1373" s="107"/>
      <c r="BI1373" s="107"/>
    </row>
    <row r="1374" spans="54:61" ht="18.75" customHeight="1" x14ac:dyDescent="0.2">
      <c r="BB1374" s="107"/>
      <c r="BC1374" s="107"/>
      <c r="BD1374" s="107"/>
      <c r="BE1374" s="107"/>
      <c r="BF1374" s="107"/>
      <c r="BG1374" s="107"/>
      <c r="BH1374" s="107"/>
      <c r="BI1374" s="107"/>
    </row>
    <row r="1375" spans="54:61" ht="18.75" customHeight="1" x14ac:dyDescent="0.2">
      <c r="BB1375" s="107"/>
      <c r="BC1375" s="107"/>
      <c r="BD1375" s="107"/>
      <c r="BE1375" s="107"/>
      <c r="BF1375" s="107"/>
      <c r="BG1375" s="107"/>
      <c r="BH1375" s="107"/>
      <c r="BI1375" s="107"/>
    </row>
    <row r="1376" spans="54:61" ht="18.75" customHeight="1" x14ac:dyDescent="0.2">
      <c r="BB1376" s="107"/>
      <c r="BC1376" s="107"/>
      <c r="BD1376" s="107"/>
      <c r="BE1376" s="107"/>
      <c r="BF1376" s="107"/>
      <c r="BG1376" s="107"/>
      <c r="BH1376" s="107"/>
      <c r="BI1376" s="107"/>
    </row>
    <row r="1377" spans="54:61" ht="18.75" customHeight="1" x14ac:dyDescent="0.2">
      <c r="BB1377" s="107"/>
      <c r="BC1377" s="107"/>
      <c r="BD1377" s="107"/>
      <c r="BE1377" s="107"/>
      <c r="BF1377" s="107"/>
      <c r="BG1377" s="107"/>
      <c r="BH1377" s="107"/>
      <c r="BI1377" s="107"/>
    </row>
    <row r="1378" spans="54:61" ht="18.75" customHeight="1" x14ac:dyDescent="0.2">
      <c r="BB1378" s="107"/>
      <c r="BC1378" s="107"/>
      <c r="BD1378" s="107"/>
      <c r="BE1378" s="107"/>
      <c r="BF1378" s="107"/>
      <c r="BG1378" s="107"/>
      <c r="BH1378" s="107"/>
      <c r="BI1378" s="107"/>
    </row>
    <row r="1379" spans="54:61" ht="18.75" customHeight="1" x14ac:dyDescent="0.2">
      <c r="BB1379" s="107"/>
      <c r="BC1379" s="107"/>
      <c r="BD1379" s="107"/>
      <c r="BE1379" s="107"/>
      <c r="BF1379" s="107"/>
      <c r="BG1379" s="107"/>
      <c r="BH1379" s="107"/>
      <c r="BI1379" s="107"/>
    </row>
    <row r="1380" spans="54:61" ht="18.75" customHeight="1" x14ac:dyDescent="0.2">
      <c r="BB1380" s="107"/>
      <c r="BC1380" s="107"/>
      <c r="BD1380" s="107"/>
      <c r="BE1380" s="107"/>
      <c r="BF1380" s="107"/>
      <c r="BG1380" s="107"/>
      <c r="BH1380" s="107"/>
      <c r="BI1380" s="107"/>
    </row>
    <row r="1381" spans="54:61" ht="18.75" customHeight="1" x14ac:dyDescent="0.2">
      <c r="BB1381" s="107"/>
      <c r="BC1381" s="107"/>
      <c r="BD1381" s="107"/>
      <c r="BE1381" s="107"/>
      <c r="BF1381" s="107"/>
      <c r="BG1381" s="107"/>
      <c r="BH1381" s="107"/>
      <c r="BI1381" s="107"/>
    </row>
    <row r="1382" spans="54:61" ht="18.75" customHeight="1" x14ac:dyDescent="0.2">
      <c r="BB1382" s="107"/>
      <c r="BC1382" s="107"/>
      <c r="BD1382" s="107"/>
      <c r="BE1382" s="107"/>
      <c r="BF1382" s="107"/>
      <c r="BG1382" s="107"/>
      <c r="BH1382" s="107"/>
      <c r="BI1382" s="107"/>
    </row>
    <row r="1383" spans="54:61" ht="18.75" customHeight="1" x14ac:dyDescent="0.2">
      <c r="BB1383" s="107"/>
      <c r="BC1383" s="107"/>
      <c r="BD1383" s="107"/>
      <c r="BE1383" s="107"/>
      <c r="BF1383" s="107"/>
      <c r="BG1383" s="107"/>
      <c r="BH1383" s="107"/>
      <c r="BI1383" s="107"/>
    </row>
    <row r="1384" spans="54:61" ht="18.75" customHeight="1" x14ac:dyDescent="0.2">
      <c r="BB1384" s="107"/>
      <c r="BC1384" s="107"/>
      <c r="BD1384" s="107"/>
      <c r="BE1384" s="107"/>
      <c r="BF1384" s="107"/>
      <c r="BG1384" s="107"/>
      <c r="BH1384" s="107"/>
      <c r="BI1384" s="107"/>
    </row>
    <row r="1385" spans="54:61" ht="18.75" customHeight="1" x14ac:dyDescent="0.2">
      <c r="BB1385" s="107"/>
      <c r="BC1385" s="107"/>
      <c r="BD1385" s="107"/>
      <c r="BE1385" s="107"/>
      <c r="BF1385" s="107"/>
      <c r="BG1385" s="107"/>
      <c r="BH1385" s="107"/>
      <c r="BI1385" s="107"/>
    </row>
    <row r="1386" spans="54:61" ht="18.75" customHeight="1" x14ac:dyDescent="0.2">
      <c r="BB1386" s="107"/>
      <c r="BC1386" s="107"/>
      <c r="BD1386" s="107"/>
      <c r="BE1386" s="107"/>
      <c r="BF1386" s="107"/>
      <c r="BG1386" s="107"/>
      <c r="BH1386" s="107"/>
      <c r="BI1386" s="107"/>
    </row>
    <row r="1387" spans="54:61" ht="18.75" customHeight="1" x14ac:dyDescent="0.2">
      <c r="BB1387" s="107"/>
      <c r="BC1387" s="107"/>
      <c r="BD1387" s="107"/>
      <c r="BE1387" s="107"/>
      <c r="BF1387" s="107"/>
      <c r="BG1387" s="107"/>
      <c r="BH1387" s="107"/>
      <c r="BI1387" s="107"/>
    </row>
    <row r="1388" spans="54:61" ht="18.75" customHeight="1" x14ac:dyDescent="0.2">
      <c r="BB1388" s="107"/>
      <c r="BC1388" s="107"/>
      <c r="BD1388" s="107"/>
      <c r="BE1388" s="107"/>
      <c r="BF1388" s="107"/>
      <c r="BG1388" s="107"/>
      <c r="BH1388" s="107"/>
      <c r="BI1388" s="107"/>
    </row>
    <row r="1389" spans="54:61" ht="18.75" customHeight="1" x14ac:dyDescent="0.2">
      <c r="BB1389" s="107"/>
      <c r="BC1389" s="107"/>
      <c r="BD1389" s="107"/>
      <c r="BE1389" s="107"/>
      <c r="BF1389" s="107"/>
      <c r="BG1389" s="107"/>
      <c r="BH1389" s="107"/>
      <c r="BI1389" s="107"/>
    </row>
    <row r="1390" spans="54:61" ht="18.75" customHeight="1" x14ac:dyDescent="0.2">
      <c r="BB1390" s="107"/>
      <c r="BC1390" s="107"/>
      <c r="BD1390" s="107"/>
      <c r="BE1390" s="107"/>
      <c r="BF1390" s="107"/>
      <c r="BG1390" s="107"/>
      <c r="BH1390" s="107"/>
      <c r="BI1390" s="107"/>
    </row>
    <row r="1391" spans="54:61" ht="18.75" customHeight="1" x14ac:dyDescent="0.2">
      <c r="BB1391" s="107"/>
      <c r="BC1391" s="107"/>
      <c r="BD1391" s="107"/>
      <c r="BE1391" s="107"/>
      <c r="BF1391" s="107"/>
      <c r="BG1391" s="107"/>
      <c r="BH1391" s="107"/>
      <c r="BI1391" s="107"/>
    </row>
    <row r="1392" spans="54:61" ht="18.75" customHeight="1" x14ac:dyDescent="0.2">
      <c r="BB1392" s="107"/>
      <c r="BC1392" s="107"/>
      <c r="BD1392" s="107"/>
      <c r="BE1392" s="107"/>
      <c r="BF1392" s="107"/>
      <c r="BG1392" s="107"/>
      <c r="BH1392" s="107"/>
      <c r="BI1392" s="107"/>
    </row>
    <row r="1393" spans="54:61" ht="18.75" customHeight="1" x14ac:dyDescent="0.2">
      <c r="BB1393" s="107"/>
      <c r="BC1393" s="107"/>
      <c r="BD1393" s="107"/>
      <c r="BE1393" s="107"/>
      <c r="BF1393" s="107"/>
      <c r="BG1393" s="107"/>
      <c r="BH1393" s="107"/>
      <c r="BI1393" s="107"/>
    </row>
    <row r="1394" spans="54:61" ht="18.75" customHeight="1" x14ac:dyDescent="0.2">
      <c r="BB1394" s="107"/>
      <c r="BC1394" s="107"/>
      <c r="BD1394" s="107"/>
      <c r="BE1394" s="107"/>
      <c r="BF1394" s="107"/>
      <c r="BG1394" s="107"/>
      <c r="BH1394" s="107"/>
      <c r="BI1394" s="107"/>
    </row>
    <row r="1395" spans="54:61" ht="18.75" customHeight="1" x14ac:dyDescent="0.2">
      <c r="BB1395" s="107"/>
      <c r="BC1395" s="107"/>
      <c r="BD1395" s="107"/>
      <c r="BE1395" s="107"/>
      <c r="BF1395" s="107"/>
      <c r="BG1395" s="107"/>
      <c r="BH1395" s="107"/>
      <c r="BI1395" s="107"/>
    </row>
    <row r="1396" spans="54:61" ht="18.75" customHeight="1" x14ac:dyDescent="0.2">
      <c r="BB1396" s="107"/>
      <c r="BC1396" s="107"/>
      <c r="BD1396" s="107"/>
      <c r="BE1396" s="107"/>
      <c r="BF1396" s="107"/>
      <c r="BG1396" s="107"/>
      <c r="BH1396" s="107"/>
      <c r="BI1396" s="107"/>
    </row>
    <row r="1397" spans="54:61" ht="18.75" customHeight="1" x14ac:dyDescent="0.2">
      <c r="BB1397" s="107"/>
      <c r="BC1397" s="107"/>
      <c r="BD1397" s="107"/>
      <c r="BE1397" s="107"/>
      <c r="BF1397" s="107"/>
      <c r="BG1397" s="107"/>
      <c r="BH1397" s="107"/>
      <c r="BI1397" s="107"/>
    </row>
    <row r="1398" spans="54:61" ht="18.75" customHeight="1" x14ac:dyDescent="0.2">
      <c r="BB1398" s="107"/>
      <c r="BC1398" s="107"/>
      <c r="BD1398" s="107"/>
      <c r="BE1398" s="107"/>
      <c r="BF1398" s="107"/>
      <c r="BG1398" s="107"/>
      <c r="BH1398" s="107"/>
      <c r="BI1398" s="107"/>
    </row>
    <row r="1399" spans="54:61" ht="18.75" customHeight="1" x14ac:dyDescent="0.2">
      <c r="BB1399" s="107"/>
      <c r="BC1399" s="107"/>
      <c r="BD1399" s="107"/>
      <c r="BE1399" s="107"/>
      <c r="BF1399" s="107"/>
      <c r="BG1399" s="107"/>
      <c r="BH1399" s="107"/>
      <c r="BI1399" s="107"/>
    </row>
    <row r="1400" spans="54:61" ht="18.75" customHeight="1" x14ac:dyDescent="0.2">
      <c r="BB1400" s="107"/>
      <c r="BC1400" s="107"/>
      <c r="BD1400" s="107"/>
      <c r="BE1400" s="107"/>
      <c r="BF1400" s="107"/>
      <c r="BG1400" s="107"/>
      <c r="BH1400" s="107"/>
      <c r="BI1400" s="107"/>
    </row>
    <row r="1401" spans="54:61" ht="18.75" customHeight="1" x14ac:dyDescent="0.2">
      <c r="BB1401" s="107"/>
      <c r="BC1401" s="107"/>
      <c r="BD1401" s="107"/>
      <c r="BE1401" s="107"/>
      <c r="BF1401" s="107"/>
      <c r="BG1401" s="107"/>
      <c r="BH1401" s="107"/>
      <c r="BI1401" s="107"/>
    </row>
    <row r="1402" spans="54:61" ht="18.75" customHeight="1" x14ac:dyDescent="0.2">
      <c r="BB1402" s="107"/>
      <c r="BC1402" s="107"/>
      <c r="BD1402" s="107"/>
      <c r="BE1402" s="107"/>
      <c r="BF1402" s="107"/>
      <c r="BG1402" s="107"/>
      <c r="BH1402" s="107"/>
      <c r="BI1402" s="107"/>
    </row>
    <row r="1403" spans="54:61" ht="18.75" customHeight="1" x14ac:dyDescent="0.2">
      <c r="BB1403" s="107"/>
      <c r="BC1403" s="107"/>
      <c r="BD1403" s="107"/>
      <c r="BE1403" s="107"/>
      <c r="BF1403" s="107"/>
      <c r="BG1403" s="107"/>
      <c r="BH1403" s="107"/>
      <c r="BI1403" s="107"/>
    </row>
    <row r="1404" spans="54:61" ht="18.75" customHeight="1" x14ac:dyDescent="0.2">
      <c r="BB1404" s="107"/>
      <c r="BC1404" s="107"/>
      <c r="BD1404" s="107"/>
      <c r="BE1404" s="107"/>
      <c r="BF1404" s="107"/>
      <c r="BG1404" s="107"/>
      <c r="BH1404" s="107"/>
      <c r="BI1404" s="107"/>
    </row>
    <row r="1405" spans="54:61" ht="18.75" customHeight="1" x14ac:dyDescent="0.2">
      <c r="BB1405" s="107"/>
      <c r="BC1405" s="107"/>
      <c r="BD1405" s="107"/>
      <c r="BE1405" s="107"/>
      <c r="BF1405" s="107"/>
      <c r="BG1405" s="107"/>
      <c r="BH1405" s="107"/>
      <c r="BI1405" s="107"/>
    </row>
    <row r="1406" spans="54:61" ht="18.75" customHeight="1" x14ac:dyDescent="0.2">
      <c r="BB1406" s="107"/>
      <c r="BC1406" s="107"/>
      <c r="BD1406" s="107"/>
      <c r="BE1406" s="107"/>
      <c r="BF1406" s="107"/>
      <c r="BG1406" s="107"/>
      <c r="BH1406" s="107"/>
      <c r="BI1406" s="107"/>
    </row>
    <row r="1407" spans="54:61" ht="18.75" customHeight="1" x14ac:dyDescent="0.2">
      <c r="BB1407" s="107"/>
      <c r="BC1407" s="107"/>
      <c r="BD1407" s="107"/>
      <c r="BE1407" s="107"/>
      <c r="BF1407" s="107"/>
      <c r="BG1407" s="107"/>
      <c r="BH1407" s="107"/>
      <c r="BI1407" s="107"/>
    </row>
    <row r="1408" spans="54:61" ht="18.75" customHeight="1" x14ac:dyDescent="0.2">
      <c r="BB1408" s="107"/>
      <c r="BC1408" s="107"/>
      <c r="BD1408" s="107"/>
      <c r="BE1408" s="107"/>
      <c r="BF1408" s="107"/>
      <c r="BG1408" s="107"/>
      <c r="BH1408" s="107"/>
      <c r="BI1408" s="107"/>
    </row>
    <row r="1409" spans="54:61" ht="18.75" customHeight="1" x14ac:dyDescent="0.2">
      <c r="BB1409" s="107"/>
      <c r="BC1409" s="107"/>
      <c r="BD1409" s="107"/>
      <c r="BE1409" s="107"/>
      <c r="BF1409" s="107"/>
      <c r="BG1409" s="107"/>
      <c r="BH1409" s="107"/>
      <c r="BI1409" s="107"/>
    </row>
    <row r="1410" spans="54:61" ht="18.75" customHeight="1" x14ac:dyDescent="0.2">
      <c r="BB1410" s="107"/>
      <c r="BC1410" s="107"/>
      <c r="BD1410" s="107"/>
      <c r="BE1410" s="107"/>
      <c r="BF1410" s="107"/>
      <c r="BG1410" s="107"/>
      <c r="BH1410" s="107"/>
      <c r="BI1410" s="107"/>
    </row>
    <row r="1411" spans="54:61" ht="18.75" customHeight="1" x14ac:dyDescent="0.2">
      <c r="BB1411" s="107"/>
      <c r="BC1411" s="107"/>
      <c r="BD1411" s="107"/>
      <c r="BE1411" s="107"/>
      <c r="BF1411" s="107"/>
      <c r="BG1411" s="107"/>
      <c r="BH1411" s="107"/>
      <c r="BI1411" s="107"/>
    </row>
    <row r="1412" spans="54:61" ht="18.75" customHeight="1" x14ac:dyDescent="0.2">
      <c r="BB1412" s="107"/>
      <c r="BC1412" s="107"/>
      <c r="BD1412" s="107"/>
      <c r="BE1412" s="107"/>
      <c r="BF1412" s="107"/>
      <c r="BG1412" s="107"/>
      <c r="BH1412" s="107"/>
      <c r="BI1412" s="107"/>
    </row>
    <row r="1413" spans="54:61" ht="18.75" customHeight="1" x14ac:dyDescent="0.2">
      <c r="BB1413" s="107"/>
      <c r="BC1413" s="107"/>
      <c r="BD1413" s="107"/>
      <c r="BE1413" s="107"/>
      <c r="BF1413" s="107"/>
      <c r="BG1413" s="107"/>
      <c r="BH1413" s="107"/>
      <c r="BI1413" s="107"/>
    </row>
    <row r="1414" spans="54:61" ht="18.75" customHeight="1" x14ac:dyDescent="0.2">
      <c r="BB1414" s="107"/>
      <c r="BC1414" s="107"/>
      <c r="BD1414" s="107"/>
      <c r="BE1414" s="107"/>
      <c r="BF1414" s="107"/>
      <c r="BG1414" s="107"/>
      <c r="BH1414" s="107"/>
      <c r="BI1414" s="107"/>
    </row>
    <row r="1415" spans="54:61" ht="18.75" customHeight="1" x14ac:dyDescent="0.2">
      <c r="BB1415" s="107"/>
      <c r="BC1415" s="107"/>
      <c r="BD1415" s="107"/>
      <c r="BE1415" s="107"/>
      <c r="BF1415" s="107"/>
      <c r="BG1415" s="107"/>
      <c r="BH1415" s="107"/>
      <c r="BI1415" s="107"/>
    </row>
    <row r="1416" spans="54:61" ht="18.75" customHeight="1" x14ac:dyDescent="0.2">
      <c r="BB1416" s="107"/>
      <c r="BC1416" s="107"/>
      <c r="BD1416" s="107"/>
      <c r="BE1416" s="107"/>
      <c r="BF1416" s="107"/>
      <c r="BG1416" s="107"/>
      <c r="BH1416" s="107"/>
      <c r="BI1416" s="107"/>
    </row>
    <row r="1417" spans="54:61" ht="18.75" customHeight="1" x14ac:dyDescent="0.2">
      <c r="BB1417" s="107"/>
      <c r="BC1417" s="107"/>
      <c r="BD1417" s="107"/>
      <c r="BE1417" s="107"/>
      <c r="BF1417" s="107"/>
      <c r="BG1417" s="107"/>
      <c r="BH1417" s="107"/>
      <c r="BI1417" s="107"/>
    </row>
    <row r="1418" spans="54:61" ht="18.75" customHeight="1" x14ac:dyDescent="0.2">
      <c r="BB1418" s="107"/>
      <c r="BC1418" s="107"/>
      <c r="BD1418" s="107"/>
      <c r="BE1418" s="107"/>
      <c r="BF1418" s="107"/>
      <c r="BG1418" s="107"/>
      <c r="BH1418" s="107"/>
      <c r="BI1418" s="107"/>
    </row>
    <row r="1419" spans="54:61" ht="18.75" customHeight="1" x14ac:dyDescent="0.2">
      <c r="BB1419" s="107"/>
      <c r="BC1419" s="107"/>
      <c r="BD1419" s="107"/>
      <c r="BE1419" s="107"/>
      <c r="BF1419" s="107"/>
      <c r="BG1419" s="107"/>
      <c r="BH1419" s="107"/>
      <c r="BI1419" s="107"/>
    </row>
    <row r="1420" spans="54:61" ht="18.75" customHeight="1" x14ac:dyDescent="0.2">
      <c r="BB1420" s="107"/>
      <c r="BC1420" s="107"/>
      <c r="BD1420" s="107"/>
      <c r="BE1420" s="107"/>
      <c r="BF1420" s="107"/>
      <c r="BG1420" s="107"/>
      <c r="BH1420" s="107"/>
      <c r="BI1420" s="107"/>
    </row>
    <row r="1421" spans="54:61" ht="18.75" customHeight="1" x14ac:dyDescent="0.2">
      <c r="BB1421" s="107"/>
      <c r="BC1421" s="107"/>
      <c r="BD1421" s="107"/>
      <c r="BE1421" s="107"/>
      <c r="BF1421" s="107"/>
      <c r="BG1421" s="107"/>
      <c r="BH1421" s="107"/>
      <c r="BI1421" s="107"/>
    </row>
    <row r="1422" spans="54:61" ht="18.75" customHeight="1" x14ac:dyDescent="0.2">
      <c r="BB1422" s="107"/>
      <c r="BC1422" s="107"/>
      <c r="BD1422" s="107"/>
      <c r="BE1422" s="107"/>
      <c r="BF1422" s="107"/>
      <c r="BG1422" s="107"/>
      <c r="BH1422" s="107"/>
      <c r="BI1422" s="107"/>
    </row>
    <row r="1423" spans="54:61" ht="18.75" customHeight="1" x14ac:dyDescent="0.2">
      <c r="BB1423" s="107"/>
      <c r="BC1423" s="107"/>
      <c r="BD1423" s="107"/>
      <c r="BE1423" s="107"/>
      <c r="BF1423" s="107"/>
      <c r="BG1423" s="107"/>
      <c r="BH1423" s="107"/>
      <c r="BI1423" s="107"/>
    </row>
    <row r="1424" spans="54:61" ht="18.75" customHeight="1" x14ac:dyDescent="0.2">
      <c r="BB1424" s="107"/>
      <c r="BC1424" s="107"/>
      <c r="BD1424" s="107"/>
      <c r="BE1424" s="107"/>
      <c r="BF1424" s="107"/>
      <c r="BG1424" s="107"/>
      <c r="BH1424" s="107"/>
      <c r="BI1424" s="107"/>
    </row>
    <row r="1425" spans="54:61" ht="18.75" customHeight="1" x14ac:dyDescent="0.2">
      <c r="BB1425" s="107"/>
      <c r="BC1425" s="107"/>
      <c r="BD1425" s="107"/>
      <c r="BE1425" s="107"/>
      <c r="BF1425" s="107"/>
      <c r="BG1425" s="107"/>
      <c r="BH1425" s="107"/>
      <c r="BI1425" s="107"/>
    </row>
    <row r="1426" spans="54:61" ht="18.75" customHeight="1" x14ac:dyDescent="0.2">
      <c r="BB1426" s="107"/>
      <c r="BC1426" s="107"/>
      <c r="BD1426" s="107"/>
      <c r="BE1426" s="107"/>
      <c r="BF1426" s="107"/>
      <c r="BG1426" s="107"/>
      <c r="BH1426" s="107"/>
      <c r="BI1426" s="107"/>
    </row>
    <row r="1427" spans="54:61" ht="18.75" customHeight="1" x14ac:dyDescent="0.2">
      <c r="BB1427" s="107"/>
      <c r="BC1427" s="107"/>
      <c r="BD1427" s="107"/>
      <c r="BE1427" s="107"/>
      <c r="BF1427" s="107"/>
      <c r="BG1427" s="107"/>
      <c r="BH1427" s="107"/>
      <c r="BI1427" s="107"/>
    </row>
    <row r="1428" spans="54:61" ht="18.75" customHeight="1" x14ac:dyDescent="0.2">
      <c r="BB1428" s="107"/>
      <c r="BC1428" s="107"/>
      <c r="BD1428" s="107"/>
      <c r="BE1428" s="107"/>
      <c r="BF1428" s="107"/>
      <c r="BG1428" s="107"/>
      <c r="BH1428" s="107"/>
      <c r="BI1428" s="107"/>
    </row>
    <row r="1429" spans="54:61" ht="18.75" customHeight="1" x14ac:dyDescent="0.2">
      <c r="BB1429" s="107"/>
      <c r="BC1429" s="107"/>
      <c r="BD1429" s="107"/>
      <c r="BE1429" s="107"/>
      <c r="BF1429" s="107"/>
      <c r="BG1429" s="107"/>
      <c r="BH1429" s="107"/>
      <c r="BI1429" s="107"/>
    </row>
    <row r="1430" spans="54:61" ht="18.75" customHeight="1" x14ac:dyDescent="0.2">
      <c r="BB1430" s="107"/>
      <c r="BC1430" s="107"/>
      <c r="BD1430" s="107"/>
      <c r="BE1430" s="107"/>
      <c r="BF1430" s="107"/>
      <c r="BG1430" s="107"/>
      <c r="BH1430" s="107"/>
      <c r="BI1430" s="107"/>
    </row>
    <row r="1431" spans="54:61" ht="18.75" customHeight="1" x14ac:dyDescent="0.2">
      <c r="BB1431" s="107"/>
      <c r="BC1431" s="107"/>
      <c r="BD1431" s="107"/>
      <c r="BE1431" s="107"/>
      <c r="BF1431" s="107"/>
      <c r="BG1431" s="107"/>
      <c r="BH1431" s="107"/>
      <c r="BI1431" s="107"/>
    </row>
    <row r="1432" spans="54:61" ht="18.75" customHeight="1" x14ac:dyDescent="0.2">
      <c r="BB1432" s="107"/>
      <c r="BC1432" s="107"/>
      <c r="BD1432" s="107"/>
      <c r="BE1432" s="107"/>
      <c r="BF1432" s="107"/>
      <c r="BG1432" s="107"/>
      <c r="BH1432" s="107"/>
      <c r="BI1432" s="107"/>
    </row>
    <row r="1433" spans="54:61" ht="12.75" customHeight="1" x14ac:dyDescent="0.2">
      <c r="BB1433" s="107"/>
      <c r="BC1433" s="107"/>
      <c r="BD1433" s="107"/>
      <c r="BE1433" s="107"/>
      <c r="BF1433" s="107"/>
      <c r="BG1433" s="107"/>
      <c r="BH1433" s="107"/>
      <c r="BI1433" s="107"/>
    </row>
    <row r="1434" spans="54:61" ht="12.75" customHeight="1" x14ac:dyDescent="0.2">
      <c r="BB1434" s="107"/>
      <c r="BC1434" s="107"/>
      <c r="BD1434" s="107"/>
      <c r="BE1434" s="107"/>
      <c r="BF1434" s="107"/>
      <c r="BG1434" s="107"/>
      <c r="BH1434" s="107"/>
      <c r="BI1434" s="107"/>
    </row>
    <row r="1435" spans="54:61" ht="12.75" customHeight="1" x14ac:dyDescent="0.2">
      <c r="BB1435" s="107"/>
      <c r="BC1435" s="107"/>
      <c r="BD1435" s="107"/>
      <c r="BE1435" s="107"/>
      <c r="BF1435" s="107"/>
      <c r="BG1435" s="107"/>
      <c r="BH1435" s="107"/>
      <c r="BI1435" s="107"/>
    </row>
    <row r="1436" spans="54:61" ht="12.75" customHeight="1" x14ac:dyDescent="0.2">
      <c r="BB1436" s="107"/>
      <c r="BC1436" s="107"/>
      <c r="BD1436" s="107"/>
      <c r="BE1436" s="107"/>
      <c r="BF1436" s="107"/>
      <c r="BG1436" s="107"/>
      <c r="BH1436" s="107"/>
      <c r="BI1436" s="107"/>
    </row>
    <row r="1437" spans="54:61" ht="12.75" customHeight="1" x14ac:dyDescent="0.2">
      <c r="BB1437" s="107"/>
      <c r="BC1437" s="107"/>
      <c r="BD1437" s="107"/>
      <c r="BE1437" s="107"/>
      <c r="BF1437" s="107"/>
      <c r="BG1437" s="107"/>
      <c r="BH1437" s="107"/>
      <c r="BI1437" s="107"/>
    </row>
    <row r="1438" spans="54:61" ht="12.75" customHeight="1" x14ac:dyDescent="0.2">
      <c r="BB1438" s="107"/>
      <c r="BC1438" s="107"/>
      <c r="BD1438" s="107"/>
      <c r="BE1438" s="107"/>
      <c r="BF1438" s="107"/>
      <c r="BG1438" s="107"/>
      <c r="BH1438" s="107"/>
      <c r="BI1438" s="107"/>
    </row>
    <row r="1439" spans="54:61" ht="12.75" customHeight="1" x14ac:dyDescent="0.2">
      <c r="BB1439" s="107"/>
      <c r="BC1439" s="107"/>
      <c r="BD1439" s="107"/>
      <c r="BE1439" s="107"/>
      <c r="BF1439" s="107"/>
      <c r="BG1439" s="107"/>
      <c r="BH1439" s="107"/>
      <c r="BI1439" s="107"/>
    </row>
    <row r="1440" spans="54:61" ht="12.75" customHeight="1" x14ac:dyDescent="0.2">
      <c r="BB1440" s="107"/>
      <c r="BC1440" s="107"/>
      <c r="BD1440" s="107"/>
      <c r="BE1440" s="107"/>
      <c r="BF1440" s="107"/>
      <c r="BG1440" s="107"/>
      <c r="BH1440" s="107"/>
      <c r="BI1440" s="107"/>
    </row>
    <row r="1441" spans="54:61" ht="12.75" customHeight="1" x14ac:dyDescent="0.2">
      <c r="BB1441" s="107"/>
      <c r="BC1441" s="107"/>
      <c r="BD1441" s="107"/>
      <c r="BE1441" s="107"/>
      <c r="BF1441" s="107"/>
      <c r="BG1441" s="107"/>
      <c r="BH1441" s="107"/>
      <c r="BI1441" s="107"/>
    </row>
    <row r="1442" spans="54:61" ht="12.75" customHeight="1" x14ac:dyDescent="0.2">
      <c r="BB1442" s="107"/>
      <c r="BC1442" s="107"/>
      <c r="BD1442" s="107"/>
      <c r="BE1442" s="107"/>
      <c r="BF1442" s="107"/>
      <c r="BG1442" s="107"/>
      <c r="BH1442" s="107"/>
      <c r="BI1442" s="107"/>
    </row>
    <row r="1443" spans="54:61" ht="12.75" customHeight="1" x14ac:dyDescent="0.2">
      <c r="BB1443" s="107"/>
      <c r="BC1443" s="107"/>
      <c r="BD1443" s="107"/>
      <c r="BE1443" s="107"/>
      <c r="BF1443" s="107"/>
      <c r="BG1443" s="107"/>
      <c r="BH1443" s="107"/>
      <c r="BI1443" s="107"/>
    </row>
    <row r="1444" spans="54:61" ht="12.75" customHeight="1" x14ac:dyDescent="0.2">
      <c r="BB1444" s="107"/>
      <c r="BC1444" s="107"/>
      <c r="BD1444" s="107"/>
      <c r="BE1444" s="107"/>
      <c r="BF1444" s="107"/>
      <c r="BG1444" s="107"/>
      <c r="BH1444" s="107"/>
      <c r="BI1444" s="107"/>
    </row>
    <row r="1445" spans="54:61" ht="12.75" customHeight="1" x14ac:dyDescent="0.2">
      <c r="BB1445" s="107"/>
      <c r="BC1445" s="107"/>
      <c r="BD1445" s="107"/>
      <c r="BE1445" s="107"/>
      <c r="BF1445" s="107"/>
      <c r="BG1445" s="107"/>
      <c r="BH1445" s="107"/>
      <c r="BI1445" s="107"/>
    </row>
    <row r="1446" spans="54:61" ht="12.75" customHeight="1" x14ac:dyDescent="0.2">
      <c r="BB1446" s="107"/>
      <c r="BC1446" s="107"/>
      <c r="BD1446" s="107"/>
      <c r="BE1446" s="107"/>
      <c r="BF1446" s="107"/>
      <c r="BG1446" s="107"/>
      <c r="BH1446" s="107"/>
      <c r="BI1446" s="107"/>
    </row>
    <row r="1447" spans="54:61" ht="12.75" customHeight="1" x14ac:dyDescent="0.2">
      <c r="BB1447" s="107"/>
      <c r="BC1447" s="107"/>
      <c r="BD1447" s="107"/>
      <c r="BE1447" s="107"/>
      <c r="BF1447" s="107"/>
      <c r="BG1447" s="107"/>
      <c r="BH1447" s="107"/>
      <c r="BI1447" s="107"/>
    </row>
    <row r="1448" spans="54:61" ht="12.75" customHeight="1" x14ac:dyDescent="0.2">
      <c r="BB1448" s="107"/>
      <c r="BC1448" s="107"/>
      <c r="BD1448" s="107"/>
      <c r="BE1448" s="107"/>
      <c r="BF1448" s="107"/>
      <c r="BG1448" s="107"/>
      <c r="BH1448" s="107"/>
      <c r="BI1448" s="107"/>
    </row>
    <row r="1449" spans="54:61" ht="12.75" customHeight="1" x14ac:dyDescent="0.2">
      <c r="BB1449" s="107"/>
      <c r="BC1449" s="107"/>
      <c r="BD1449" s="107"/>
      <c r="BE1449" s="107"/>
      <c r="BF1449" s="107"/>
      <c r="BG1449" s="107"/>
      <c r="BH1449" s="107"/>
      <c r="BI1449" s="107"/>
    </row>
    <row r="1450" spans="54:61" ht="12.75" customHeight="1" x14ac:dyDescent="0.2">
      <c r="BB1450" s="107"/>
      <c r="BC1450" s="107"/>
      <c r="BD1450" s="107"/>
      <c r="BE1450" s="107"/>
      <c r="BF1450" s="107"/>
      <c r="BG1450" s="107"/>
      <c r="BH1450" s="107"/>
      <c r="BI1450" s="107"/>
    </row>
    <row r="1451" spans="54:61" ht="12.75" customHeight="1" x14ac:dyDescent="0.2">
      <c r="BB1451" s="107"/>
      <c r="BC1451" s="107"/>
      <c r="BD1451" s="107"/>
      <c r="BE1451" s="107"/>
      <c r="BF1451" s="107"/>
      <c r="BG1451" s="107"/>
      <c r="BH1451" s="107"/>
      <c r="BI1451" s="107"/>
    </row>
    <row r="1452" spans="54:61" ht="12.75" customHeight="1" x14ac:dyDescent="0.2">
      <c r="BB1452" s="107"/>
      <c r="BC1452" s="107"/>
      <c r="BD1452" s="107"/>
      <c r="BE1452" s="107"/>
      <c r="BF1452" s="107"/>
      <c r="BG1452" s="107"/>
      <c r="BH1452" s="107"/>
      <c r="BI1452" s="107"/>
    </row>
    <row r="1453" spans="54:61" ht="12.75" customHeight="1" x14ac:dyDescent="0.2">
      <c r="BB1453" s="107"/>
      <c r="BC1453" s="107"/>
      <c r="BD1453" s="107"/>
      <c r="BE1453" s="107"/>
      <c r="BF1453" s="107"/>
      <c r="BG1453" s="107"/>
      <c r="BH1453" s="107"/>
      <c r="BI1453" s="107"/>
    </row>
    <row r="1454" spans="54:61" ht="12.75" customHeight="1" x14ac:dyDescent="0.2">
      <c r="BB1454" s="107"/>
      <c r="BC1454" s="107"/>
      <c r="BD1454" s="107"/>
      <c r="BE1454" s="107"/>
      <c r="BF1454" s="107"/>
      <c r="BG1454" s="107"/>
      <c r="BH1454" s="107"/>
      <c r="BI1454" s="107"/>
    </row>
    <row r="1455" spans="54:61" ht="12.75" customHeight="1" x14ac:dyDescent="0.2">
      <c r="BB1455" s="107"/>
      <c r="BC1455" s="107"/>
      <c r="BD1455" s="107"/>
      <c r="BE1455" s="107"/>
      <c r="BF1455" s="107"/>
      <c r="BG1455" s="107"/>
      <c r="BH1455" s="107"/>
      <c r="BI1455" s="107"/>
    </row>
    <row r="1456" spans="54:61" ht="12.75" customHeight="1" x14ac:dyDescent="0.2">
      <c r="BB1456" s="107"/>
      <c r="BC1456" s="107"/>
      <c r="BD1456" s="107"/>
      <c r="BE1456" s="107"/>
      <c r="BF1456" s="107"/>
      <c r="BG1456" s="107"/>
      <c r="BH1456" s="107"/>
      <c r="BI1456" s="107"/>
    </row>
    <row r="1457" spans="54:61" ht="12.75" customHeight="1" x14ac:dyDescent="0.2">
      <c r="BB1457" s="107"/>
      <c r="BC1457" s="107"/>
      <c r="BD1457" s="107"/>
      <c r="BE1457" s="107"/>
      <c r="BF1457" s="107"/>
      <c r="BG1457" s="107"/>
      <c r="BH1457" s="107"/>
      <c r="BI1457" s="107"/>
    </row>
    <row r="1458" spans="54:61" ht="12.75" customHeight="1" x14ac:dyDescent="0.2">
      <c r="BB1458" s="107"/>
      <c r="BC1458" s="107"/>
      <c r="BD1458" s="107"/>
      <c r="BE1458" s="107"/>
      <c r="BF1458" s="107"/>
      <c r="BG1458" s="107"/>
      <c r="BH1458" s="107"/>
      <c r="BI1458" s="107"/>
    </row>
    <row r="1459" spans="54:61" ht="12.75" customHeight="1" x14ac:dyDescent="0.2">
      <c r="BB1459" s="107"/>
      <c r="BC1459" s="107"/>
      <c r="BD1459" s="107"/>
      <c r="BE1459" s="107"/>
      <c r="BF1459" s="107"/>
      <c r="BG1459" s="107"/>
      <c r="BH1459" s="107"/>
      <c r="BI1459" s="107"/>
    </row>
    <row r="1460" spans="54:61" ht="12.75" customHeight="1" x14ac:dyDescent="0.2">
      <c r="BB1460" s="107"/>
      <c r="BC1460" s="107"/>
      <c r="BD1460" s="107"/>
      <c r="BE1460" s="107"/>
      <c r="BF1460" s="107"/>
      <c r="BG1460" s="107"/>
      <c r="BH1460" s="107"/>
      <c r="BI1460" s="107"/>
    </row>
    <row r="1461" spans="54:61" ht="12.75" customHeight="1" x14ac:dyDescent="0.2"/>
    <row r="1462" spans="54:61" ht="12.75" customHeight="1" x14ac:dyDescent="0.2"/>
    <row r="1463" spans="54:61" ht="12.75" customHeight="1" x14ac:dyDescent="0.2"/>
    <row r="1464" spans="54:61" ht="12.75" customHeight="1" x14ac:dyDescent="0.2"/>
    <row r="1465" spans="54:61" ht="12.75" customHeight="1" x14ac:dyDescent="0.2"/>
    <row r="1466" spans="54:61" ht="12.75" customHeight="1" x14ac:dyDescent="0.2"/>
    <row r="1467" spans="54:61" ht="12.75" customHeight="1" x14ac:dyDescent="0.2"/>
    <row r="1468" spans="54:61" ht="12.75" customHeight="1" x14ac:dyDescent="0.2"/>
  </sheetData>
  <protectedRanges>
    <protectedRange sqref="AF4:AF7" name="Range1_2"/>
  </protectedRanges>
  <autoFilter ref="F27:AL1277" xr:uid="{A04A1DF4-DCF2-486C-8C75-FB374A6071BB}">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mergeCells count="10070">
    <mergeCell ref="B1277:C1277"/>
    <mergeCell ref="D1277:E1277"/>
    <mergeCell ref="F1277:G1277"/>
    <mergeCell ref="H1277:AL1277"/>
    <mergeCell ref="AM1277:AO1277"/>
    <mergeCell ref="AP1277:AR1277"/>
    <mergeCell ref="AS1277:AV1277"/>
    <mergeCell ref="AW1277:AY1277"/>
    <mergeCell ref="B1274:C1274"/>
    <mergeCell ref="D1274:E1274"/>
    <mergeCell ref="F1274:G1274"/>
    <mergeCell ref="H1274:AL1274"/>
    <mergeCell ref="AM1274:AO1274"/>
    <mergeCell ref="AP1274:AR1274"/>
    <mergeCell ref="AS1274:AV1274"/>
    <mergeCell ref="AW1274:AY1274"/>
    <mergeCell ref="B1275:C1275"/>
    <mergeCell ref="D1275:E1275"/>
    <mergeCell ref="F1275:G1275"/>
    <mergeCell ref="H1275:AL1275"/>
    <mergeCell ref="AM1275:AO1275"/>
    <mergeCell ref="AP1275:AR1275"/>
    <mergeCell ref="AS1275:AV1275"/>
    <mergeCell ref="AW1275:AY1275"/>
    <mergeCell ref="B1276:C1276"/>
    <mergeCell ref="D1276:E1276"/>
    <mergeCell ref="F1276:G1276"/>
    <mergeCell ref="H1276:AL1276"/>
    <mergeCell ref="AM1276:AO1276"/>
    <mergeCell ref="AP1276:AR1276"/>
    <mergeCell ref="AS1276:AV1276"/>
    <mergeCell ref="AW1276:AY1276"/>
    <mergeCell ref="B1271:C1271"/>
    <mergeCell ref="D1271:E1271"/>
    <mergeCell ref="F1271:G1271"/>
    <mergeCell ref="H1271:AL1271"/>
    <mergeCell ref="AM1271:AO1271"/>
    <mergeCell ref="AP1271:AR1271"/>
    <mergeCell ref="AS1271:AV1271"/>
    <mergeCell ref="AW1271:AY1271"/>
    <mergeCell ref="B1272:C1272"/>
    <mergeCell ref="D1272:E1272"/>
    <mergeCell ref="F1272:G1272"/>
    <mergeCell ref="H1272:AL1272"/>
    <mergeCell ref="AM1272:AO1272"/>
    <mergeCell ref="AP1272:AR1272"/>
    <mergeCell ref="AS1272:AV1272"/>
    <mergeCell ref="AW1272:AY1272"/>
    <mergeCell ref="B1273:C1273"/>
    <mergeCell ref="D1273:E1273"/>
    <mergeCell ref="F1273:G1273"/>
    <mergeCell ref="H1273:AL1273"/>
    <mergeCell ref="AM1273:AO1273"/>
    <mergeCell ref="AP1273:AR1273"/>
    <mergeCell ref="AS1273:AV1273"/>
    <mergeCell ref="AW1273:AY1273"/>
    <mergeCell ref="B1268:C1268"/>
    <mergeCell ref="D1268:E1268"/>
    <mergeCell ref="F1268:G1268"/>
    <mergeCell ref="H1268:AL1268"/>
    <mergeCell ref="AM1268:AO1268"/>
    <mergeCell ref="AP1268:AR1268"/>
    <mergeCell ref="AS1268:AV1268"/>
    <mergeCell ref="AW1268:AY1268"/>
    <mergeCell ref="B1269:C1269"/>
    <mergeCell ref="D1269:E1269"/>
    <mergeCell ref="F1269:G1269"/>
    <mergeCell ref="H1269:AL1269"/>
    <mergeCell ref="AM1269:AO1269"/>
    <mergeCell ref="AP1269:AR1269"/>
    <mergeCell ref="AS1269:AV1269"/>
    <mergeCell ref="AW1269:AY1269"/>
    <mergeCell ref="B1270:C1270"/>
    <mergeCell ref="D1270:E1270"/>
    <mergeCell ref="F1270:G1270"/>
    <mergeCell ref="H1270:AL1270"/>
    <mergeCell ref="AM1270:AO1270"/>
    <mergeCell ref="AP1270:AR1270"/>
    <mergeCell ref="AS1270:AV1270"/>
    <mergeCell ref="AW1270:AY1270"/>
    <mergeCell ref="B1265:C1265"/>
    <mergeCell ref="D1265:E1265"/>
    <mergeCell ref="F1265:G1265"/>
    <mergeCell ref="H1265:AL1265"/>
    <mergeCell ref="AM1265:AO1265"/>
    <mergeCell ref="AP1265:AR1265"/>
    <mergeCell ref="AS1265:AV1265"/>
    <mergeCell ref="AW1265:AY1265"/>
    <mergeCell ref="B1266:C1266"/>
    <mergeCell ref="D1266:E1266"/>
    <mergeCell ref="F1266:G1266"/>
    <mergeCell ref="H1266:AL1266"/>
    <mergeCell ref="AM1266:AO1266"/>
    <mergeCell ref="AP1266:AR1266"/>
    <mergeCell ref="AS1266:AV1266"/>
    <mergeCell ref="AW1266:AY1266"/>
    <mergeCell ref="B1267:C1267"/>
    <mergeCell ref="D1267:E1267"/>
    <mergeCell ref="F1267:G1267"/>
    <mergeCell ref="H1267:AL1267"/>
    <mergeCell ref="AM1267:AO1267"/>
    <mergeCell ref="AP1267:AR1267"/>
    <mergeCell ref="AS1267:AV1267"/>
    <mergeCell ref="AW1267:AY1267"/>
    <mergeCell ref="B1262:C1262"/>
    <mergeCell ref="D1262:E1262"/>
    <mergeCell ref="F1262:G1262"/>
    <mergeCell ref="H1262:AL1262"/>
    <mergeCell ref="AM1262:AO1262"/>
    <mergeCell ref="AP1262:AR1262"/>
    <mergeCell ref="AS1262:AV1262"/>
    <mergeCell ref="AW1262:AY1262"/>
    <mergeCell ref="B1263:C1263"/>
    <mergeCell ref="D1263:E1263"/>
    <mergeCell ref="F1263:G1263"/>
    <mergeCell ref="H1263:AL1263"/>
    <mergeCell ref="AM1263:AO1263"/>
    <mergeCell ref="AP1263:AR1263"/>
    <mergeCell ref="AS1263:AV1263"/>
    <mergeCell ref="AW1263:AY1263"/>
    <mergeCell ref="B1264:C1264"/>
    <mergeCell ref="D1264:E1264"/>
    <mergeCell ref="F1264:G1264"/>
    <mergeCell ref="H1264:AL1264"/>
    <mergeCell ref="AM1264:AO1264"/>
    <mergeCell ref="AP1264:AR1264"/>
    <mergeCell ref="AS1264:AV1264"/>
    <mergeCell ref="AW1264:AY1264"/>
    <mergeCell ref="B1259:C1259"/>
    <mergeCell ref="D1259:E1259"/>
    <mergeCell ref="F1259:G1259"/>
    <mergeCell ref="H1259:AL1259"/>
    <mergeCell ref="AM1259:AO1259"/>
    <mergeCell ref="AP1259:AR1259"/>
    <mergeCell ref="AS1259:AV1259"/>
    <mergeCell ref="AW1259:AY1259"/>
    <mergeCell ref="B1260:C1260"/>
    <mergeCell ref="D1260:E1260"/>
    <mergeCell ref="F1260:G1260"/>
    <mergeCell ref="H1260:AL1260"/>
    <mergeCell ref="AM1260:AO1260"/>
    <mergeCell ref="AP1260:AR1260"/>
    <mergeCell ref="AS1260:AV1260"/>
    <mergeCell ref="AW1260:AY1260"/>
    <mergeCell ref="B1261:C1261"/>
    <mergeCell ref="D1261:E1261"/>
    <mergeCell ref="F1261:G1261"/>
    <mergeCell ref="H1261:AL1261"/>
    <mergeCell ref="AM1261:AO1261"/>
    <mergeCell ref="AP1261:AR1261"/>
    <mergeCell ref="AS1261:AV1261"/>
    <mergeCell ref="AW1261:AY1261"/>
    <mergeCell ref="B1256:C1256"/>
    <mergeCell ref="D1256:E1256"/>
    <mergeCell ref="F1256:G1256"/>
    <mergeCell ref="H1256:AL1256"/>
    <mergeCell ref="AM1256:AO1256"/>
    <mergeCell ref="AP1256:AR1256"/>
    <mergeCell ref="AS1256:AV1256"/>
    <mergeCell ref="AW1256:AY1256"/>
    <mergeCell ref="B1257:C1257"/>
    <mergeCell ref="D1257:E1257"/>
    <mergeCell ref="F1257:G1257"/>
    <mergeCell ref="H1257:AL1257"/>
    <mergeCell ref="AM1257:AO1257"/>
    <mergeCell ref="AP1257:AR1257"/>
    <mergeCell ref="AS1257:AV1257"/>
    <mergeCell ref="AW1257:AY1257"/>
    <mergeCell ref="B1258:C1258"/>
    <mergeCell ref="D1258:E1258"/>
    <mergeCell ref="F1258:G1258"/>
    <mergeCell ref="H1258:AL1258"/>
    <mergeCell ref="AM1258:AO1258"/>
    <mergeCell ref="AP1258:AR1258"/>
    <mergeCell ref="AS1258:AV1258"/>
    <mergeCell ref="AW1258:AY1258"/>
    <mergeCell ref="B1253:C1253"/>
    <mergeCell ref="D1253:E1253"/>
    <mergeCell ref="F1253:G1253"/>
    <mergeCell ref="H1253:AL1253"/>
    <mergeCell ref="AM1253:AO1253"/>
    <mergeCell ref="AP1253:AR1253"/>
    <mergeCell ref="AS1253:AV1253"/>
    <mergeCell ref="AW1253:AY1253"/>
    <mergeCell ref="B1254:C1254"/>
    <mergeCell ref="D1254:E1254"/>
    <mergeCell ref="F1254:G1254"/>
    <mergeCell ref="H1254:AL1254"/>
    <mergeCell ref="AM1254:AO1254"/>
    <mergeCell ref="AP1254:AR1254"/>
    <mergeCell ref="AS1254:AV1254"/>
    <mergeCell ref="AW1254:AY1254"/>
    <mergeCell ref="B1255:C1255"/>
    <mergeCell ref="D1255:E1255"/>
    <mergeCell ref="F1255:G1255"/>
    <mergeCell ref="H1255:AL1255"/>
    <mergeCell ref="AM1255:AO1255"/>
    <mergeCell ref="AP1255:AR1255"/>
    <mergeCell ref="AS1255:AV1255"/>
    <mergeCell ref="AW1255:AY1255"/>
    <mergeCell ref="B798:C798"/>
    <mergeCell ref="D798:E798"/>
    <mergeCell ref="F798:G798"/>
    <mergeCell ref="H798:AL798"/>
    <mergeCell ref="AM798:AO798"/>
    <mergeCell ref="AP798:AR798"/>
    <mergeCell ref="AS798:AV798"/>
    <mergeCell ref="AW798:AY798"/>
    <mergeCell ref="B1252:C1252"/>
    <mergeCell ref="D1252:E1252"/>
    <mergeCell ref="F1252:G1252"/>
    <mergeCell ref="H1252:AL1252"/>
    <mergeCell ref="AM1252:AO1252"/>
    <mergeCell ref="AP1252:AR1252"/>
    <mergeCell ref="AS1252:AV1252"/>
    <mergeCell ref="AW1252:AY1252"/>
    <mergeCell ref="B795:C795"/>
    <mergeCell ref="D795:E795"/>
    <mergeCell ref="F795:G795"/>
    <mergeCell ref="H795:AL795"/>
    <mergeCell ref="AM795:AO795"/>
    <mergeCell ref="AP795:AR795"/>
    <mergeCell ref="AS795:AV795"/>
    <mergeCell ref="AW795:AY795"/>
    <mergeCell ref="B796:C796"/>
    <mergeCell ref="D796:E796"/>
    <mergeCell ref="F796:G796"/>
    <mergeCell ref="H796:AL796"/>
    <mergeCell ref="AM796:AO796"/>
    <mergeCell ref="AP796:AR796"/>
    <mergeCell ref="AS796:AV796"/>
    <mergeCell ref="AW796:AY796"/>
    <mergeCell ref="B797:C797"/>
    <mergeCell ref="D797:E797"/>
    <mergeCell ref="F797:G797"/>
    <mergeCell ref="H797:AL797"/>
    <mergeCell ref="AM797:AO797"/>
    <mergeCell ref="AP797:AR797"/>
    <mergeCell ref="AS797:AV797"/>
    <mergeCell ref="AW797:AY797"/>
    <mergeCell ref="B1208:C1208"/>
    <mergeCell ref="D1208:E1208"/>
    <mergeCell ref="F1208:G1208"/>
    <mergeCell ref="H1208:AL1208"/>
    <mergeCell ref="AM1208:AO1208"/>
    <mergeCell ref="AP1208:AR1208"/>
    <mergeCell ref="AS1208:AV1208"/>
    <mergeCell ref="AW1208:AY1208"/>
    <mergeCell ref="B1209:C1209"/>
    <mergeCell ref="D1209:E1209"/>
    <mergeCell ref="F1209:G1209"/>
    <mergeCell ref="H1209:AL1209"/>
    <mergeCell ref="AM1209:AO1209"/>
    <mergeCell ref="AP1209:AR1209"/>
    <mergeCell ref="AS1209:AV1209"/>
    <mergeCell ref="AW1209:AY1209"/>
    <mergeCell ref="B1210:C1210"/>
    <mergeCell ref="D1210:E1210"/>
    <mergeCell ref="F1210:G1210"/>
    <mergeCell ref="H1210:AL1210"/>
    <mergeCell ref="AM1210:AO1210"/>
    <mergeCell ref="AP1210:AR1210"/>
    <mergeCell ref="AS1210:AV1210"/>
    <mergeCell ref="AW1210:AY1210"/>
    <mergeCell ref="B792:C792"/>
    <mergeCell ref="D792:E792"/>
    <mergeCell ref="F792:G792"/>
    <mergeCell ref="H792:AL792"/>
    <mergeCell ref="AM792:AO792"/>
    <mergeCell ref="AP792:AR792"/>
    <mergeCell ref="AS792:AV792"/>
    <mergeCell ref="AW792:AY792"/>
    <mergeCell ref="B793:C793"/>
    <mergeCell ref="D793:E793"/>
    <mergeCell ref="F793:G793"/>
    <mergeCell ref="H793:AL793"/>
    <mergeCell ref="AM793:AO793"/>
    <mergeCell ref="AP793:AR793"/>
    <mergeCell ref="AS793:AV793"/>
    <mergeCell ref="AW793:AY793"/>
    <mergeCell ref="B794:C794"/>
    <mergeCell ref="D794:E794"/>
    <mergeCell ref="F794:G794"/>
    <mergeCell ref="H794:AL794"/>
    <mergeCell ref="AM794:AO794"/>
    <mergeCell ref="AP794:AR794"/>
    <mergeCell ref="AS794:AV794"/>
    <mergeCell ref="AW794:AY794"/>
    <mergeCell ref="B789:C789"/>
    <mergeCell ref="D789:E789"/>
    <mergeCell ref="F789:G789"/>
    <mergeCell ref="H789:AL789"/>
    <mergeCell ref="AM789:AO789"/>
    <mergeCell ref="AP789:AR789"/>
    <mergeCell ref="AS789:AV789"/>
    <mergeCell ref="AW789:AY789"/>
    <mergeCell ref="B790:C790"/>
    <mergeCell ref="D790:E790"/>
    <mergeCell ref="F790:G790"/>
    <mergeCell ref="H790:AL790"/>
    <mergeCell ref="AM790:AO790"/>
    <mergeCell ref="AP790:AR790"/>
    <mergeCell ref="AS790:AV790"/>
    <mergeCell ref="AW790:AY790"/>
    <mergeCell ref="B791:C791"/>
    <mergeCell ref="D791:E791"/>
    <mergeCell ref="F791:G791"/>
    <mergeCell ref="H791:AL791"/>
    <mergeCell ref="AM791:AO791"/>
    <mergeCell ref="AP791:AR791"/>
    <mergeCell ref="AS791:AV791"/>
    <mergeCell ref="AW791:AY791"/>
    <mergeCell ref="B786:C786"/>
    <mergeCell ref="D786:E786"/>
    <mergeCell ref="F786:G786"/>
    <mergeCell ref="H786:AL786"/>
    <mergeCell ref="AM786:AO786"/>
    <mergeCell ref="AP786:AR786"/>
    <mergeCell ref="AS786:AV786"/>
    <mergeCell ref="AW786:AY786"/>
    <mergeCell ref="B787:C787"/>
    <mergeCell ref="D787:E787"/>
    <mergeCell ref="F787:G787"/>
    <mergeCell ref="H787:AL787"/>
    <mergeCell ref="AM787:AO787"/>
    <mergeCell ref="AP787:AR787"/>
    <mergeCell ref="AS787:AV787"/>
    <mergeCell ref="AW787:AY787"/>
    <mergeCell ref="B788:C788"/>
    <mergeCell ref="D788:E788"/>
    <mergeCell ref="F788:G788"/>
    <mergeCell ref="H788:AL788"/>
    <mergeCell ref="AM788:AO788"/>
    <mergeCell ref="AP788:AR788"/>
    <mergeCell ref="AS788:AV788"/>
    <mergeCell ref="AW788:AY788"/>
    <mergeCell ref="B784:C784"/>
    <mergeCell ref="D784:E784"/>
    <mergeCell ref="F784:G784"/>
    <mergeCell ref="H784:AL784"/>
    <mergeCell ref="AM784:AO784"/>
    <mergeCell ref="AP784:AR784"/>
    <mergeCell ref="AS784:AV784"/>
    <mergeCell ref="AW784:AY784"/>
    <mergeCell ref="B785:C785"/>
    <mergeCell ref="D785:E785"/>
    <mergeCell ref="F785:G785"/>
    <mergeCell ref="H785:AL785"/>
    <mergeCell ref="AM785:AO785"/>
    <mergeCell ref="AP785:AR785"/>
    <mergeCell ref="AS785:AV785"/>
    <mergeCell ref="AW785:AY785"/>
    <mergeCell ref="B780:C780"/>
    <mergeCell ref="D780:E780"/>
    <mergeCell ref="F780:G780"/>
    <mergeCell ref="H780:AL780"/>
    <mergeCell ref="AM780:AO780"/>
    <mergeCell ref="AP780:AR780"/>
    <mergeCell ref="AS780:AV780"/>
    <mergeCell ref="AW780:AY780"/>
    <mergeCell ref="B777:C777"/>
    <mergeCell ref="D777:E777"/>
    <mergeCell ref="F777:G777"/>
    <mergeCell ref="H777:AL777"/>
    <mergeCell ref="AM777:AO777"/>
    <mergeCell ref="AP777:AR777"/>
    <mergeCell ref="AS777:AV777"/>
    <mergeCell ref="AW777:AY777"/>
    <mergeCell ref="B778:C778"/>
    <mergeCell ref="D778:E778"/>
    <mergeCell ref="F778:G778"/>
    <mergeCell ref="H778:AL778"/>
    <mergeCell ref="AM778:AO778"/>
    <mergeCell ref="AP778:AR778"/>
    <mergeCell ref="AS778:AV778"/>
    <mergeCell ref="AW778:AY778"/>
    <mergeCell ref="B779:C779"/>
    <mergeCell ref="D779:E779"/>
    <mergeCell ref="F779:G779"/>
    <mergeCell ref="H779:AL779"/>
    <mergeCell ref="AM779:AO779"/>
    <mergeCell ref="AP779:AR779"/>
    <mergeCell ref="AS779:AV779"/>
    <mergeCell ref="AW779:AY779"/>
    <mergeCell ref="B739:C739"/>
    <mergeCell ref="D739:E739"/>
    <mergeCell ref="F739:G739"/>
    <mergeCell ref="H739:AL739"/>
    <mergeCell ref="AM739:AO739"/>
    <mergeCell ref="AP739:AR739"/>
    <mergeCell ref="AS739:AV739"/>
    <mergeCell ref="AW739:AY739"/>
    <mergeCell ref="B774:C774"/>
    <mergeCell ref="D774:E774"/>
    <mergeCell ref="F774:G774"/>
    <mergeCell ref="H774:AL774"/>
    <mergeCell ref="AM774:AO774"/>
    <mergeCell ref="AP774:AR774"/>
    <mergeCell ref="AS774:AV774"/>
    <mergeCell ref="AW774:AY774"/>
    <mergeCell ref="B775:C775"/>
    <mergeCell ref="D775:E775"/>
    <mergeCell ref="F775:G775"/>
    <mergeCell ref="H775:AL775"/>
    <mergeCell ref="AM775:AO775"/>
    <mergeCell ref="AP775:AR775"/>
    <mergeCell ref="AS775:AV775"/>
    <mergeCell ref="AW775:AY775"/>
    <mergeCell ref="B761:C761"/>
    <mergeCell ref="D761:E761"/>
    <mergeCell ref="F761:G761"/>
    <mergeCell ref="H761:AL761"/>
    <mergeCell ref="AM761:AO761"/>
    <mergeCell ref="AP761:AR761"/>
    <mergeCell ref="AS761:AV761"/>
    <mergeCell ref="AW761:AY761"/>
    <mergeCell ref="B736:C736"/>
    <mergeCell ref="D736:E736"/>
    <mergeCell ref="F736:G736"/>
    <mergeCell ref="H736:AL736"/>
    <mergeCell ref="AM736:AO736"/>
    <mergeCell ref="AP736:AR736"/>
    <mergeCell ref="AS736:AV736"/>
    <mergeCell ref="AW736:AY736"/>
    <mergeCell ref="B737:C737"/>
    <mergeCell ref="D737:E737"/>
    <mergeCell ref="F737:G737"/>
    <mergeCell ref="H737:AL737"/>
    <mergeCell ref="AM737:AO737"/>
    <mergeCell ref="AP737:AR737"/>
    <mergeCell ref="AS737:AV737"/>
    <mergeCell ref="AW737:AY737"/>
    <mergeCell ref="B738:C738"/>
    <mergeCell ref="D738:E738"/>
    <mergeCell ref="F738:G738"/>
    <mergeCell ref="H738:AL738"/>
    <mergeCell ref="AM738:AO738"/>
    <mergeCell ref="AP738:AR738"/>
    <mergeCell ref="AS738:AV738"/>
    <mergeCell ref="AW738:AY738"/>
    <mergeCell ref="B733:C733"/>
    <mergeCell ref="D733:E733"/>
    <mergeCell ref="F733:G733"/>
    <mergeCell ref="H733:AL733"/>
    <mergeCell ref="AM733:AO733"/>
    <mergeCell ref="AP733:AR733"/>
    <mergeCell ref="AS733:AV733"/>
    <mergeCell ref="AW733:AY733"/>
    <mergeCell ref="B734:C734"/>
    <mergeCell ref="D734:E734"/>
    <mergeCell ref="F734:G734"/>
    <mergeCell ref="H734:AL734"/>
    <mergeCell ref="AM734:AO734"/>
    <mergeCell ref="AP734:AR734"/>
    <mergeCell ref="AS734:AV734"/>
    <mergeCell ref="AW734:AY734"/>
    <mergeCell ref="B735:C735"/>
    <mergeCell ref="D735:E735"/>
    <mergeCell ref="F735:G735"/>
    <mergeCell ref="H735:AL735"/>
    <mergeCell ref="AM735:AO735"/>
    <mergeCell ref="AP735:AR735"/>
    <mergeCell ref="AS735:AV735"/>
    <mergeCell ref="AW735:AY735"/>
    <mergeCell ref="B730:C730"/>
    <mergeCell ref="D730:E730"/>
    <mergeCell ref="F730:G730"/>
    <mergeCell ref="H730:AL730"/>
    <mergeCell ref="AM730:AO730"/>
    <mergeCell ref="AP730:AR730"/>
    <mergeCell ref="AS730:AV730"/>
    <mergeCell ref="AW730:AY730"/>
    <mergeCell ref="B731:C731"/>
    <mergeCell ref="D731:E731"/>
    <mergeCell ref="F731:G731"/>
    <mergeCell ref="H731:AL731"/>
    <mergeCell ref="AM731:AO731"/>
    <mergeCell ref="AP731:AR731"/>
    <mergeCell ref="AS731:AV731"/>
    <mergeCell ref="AW731:AY731"/>
    <mergeCell ref="B732:C732"/>
    <mergeCell ref="D732:E732"/>
    <mergeCell ref="F732:G732"/>
    <mergeCell ref="H732:AL732"/>
    <mergeCell ref="AM732:AO732"/>
    <mergeCell ref="AP732:AR732"/>
    <mergeCell ref="AS732:AV732"/>
    <mergeCell ref="AW732:AY732"/>
    <mergeCell ref="B727:C727"/>
    <mergeCell ref="D727:E727"/>
    <mergeCell ref="F727:G727"/>
    <mergeCell ref="H727:AL727"/>
    <mergeCell ref="AM727:AO727"/>
    <mergeCell ref="AP727:AR727"/>
    <mergeCell ref="AS727:AV727"/>
    <mergeCell ref="AW727:AY727"/>
    <mergeCell ref="B728:C728"/>
    <mergeCell ref="D728:E728"/>
    <mergeCell ref="F728:G728"/>
    <mergeCell ref="H728:AL728"/>
    <mergeCell ref="AM728:AO728"/>
    <mergeCell ref="AP728:AR728"/>
    <mergeCell ref="AS728:AV728"/>
    <mergeCell ref="AW728:AY728"/>
    <mergeCell ref="B729:C729"/>
    <mergeCell ref="D729:E729"/>
    <mergeCell ref="F729:G729"/>
    <mergeCell ref="H729:AL729"/>
    <mergeCell ref="AM729:AO729"/>
    <mergeCell ref="AP729:AR729"/>
    <mergeCell ref="AS729:AV729"/>
    <mergeCell ref="AW729:AY729"/>
    <mergeCell ref="B724:C724"/>
    <mergeCell ref="D724:E724"/>
    <mergeCell ref="F724:G724"/>
    <mergeCell ref="H724:AL724"/>
    <mergeCell ref="AM724:AO724"/>
    <mergeCell ref="AP724:AR724"/>
    <mergeCell ref="AS724:AV724"/>
    <mergeCell ref="AW724:AY724"/>
    <mergeCell ref="B725:C725"/>
    <mergeCell ref="D725:E725"/>
    <mergeCell ref="F725:G725"/>
    <mergeCell ref="H725:AL725"/>
    <mergeCell ref="AM725:AO725"/>
    <mergeCell ref="AP725:AR725"/>
    <mergeCell ref="AS725:AV725"/>
    <mergeCell ref="AW725:AY725"/>
    <mergeCell ref="B726:C726"/>
    <mergeCell ref="D726:E726"/>
    <mergeCell ref="F726:G726"/>
    <mergeCell ref="H726:AL726"/>
    <mergeCell ref="AM726:AO726"/>
    <mergeCell ref="AP726:AR726"/>
    <mergeCell ref="AS726:AV726"/>
    <mergeCell ref="AW726:AY726"/>
    <mergeCell ref="B721:C721"/>
    <mergeCell ref="D721:E721"/>
    <mergeCell ref="F721:G721"/>
    <mergeCell ref="H721:AL721"/>
    <mergeCell ref="AM721:AO721"/>
    <mergeCell ref="AP721:AR721"/>
    <mergeCell ref="AS721:AV721"/>
    <mergeCell ref="AW721:AY721"/>
    <mergeCell ref="B722:C722"/>
    <mergeCell ref="D722:E722"/>
    <mergeCell ref="F722:G722"/>
    <mergeCell ref="H722:AL722"/>
    <mergeCell ref="AM722:AO722"/>
    <mergeCell ref="AP722:AR722"/>
    <mergeCell ref="AS722:AV722"/>
    <mergeCell ref="AW722:AY722"/>
    <mergeCell ref="B723:C723"/>
    <mergeCell ref="D723:E723"/>
    <mergeCell ref="F723:G723"/>
    <mergeCell ref="H723:AL723"/>
    <mergeCell ref="AM723:AO723"/>
    <mergeCell ref="AP723:AR723"/>
    <mergeCell ref="AS723:AV723"/>
    <mergeCell ref="AW723:AY723"/>
    <mergeCell ref="B718:C718"/>
    <mergeCell ref="D718:E718"/>
    <mergeCell ref="F718:G718"/>
    <mergeCell ref="H718:AL718"/>
    <mergeCell ref="AM718:AO718"/>
    <mergeCell ref="AP718:AR718"/>
    <mergeCell ref="AS718:AV718"/>
    <mergeCell ref="AW718:AY718"/>
    <mergeCell ref="B719:C719"/>
    <mergeCell ref="D719:E719"/>
    <mergeCell ref="F719:G719"/>
    <mergeCell ref="H719:AL719"/>
    <mergeCell ref="AM719:AO719"/>
    <mergeCell ref="AP719:AR719"/>
    <mergeCell ref="AS719:AV719"/>
    <mergeCell ref="AW719:AY719"/>
    <mergeCell ref="B720:C720"/>
    <mergeCell ref="D720:E720"/>
    <mergeCell ref="F720:G720"/>
    <mergeCell ref="H720:AL720"/>
    <mergeCell ref="AM720:AO720"/>
    <mergeCell ref="AP720:AR720"/>
    <mergeCell ref="AS720:AV720"/>
    <mergeCell ref="AW720:AY720"/>
    <mergeCell ref="B715:C715"/>
    <mergeCell ref="D715:E715"/>
    <mergeCell ref="F715:G715"/>
    <mergeCell ref="H715:AL715"/>
    <mergeCell ref="AM715:AO715"/>
    <mergeCell ref="AP715:AR715"/>
    <mergeCell ref="AS715:AV715"/>
    <mergeCell ref="AW715:AY715"/>
    <mergeCell ref="B716:C716"/>
    <mergeCell ref="D716:E716"/>
    <mergeCell ref="F716:G716"/>
    <mergeCell ref="H716:AL716"/>
    <mergeCell ref="AM716:AO716"/>
    <mergeCell ref="AP716:AR716"/>
    <mergeCell ref="AS716:AV716"/>
    <mergeCell ref="AW716:AY716"/>
    <mergeCell ref="B717:C717"/>
    <mergeCell ref="D717:E717"/>
    <mergeCell ref="F717:G717"/>
    <mergeCell ref="H717:AL717"/>
    <mergeCell ref="AM717:AO717"/>
    <mergeCell ref="AP717:AR717"/>
    <mergeCell ref="AS717:AV717"/>
    <mergeCell ref="AW717:AY717"/>
    <mergeCell ref="B712:C712"/>
    <mergeCell ref="D712:E712"/>
    <mergeCell ref="F712:G712"/>
    <mergeCell ref="H712:AL712"/>
    <mergeCell ref="AM712:AO712"/>
    <mergeCell ref="AP712:AR712"/>
    <mergeCell ref="AS712:AV712"/>
    <mergeCell ref="AW712:AY712"/>
    <mergeCell ref="B713:C713"/>
    <mergeCell ref="D713:E713"/>
    <mergeCell ref="F713:G713"/>
    <mergeCell ref="H713:AL713"/>
    <mergeCell ref="AM713:AO713"/>
    <mergeCell ref="AP713:AR713"/>
    <mergeCell ref="AS713:AV713"/>
    <mergeCell ref="AW713:AY713"/>
    <mergeCell ref="B714:C714"/>
    <mergeCell ref="D714:E714"/>
    <mergeCell ref="F714:G714"/>
    <mergeCell ref="H714:AL714"/>
    <mergeCell ref="AM714:AO714"/>
    <mergeCell ref="AP714:AR714"/>
    <mergeCell ref="AS714:AV714"/>
    <mergeCell ref="AW714:AY714"/>
    <mergeCell ref="B709:C709"/>
    <mergeCell ref="D709:E709"/>
    <mergeCell ref="F709:G709"/>
    <mergeCell ref="H709:AL709"/>
    <mergeCell ref="AM709:AO709"/>
    <mergeCell ref="AP709:AR709"/>
    <mergeCell ref="AS709:AV709"/>
    <mergeCell ref="AW709:AY709"/>
    <mergeCell ref="B710:C710"/>
    <mergeCell ref="D710:E710"/>
    <mergeCell ref="F710:G710"/>
    <mergeCell ref="H710:AL710"/>
    <mergeCell ref="AM710:AO710"/>
    <mergeCell ref="AP710:AR710"/>
    <mergeCell ref="AS710:AV710"/>
    <mergeCell ref="AW710:AY710"/>
    <mergeCell ref="B711:C711"/>
    <mergeCell ref="D711:E711"/>
    <mergeCell ref="F711:G711"/>
    <mergeCell ref="H711:AL711"/>
    <mergeCell ref="AM711:AO711"/>
    <mergeCell ref="AP711:AR711"/>
    <mergeCell ref="AS711:AV711"/>
    <mergeCell ref="AW711:AY711"/>
    <mergeCell ref="B706:C706"/>
    <mergeCell ref="D706:E706"/>
    <mergeCell ref="F706:G706"/>
    <mergeCell ref="H706:AL706"/>
    <mergeCell ref="AM706:AO706"/>
    <mergeCell ref="AP706:AR706"/>
    <mergeCell ref="AS706:AV706"/>
    <mergeCell ref="AW706:AY706"/>
    <mergeCell ref="B707:C707"/>
    <mergeCell ref="D707:E707"/>
    <mergeCell ref="F707:G707"/>
    <mergeCell ref="H707:AL707"/>
    <mergeCell ref="AM707:AO707"/>
    <mergeCell ref="AP707:AR707"/>
    <mergeCell ref="AS707:AV707"/>
    <mergeCell ref="AW707:AY707"/>
    <mergeCell ref="B708:C708"/>
    <mergeCell ref="D708:E708"/>
    <mergeCell ref="F708:G708"/>
    <mergeCell ref="H708:AL708"/>
    <mergeCell ref="AM708:AO708"/>
    <mergeCell ref="AP708:AR708"/>
    <mergeCell ref="AS708:AV708"/>
    <mergeCell ref="AW708:AY708"/>
    <mergeCell ref="B703:C703"/>
    <mergeCell ref="D703:E703"/>
    <mergeCell ref="F703:G703"/>
    <mergeCell ref="H703:AL703"/>
    <mergeCell ref="AM703:AO703"/>
    <mergeCell ref="AP703:AR703"/>
    <mergeCell ref="AS703:AV703"/>
    <mergeCell ref="AW703:AY703"/>
    <mergeCell ref="B704:C704"/>
    <mergeCell ref="D704:E704"/>
    <mergeCell ref="F704:G704"/>
    <mergeCell ref="H704:AL704"/>
    <mergeCell ref="AM704:AO704"/>
    <mergeCell ref="AP704:AR704"/>
    <mergeCell ref="AS704:AV704"/>
    <mergeCell ref="AW704:AY704"/>
    <mergeCell ref="B705:C705"/>
    <mergeCell ref="D705:E705"/>
    <mergeCell ref="F705:G705"/>
    <mergeCell ref="H705:AL705"/>
    <mergeCell ref="AM705:AO705"/>
    <mergeCell ref="AP705:AR705"/>
    <mergeCell ref="AS705:AV705"/>
    <mergeCell ref="AW705:AY705"/>
    <mergeCell ref="B700:C700"/>
    <mergeCell ref="D700:E700"/>
    <mergeCell ref="F700:G700"/>
    <mergeCell ref="H700:AL700"/>
    <mergeCell ref="AM700:AO700"/>
    <mergeCell ref="AP700:AR700"/>
    <mergeCell ref="AS700:AV700"/>
    <mergeCell ref="AW700:AY700"/>
    <mergeCell ref="B701:C701"/>
    <mergeCell ref="D701:E701"/>
    <mergeCell ref="F701:G701"/>
    <mergeCell ref="H701:AL701"/>
    <mergeCell ref="AM701:AO701"/>
    <mergeCell ref="AP701:AR701"/>
    <mergeCell ref="AS701:AV701"/>
    <mergeCell ref="AW701:AY701"/>
    <mergeCell ref="B702:C702"/>
    <mergeCell ref="D702:E702"/>
    <mergeCell ref="F702:G702"/>
    <mergeCell ref="H702:AL702"/>
    <mergeCell ref="AM702:AO702"/>
    <mergeCell ref="AP702:AR702"/>
    <mergeCell ref="AS702:AV702"/>
    <mergeCell ref="AW702:AY702"/>
    <mergeCell ref="B697:C697"/>
    <mergeCell ref="D697:E697"/>
    <mergeCell ref="F697:G697"/>
    <mergeCell ref="H697:AL697"/>
    <mergeCell ref="AM697:AO697"/>
    <mergeCell ref="AP697:AR697"/>
    <mergeCell ref="AS697:AV697"/>
    <mergeCell ref="AW697:AY697"/>
    <mergeCell ref="B698:C698"/>
    <mergeCell ref="D698:E698"/>
    <mergeCell ref="F698:G698"/>
    <mergeCell ref="H698:AL698"/>
    <mergeCell ref="AM698:AO698"/>
    <mergeCell ref="AP698:AR698"/>
    <mergeCell ref="AS698:AV698"/>
    <mergeCell ref="AW698:AY698"/>
    <mergeCell ref="B699:C699"/>
    <mergeCell ref="D699:E699"/>
    <mergeCell ref="F699:G699"/>
    <mergeCell ref="H699:AL699"/>
    <mergeCell ref="AM699:AO699"/>
    <mergeCell ref="AP699:AR699"/>
    <mergeCell ref="AS699:AV699"/>
    <mergeCell ref="AW699:AY699"/>
    <mergeCell ref="B694:C694"/>
    <mergeCell ref="D694:E694"/>
    <mergeCell ref="F694:G694"/>
    <mergeCell ref="H694:AL694"/>
    <mergeCell ref="AM694:AO694"/>
    <mergeCell ref="AP694:AR694"/>
    <mergeCell ref="AS694:AV694"/>
    <mergeCell ref="AW694:AY694"/>
    <mergeCell ref="B695:C695"/>
    <mergeCell ref="D695:E695"/>
    <mergeCell ref="F695:G695"/>
    <mergeCell ref="H695:AL695"/>
    <mergeCell ref="AM695:AO695"/>
    <mergeCell ref="AP695:AR695"/>
    <mergeCell ref="AS695:AV695"/>
    <mergeCell ref="AW695:AY695"/>
    <mergeCell ref="B696:C696"/>
    <mergeCell ref="D696:E696"/>
    <mergeCell ref="F696:G696"/>
    <mergeCell ref="H696:AL696"/>
    <mergeCell ref="AM696:AO696"/>
    <mergeCell ref="AP696:AR696"/>
    <mergeCell ref="AS696:AV696"/>
    <mergeCell ref="AW696:AY696"/>
    <mergeCell ref="B691:C691"/>
    <mergeCell ref="D691:E691"/>
    <mergeCell ref="F691:G691"/>
    <mergeCell ref="H691:AL691"/>
    <mergeCell ref="AM691:AO691"/>
    <mergeCell ref="AP691:AR691"/>
    <mergeCell ref="AS691:AV691"/>
    <mergeCell ref="AW691:AY691"/>
    <mergeCell ref="B692:C692"/>
    <mergeCell ref="D692:E692"/>
    <mergeCell ref="F692:G692"/>
    <mergeCell ref="H692:AL692"/>
    <mergeCell ref="AM692:AO692"/>
    <mergeCell ref="AP692:AR692"/>
    <mergeCell ref="AS692:AV692"/>
    <mergeCell ref="AW692:AY692"/>
    <mergeCell ref="B693:C693"/>
    <mergeCell ref="D693:E693"/>
    <mergeCell ref="F693:G693"/>
    <mergeCell ref="H693:AL693"/>
    <mergeCell ref="AM693:AO693"/>
    <mergeCell ref="AP693:AR693"/>
    <mergeCell ref="AS693:AV693"/>
    <mergeCell ref="AW693:AY693"/>
    <mergeCell ref="H688:AL688"/>
    <mergeCell ref="AM688:AO688"/>
    <mergeCell ref="AP688:AR688"/>
    <mergeCell ref="AS688:AV688"/>
    <mergeCell ref="AW688:AY688"/>
    <mergeCell ref="B689:C689"/>
    <mergeCell ref="D689:E689"/>
    <mergeCell ref="F689:G689"/>
    <mergeCell ref="H689:AL689"/>
    <mergeCell ref="AM689:AO689"/>
    <mergeCell ref="AP689:AR689"/>
    <mergeCell ref="AS689:AV689"/>
    <mergeCell ref="AW689:AY689"/>
    <mergeCell ref="B690:C690"/>
    <mergeCell ref="D690:E690"/>
    <mergeCell ref="F690:G690"/>
    <mergeCell ref="H690:AL690"/>
    <mergeCell ref="AM690:AO690"/>
    <mergeCell ref="AP690:AR690"/>
    <mergeCell ref="AS690:AV690"/>
    <mergeCell ref="AW690:AY690"/>
    <mergeCell ref="B617:C617"/>
    <mergeCell ref="D617:E617"/>
    <mergeCell ref="F617:G617"/>
    <mergeCell ref="H617:AL617"/>
    <mergeCell ref="AM617:AO617"/>
    <mergeCell ref="AP617:AR617"/>
    <mergeCell ref="AS617:AV617"/>
    <mergeCell ref="AW617:AY617"/>
    <mergeCell ref="B614:C614"/>
    <mergeCell ref="D614:E614"/>
    <mergeCell ref="F614:G614"/>
    <mergeCell ref="H614:AL614"/>
    <mergeCell ref="AM614:AO614"/>
    <mergeCell ref="AP614:AR614"/>
    <mergeCell ref="AS614:AV614"/>
    <mergeCell ref="AW614:AY614"/>
    <mergeCell ref="B615:C615"/>
    <mergeCell ref="D615:E615"/>
    <mergeCell ref="F615:G615"/>
    <mergeCell ref="H615:AL615"/>
    <mergeCell ref="AM615:AO615"/>
    <mergeCell ref="AP615:AR615"/>
    <mergeCell ref="AS615:AV615"/>
    <mergeCell ref="AW615:AY615"/>
    <mergeCell ref="B616:C616"/>
    <mergeCell ref="D616:E616"/>
    <mergeCell ref="F616:G616"/>
    <mergeCell ref="H616:AL616"/>
    <mergeCell ref="AM616:AO616"/>
    <mergeCell ref="AP616:AR616"/>
    <mergeCell ref="AS616:AV616"/>
    <mergeCell ref="AW616:AY616"/>
    <mergeCell ref="B620:C620"/>
    <mergeCell ref="D620:E620"/>
    <mergeCell ref="F620:G620"/>
    <mergeCell ref="H620:AL620"/>
    <mergeCell ref="AM620:AO620"/>
    <mergeCell ref="AP620:AR620"/>
    <mergeCell ref="AS620:AV620"/>
    <mergeCell ref="AW620:AY620"/>
    <mergeCell ref="B621:C621"/>
    <mergeCell ref="D621:E621"/>
    <mergeCell ref="F621:G621"/>
    <mergeCell ref="B611:C611"/>
    <mergeCell ref="D611:E611"/>
    <mergeCell ref="F611:G611"/>
    <mergeCell ref="H611:AL611"/>
    <mergeCell ref="AM611:AO611"/>
    <mergeCell ref="AP611:AR611"/>
    <mergeCell ref="AS611:AV611"/>
    <mergeCell ref="AW611:AY611"/>
    <mergeCell ref="B612:C612"/>
    <mergeCell ref="D612:E612"/>
    <mergeCell ref="F612:G612"/>
    <mergeCell ref="H612:AL612"/>
    <mergeCell ref="AM612:AO612"/>
    <mergeCell ref="AP612:AR612"/>
    <mergeCell ref="AS612:AV612"/>
    <mergeCell ref="AW612:AY612"/>
    <mergeCell ref="B613:C613"/>
    <mergeCell ref="D613:E613"/>
    <mergeCell ref="F613:G613"/>
    <mergeCell ref="H613:AL613"/>
    <mergeCell ref="AM613:AO613"/>
    <mergeCell ref="AP613:AR613"/>
    <mergeCell ref="AS613:AV613"/>
    <mergeCell ref="AW613:AY613"/>
    <mergeCell ref="B608:C608"/>
    <mergeCell ref="D608:E608"/>
    <mergeCell ref="F608:G608"/>
    <mergeCell ref="H608:AL608"/>
    <mergeCell ref="AM608:AO608"/>
    <mergeCell ref="AP608:AR608"/>
    <mergeCell ref="AS608:AV608"/>
    <mergeCell ref="AW608:AY608"/>
    <mergeCell ref="B609:C609"/>
    <mergeCell ref="D609:E609"/>
    <mergeCell ref="F609:G609"/>
    <mergeCell ref="H609:AL609"/>
    <mergeCell ref="AM609:AO609"/>
    <mergeCell ref="AP609:AR609"/>
    <mergeCell ref="AS609:AV609"/>
    <mergeCell ref="AW609:AY609"/>
    <mergeCell ref="B610:C610"/>
    <mergeCell ref="D610:E610"/>
    <mergeCell ref="F610:G610"/>
    <mergeCell ref="H610:AL610"/>
    <mergeCell ref="AM610:AO610"/>
    <mergeCell ref="AP610:AR610"/>
    <mergeCell ref="AS610:AV610"/>
    <mergeCell ref="AW610:AY610"/>
    <mergeCell ref="B605:C605"/>
    <mergeCell ref="D605:E605"/>
    <mergeCell ref="F605:G605"/>
    <mergeCell ref="H605:AL605"/>
    <mergeCell ref="AM605:AO605"/>
    <mergeCell ref="AP605:AR605"/>
    <mergeCell ref="AS605:AV605"/>
    <mergeCell ref="AW605:AY605"/>
    <mergeCell ref="B606:C606"/>
    <mergeCell ref="D606:E606"/>
    <mergeCell ref="F606:G606"/>
    <mergeCell ref="H606:AL606"/>
    <mergeCell ref="AM606:AO606"/>
    <mergeCell ref="AP606:AR606"/>
    <mergeCell ref="AS606:AV606"/>
    <mergeCell ref="AW606:AY606"/>
    <mergeCell ref="B607:C607"/>
    <mergeCell ref="D607:E607"/>
    <mergeCell ref="F607:G607"/>
    <mergeCell ref="H607:AL607"/>
    <mergeCell ref="AM607:AO607"/>
    <mergeCell ref="AP607:AR607"/>
    <mergeCell ref="AS607:AV607"/>
    <mergeCell ref="AW607:AY607"/>
    <mergeCell ref="B602:C602"/>
    <mergeCell ref="D602:E602"/>
    <mergeCell ref="F602:G602"/>
    <mergeCell ref="H602:AL602"/>
    <mergeCell ref="AM602:AO602"/>
    <mergeCell ref="AP602:AR602"/>
    <mergeCell ref="AS602:AV602"/>
    <mergeCell ref="AW602:AY602"/>
    <mergeCell ref="B603:C603"/>
    <mergeCell ref="D603:E603"/>
    <mergeCell ref="F603:G603"/>
    <mergeCell ref="H603:AL603"/>
    <mergeCell ref="AM603:AO603"/>
    <mergeCell ref="AP603:AR603"/>
    <mergeCell ref="AS603:AV603"/>
    <mergeCell ref="AW603:AY603"/>
    <mergeCell ref="B604:C604"/>
    <mergeCell ref="D604:E604"/>
    <mergeCell ref="F604:G604"/>
    <mergeCell ref="H604:AL604"/>
    <mergeCell ref="AM604:AO604"/>
    <mergeCell ref="AP604:AR604"/>
    <mergeCell ref="AS604:AV604"/>
    <mergeCell ref="AW604:AY604"/>
    <mergeCell ref="B1205:C1205"/>
    <mergeCell ref="D1205:E1205"/>
    <mergeCell ref="F1205:G1205"/>
    <mergeCell ref="H1205:AL1205"/>
    <mergeCell ref="AM1205:AO1205"/>
    <mergeCell ref="AP1205:AR1205"/>
    <mergeCell ref="AS1205:AV1205"/>
    <mergeCell ref="AW1205:AY1205"/>
    <mergeCell ref="B1206:C1206"/>
    <mergeCell ref="D1206:E1206"/>
    <mergeCell ref="F1206:G1206"/>
    <mergeCell ref="H1206:AL1206"/>
    <mergeCell ref="AM1206:AO1206"/>
    <mergeCell ref="AP1206:AR1206"/>
    <mergeCell ref="AS1206:AV1206"/>
    <mergeCell ref="AW1206:AY1206"/>
    <mergeCell ref="B1207:C1207"/>
    <mergeCell ref="D1207:E1207"/>
    <mergeCell ref="F1207:G1207"/>
    <mergeCell ref="H1207:AL1207"/>
    <mergeCell ref="AM1207:AO1207"/>
    <mergeCell ref="AP1207:AR1207"/>
    <mergeCell ref="AS1207:AV1207"/>
    <mergeCell ref="AW1207:AY1207"/>
    <mergeCell ref="B1202:C1202"/>
    <mergeCell ref="D1202:E1202"/>
    <mergeCell ref="F1202:G1202"/>
    <mergeCell ref="H1202:AL1202"/>
    <mergeCell ref="AM1202:AO1202"/>
    <mergeCell ref="AP1202:AR1202"/>
    <mergeCell ref="AS1202:AV1202"/>
    <mergeCell ref="AW1202:AY1202"/>
    <mergeCell ref="B1211:C1211"/>
    <mergeCell ref="D1211:E1211"/>
    <mergeCell ref="F1211:G1211"/>
    <mergeCell ref="H1211:AL1211"/>
    <mergeCell ref="AM1211:AO1211"/>
    <mergeCell ref="AP1211:AR1211"/>
    <mergeCell ref="AS1211:AV1211"/>
    <mergeCell ref="AW1211:AY1211"/>
    <mergeCell ref="B1203:C1203"/>
    <mergeCell ref="D1203:E1203"/>
    <mergeCell ref="F1203:G1203"/>
    <mergeCell ref="H1203:AL1203"/>
    <mergeCell ref="AM1203:AO1203"/>
    <mergeCell ref="AP1203:AR1203"/>
    <mergeCell ref="AS1203:AV1203"/>
    <mergeCell ref="AW1203:AY1203"/>
    <mergeCell ref="B1204:C1204"/>
    <mergeCell ref="D1204:E1204"/>
    <mergeCell ref="F1204:G1204"/>
    <mergeCell ref="H1204:AL1204"/>
    <mergeCell ref="AM1204:AO1204"/>
    <mergeCell ref="AP1204:AR1204"/>
    <mergeCell ref="AS1204:AV1204"/>
    <mergeCell ref="AW1204:AY1204"/>
    <mergeCell ref="B1199:C1199"/>
    <mergeCell ref="D1199:E1199"/>
    <mergeCell ref="F1199:G1199"/>
    <mergeCell ref="H1199:AL1199"/>
    <mergeCell ref="AM1199:AO1199"/>
    <mergeCell ref="AP1199:AR1199"/>
    <mergeCell ref="AS1199:AV1199"/>
    <mergeCell ref="AW1199:AY1199"/>
    <mergeCell ref="B1200:C1200"/>
    <mergeCell ref="D1200:E1200"/>
    <mergeCell ref="F1200:G1200"/>
    <mergeCell ref="H1200:AL1200"/>
    <mergeCell ref="AM1200:AO1200"/>
    <mergeCell ref="AP1200:AR1200"/>
    <mergeCell ref="AS1200:AV1200"/>
    <mergeCell ref="AW1200:AY1200"/>
    <mergeCell ref="B1201:C1201"/>
    <mergeCell ref="D1201:E1201"/>
    <mergeCell ref="F1201:G1201"/>
    <mergeCell ref="H1201:AL1201"/>
    <mergeCell ref="AM1201:AO1201"/>
    <mergeCell ref="AP1201:AR1201"/>
    <mergeCell ref="AS1201:AV1201"/>
    <mergeCell ref="AW1201:AY1201"/>
    <mergeCell ref="B1195:C1195"/>
    <mergeCell ref="D1195:E1195"/>
    <mergeCell ref="F1195:G1195"/>
    <mergeCell ref="H1195:AL1195"/>
    <mergeCell ref="AM1195:AO1195"/>
    <mergeCell ref="AP1195:AR1195"/>
    <mergeCell ref="AS1195:AV1195"/>
    <mergeCell ref="AW1195:AY1195"/>
    <mergeCell ref="B1196:C1196"/>
    <mergeCell ref="D1196:E1196"/>
    <mergeCell ref="F1196:G1196"/>
    <mergeCell ref="H1196:AL1196"/>
    <mergeCell ref="AM1196:AO1196"/>
    <mergeCell ref="AP1196:AR1196"/>
    <mergeCell ref="AS1196:AV1196"/>
    <mergeCell ref="AW1196:AY1196"/>
    <mergeCell ref="B1198:C1198"/>
    <mergeCell ref="D1198:E1198"/>
    <mergeCell ref="F1198:G1198"/>
    <mergeCell ref="H1198:AL1198"/>
    <mergeCell ref="AM1198:AO1198"/>
    <mergeCell ref="AP1198:AR1198"/>
    <mergeCell ref="AS1198:AV1198"/>
    <mergeCell ref="AW1198:AY1198"/>
    <mergeCell ref="B1197:C1197"/>
    <mergeCell ref="D1197:E1197"/>
    <mergeCell ref="F1197:G1197"/>
    <mergeCell ref="H1197:AL1197"/>
    <mergeCell ref="AM1197:AO1197"/>
    <mergeCell ref="AP1197:AR1197"/>
    <mergeCell ref="AS1197:AV1197"/>
    <mergeCell ref="AW1197:AY1197"/>
    <mergeCell ref="B1192:C1192"/>
    <mergeCell ref="D1192:E1192"/>
    <mergeCell ref="F1192:G1192"/>
    <mergeCell ref="H1192:AL1192"/>
    <mergeCell ref="AM1192:AO1192"/>
    <mergeCell ref="AP1192:AR1192"/>
    <mergeCell ref="AS1192:AV1192"/>
    <mergeCell ref="AW1192:AY1192"/>
    <mergeCell ref="B1193:C1193"/>
    <mergeCell ref="D1193:E1193"/>
    <mergeCell ref="F1193:G1193"/>
    <mergeCell ref="H1193:AL1193"/>
    <mergeCell ref="AM1193:AO1193"/>
    <mergeCell ref="AP1193:AR1193"/>
    <mergeCell ref="AS1193:AV1193"/>
    <mergeCell ref="AW1193:AY1193"/>
    <mergeCell ref="B1194:C1194"/>
    <mergeCell ref="D1194:E1194"/>
    <mergeCell ref="F1194:G1194"/>
    <mergeCell ref="H1194:AL1194"/>
    <mergeCell ref="AM1194:AO1194"/>
    <mergeCell ref="AP1194:AR1194"/>
    <mergeCell ref="AS1194:AV1194"/>
    <mergeCell ref="AW1194:AY1194"/>
    <mergeCell ref="B1189:C1189"/>
    <mergeCell ref="D1189:E1189"/>
    <mergeCell ref="F1189:G1189"/>
    <mergeCell ref="H1189:AL1189"/>
    <mergeCell ref="AM1189:AO1189"/>
    <mergeCell ref="AP1189:AR1189"/>
    <mergeCell ref="AS1189:AV1189"/>
    <mergeCell ref="AW1189:AY1189"/>
    <mergeCell ref="B1190:C1190"/>
    <mergeCell ref="D1190:E1190"/>
    <mergeCell ref="F1190:G1190"/>
    <mergeCell ref="H1190:AL1190"/>
    <mergeCell ref="AM1190:AO1190"/>
    <mergeCell ref="AP1190:AR1190"/>
    <mergeCell ref="AS1190:AV1190"/>
    <mergeCell ref="AW1190:AY1190"/>
    <mergeCell ref="B1191:C1191"/>
    <mergeCell ref="D1191:E1191"/>
    <mergeCell ref="F1191:G1191"/>
    <mergeCell ref="H1191:AL1191"/>
    <mergeCell ref="AM1191:AO1191"/>
    <mergeCell ref="AP1191:AR1191"/>
    <mergeCell ref="AS1191:AV1191"/>
    <mergeCell ref="AW1191:AY1191"/>
    <mergeCell ref="B1186:C1186"/>
    <mergeCell ref="D1186:E1186"/>
    <mergeCell ref="F1186:G1186"/>
    <mergeCell ref="H1186:AL1186"/>
    <mergeCell ref="AM1186:AO1186"/>
    <mergeCell ref="AP1186:AR1186"/>
    <mergeCell ref="AS1186:AV1186"/>
    <mergeCell ref="AW1186:AY1186"/>
    <mergeCell ref="B1187:C1187"/>
    <mergeCell ref="D1187:E1187"/>
    <mergeCell ref="F1187:G1187"/>
    <mergeCell ref="H1187:AL1187"/>
    <mergeCell ref="AM1187:AO1187"/>
    <mergeCell ref="AP1187:AR1187"/>
    <mergeCell ref="AS1187:AV1187"/>
    <mergeCell ref="AW1187:AY1187"/>
    <mergeCell ref="B1188:C1188"/>
    <mergeCell ref="D1188:E1188"/>
    <mergeCell ref="F1188:G1188"/>
    <mergeCell ref="H1188:AL1188"/>
    <mergeCell ref="AM1188:AO1188"/>
    <mergeCell ref="AP1188:AR1188"/>
    <mergeCell ref="AS1188:AV1188"/>
    <mergeCell ref="AW1188:AY1188"/>
    <mergeCell ref="B764:C764"/>
    <mergeCell ref="D764:E764"/>
    <mergeCell ref="F764:G764"/>
    <mergeCell ref="H764:AL764"/>
    <mergeCell ref="AM764:AO764"/>
    <mergeCell ref="AP764:AR764"/>
    <mergeCell ref="AS764:AV764"/>
    <mergeCell ref="AW764:AY764"/>
    <mergeCell ref="B765:C765"/>
    <mergeCell ref="D765:E765"/>
    <mergeCell ref="F765:G765"/>
    <mergeCell ref="H765:AL765"/>
    <mergeCell ref="AM765:AO765"/>
    <mergeCell ref="AP765:AR765"/>
    <mergeCell ref="AS765:AV765"/>
    <mergeCell ref="AW765:AY765"/>
    <mergeCell ref="B766:C766"/>
    <mergeCell ref="D766:E766"/>
    <mergeCell ref="F766:G766"/>
    <mergeCell ref="H766:AL766"/>
    <mergeCell ref="AM766:AO766"/>
    <mergeCell ref="AP766:AR766"/>
    <mergeCell ref="AS766:AV766"/>
    <mergeCell ref="AW766:AY766"/>
    <mergeCell ref="B1183:C1183"/>
    <mergeCell ref="D1183:E1183"/>
    <mergeCell ref="F1183:G1183"/>
    <mergeCell ref="H1183:AL1183"/>
    <mergeCell ref="AM1183:AO1183"/>
    <mergeCell ref="AP1183:AR1183"/>
    <mergeCell ref="AS1183:AV1183"/>
    <mergeCell ref="AW1183:AY1183"/>
    <mergeCell ref="B1184:C1184"/>
    <mergeCell ref="D1184:E1184"/>
    <mergeCell ref="F1184:G1184"/>
    <mergeCell ref="H1184:AL1184"/>
    <mergeCell ref="AM1184:AO1184"/>
    <mergeCell ref="AP1184:AR1184"/>
    <mergeCell ref="AS1184:AV1184"/>
    <mergeCell ref="AW1184:AY1184"/>
    <mergeCell ref="H762:AL762"/>
    <mergeCell ref="AM762:AO762"/>
    <mergeCell ref="AP762:AR762"/>
    <mergeCell ref="AS762:AV762"/>
    <mergeCell ref="AW762:AY762"/>
    <mergeCell ref="B763:C763"/>
    <mergeCell ref="D763:E763"/>
    <mergeCell ref="F763:G763"/>
    <mergeCell ref="H763:AL763"/>
    <mergeCell ref="AM763:AO763"/>
    <mergeCell ref="AP763:AR763"/>
    <mergeCell ref="AS763:AV763"/>
    <mergeCell ref="AW763:AY763"/>
    <mergeCell ref="B618:C618"/>
    <mergeCell ref="D618:E618"/>
    <mergeCell ref="F618:G618"/>
    <mergeCell ref="H618:AL618"/>
    <mergeCell ref="AM618:AO618"/>
    <mergeCell ref="AP618:AR618"/>
    <mergeCell ref="AS618:AV618"/>
    <mergeCell ref="AW618:AY618"/>
    <mergeCell ref="B619:C619"/>
    <mergeCell ref="D619:E619"/>
    <mergeCell ref="F619:G619"/>
    <mergeCell ref="H619:AL619"/>
    <mergeCell ref="AM619:AO619"/>
    <mergeCell ref="AP619:AR619"/>
    <mergeCell ref="AS619:AV619"/>
    <mergeCell ref="AW619:AY619"/>
    <mergeCell ref="B760:C760"/>
    <mergeCell ref="D760:E760"/>
    <mergeCell ref="F760:G760"/>
    <mergeCell ref="H760:AL760"/>
    <mergeCell ref="AM760:AO760"/>
    <mergeCell ref="AP760:AR760"/>
    <mergeCell ref="AS760:AV760"/>
    <mergeCell ref="AW760:AY760"/>
    <mergeCell ref="D759:E759"/>
    <mergeCell ref="F759:G759"/>
    <mergeCell ref="H759:AL759"/>
    <mergeCell ref="B743:C743"/>
    <mergeCell ref="AM743:AO743"/>
    <mergeCell ref="AP743:AR743"/>
    <mergeCell ref="AS743:AV743"/>
    <mergeCell ref="AW743:AY743"/>
    <mergeCell ref="B744:C744"/>
    <mergeCell ref="AM744:AO744"/>
    <mergeCell ref="AP744:AR744"/>
    <mergeCell ref="AS744:AV744"/>
    <mergeCell ref="AW744:AY744"/>
    <mergeCell ref="B745:C745"/>
    <mergeCell ref="AM745:AO745"/>
    <mergeCell ref="AP745:AR745"/>
    <mergeCell ref="AS745:AV745"/>
    <mergeCell ref="AW745:AY745"/>
    <mergeCell ref="D743:E743"/>
    <mergeCell ref="F743:G743"/>
    <mergeCell ref="H743:AL743"/>
    <mergeCell ref="D744:E744"/>
    <mergeCell ref="F744:G744"/>
    <mergeCell ref="H744:AL744"/>
    <mergeCell ref="B688:C688"/>
    <mergeCell ref="D688:E688"/>
    <mergeCell ref="F688:G688"/>
    <mergeCell ref="B599:C599"/>
    <mergeCell ref="D599:E599"/>
    <mergeCell ref="F599:G599"/>
    <mergeCell ref="H599:AL599"/>
    <mergeCell ref="AM599:AO599"/>
    <mergeCell ref="AP599:AR599"/>
    <mergeCell ref="AS599:AV599"/>
    <mergeCell ref="AW599:AY599"/>
    <mergeCell ref="B600:C600"/>
    <mergeCell ref="D600:E600"/>
    <mergeCell ref="F600:G600"/>
    <mergeCell ref="H600:AL600"/>
    <mergeCell ref="AM600:AO600"/>
    <mergeCell ref="AP600:AR600"/>
    <mergeCell ref="AS600:AV600"/>
    <mergeCell ref="AW600:AY600"/>
    <mergeCell ref="B601:C601"/>
    <mergeCell ref="D601:E601"/>
    <mergeCell ref="F601:G601"/>
    <mergeCell ref="H601:AL601"/>
    <mergeCell ref="AM601:AO601"/>
    <mergeCell ref="AP601:AR601"/>
    <mergeCell ref="AS601:AV601"/>
    <mergeCell ref="AW601:AY601"/>
    <mergeCell ref="B596:C596"/>
    <mergeCell ref="D596:E596"/>
    <mergeCell ref="F596:G596"/>
    <mergeCell ref="H596:AL596"/>
    <mergeCell ref="AM596:AO596"/>
    <mergeCell ref="AP596:AR596"/>
    <mergeCell ref="AS596:AV596"/>
    <mergeCell ref="AW596:AY596"/>
    <mergeCell ref="B597:C597"/>
    <mergeCell ref="D597:E597"/>
    <mergeCell ref="F597:G597"/>
    <mergeCell ref="H597:AL597"/>
    <mergeCell ref="AM597:AO597"/>
    <mergeCell ref="AP597:AR597"/>
    <mergeCell ref="AS597:AV597"/>
    <mergeCell ref="AW597:AY597"/>
    <mergeCell ref="B598:C598"/>
    <mergeCell ref="D598:E598"/>
    <mergeCell ref="F598:G598"/>
    <mergeCell ref="H598:AL598"/>
    <mergeCell ref="AM598:AO598"/>
    <mergeCell ref="AP598:AR598"/>
    <mergeCell ref="AS598:AV598"/>
    <mergeCell ref="AW598:AY598"/>
    <mergeCell ref="B594:C594"/>
    <mergeCell ref="D594:E594"/>
    <mergeCell ref="F594:G594"/>
    <mergeCell ref="H594:AL594"/>
    <mergeCell ref="AM594:AO594"/>
    <mergeCell ref="AP594:AR594"/>
    <mergeCell ref="AS594:AV594"/>
    <mergeCell ref="AW594:AY594"/>
    <mergeCell ref="B595:C595"/>
    <mergeCell ref="D595:E595"/>
    <mergeCell ref="F595:G595"/>
    <mergeCell ref="H595:AL595"/>
    <mergeCell ref="AM595:AO595"/>
    <mergeCell ref="AP595:AR595"/>
    <mergeCell ref="AS595:AV595"/>
    <mergeCell ref="AW595:AY595"/>
    <mergeCell ref="B590:C590"/>
    <mergeCell ref="D590:E590"/>
    <mergeCell ref="F590:G590"/>
    <mergeCell ref="H590:AL590"/>
    <mergeCell ref="AM590:AO590"/>
    <mergeCell ref="AP590:AR590"/>
    <mergeCell ref="AS590:AV590"/>
    <mergeCell ref="AW590:AY590"/>
    <mergeCell ref="B591:C591"/>
    <mergeCell ref="D591:E591"/>
    <mergeCell ref="F591:G591"/>
    <mergeCell ref="H591:AL591"/>
    <mergeCell ref="AM591:AO591"/>
    <mergeCell ref="AP591:AR591"/>
    <mergeCell ref="AS591:AV591"/>
    <mergeCell ref="AW591:AY591"/>
    <mergeCell ref="B592:C592"/>
    <mergeCell ref="D592:E592"/>
    <mergeCell ref="F592:G592"/>
    <mergeCell ref="H592:AL592"/>
    <mergeCell ref="AM592:AO592"/>
    <mergeCell ref="AP592:AR592"/>
    <mergeCell ref="AS592:AV592"/>
    <mergeCell ref="AW592:AY592"/>
    <mergeCell ref="B589:C589"/>
    <mergeCell ref="D589:E589"/>
    <mergeCell ref="F589:G589"/>
    <mergeCell ref="H589:AL589"/>
    <mergeCell ref="AM589:AO589"/>
    <mergeCell ref="AP589:AR589"/>
    <mergeCell ref="AS589:AV589"/>
    <mergeCell ref="AW589:AY589"/>
    <mergeCell ref="B584:C584"/>
    <mergeCell ref="D584:E584"/>
    <mergeCell ref="F584:G584"/>
    <mergeCell ref="H584:AL584"/>
    <mergeCell ref="AM584:AO584"/>
    <mergeCell ref="AP584:AR584"/>
    <mergeCell ref="AS584:AV584"/>
    <mergeCell ref="AW584:AY584"/>
    <mergeCell ref="B585:C585"/>
    <mergeCell ref="D585:E585"/>
    <mergeCell ref="F585:G585"/>
    <mergeCell ref="H585:AL585"/>
    <mergeCell ref="AM585:AO585"/>
    <mergeCell ref="AP585:AR585"/>
    <mergeCell ref="AS585:AV585"/>
    <mergeCell ref="AW585:AY585"/>
    <mergeCell ref="B586:C586"/>
    <mergeCell ref="D586:E586"/>
    <mergeCell ref="F586:G586"/>
    <mergeCell ref="H586:AL586"/>
    <mergeCell ref="AM586:AO586"/>
    <mergeCell ref="AP586:AR586"/>
    <mergeCell ref="AS586:AV586"/>
    <mergeCell ref="AW586:AY586"/>
    <mergeCell ref="B593:C593"/>
    <mergeCell ref="D593:E593"/>
    <mergeCell ref="F593:G593"/>
    <mergeCell ref="H593:AL593"/>
    <mergeCell ref="AM593:AO593"/>
    <mergeCell ref="AP593:AR593"/>
    <mergeCell ref="AS593:AV593"/>
    <mergeCell ref="AW593:AY593"/>
    <mergeCell ref="AM578:AO578"/>
    <mergeCell ref="AP578:AR578"/>
    <mergeCell ref="AS578:AV578"/>
    <mergeCell ref="AW578:AY578"/>
    <mergeCell ref="B579:C579"/>
    <mergeCell ref="D579:E579"/>
    <mergeCell ref="F579:G579"/>
    <mergeCell ref="H579:AL579"/>
    <mergeCell ref="AM579:AO579"/>
    <mergeCell ref="AP579:AR579"/>
    <mergeCell ref="AS579:AV579"/>
    <mergeCell ref="AW579:AY579"/>
    <mergeCell ref="B580:C580"/>
    <mergeCell ref="D580:E580"/>
    <mergeCell ref="F580:G580"/>
    <mergeCell ref="H580:AL580"/>
    <mergeCell ref="AM580:AO580"/>
    <mergeCell ref="AP580:AR580"/>
    <mergeCell ref="AS580:AV580"/>
    <mergeCell ref="AW580:AY580"/>
    <mergeCell ref="B587:C587"/>
    <mergeCell ref="D587:E587"/>
    <mergeCell ref="F587:G587"/>
    <mergeCell ref="H587:AL587"/>
    <mergeCell ref="AM587:AO587"/>
    <mergeCell ref="AP587:AR587"/>
    <mergeCell ref="AS587:AV587"/>
    <mergeCell ref="AW587:AY587"/>
    <mergeCell ref="B588:C588"/>
    <mergeCell ref="D588:E588"/>
    <mergeCell ref="F588:G588"/>
    <mergeCell ref="H588:AL588"/>
    <mergeCell ref="AM588:AO588"/>
    <mergeCell ref="AP588:AR588"/>
    <mergeCell ref="AS588:AV588"/>
    <mergeCell ref="AW588:AY588"/>
    <mergeCell ref="B1185:C1185"/>
    <mergeCell ref="D1185:E1185"/>
    <mergeCell ref="F1185:G1185"/>
    <mergeCell ref="H1185:AL1185"/>
    <mergeCell ref="AM1185:AO1185"/>
    <mergeCell ref="AP1185:AR1185"/>
    <mergeCell ref="AS1185:AV1185"/>
    <mergeCell ref="AW1185:AY1185"/>
    <mergeCell ref="B1180:C1180"/>
    <mergeCell ref="D1180:E1180"/>
    <mergeCell ref="F1180:G1180"/>
    <mergeCell ref="H1180:AL1180"/>
    <mergeCell ref="AM1180:AO1180"/>
    <mergeCell ref="AP1180:AR1180"/>
    <mergeCell ref="AS1180:AV1180"/>
    <mergeCell ref="AW1180:AY1180"/>
    <mergeCell ref="B1181:C1181"/>
    <mergeCell ref="D1181:E1181"/>
    <mergeCell ref="F1181:G1181"/>
    <mergeCell ref="H1181:AL1181"/>
    <mergeCell ref="AM1181:AO1181"/>
    <mergeCell ref="AP1181:AR1181"/>
    <mergeCell ref="AS1181:AV1181"/>
    <mergeCell ref="AW1181:AY1181"/>
    <mergeCell ref="B1182:C1182"/>
    <mergeCell ref="D1182:E1182"/>
    <mergeCell ref="F1182:G1182"/>
    <mergeCell ref="H1182:AL1182"/>
    <mergeCell ref="AM1182:AO1182"/>
    <mergeCell ref="AP1182:AR1182"/>
    <mergeCell ref="AS1182:AV1182"/>
    <mergeCell ref="AW1182:AY1182"/>
    <mergeCell ref="B1177:C1177"/>
    <mergeCell ref="D1177:E1177"/>
    <mergeCell ref="F1177:G1177"/>
    <mergeCell ref="H1177:AL1177"/>
    <mergeCell ref="AM1177:AO1177"/>
    <mergeCell ref="AP1177:AR1177"/>
    <mergeCell ref="AS1177:AV1177"/>
    <mergeCell ref="AW1177:AY1177"/>
    <mergeCell ref="B1178:C1178"/>
    <mergeCell ref="D1178:E1178"/>
    <mergeCell ref="F1178:G1178"/>
    <mergeCell ref="H1178:AL1178"/>
    <mergeCell ref="AM1178:AO1178"/>
    <mergeCell ref="AP1178:AR1178"/>
    <mergeCell ref="AS1178:AV1178"/>
    <mergeCell ref="AW1178:AY1178"/>
    <mergeCell ref="B1179:C1179"/>
    <mergeCell ref="D1179:E1179"/>
    <mergeCell ref="F1179:G1179"/>
    <mergeCell ref="H1179:AL1179"/>
    <mergeCell ref="AM1179:AO1179"/>
    <mergeCell ref="AP1179:AR1179"/>
    <mergeCell ref="AS1179:AV1179"/>
    <mergeCell ref="AW1179:AY1179"/>
    <mergeCell ref="B1174:C1174"/>
    <mergeCell ref="D1174:E1174"/>
    <mergeCell ref="F1174:G1174"/>
    <mergeCell ref="H1174:AL1174"/>
    <mergeCell ref="AM1174:AO1174"/>
    <mergeCell ref="AP1174:AR1174"/>
    <mergeCell ref="AS1174:AV1174"/>
    <mergeCell ref="AW1174:AY1174"/>
    <mergeCell ref="B1175:C1175"/>
    <mergeCell ref="D1175:E1175"/>
    <mergeCell ref="F1175:G1175"/>
    <mergeCell ref="H1175:AL1175"/>
    <mergeCell ref="AM1175:AO1175"/>
    <mergeCell ref="AP1175:AR1175"/>
    <mergeCell ref="AS1175:AV1175"/>
    <mergeCell ref="AW1175:AY1175"/>
    <mergeCell ref="B1176:C1176"/>
    <mergeCell ref="D1176:E1176"/>
    <mergeCell ref="F1176:G1176"/>
    <mergeCell ref="H1176:AL1176"/>
    <mergeCell ref="AM1176:AO1176"/>
    <mergeCell ref="AP1176:AR1176"/>
    <mergeCell ref="AS1176:AV1176"/>
    <mergeCell ref="AW1176:AY1176"/>
    <mergeCell ref="D1171:E1171"/>
    <mergeCell ref="F1171:G1171"/>
    <mergeCell ref="H1171:AL1171"/>
    <mergeCell ref="B1172:C1172"/>
    <mergeCell ref="D1172:E1172"/>
    <mergeCell ref="F1172:G1172"/>
    <mergeCell ref="H1172:AL1172"/>
    <mergeCell ref="AM1172:AO1172"/>
    <mergeCell ref="AP1172:AR1172"/>
    <mergeCell ref="AS1172:AV1172"/>
    <mergeCell ref="AW1172:AY1172"/>
    <mergeCell ref="B1173:C1173"/>
    <mergeCell ref="D1173:E1173"/>
    <mergeCell ref="F1173:G1173"/>
    <mergeCell ref="H1173:AL1173"/>
    <mergeCell ref="AM1173:AO1173"/>
    <mergeCell ref="AP1173:AR1173"/>
    <mergeCell ref="AS1173:AV1173"/>
    <mergeCell ref="AW1173:AY1173"/>
    <mergeCell ref="T6:AA6"/>
    <mergeCell ref="AP7:AS7"/>
    <mergeCell ref="AJ7:AL7"/>
    <mergeCell ref="AT7:AW7"/>
    <mergeCell ref="AM7:AO7"/>
    <mergeCell ref="AN4:AQ4"/>
    <mergeCell ref="AR4:AW4"/>
    <mergeCell ref="B7:F7"/>
    <mergeCell ref="V7:AA7"/>
    <mergeCell ref="J7:R7"/>
    <mergeCell ref="G7:I7"/>
    <mergeCell ref="F27:G27"/>
    <mergeCell ref="H27:AL27"/>
    <mergeCell ref="AM27:AO27"/>
    <mergeCell ref="D758:E758"/>
    <mergeCell ref="F758:G758"/>
    <mergeCell ref="H758:AL758"/>
    <mergeCell ref="H527:AL527"/>
    <mergeCell ref="H538:AL538"/>
    <mergeCell ref="H539:AL539"/>
    <mergeCell ref="H540:AL540"/>
    <mergeCell ref="H541:AL541"/>
    <mergeCell ref="H542:AL542"/>
    <mergeCell ref="H543:AL543"/>
    <mergeCell ref="H410:AL410"/>
    <mergeCell ref="H411:AL411"/>
    <mergeCell ref="H412:AL412"/>
    <mergeCell ref="H413:AL413"/>
    <mergeCell ref="H414:AL414"/>
    <mergeCell ref="D1115:E1115"/>
    <mergeCell ref="F1115:G1115"/>
    <mergeCell ref="H1115:AL1115"/>
    <mergeCell ref="D1116:E1116"/>
    <mergeCell ref="F1116:G1116"/>
    <mergeCell ref="H1116:AL1116"/>
    <mergeCell ref="D1109:E1109"/>
    <mergeCell ref="B581:C581"/>
    <mergeCell ref="D581:E581"/>
    <mergeCell ref="F581:G581"/>
    <mergeCell ref="H581:AL581"/>
    <mergeCell ref="AM581:AO581"/>
    <mergeCell ref="AP581:AR581"/>
    <mergeCell ref="AS581:AV581"/>
    <mergeCell ref="AW581:AY581"/>
    <mergeCell ref="B582:C582"/>
    <mergeCell ref="D582:E582"/>
    <mergeCell ref="F582:G582"/>
    <mergeCell ref="H582:AL582"/>
    <mergeCell ref="AM582:AO582"/>
    <mergeCell ref="AP582:AR582"/>
    <mergeCell ref="AS582:AV582"/>
    <mergeCell ref="AW582:AY582"/>
    <mergeCell ref="B583:C583"/>
    <mergeCell ref="D583:E583"/>
    <mergeCell ref="F583:G583"/>
    <mergeCell ref="H583:AL583"/>
    <mergeCell ref="AM583:AO583"/>
    <mergeCell ref="AP583:AR583"/>
    <mergeCell ref="AS583:AV583"/>
    <mergeCell ref="AW583:AY583"/>
    <mergeCell ref="B578:C578"/>
    <mergeCell ref="D578:E578"/>
    <mergeCell ref="F578:G578"/>
    <mergeCell ref="H578:AL578"/>
    <mergeCell ref="F1168:G1168"/>
    <mergeCell ref="H1168:AL1168"/>
    <mergeCell ref="D1169:E1169"/>
    <mergeCell ref="F1169:G1169"/>
    <mergeCell ref="H1169:AL1169"/>
    <mergeCell ref="D1170:E1170"/>
    <mergeCell ref="F1170:G1170"/>
    <mergeCell ref="H1170:AL1170"/>
    <mergeCell ref="D1128:E1128"/>
    <mergeCell ref="F1128:G1128"/>
    <mergeCell ref="H1128:AL1128"/>
    <mergeCell ref="F1130:G1130"/>
    <mergeCell ref="H1130:AL1130"/>
    <mergeCell ref="D1131:E1131"/>
    <mergeCell ref="F1131:G1131"/>
    <mergeCell ref="H1131:AL1131"/>
    <mergeCell ref="D1132:E1132"/>
    <mergeCell ref="F1132:G1132"/>
    <mergeCell ref="H1132:AL1132"/>
    <mergeCell ref="D1133:E1133"/>
    <mergeCell ref="F1133:G1133"/>
    <mergeCell ref="H1133:AL1133"/>
    <mergeCell ref="D1134:E1134"/>
    <mergeCell ref="F1134:G1134"/>
    <mergeCell ref="H1134:AL1134"/>
    <mergeCell ref="D1166:E1166"/>
    <mergeCell ref="F1166:G1166"/>
    <mergeCell ref="H1166:AL1166"/>
    <mergeCell ref="D1167:E1167"/>
    <mergeCell ref="H1126:AL1126"/>
    <mergeCell ref="D1127:E1127"/>
    <mergeCell ref="F1127:G1127"/>
    <mergeCell ref="H1127:AL1127"/>
    <mergeCell ref="D1165:E1165"/>
    <mergeCell ref="F1165:G1165"/>
    <mergeCell ref="H1165:AL1165"/>
    <mergeCell ref="D1126:E1126"/>
    <mergeCell ref="F1126:G1126"/>
    <mergeCell ref="H63:AL63"/>
    <mergeCell ref="H64:AL64"/>
    <mergeCell ref="H65:AL65"/>
    <mergeCell ref="H66:AL66"/>
    <mergeCell ref="H67:AL67"/>
    <mergeCell ref="H68:AL68"/>
    <mergeCell ref="H69:AL69"/>
    <mergeCell ref="H70:AL70"/>
    <mergeCell ref="H71:AL71"/>
    <mergeCell ref="H72:AL72"/>
    <mergeCell ref="H73:AL73"/>
    <mergeCell ref="H77:AL77"/>
    <mergeCell ref="H78:AL78"/>
    <mergeCell ref="H79:AL79"/>
    <mergeCell ref="H80:AL80"/>
    <mergeCell ref="H81:AL81"/>
    <mergeCell ref="H82:AL82"/>
    <mergeCell ref="F1109:G1109"/>
    <mergeCell ref="H1109:AL1109"/>
    <mergeCell ref="D1110:E1110"/>
    <mergeCell ref="F1110:G1110"/>
    <mergeCell ref="H1110:AL1110"/>
    <mergeCell ref="D1111:E1111"/>
    <mergeCell ref="F1111:G1111"/>
    <mergeCell ref="H1111:AL1111"/>
    <mergeCell ref="D1112:E1112"/>
    <mergeCell ref="F1112:G1112"/>
    <mergeCell ref="H1112:AL1112"/>
    <mergeCell ref="D1113:E1113"/>
    <mergeCell ref="F1113:G1113"/>
    <mergeCell ref="H1113:AL1113"/>
    <mergeCell ref="D1114:E1114"/>
    <mergeCell ref="F1114:G1114"/>
    <mergeCell ref="H1114:AL1114"/>
    <mergeCell ref="D783:E783"/>
    <mergeCell ref="F783:G783"/>
    <mergeCell ref="H783:AL783"/>
    <mergeCell ref="H544:AL544"/>
    <mergeCell ref="H556:AL556"/>
    <mergeCell ref="D556:E556"/>
    <mergeCell ref="F556:G556"/>
    <mergeCell ref="H393:AL393"/>
    <mergeCell ref="H394:AL394"/>
    <mergeCell ref="H395:AL395"/>
    <mergeCell ref="H396:AL396"/>
    <mergeCell ref="H397:AL397"/>
    <mergeCell ref="H398:AL398"/>
    <mergeCell ref="H399:AL399"/>
    <mergeCell ref="H400:AL400"/>
    <mergeCell ref="H401:AL401"/>
    <mergeCell ref="H402:AL402"/>
    <mergeCell ref="H403:AL403"/>
    <mergeCell ref="H404:AL404"/>
    <mergeCell ref="H405:AL405"/>
    <mergeCell ref="H406:AL406"/>
    <mergeCell ref="H407:AL407"/>
    <mergeCell ref="H408:AL408"/>
    <mergeCell ref="H409:AL409"/>
    <mergeCell ref="D536:E536"/>
    <mergeCell ref="F536:G536"/>
    <mergeCell ref="D537:E537"/>
    <mergeCell ref="F537:G537"/>
    <mergeCell ref="D538:E538"/>
    <mergeCell ref="F538:G538"/>
    <mergeCell ref="H33:AL33"/>
    <mergeCell ref="AM33:AO33"/>
    <mergeCell ref="AP33:AR33"/>
    <mergeCell ref="AS33:AV33"/>
    <mergeCell ref="AW33:AY33"/>
    <mergeCell ref="H34:AL34"/>
    <mergeCell ref="AM34:AO34"/>
    <mergeCell ref="AP34:AR34"/>
    <mergeCell ref="AS34:AV34"/>
    <mergeCell ref="AW34:AY34"/>
    <mergeCell ref="AW35:AY35"/>
    <mergeCell ref="H36:AL36"/>
    <mergeCell ref="AM36:AO36"/>
    <mergeCell ref="AP36:AR36"/>
    <mergeCell ref="AS36:AV36"/>
    <mergeCell ref="AW36:AY36"/>
    <mergeCell ref="H38:AL38"/>
    <mergeCell ref="H39:AL39"/>
    <mergeCell ref="H40:AL40"/>
    <mergeCell ref="H41:AL41"/>
    <mergeCell ref="AW57:AY57"/>
    <mergeCell ref="AW54:AY54"/>
    <mergeCell ref="AW51:AY51"/>
    <mergeCell ref="AW53:AY53"/>
    <mergeCell ref="AM35:AO35"/>
    <mergeCell ref="AP35:AR35"/>
    <mergeCell ref="AS35:AV35"/>
    <mergeCell ref="H31:AL31"/>
    <mergeCell ref="AM31:AO31"/>
    <mergeCell ref="AP31:AR31"/>
    <mergeCell ref="AW37:AY37"/>
    <mergeCell ref="AP46:AR46"/>
    <mergeCell ref="AS49:AV49"/>
    <mergeCell ref="H35:AL35"/>
    <mergeCell ref="F543:G543"/>
    <mergeCell ref="D544:E544"/>
    <mergeCell ref="F544:G544"/>
    <mergeCell ref="D527:E527"/>
    <mergeCell ref="F527:G527"/>
    <mergeCell ref="D528:E528"/>
    <mergeCell ref="F528:G528"/>
    <mergeCell ref="D529:E529"/>
    <mergeCell ref="F529:G529"/>
    <mergeCell ref="D530:E530"/>
    <mergeCell ref="F530:G530"/>
    <mergeCell ref="D531:E531"/>
    <mergeCell ref="F531:G531"/>
    <mergeCell ref="D532:E532"/>
    <mergeCell ref="F532:G532"/>
    <mergeCell ref="D533:E533"/>
    <mergeCell ref="F533:G533"/>
    <mergeCell ref="D534:E534"/>
    <mergeCell ref="F534:G534"/>
    <mergeCell ref="D535:E535"/>
    <mergeCell ref="F535:G535"/>
    <mergeCell ref="D406:E406"/>
    <mergeCell ref="F406:G406"/>
    <mergeCell ref="D407:E407"/>
    <mergeCell ref="F407:G407"/>
    <mergeCell ref="D408:E408"/>
    <mergeCell ref="F408:G408"/>
    <mergeCell ref="D409:E409"/>
    <mergeCell ref="F409:G409"/>
    <mergeCell ref="D410:E410"/>
    <mergeCell ref="F410:G410"/>
    <mergeCell ref="D411:E411"/>
    <mergeCell ref="F411:G411"/>
    <mergeCell ref="F540:G540"/>
    <mergeCell ref="D541:E541"/>
    <mergeCell ref="F541:G541"/>
    <mergeCell ref="D542:E542"/>
    <mergeCell ref="F542:G542"/>
    <mergeCell ref="D539:E539"/>
    <mergeCell ref="F539:G539"/>
    <mergeCell ref="D442:E442"/>
    <mergeCell ref="F442:G442"/>
    <mergeCell ref="D443:E443"/>
    <mergeCell ref="F443:G443"/>
    <mergeCell ref="D444:E444"/>
    <mergeCell ref="F444:G444"/>
    <mergeCell ref="D445:E445"/>
    <mergeCell ref="F445:G445"/>
    <mergeCell ref="D446:E446"/>
    <mergeCell ref="F446:G446"/>
    <mergeCell ref="D447:E447"/>
    <mergeCell ref="F447:G447"/>
    <mergeCell ref="D448:E448"/>
    <mergeCell ref="F448:G448"/>
    <mergeCell ref="D543:E543"/>
    <mergeCell ref="F413:G413"/>
    <mergeCell ref="D414:E414"/>
    <mergeCell ref="F414:G414"/>
    <mergeCell ref="D415:E415"/>
    <mergeCell ref="F415:G415"/>
    <mergeCell ref="D540:E540"/>
    <mergeCell ref="AQ11:AV11"/>
    <mergeCell ref="AL11:AO11"/>
    <mergeCell ref="AL12:AO12"/>
    <mergeCell ref="AL13:AO13"/>
    <mergeCell ref="J11:P11"/>
    <mergeCell ref="J12:P12"/>
    <mergeCell ref="J13:P13"/>
    <mergeCell ref="Q11:T11"/>
    <mergeCell ref="Q12:T12"/>
    <mergeCell ref="Q13:T13"/>
    <mergeCell ref="AA11:AD11"/>
    <mergeCell ref="U11:Z11"/>
    <mergeCell ref="U12:Z12"/>
    <mergeCell ref="U13:Z13"/>
    <mergeCell ref="C12:I12"/>
    <mergeCell ref="C13:I13"/>
    <mergeCell ref="C11:I11"/>
    <mergeCell ref="AA12:AD12"/>
    <mergeCell ref="AA13:AD13"/>
    <mergeCell ref="B58:C58"/>
    <mergeCell ref="D51:E51"/>
    <mergeCell ref="F51:G51"/>
    <mergeCell ref="D52:E52"/>
    <mergeCell ref="F52:G52"/>
    <mergeCell ref="F56:G56"/>
    <mergeCell ref="D57:E57"/>
    <mergeCell ref="B51:C51"/>
    <mergeCell ref="H58:AL58"/>
    <mergeCell ref="AP54:AR54"/>
    <mergeCell ref="AS54:AV54"/>
    <mergeCell ref="F57:G57"/>
    <mergeCell ref="D58:E58"/>
    <mergeCell ref="F58:G58"/>
    <mergeCell ref="AP51:AR51"/>
    <mergeCell ref="AS51:AV51"/>
    <mergeCell ref="AS47:AV47"/>
    <mergeCell ref="D49:E49"/>
    <mergeCell ref="F49:G49"/>
    <mergeCell ref="D50:E50"/>
    <mergeCell ref="F50:G50"/>
    <mergeCell ref="H55:AL55"/>
    <mergeCell ref="H56:AL56"/>
    <mergeCell ref="AM51:AO51"/>
    <mergeCell ref="H42:AL42"/>
    <mergeCell ref="H43:AL43"/>
    <mergeCell ref="H44:AL44"/>
    <mergeCell ref="H45:AL45"/>
    <mergeCell ref="H46:AL46"/>
    <mergeCell ref="H47:AL47"/>
    <mergeCell ref="H48:AL48"/>
    <mergeCell ref="H49:AL49"/>
    <mergeCell ref="H50:AL50"/>
    <mergeCell ref="H51:AL51"/>
    <mergeCell ref="H52:AL52"/>
    <mergeCell ref="H53:AL53"/>
    <mergeCell ref="H54:AL54"/>
    <mergeCell ref="AS31:AV31"/>
    <mergeCell ref="P17:R17"/>
    <mergeCell ref="P18:R18"/>
    <mergeCell ref="P19:R19"/>
    <mergeCell ref="H17:M17"/>
    <mergeCell ref="B49:C49"/>
    <mergeCell ref="AM49:AO49"/>
    <mergeCell ref="AP49:AR49"/>
    <mergeCell ref="AW11:AX11"/>
    <mergeCell ref="AW12:AX12"/>
    <mergeCell ref="AW13:AX13"/>
    <mergeCell ref="AP12:AV12"/>
    <mergeCell ref="AP13:AV13"/>
    <mergeCell ref="AE11:AK11"/>
    <mergeCell ref="AE12:AK12"/>
    <mergeCell ref="AE13:AK13"/>
    <mergeCell ref="AM544:AO544"/>
    <mergeCell ref="AP544:AR544"/>
    <mergeCell ref="AS544:AV544"/>
    <mergeCell ref="AW544:AY544"/>
    <mergeCell ref="B541:C541"/>
    <mergeCell ref="AM541:AO541"/>
    <mergeCell ref="AP541:AR541"/>
    <mergeCell ref="AS541:AV541"/>
    <mergeCell ref="AW541:AY541"/>
    <mergeCell ref="B542:C542"/>
    <mergeCell ref="AM542:AO542"/>
    <mergeCell ref="AP542:AR542"/>
    <mergeCell ref="AS542:AV542"/>
    <mergeCell ref="AW542:AY542"/>
    <mergeCell ref="B543:C543"/>
    <mergeCell ref="AM543:AO543"/>
    <mergeCell ref="AP543:AR543"/>
    <mergeCell ref="AS543:AV543"/>
    <mergeCell ref="AW543:AY543"/>
    <mergeCell ref="AM538:AO538"/>
    <mergeCell ref="AM539:AO539"/>
    <mergeCell ref="AP539:AR539"/>
    <mergeCell ref="AS539:AV539"/>
    <mergeCell ref="AW539:AY539"/>
    <mergeCell ref="AM29:AO29"/>
    <mergeCell ref="AP29:AR29"/>
    <mergeCell ref="AS29:AV29"/>
    <mergeCell ref="AW29:AY29"/>
    <mergeCell ref="D30:E30"/>
    <mergeCell ref="B44:C44"/>
    <mergeCell ref="B32:C32"/>
    <mergeCell ref="AS409:AV409"/>
    <mergeCell ref="AW409:AY409"/>
    <mergeCell ref="AS405:AV405"/>
    <mergeCell ref="AW405:AY405"/>
    <mergeCell ref="AS407:AV407"/>
    <mergeCell ref="B31:C31"/>
    <mergeCell ref="D31:E31"/>
    <mergeCell ref="D32:E32"/>
    <mergeCell ref="D34:E34"/>
    <mergeCell ref="F34:G34"/>
    <mergeCell ref="D35:E35"/>
    <mergeCell ref="F35:G35"/>
    <mergeCell ref="D36:E36"/>
    <mergeCell ref="F36:G36"/>
    <mergeCell ref="D37:E37"/>
    <mergeCell ref="F37:G37"/>
    <mergeCell ref="D38:E38"/>
    <mergeCell ref="F38:G38"/>
    <mergeCell ref="D39:E39"/>
    <mergeCell ref="F43:G43"/>
    <mergeCell ref="D44:E44"/>
    <mergeCell ref="F44:G44"/>
    <mergeCell ref="D45:E45"/>
    <mergeCell ref="F45:G45"/>
    <mergeCell ref="D46:E46"/>
    <mergeCell ref="B1170:C1170"/>
    <mergeCell ref="AM1170:AO1170"/>
    <mergeCell ref="AP1170:AR1170"/>
    <mergeCell ref="AS1170:AV1170"/>
    <mergeCell ref="AW1170:AY1170"/>
    <mergeCell ref="B1171:C1171"/>
    <mergeCell ref="AM1171:AO1171"/>
    <mergeCell ref="AP1171:AR1171"/>
    <mergeCell ref="AS1171:AV1171"/>
    <mergeCell ref="AW1171:AY1171"/>
    <mergeCell ref="T17:V17"/>
    <mergeCell ref="T18:V18"/>
    <mergeCell ref="T19:V19"/>
    <mergeCell ref="X17:Z17"/>
    <mergeCell ref="X18:Z18"/>
    <mergeCell ref="X19:Z19"/>
    <mergeCell ref="AB17:AD17"/>
    <mergeCell ref="AB18:AD18"/>
    <mergeCell ref="AB19:AD19"/>
    <mergeCell ref="AF17:AH17"/>
    <mergeCell ref="AF18:AH18"/>
    <mergeCell ref="AF19:AH19"/>
    <mergeCell ref="AN17:AP17"/>
    <mergeCell ref="AN18:AP18"/>
    <mergeCell ref="AN19:AP19"/>
    <mergeCell ref="AS17:AW17"/>
    <mergeCell ref="AS18:AW19"/>
    <mergeCell ref="B1167:C1167"/>
    <mergeCell ref="AP538:AR538"/>
    <mergeCell ref="AM1167:AO1167"/>
    <mergeCell ref="AP1167:AR1167"/>
    <mergeCell ref="AS1167:AV1167"/>
    <mergeCell ref="AW1167:AY1167"/>
    <mergeCell ref="B1168:C1168"/>
    <mergeCell ref="AM1168:AO1168"/>
    <mergeCell ref="AP1168:AR1168"/>
    <mergeCell ref="AS1168:AV1168"/>
    <mergeCell ref="AW1168:AY1168"/>
    <mergeCell ref="B1169:C1169"/>
    <mergeCell ref="AM1169:AO1169"/>
    <mergeCell ref="AP1169:AR1169"/>
    <mergeCell ref="AS1169:AV1169"/>
    <mergeCell ref="AW1169:AY1169"/>
    <mergeCell ref="B1164:C1164"/>
    <mergeCell ref="AM1164:AO1164"/>
    <mergeCell ref="AP1164:AR1164"/>
    <mergeCell ref="AS1164:AV1164"/>
    <mergeCell ref="AW1164:AY1164"/>
    <mergeCell ref="B1165:C1165"/>
    <mergeCell ref="AM1165:AO1165"/>
    <mergeCell ref="AP1165:AR1165"/>
    <mergeCell ref="AS1165:AV1165"/>
    <mergeCell ref="AW1165:AY1165"/>
    <mergeCell ref="B1166:C1166"/>
    <mergeCell ref="AM1166:AO1166"/>
    <mergeCell ref="AP1166:AR1166"/>
    <mergeCell ref="AS1166:AV1166"/>
    <mergeCell ref="AW1166:AY1166"/>
    <mergeCell ref="D1164:E1164"/>
    <mergeCell ref="F1164:G1164"/>
    <mergeCell ref="H1164:AL1164"/>
    <mergeCell ref="F1167:G1167"/>
    <mergeCell ref="H1167:AL1167"/>
    <mergeCell ref="D1168:E1168"/>
    <mergeCell ref="B1161:C1161"/>
    <mergeCell ref="AM1161:AO1161"/>
    <mergeCell ref="AP1161:AR1161"/>
    <mergeCell ref="AS1161:AV1161"/>
    <mergeCell ref="AW1161:AY1161"/>
    <mergeCell ref="B1162:C1162"/>
    <mergeCell ref="AM1162:AO1162"/>
    <mergeCell ref="AP1162:AR1162"/>
    <mergeCell ref="AS1162:AV1162"/>
    <mergeCell ref="AW1162:AY1162"/>
    <mergeCell ref="B1163:C1163"/>
    <mergeCell ref="AM1163:AO1163"/>
    <mergeCell ref="AP1163:AR1163"/>
    <mergeCell ref="AS1163:AV1163"/>
    <mergeCell ref="AW1163:AY1163"/>
    <mergeCell ref="D1161:E1161"/>
    <mergeCell ref="F1161:G1161"/>
    <mergeCell ref="H1161:AL1161"/>
    <mergeCell ref="D1162:E1162"/>
    <mergeCell ref="F1162:G1162"/>
    <mergeCell ref="H1162:AL1162"/>
    <mergeCell ref="D1163:E1163"/>
    <mergeCell ref="F1163:G1163"/>
    <mergeCell ref="H1163:AL1163"/>
    <mergeCell ref="B1158:C1158"/>
    <mergeCell ref="AM1158:AO1158"/>
    <mergeCell ref="AP1158:AR1158"/>
    <mergeCell ref="AS1158:AV1158"/>
    <mergeCell ref="AW1158:AY1158"/>
    <mergeCell ref="B1159:C1159"/>
    <mergeCell ref="AM1159:AO1159"/>
    <mergeCell ref="AP1159:AR1159"/>
    <mergeCell ref="AS1159:AV1159"/>
    <mergeCell ref="AW1159:AY1159"/>
    <mergeCell ref="B1160:C1160"/>
    <mergeCell ref="AM1160:AO1160"/>
    <mergeCell ref="AP1160:AR1160"/>
    <mergeCell ref="AS1160:AV1160"/>
    <mergeCell ref="AW1160:AY1160"/>
    <mergeCell ref="D1158:E1158"/>
    <mergeCell ref="F1158:G1158"/>
    <mergeCell ref="H1158:AL1158"/>
    <mergeCell ref="D1159:E1159"/>
    <mergeCell ref="F1159:G1159"/>
    <mergeCell ref="H1159:AL1159"/>
    <mergeCell ref="D1160:E1160"/>
    <mergeCell ref="F1160:G1160"/>
    <mergeCell ref="H1160:AL1160"/>
    <mergeCell ref="B1155:C1155"/>
    <mergeCell ref="AM1155:AO1155"/>
    <mergeCell ref="AP1155:AR1155"/>
    <mergeCell ref="AS1155:AV1155"/>
    <mergeCell ref="AW1155:AY1155"/>
    <mergeCell ref="B1156:C1156"/>
    <mergeCell ref="AM1156:AO1156"/>
    <mergeCell ref="AP1156:AR1156"/>
    <mergeCell ref="AS1156:AV1156"/>
    <mergeCell ref="AW1156:AY1156"/>
    <mergeCell ref="B1157:C1157"/>
    <mergeCell ref="AM1157:AO1157"/>
    <mergeCell ref="AP1157:AR1157"/>
    <mergeCell ref="AS1157:AV1157"/>
    <mergeCell ref="AW1157:AY1157"/>
    <mergeCell ref="D1155:E1155"/>
    <mergeCell ref="F1155:G1155"/>
    <mergeCell ref="H1155:AL1155"/>
    <mergeCell ref="D1156:E1156"/>
    <mergeCell ref="F1156:G1156"/>
    <mergeCell ref="H1156:AL1156"/>
    <mergeCell ref="D1157:E1157"/>
    <mergeCell ref="F1157:G1157"/>
    <mergeCell ref="H1157:AL1157"/>
    <mergeCell ref="B1152:C1152"/>
    <mergeCell ref="AM1152:AO1152"/>
    <mergeCell ref="AP1152:AR1152"/>
    <mergeCell ref="AS1152:AV1152"/>
    <mergeCell ref="AW1152:AY1152"/>
    <mergeCell ref="B1153:C1153"/>
    <mergeCell ref="AM1153:AO1153"/>
    <mergeCell ref="AP1153:AR1153"/>
    <mergeCell ref="AS1153:AV1153"/>
    <mergeCell ref="AW1153:AY1153"/>
    <mergeCell ref="B1154:C1154"/>
    <mergeCell ref="AM1154:AO1154"/>
    <mergeCell ref="AP1154:AR1154"/>
    <mergeCell ref="AS1154:AV1154"/>
    <mergeCell ref="AW1154:AY1154"/>
    <mergeCell ref="D1152:E1152"/>
    <mergeCell ref="F1152:G1152"/>
    <mergeCell ref="H1152:AL1152"/>
    <mergeCell ref="D1153:E1153"/>
    <mergeCell ref="F1153:G1153"/>
    <mergeCell ref="H1153:AL1153"/>
    <mergeCell ref="D1154:E1154"/>
    <mergeCell ref="F1154:G1154"/>
    <mergeCell ref="H1154:AL1154"/>
    <mergeCell ref="B1149:C1149"/>
    <mergeCell ref="AM1149:AO1149"/>
    <mergeCell ref="AP1149:AR1149"/>
    <mergeCell ref="AS1149:AV1149"/>
    <mergeCell ref="AW1149:AY1149"/>
    <mergeCell ref="B1150:C1150"/>
    <mergeCell ref="AM1150:AO1150"/>
    <mergeCell ref="AP1150:AR1150"/>
    <mergeCell ref="AS1150:AV1150"/>
    <mergeCell ref="AW1150:AY1150"/>
    <mergeCell ref="B1151:C1151"/>
    <mergeCell ref="AM1151:AO1151"/>
    <mergeCell ref="AP1151:AR1151"/>
    <mergeCell ref="AS1151:AV1151"/>
    <mergeCell ref="AW1151:AY1151"/>
    <mergeCell ref="D1149:E1149"/>
    <mergeCell ref="F1149:G1149"/>
    <mergeCell ref="H1149:AL1149"/>
    <mergeCell ref="D1150:E1150"/>
    <mergeCell ref="F1150:G1150"/>
    <mergeCell ref="H1150:AL1150"/>
    <mergeCell ref="D1151:E1151"/>
    <mergeCell ref="F1151:G1151"/>
    <mergeCell ref="H1151:AL1151"/>
    <mergeCell ref="B1146:C1146"/>
    <mergeCell ref="AM1146:AO1146"/>
    <mergeCell ref="AP1146:AR1146"/>
    <mergeCell ref="AS1146:AV1146"/>
    <mergeCell ref="AW1146:AY1146"/>
    <mergeCell ref="B1147:C1147"/>
    <mergeCell ref="AM1147:AO1147"/>
    <mergeCell ref="AP1147:AR1147"/>
    <mergeCell ref="AS1147:AV1147"/>
    <mergeCell ref="AW1147:AY1147"/>
    <mergeCell ref="B1148:C1148"/>
    <mergeCell ref="AM1148:AO1148"/>
    <mergeCell ref="AP1148:AR1148"/>
    <mergeCell ref="AS1148:AV1148"/>
    <mergeCell ref="AW1148:AY1148"/>
    <mergeCell ref="D1146:E1146"/>
    <mergeCell ref="F1146:G1146"/>
    <mergeCell ref="H1146:AL1146"/>
    <mergeCell ref="D1147:E1147"/>
    <mergeCell ref="F1147:G1147"/>
    <mergeCell ref="H1147:AL1147"/>
    <mergeCell ref="D1148:E1148"/>
    <mergeCell ref="F1148:G1148"/>
    <mergeCell ref="H1148:AL1148"/>
    <mergeCell ref="B1143:C1143"/>
    <mergeCell ref="AM1143:AO1143"/>
    <mergeCell ref="AP1143:AR1143"/>
    <mergeCell ref="AS1143:AV1143"/>
    <mergeCell ref="AW1143:AY1143"/>
    <mergeCell ref="B1144:C1144"/>
    <mergeCell ref="AM1144:AO1144"/>
    <mergeCell ref="AP1144:AR1144"/>
    <mergeCell ref="AS1144:AV1144"/>
    <mergeCell ref="AW1144:AY1144"/>
    <mergeCell ref="B1145:C1145"/>
    <mergeCell ref="AM1145:AO1145"/>
    <mergeCell ref="AP1145:AR1145"/>
    <mergeCell ref="AS1145:AV1145"/>
    <mergeCell ref="AW1145:AY1145"/>
    <mergeCell ref="D1143:E1143"/>
    <mergeCell ref="F1143:G1143"/>
    <mergeCell ref="H1143:AL1143"/>
    <mergeCell ref="D1144:E1144"/>
    <mergeCell ref="F1144:G1144"/>
    <mergeCell ref="H1144:AL1144"/>
    <mergeCell ref="D1145:E1145"/>
    <mergeCell ref="F1145:G1145"/>
    <mergeCell ref="H1145:AL1145"/>
    <mergeCell ref="AM1141:AO1141"/>
    <mergeCell ref="AP1141:AR1141"/>
    <mergeCell ref="AS1141:AV1141"/>
    <mergeCell ref="AW1141:AY1141"/>
    <mergeCell ref="B1142:C1142"/>
    <mergeCell ref="AM1142:AO1142"/>
    <mergeCell ref="AP1142:AR1142"/>
    <mergeCell ref="AS1142:AV1142"/>
    <mergeCell ref="AW1142:AY1142"/>
    <mergeCell ref="B1140:C1140"/>
    <mergeCell ref="AM1140:AO1140"/>
    <mergeCell ref="AP1140:AR1140"/>
    <mergeCell ref="AS1140:AV1140"/>
    <mergeCell ref="AW1140:AY1140"/>
    <mergeCell ref="B1141:C1141"/>
    <mergeCell ref="D1140:E1140"/>
    <mergeCell ref="F1140:G1140"/>
    <mergeCell ref="H1140:AL1140"/>
    <mergeCell ref="D1141:E1141"/>
    <mergeCell ref="F1141:G1141"/>
    <mergeCell ref="H1141:AL1141"/>
    <mergeCell ref="D1142:E1142"/>
    <mergeCell ref="F1142:G1142"/>
    <mergeCell ref="H1142:AL1142"/>
    <mergeCell ref="B1138:C1138"/>
    <mergeCell ref="AM1138:AO1138"/>
    <mergeCell ref="AP1138:AR1138"/>
    <mergeCell ref="AS1138:AV1138"/>
    <mergeCell ref="AW1138:AY1138"/>
    <mergeCell ref="B1139:C1139"/>
    <mergeCell ref="AM1139:AO1139"/>
    <mergeCell ref="AP1139:AR1139"/>
    <mergeCell ref="AS1139:AV1139"/>
    <mergeCell ref="AW1139:AY1139"/>
    <mergeCell ref="B1137:C1137"/>
    <mergeCell ref="AM1137:AO1137"/>
    <mergeCell ref="AP1137:AR1137"/>
    <mergeCell ref="AS1137:AV1137"/>
    <mergeCell ref="AW1137:AY1137"/>
    <mergeCell ref="D1137:E1137"/>
    <mergeCell ref="F1137:G1137"/>
    <mergeCell ref="H1137:AL1137"/>
    <mergeCell ref="D1138:E1138"/>
    <mergeCell ref="F1138:G1138"/>
    <mergeCell ref="H1138:AL1138"/>
    <mergeCell ref="D1139:E1139"/>
    <mergeCell ref="F1139:G1139"/>
    <mergeCell ref="H1139:AL1139"/>
    <mergeCell ref="AM1135:AO1135"/>
    <mergeCell ref="AP1135:AR1135"/>
    <mergeCell ref="AS1135:AV1135"/>
    <mergeCell ref="AW1135:AY1135"/>
    <mergeCell ref="B1136:C1136"/>
    <mergeCell ref="AM1136:AO1136"/>
    <mergeCell ref="AP1136:AR1136"/>
    <mergeCell ref="AS1136:AV1136"/>
    <mergeCell ref="AW1136:AY1136"/>
    <mergeCell ref="B1134:C1134"/>
    <mergeCell ref="AM1134:AO1134"/>
    <mergeCell ref="AP1134:AR1134"/>
    <mergeCell ref="AS1134:AV1134"/>
    <mergeCell ref="AW1134:AY1134"/>
    <mergeCell ref="B1135:C1135"/>
    <mergeCell ref="D1136:E1136"/>
    <mergeCell ref="F1136:G1136"/>
    <mergeCell ref="H1136:AL1136"/>
    <mergeCell ref="D1135:E1135"/>
    <mergeCell ref="F1135:G1135"/>
    <mergeCell ref="H1135:AL1135"/>
    <mergeCell ref="AP1128:AR1128"/>
    <mergeCell ref="AS1128:AV1128"/>
    <mergeCell ref="AW1128:AY1128"/>
    <mergeCell ref="B1127:C1127"/>
    <mergeCell ref="AM1127:AO1127"/>
    <mergeCell ref="AP1127:AR1127"/>
    <mergeCell ref="AS1127:AV1127"/>
    <mergeCell ref="AW1127:AY1127"/>
    <mergeCell ref="B1132:C1132"/>
    <mergeCell ref="AM1132:AO1132"/>
    <mergeCell ref="AP1132:AR1132"/>
    <mergeCell ref="AS1132:AV1132"/>
    <mergeCell ref="AW1132:AY1132"/>
    <mergeCell ref="B1133:C1133"/>
    <mergeCell ref="AM1133:AO1133"/>
    <mergeCell ref="AP1133:AR1133"/>
    <mergeCell ref="AS1133:AV1133"/>
    <mergeCell ref="AW1133:AY1133"/>
    <mergeCell ref="B1131:C1131"/>
    <mergeCell ref="AM1131:AO1131"/>
    <mergeCell ref="AP1131:AR1131"/>
    <mergeCell ref="AS1131:AV1131"/>
    <mergeCell ref="AW1131:AY1131"/>
    <mergeCell ref="B1130:C1130"/>
    <mergeCell ref="AM1130:AO1130"/>
    <mergeCell ref="AP1130:AR1130"/>
    <mergeCell ref="AS1130:AV1130"/>
    <mergeCell ref="AW1130:AY1130"/>
    <mergeCell ref="D1129:E1129"/>
    <mergeCell ref="F1129:G1129"/>
    <mergeCell ref="H1129:AL1129"/>
    <mergeCell ref="D1130:E1130"/>
    <mergeCell ref="B1124:C1124"/>
    <mergeCell ref="AM1124:AO1124"/>
    <mergeCell ref="AP1124:AR1124"/>
    <mergeCell ref="AS1120:AV1120"/>
    <mergeCell ref="AW1120:AY1120"/>
    <mergeCell ref="B1121:C1121"/>
    <mergeCell ref="AM1121:AO1121"/>
    <mergeCell ref="AP1121:AR1121"/>
    <mergeCell ref="B1123:C1123"/>
    <mergeCell ref="AM1120:AO1120"/>
    <mergeCell ref="AP1120:AR1120"/>
    <mergeCell ref="D1123:E1123"/>
    <mergeCell ref="F1123:G1123"/>
    <mergeCell ref="H1123:AL1123"/>
    <mergeCell ref="D1124:E1124"/>
    <mergeCell ref="B1129:C1129"/>
    <mergeCell ref="AM1125:AO1125"/>
    <mergeCell ref="AP1125:AR1125"/>
    <mergeCell ref="AS1125:AV1125"/>
    <mergeCell ref="AW1125:AY1125"/>
    <mergeCell ref="B1126:C1126"/>
    <mergeCell ref="AM1126:AO1126"/>
    <mergeCell ref="AP1126:AR1126"/>
    <mergeCell ref="AS1126:AV1126"/>
    <mergeCell ref="AW1126:AY1126"/>
    <mergeCell ref="AM1129:AO1129"/>
    <mergeCell ref="AP1129:AR1129"/>
    <mergeCell ref="AS1129:AV1129"/>
    <mergeCell ref="AW1129:AY1129"/>
    <mergeCell ref="B1128:C1128"/>
    <mergeCell ref="AM1128:AO1128"/>
    <mergeCell ref="AW1118:AY1118"/>
    <mergeCell ref="AS1124:AV1124"/>
    <mergeCell ref="AW1124:AY1124"/>
    <mergeCell ref="B1125:C1125"/>
    <mergeCell ref="D1121:E1121"/>
    <mergeCell ref="F1121:G1121"/>
    <mergeCell ref="H1121:AL1121"/>
    <mergeCell ref="D1122:E1122"/>
    <mergeCell ref="F1122:G1122"/>
    <mergeCell ref="H1122:AL1122"/>
    <mergeCell ref="F1124:G1124"/>
    <mergeCell ref="H1124:AL1124"/>
    <mergeCell ref="D1125:E1125"/>
    <mergeCell ref="F1125:G1125"/>
    <mergeCell ref="H1125:AL1125"/>
    <mergeCell ref="D1118:E1118"/>
    <mergeCell ref="F1118:G1118"/>
    <mergeCell ref="H1118:AL1118"/>
    <mergeCell ref="D1119:E1119"/>
    <mergeCell ref="F1119:G1119"/>
    <mergeCell ref="H1119:AL1119"/>
    <mergeCell ref="D1120:E1120"/>
    <mergeCell ref="F1120:G1120"/>
    <mergeCell ref="H1120:AL1120"/>
    <mergeCell ref="B1115:C1115"/>
    <mergeCell ref="AM1115:AO1115"/>
    <mergeCell ref="AP1115:AR1115"/>
    <mergeCell ref="AS1115:AV1115"/>
    <mergeCell ref="AW1115:AY1115"/>
    <mergeCell ref="B1116:C1116"/>
    <mergeCell ref="AM1116:AO1116"/>
    <mergeCell ref="AP1116:AR1116"/>
    <mergeCell ref="AS1116:AV1116"/>
    <mergeCell ref="AW1116:AY1116"/>
    <mergeCell ref="AM1123:AO1123"/>
    <mergeCell ref="AP1123:AR1123"/>
    <mergeCell ref="B1119:C1119"/>
    <mergeCell ref="AM1119:AO1119"/>
    <mergeCell ref="AP1119:AR1119"/>
    <mergeCell ref="AS1119:AV1119"/>
    <mergeCell ref="AW1119:AY1119"/>
    <mergeCell ref="B1122:C1122"/>
    <mergeCell ref="AM1122:AO1122"/>
    <mergeCell ref="AP1122:AR1122"/>
    <mergeCell ref="AS1122:AV1122"/>
    <mergeCell ref="AW1122:AY1122"/>
    <mergeCell ref="AS1123:AV1123"/>
    <mergeCell ref="B1110:C1110"/>
    <mergeCell ref="AM1110:AO1110"/>
    <mergeCell ref="AP1110:AR1110"/>
    <mergeCell ref="AS1110:AV1110"/>
    <mergeCell ref="AW1110:AY1110"/>
    <mergeCell ref="AS1121:AV1121"/>
    <mergeCell ref="AW1121:AY1121"/>
    <mergeCell ref="B1111:C1111"/>
    <mergeCell ref="AM1111:AO1111"/>
    <mergeCell ref="AP1111:AR1111"/>
    <mergeCell ref="AS1111:AV1111"/>
    <mergeCell ref="AW1111:AY1111"/>
    <mergeCell ref="B1112:C1112"/>
    <mergeCell ref="AM1112:AO1112"/>
    <mergeCell ref="AP1112:AR1112"/>
    <mergeCell ref="AS1112:AV1112"/>
    <mergeCell ref="AW1112:AY1112"/>
    <mergeCell ref="B1113:C1113"/>
    <mergeCell ref="AM1113:AO1113"/>
    <mergeCell ref="AP1113:AR1113"/>
    <mergeCell ref="AS1113:AV1113"/>
    <mergeCell ref="AW1113:AY1113"/>
    <mergeCell ref="B1120:C1120"/>
    <mergeCell ref="AM1117:AO1117"/>
    <mergeCell ref="AP1117:AR1117"/>
    <mergeCell ref="AS1117:AV1117"/>
    <mergeCell ref="AW1117:AY1117"/>
    <mergeCell ref="B1117:C1117"/>
    <mergeCell ref="B1118:C1118"/>
    <mergeCell ref="AM1118:AO1118"/>
    <mergeCell ref="AP1118:AR1118"/>
    <mergeCell ref="AS1118:AV1118"/>
    <mergeCell ref="AW1123:AY1123"/>
    <mergeCell ref="D1117:E1117"/>
    <mergeCell ref="F1117:G1117"/>
    <mergeCell ref="H1117:AL1117"/>
    <mergeCell ref="B1106:C1106"/>
    <mergeCell ref="AM1106:AO1106"/>
    <mergeCell ref="AP1106:AR1106"/>
    <mergeCell ref="AS1106:AV1106"/>
    <mergeCell ref="AW1106:AY1106"/>
    <mergeCell ref="B1107:C1107"/>
    <mergeCell ref="AM1107:AO1107"/>
    <mergeCell ref="AP1107:AR1107"/>
    <mergeCell ref="AS1107:AV1107"/>
    <mergeCell ref="AW1107:AY1107"/>
    <mergeCell ref="B1108:C1108"/>
    <mergeCell ref="AM1108:AO1108"/>
    <mergeCell ref="AP1108:AR1108"/>
    <mergeCell ref="AS1108:AV1108"/>
    <mergeCell ref="AW1108:AY1108"/>
    <mergeCell ref="D1105:E1105"/>
    <mergeCell ref="F1105:G1105"/>
    <mergeCell ref="H1105:AL1105"/>
    <mergeCell ref="D1106:E1106"/>
    <mergeCell ref="F1106:G1106"/>
    <mergeCell ref="H1106:AL1106"/>
    <mergeCell ref="D1107:E1107"/>
    <mergeCell ref="F1107:G1107"/>
    <mergeCell ref="H1107:AL1107"/>
    <mergeCell ref="D1108:E1108"/>
    <mergeCell ref="F1108:G1108"/>
    <mergeCell ref="H1108:AL1108"/>
    <mergeCell ref="B1109:C1109"/>
    <mergeCell ref="AM1109:AO1109"/>
    <mergeCell ref="AP1109:AR1109"/>
    <mergeCell ref="AS1109:AV1109"/>
    <mergeCell ref="AW1109:AY1109"/>
    <mergeCell ref="B1114:C1114"/>
    <mergeCell ref="AM1114:AO1114"/>
    <mergeCell ref="AP1114:AR1114"/>
    <mergeCell ref="AS1114:AV1114"/>
    <mergeCell ref="AW1114:AY1114"/>
    <mergeCell ref="B1102:C1102"/>
    <mergeCell ref="AM1102:AO1102"/>
    <mergeCell ref="AP1102:AR1102"/>
    <mergeCell ref="AS1102:AV1102"/>
    <mergeCell ref="AW1102:AY1102"/>
    <mergeCell ref="B1103:C1103"/>
    <mergeCell ref="AM1103:AO1103"/>
    <mergeCell ref="AP1103:AR1103"/>
    <mergeCell ref="AS1103:AV1103"/>
    <mergeCell ref="AW1103:AY1103"/>
    <mergeCell ref="B1104:C1104"/>
    <mergeCell ref="AM1104:AO1104"/>
    <mergeCell ref="AP1104:AR1104"/>
    <mergeCell ref="AS1104:AV1104"/>
    <mergeCell ref="AW1104:AY1104"/>
    <mergeCell ref="D1102:E1102"/>
    <mergeCell ref="F1102:G1102"/>
    <mergeCell ref="H1102:AL1102"/>
    <mergeCell ref="D1103:E1103"/>
    <mergeCell ref="F1103:G1103"/>
    <mergeCell ref="H1103:AL1103"/>
    <mergeCell ref="D1104:E1104"/>
    <mergeCell ref="F1104:G1104"/>
    <mergeCell ref="H1104:AL1104"/>
    <mergeCell ref="B1105:C1105"/>
    <mergeCell ref="AM1105:AO1105"/>
    <mergeCell ref="AP1105:AR1105"/>
    <mergeCell ref="B1099:C1099"/>
    <mergeCell ref="AM1099:AO1099"/>
    <mergeCell ref="AP1099:AR1099"/>
    <mergeCell ref="AS1099:AV1099"/>
    <mergeCell ref="AW1099:AY1099"/>
    <mergeCell ref="B1100:C1100"/>
    <mergeCell ref="AM1100:AO1100"/>
    <mergeCell ref="AP1100:AR1100"/>
    <mergeCell ref="AS1100:AV1100"/>
    <mergeCell ref="AW1100:AY1100"/>
    <mergeCell ref="B1101:C1101"/>
    <mergeCell ref="AM1101:AO1101"/>
    <mergeCell ref="AP1101:AR1101"/>
    <mergeCell ref="AS1101:AV1101"/>
    <mergeCell ref="AW1101:AY1101"/>
    <mergeCell ref="D1099:E1099"/>
    <mergeCell ref="F1099:G1099"/>
    <mergeCell ref="H1099:AL1099"/>
    <mergeCell ref="D1100:E1100"/>
    <mergeCell ref="F1100:G1100"/>
    <mergeCell ref="H1100:AL1100"/>
    <mergeCell ref="D1101:E1101"/>
    <mergeCell ref="F1101:G1101"/>
    <mergeCell ref="H1101:AL1101"/>
    <mergeCell ref="AS1105:AV1105"/>
    <mergeCell ref="AW1105:AY1105"/>
    <mergeCell ref="B1096:C1096"/>
    <mergeCell ref="AM1096:AO1096"/>
    <mergeCell ref="AP1096:AR1096"/>
    <mergeCell ref="AS1096:AV1096"/>
    <mergeCell ref="AW1096:AY1096"/>
    <mergeCell ref="B1097:C1097"/>
    <mergeCell ref="AM1097:AO1097"/>
    <mergeCell ref="AP1097:AR1097"/>
    <mergeCell ref="AS1097:AV1097"/>
    <mergeCell ref="AW1097:AY1097"/>
    <mergeCell ref="B1098:C1098"/>
    <mergeCell ref="AM1098:AO1098"/>
    <mergeCell ref="AP1098:AR1098"/>
    <mergeCell ref="AS1098:AV1098"/>
    <mergeCell ref="AW1098:AY1098"/>
    <mergeCell ref="D1096:E1096"/>
    <mergeCell ref="F1096:G1096"/>
    <mergeCell ref="H1096:AL1096"/>
    <mergeCell ref="D1097:E1097"/>
    <mergeCell ref="F1097:G1097"/>
    <mergeCell ref="H1097:AL1097"/>
    <mergeCell ref="D1098:E1098"/>
    <mergeCell ref="F1098:G1098"/>
    <mergeCell ref="H1098:AL1098"/>
    <mergeCell ref="B1093:C1093"/>
    <mergeCell ref="AM1093:AO1093"/>
    <mergeCell ref="AP1093:AR1093"/>
    <mergeCell ref="AS1093:AV1093"/>
    <mergeCell ref="AW1093:AY1093"/>
    <mergeCell ref="B1094:C1094"/>
    <mergeCell ref="AM1094:AO1094"/>
    <mergeCell ref="AP1094:AR1094"/>
    <mergeCell ref="AS1094:AV1094"/>
    <mergeCell ref="AW1094:AY1094"/>
    <mergeCell ref="B1095:C1095"/>
    <mergeCell ref="AM1095:AO1095"/>
    <mergeCell ref="AP1095:AR1095"/>
    <mergeCell ref="AS1095:AV1095"/>
    <mergeCell ref="AW1095:AY1095"/>
    <mergeCell ref="D1093:E1093"/>
    <mergeCell ref="F1093:G1093"/>
    <mergeCell ref="H1093:AL1093"/>
    <mergeCell ref="D1094:E1094"/>
    <mergeCell ref="F1094:G1094"/>
    <mergeCell ref="H1094:AL1094"/>
    <mergeCell ref="D1095:E1095"/>
    <mergeCell ref="F1095:G1095"/>
    <mergeCell ref="H1095:AL1095"/>
    <mergeCell ref="B1090:C1090"/>
    <mergeCell ref="AM1090:AO1090"/>
    <mergeCell ref="AP1090:AR1090"/>
    <mergeCell ref="AS1090:AV1090"/>
    <mergeCell ref="AW1090:AY1090"/>
    <mergeCell ref="B1091:C1091"/>
    <mergeCell ref="AM1091:AO1091"/>
    <mergeCell ref="AP1091:AR1091"/>
    <mergeCell ref="AS1091:AV1091"/>
    <mergeCell ref="AW1091:AY1091"/>
    <mergeCell ref="B1092:C1092"/>
    <mergeCell ref="AM1092:AO1092"/>
    <mergeCell ref="AP1092:AR1092"/>
    <mergeCell ref="AS1092:AV1092"/>
    <mergeCell ref="AW1092:AY1092"/>
    <mergeCell ref="D1090:E1090"/>
    <mergeCell ref="F1090:G1090"/>
    <mergeCell ref="H1090:AL1090"/>
    <mergeCell ref="D1091:E1091"/>
    <mergeCell ref="F1091:G1091"/>
    <mergeCell ref="H1091:AL1091"/>
    <mergeCell ref="D1092:E1092"/>
    <mergeCell ref="F1092:G1092"/>
    <mergeCell ref="H1092:AL1092"/>
    <mergeCell ref="B1087:C1087"/>
    <mergeCell ref="AM1087:AO1087"/>
    <mergeCell ref="AP1087:AR1087"/>
    <mergeCell ref="AS1087:AV1087"/>
    <mergeCell ref="AW1087:AY1087"/>
    <mergeCell ref="B1088:C1088"/>
    <mergeCell ref="AM1088:AO1088"/>
    <mergeCell ref="AP1088:AR1088"/>
    <mergeCell ref="AS1088:AV1088"/>
    <mergeCell ref="AW1088:AY1088"/>
    <mergeCell ref="B1089:C1089"/>
    <mergeCell ref="AM1089:AO1089"/>
    <mergeCell ref="AP1089:AR1089"/>
    <mergeCell ref="AS1089:AV1089"/>
    <mergeCell ref="AW1089:AY1089"/>
    <mergeCell ref="D1087:E1087"/>
    <mergeCell ref="F1087:G1087"/>
    <mergeCell ref="H1087:AL1087"/>
    <mergeCell ref="D1088:E1088"/>
    <mergeCell ref="F1088:G1088"/>
    <mergeCell ref="H1088:AL1088"/>
    <mergeCell ref="D1089:E1089"/>
    <mergeCell ref="F1089:G1089"/>
    <mergeCell ref="H1089:AL1089"/>
    <mergeCell ref="B1084:C1084"/>
    <mergeCell ref="AM1084:AO1084"/>
    <mergeCell ref="AP1084:AR1084"/>
    <mergeCell ref="AS1084:AV1084"/>
    <mergeCell ref="AW1084:AY1084"/>
    <mergeCell ref="B1085:C1085"/>
    <mergeCell ref="AM1085:AO1085"/>
    <mergeCell ref="AP1085:AR1085"/>
    <mergeCell ref="AS1085:AV1085"/>
    <mergeCell ref="AW1085:AY1085"/>
    <mergeCell ref="B1086:C1086"/>
    <mergeCell ref="AM1086:AO1086"/>
    <mergeCell ref="AP1086:AR1086"/>
    <mergeCell ref="AS1086:AV1086"/>
    <mergeCell ref="AW1086:AY1086"/>
    <mergeCell ref="D1084:E1084"/>
    <mergeCell ref="F1084:G1084"/>
    <mergeCell ref="H1084:AL1084"/>
    <mergeCell ref="D1085:E1085"/>
    <mergeCell ref="F1085:G1085"/>
    <mergeCell ref="H1085:AL1085"/>
    <mergeCell ref="D1086:E1086"/>
    <mergeCell ref="F1086:G1086"/>
    <mergeCell ref="H1086:AL1086"/>
    <mergeCell ref="B1081:C1081"/>
    <mergeCell ref="AM1081:AO1081"/>
    <mergeCell ref="AP1081:AR1081"/>
    <mergeCell ref="AS1081:AV1081"/>
    <mergeCell ref="AW1081:AY1081"/>
    <mergeCell ref="B1082:C1082"/>
    <mergeCell ref="AM1082:AO1082"/>
    <mergeCell ref="AP1082:AR1082"/>
    <mergeCell ref="AS1082:AV1082"/>
    <mergeCell ref="AW1082:AY1082"/>
    <mergeCell ref="B1083:C1083"/>
    <mergeCell ref="AM1083:AO1083"/>
    <mergeCell ref="AP1083:AR1083"/>
    <mergeCell ref="AS1083:AV1083"/>
    <mergeCell ref="AW1083:AY1083"/>
    <mergeCell ref="D1081:E1081"/>
    <mergeCell ref="F1081:G1081"/>
    <mergeCell ref="H1081:AL1081"/>
    <mergeCell ref="D1082:E1082"/>
    <mergeCell ref="F1082:G1082"/>
    <mergeCell ref="H1082:AL1082"/>
    <mergeCell ref="D1083:E1083"/>
    <mergeCell ref="F1083:G1083"/>
    <mergeCell ref="H1083:AL1083"/>
    <mergeCell ref="B1078:C1078"/>
    <mergeCell ref="AM1078:AO1078"/>
    <mergeCell ref="AP1078:AR1078"/>
    <mergeCell ref="AS1078:AV1078"/>
    <mergeCell ref="AW1078:AY1078"/>
    <mergeCell ref="B1079:C1079"/>
    <mergeCell ref="AM1079:AO1079"/>
    <mergeCell ref="AP1079:AR1079"/>
    <mergeCell ref="AS1079:AV1079"/>
    <mergeCell ref="AW1079:AY1079"/>
    <mergeCell ref="B1080:C1080"/>
    <mergeCell ref="AM1080:AO1080"/>
    <mergeCell ref="AP1080:AR1080"/>
    <mergeCell ref="AS1080:AV1080"/>
    <mergeCell ref="AW1080:AY1080"/>
    <mergeCell ref="D1078:E1078"/>
    <mergeCell ref="F1078:G1078"/>
    <mergeCell ref="H1078:AL1078"/>
    <mergeCell ref="D1079:E1079"/>
    <mergeCell ref="F1079:G1079"/>
    <mergeCell ref="H1079:AL1079"/>
    <mergeCell ref="D1080:E1080"/>
    <mergeCell ref="F1080:G1080"/>
    <mergeCell ref="H1080:AL1080"/>
    <mergeCell ref="B1075:C1075"/>
    <mergeCell ref="AM1075:AO1075"/>
    <mergeCell ref="AP1075:AR1075"/>
    <mergeCell ref="AS1075:AV1075"/>
    <mergeCell ref="AW1075:AY1075"/>
    <mergeCell ref="B1076:C1076"/>
    <mergeCell ref="AM1076:AO1076"/>
    <mergeCell ref="AP1076:AR1076"/>
    <mergeCell ref="AS1076:AV1076"/>
    <mergeCell ref="AW1076:AY1076"/>
    <mergeCell ref="B1077:C1077"/>
    <mergeCell ref="AM1077:AO1077"/>
    <mergeCell ref="AP1077:AR1077"/>
    <mergeCell ref="AS1077:AV1077"/>
    <mergeCell ref="AW1077:AY1077"/>
    <mergeCell ref="D1075:E1075"/>
    <mergeCell ref="F1075:G1075"/>
    <mergeCell ref="H1075:AL1075"/>
    <mergeCell ref="D1076:E1076"/>
    <mergeCell ref="F1076:G1076"/>
    <mergeCell ref="H1076:AL1076"/>
    <mergeCell ref="D1077:E1077"/>
    <mergeCell ref="F1077:G1077"/>
    <mergeCell ref="H1077:AL1077"/>
    <mergeCell ref="B1072:C1072"/>
    <mergeCell ref="AM1072:AO1072"/>
    <mergeCell ref="AP1072:AR1072"/>
    <mergeCell ref="AS1072:AV1072"/>
    <mergeCell ref="AW1072:AY1072"/>
    <mergeCell ref="B1073:C1073"/>
    <mergeCell ref="AM1073:AO1073"/>
    <mergeCell ref="AP1073:AR1073"/>
    <mergeCell ref="AS1073:AV1073"/>
    <mergeCell ref="AW1073:AY1073"/>
    <mergeCell ref="B1074:C1074"/>
    <mergeCell ref="AM1074:AO1074"/>
    <mergeCell ref="AP1074:AR1074"/>
    <mergeCell ref="AS1074:AV1074"/>
    <mergeCell ref="AW1074:AY1074"/>
    <mergeCell ref="D1072:E1072"/>
    <mergeCell ref="F1072:G1072"/>
    <mergeCell ref="H1072:AL1072"/>
    <mergeCell ref="D1073:E1073"/>
    <mergeCell ref="F1073:G1073"/>
    <mergeCell ref="H1073:AL1073"/>
    <mergeCell ref="D1074:E1074"/>
    <mergeCell ref="F1074:G1074"/>
    <mergeCell ref="H1074:AL1074"/>
    <mergeCell ref="B1069:C1069"/>
    <mergeCell ref="AM1069:AO1069"/>
    <mergeCell ref="AP1069:AR1069"/>
    <mergeCell ref="AS1069:AV1069"/>
    <mergeCell ref="AW1069:AY1069"/>
    <mergeCell ref="B1070:C1070"/>
    <mergeCell ref="AM1070:AO1070"/>
    <mergeCell ref="AP1070:AR1070"/>
    <mergeCell ref="AS1070:AV1070"/>
    <mergeCell ref="AW1070:AY1070"/>
    <mergeCell ref="B1071:C1071"/>
    <mergeCell ref="AM1071:AO1071"/>
    <mergeCell ref="AP1071:AR1071"/>
    <mergeCell ref="AS1071:AV1071"/>
    <mergeCell ref="AW1071:AY1071"/>
    <mergeCell ref="D1069:E1069"/>
    <mergeCell ref="F1069:G1069"/>
    <mergeCell ref="H1069:AL1069"/>
    <mergeCell ref="D1070:E1070"/>
    <mergeCell ref="F1070:G1070"/>
    <mergeCell ref="H1070:AL1070"/>
    <mergeCell ref="D1071:E1071"/>
    <mergeCell ref="F1071:G1071"/>
    <mergeCell ref="H1071:AL1071"/>
    <mergeCell ref="B1066:C1066"/>
    <mergeCell ref="AM1066:AO1066"/>
    <mergeCell ref="AP1066:AR1066"/>
    <mergeCell ref="AS1066:AV1066"/>
    <mergeCell ref="AW1066:AY1066"/>
    <mergeCell ref="B1067:C1067"/>
    <mergeCell ref="AM1067:AO1067"/>
    <mergeCell ref="AP1067:AR1067"/>
    <mergeCell ref="AS1067:AV1067"/>
    <mergeCell ref="AW1067:AY1067"/>
    <mergeCell ref="B1068:C1068"/>
    <mergeCell ref="AM1068:AO1068"/>
    <mergeCell ref="AP1068:AR1068"/>
    <mergeCell ref="AS1068:AV1068"/>
    <mergeCell ref="AW1068:AY1068"/>
    <mergeCell ref="D1066:E1066"/>
    <mergeCell ref="F1066:G1066"/>
    <mergeCell ref="H1066:AL1066"/>
    <mergeCell ref="D1067:E1067"/>
    <mergeCell ref="F1067:G1067"/>
    <mergeCell ref="H1067:AL1067"/>
    <mergeCell ref="D1068:E1068"/>
    <mergeCell ref="F1068:G1068"/>
    <mergeCell ref="H1068:AL1068"/>
    <mergeCell ref="B1063:C1063"/>
    <mergeCell ref="AM1063:AO1063"/>
    <mergeCell ref="AP1063:AR1063"/>
    <mergeCell ref="AS1063:AV1063"/>
    <mergeCell ref="AW1063:AY1063"/>
    <mergeCell ref="B1064:C1064"/>
    <mergeCell ref="AM1064:AO1064"/>
    <mergeCell ref="AP1064:AR1064"/>
    <mergeCell ref="AS1064:AV1064"/>
    <mergeCell ref="AW1064:AY1064"/>
    <mergeCell ref="B1065:C1065"/>
    <mergeCell ref="AM1065:AO1065"/>
    <mergeCell ref="AP1065:AR1065"/>
    <mergeCell ref="AS1065:AV1065"/>
    <mergeCell ref="AW1065:AY1065"/>
    <mergeCell ref="D1063:E1063"/>
    <mergeCell ref="F1063:G1063"/>
    <mergeCell ref="H1063:AL1063"/>
    <mergeCell ref="D1064:E1064"/>
    <mergeCell ref="F1064:G1064"/>
    <mergeCell ref="H1064:AL1064"/>
    <mergeCell ref="D1065:E1065"/>
    <mergeCell ref="F1065:G1065"/>
    <mergeCell ref="H1065:AL1065"/>
    <mergeCell ref="B1060:C1060"/>
    <mergeCell ref="AM1060:AO1060"/>
    <mergeCell ref="AP1060:AR1060"/>
    <mergeCell ref="AS1060:AV1060"/>
    <mergeCell ref="AW1060:AY1060"/>
    <mergeCell ref="B1061:C1061"/>
    <mergeCell ref="AM1061:AO1061"/>
    <mergeCell ref="AP1061:AR1061"/>
    <mergeCell ref="AS1061:AV1061"/>
    <mergeCell ref="AW1061:AY1061"/>
    <mergeCell ref="B1062:C1062"/>
    <mergeCell ref="AM1062:AO1062"/>
    <mergeCell ref="AP1062:AR1062"/>
    <mergeCell ref="AS1062:AV1062"/>
    <mergeCell ref="AW1062:AY1062"/>
    <mergeCell ref="D1060:E1060"/>
    <mergeCell ref="F1060:G1060"/>
    <mergeCell ref="H1060:AL1060"/>
    <mergeCell ref="D1061:E1061"/>
    <mergeCell ref="F1061:G1061"/>
    <mergeCell ref="H1061:AL1061"/>
    <mergeCell ref="D1062:E1062"/>
    <mergeCell ref="F1062:G1062"/>
    <mergeCell ref="H1062:AL1062"/>
    <mergeCell ref="B1057:C1057"/>
    <mergeCell ref="AM1057:AO1057"/>
    <mergeCell ref="AP1057:AR1057"/>
    <mergeCell ref="AS1057:AV1057"/>
    <mergeCell ref="AW1057:AY1057"/>
    <mergeCell ref="B1058:C1058"/>
    <mergeCell ref="AM1058:AO1058"/>
    <mergeCell ref="AP1058:AR1058"/>
    <mergeCell ref="AS1058:AV1058"/>
    <mergeCell ref="AW1058:AY1058"/>
    <mergeCell ref="B1059:C1059"/>
    <mergeCell ref="AM1059:AO1059"/>
    <mergeCell ref="AP1059:AR1059"/>
    <mergeCell ref="AS1059:AV1059"/>
    <mergeCell ref="AW1059:AY1059"/>
    <mergeCell ref="D1057:E1057"/>
    <mergeCell ref="F1057:G1057"/>
    <mergeCell ref="H1057:AL1057"/>
    <mergeCell ref="D1058:E1058"/>
    <mergeCell ref="F1058:G1058"/>
    <mergeCell ref="H1058:AL1058"/>
    <mergeCell ref="D1059:E1059"/>
    <mergeCell ref="F1059:G1059"/>
    <mergeCell ref="H1059:AL1059"/>
    <mergeCell ref="B1054:C1054"/>
    <mergeCell ref="AM1054:AO1054"/>
    <mergeCell ref="AP1054:AR1054"/>
    <mergeCell ref="AS1054:AV1054"/>
    <mergeCell ref="AW1054:AY1054"/>
    <mergeCell ref="B1055:C1055"/>
    <mergeCell ref="AM1055:AO1055"/>
    <mergeCell ref="AP1055:AR1055"/>
    <mergeCell ref="AS1055:AV1055"/>
    <mergeCell ref="AW1055:AY1055"/>
    <mergeCell ref="B1056:C1056"/>
    <mergeCell ref="AM1056:AO1056"/>
    <mergeCell ref="AP1056:AR1056"/>
    <mergeCell ref="AS1056:AV1056"/>
    <mergeCell ref="AW1056:AY1056"/>
    <mergeCell ref="D1054:E1054"/>
    <mergeCell ref="F1054:G1054"/>
    <mergeCell ref="H1054:AL1054"/>
    <mergeCell ref="D1055:E1055"/>
    <mergeCell ref="F1055:G1055"/>
    <mergeCell ref="H1055:AL1055"/>
    <mergeCell ref="D1056:E1056"/>
    <mergeCell ref="F1056:G1056"/>
    <mergeCell ref="H1056:AL1056"/>
    <mergeCell ref="B1051:C1051"/>
    <mergeCell ref="AM1051:AO1051"/>
    <mergeCell ref="AP1051:AR1051"/>
    <mergeCell ref="AS1051:AV1051"/>
    <mergeCell ref="AW1051:AY1051"/>
    <mergeCell ref="B1052:C1052"/>
    <mergeCell ref="AM1052:AO1052"/>
    <mergeCell ref="AP1052:AR1052"/>
    <mergeCell ref="AS1052:AV1052"/>
    <mergeCell ref="AW1052:AY1052"/>
    <mergeCell ref="B1053:C1053"/>
    <mergeCell ref="AM1053:AO1053"/>
    <mergeCell ref="AP1053:AR1053"/>
    <mergeCell ref="AS1053:AV1053"/>
    <mergeCell ref="AW1053:AY1053"/>
    <mergeCell ref="D1051:E1051"/>
    <mergeCell ref="F1051:G1051"/>
    <mergeCell ref="H1051:AL1051"/>
    <mergeCell ref="D1052:E1052"/>
    <mergeCell ref="F1052:G1052"/>
    <mergeCell ref="H1052:AL1052"/>
    <mergeCell ref="D1053:E1053"/>
    <mergeCell ref="F1053:G1053"/>
    <mergeCell ref="H1053:AL1053"/>
    <mergeCell ref="B1048:C1048"/>
    <mergeCell ref="AM1048:AO1048"/>
    <mergeCell ref="AP1048:AR1048"/>
    <mergeCell ref="AS1048:AV1048"/>
    <mergeCell ref="AW1048:AY1048"/>
    <mergeCell ref="B1049:C1049"/>
    <mergeCell ref="AM1049:AO1049"/>
    <mergeCell ref="AP1049:AR1049"/>
    <mergeCell ref="AS1049:AV1049"/>
    <mergeCell ref="AW1049:AY1049"/>
    <mergeCell ref="B1050:C1050"/>
    <mergeCell ref="AM1050:AO1050"/>
    <mergeCell ref="AP1050:AR1050"/>
    <mergeCell ref="AS1050:AV1050"/>
    <mergeCell ref="AW1050:AY1050"/>
    <mergeCell ref="D1048:E1048"/>
    <mergeCell ref="F1048:G1048"/>
    <mergeCell ref="H1048:AL1048"/>
    <mergeCell ref="D1049:E1049"/>
    <mergeCell ref="F1049:G1049"/>
    <mergeCell ref="H1049:AL1049"/>
    <mergeCell ref="D1050:E1050"/>
    <mergeCell ref="F1050:G1050"/>
    <mergeCell ref="H1050:AL1050"/>
    <mergeCell ref="B1045:C1045"/>
    <mergeCell ref="AM1045:AO1045"/>
    <mergeCell ref="AP1045:AR1045"/>
    <mergeCell ref="AS1045:AV1045"/>
    <mergeCell ref="AW1045:AY1045"/>
    <mergeCell ref="B1046:C1046"/>
    <mergeCell ref="AM1046:AO1046"/>
    <mergeCell ref="AP1046:AR1046"/>
    <mergeCell ref="AS1046:AV1046"/>
    <mergeCell ref="AW1046:AY1046"/>
    <mergeCell ref="B1047:C1047"/>
    <mergeCell ref="AM1047:AO1047"/>
    <mergeCell ref="AP1047:AR1047"/>
    <mergeCell ref="AS1047:AV1047"/>
    <mergeCell ref="AW1047:AY1047"/>
    <mergeCell ref="D1045:E1045"/>
    <mergeCell ref="F1045:G1045"/>
    <mergeCell ref="H1045:AL1045"/>
    <mergeCell ref="D1046:E1046"/>
    <mergeCell ref="F1046:G1046"/>
    <mergeCell ref="H1046:AL1046"/>
    <mergeCell ref="D1047:E1047"/>
    <mergeCell ref="F1047:G1047"/>
    <mergeCell ref="H1047:AL1047"/>
    <mergeCell ref="B1042:C1042"/>
    <mergeCell ref="AM1042:AO1042"/>
    <mergeCell ref="AP1042:AR1042"/>
    <mergeCell ref="AS1042:AV1042"/>
    <mergeCell ref="AW1042:AY1042"/>
    <mergeCell ref="B1043:C1043"/>
    <mergeCell ref="AM1043:AO1043"/>
    <mergeCell ref="AP1043:AR1043"/>
    <mergeCell ref="AS1043:AV1043"/>
    <mergeCell ref="AW1043:AY1043"/>
    <mergeCell ref="B1044:C1044"/>
    <mergeCell ref="AM1044:AO1044"/>
    <mergeCell ref="AP1044:AR1044"/>
    <mergeCell ref="AS1044:AV1044"/>
    <mergeCell ref="AW1044:AY1044"/>
    <mergeCell ref="D1042:E1042"/>
    <mergeCell ref="F1042:G1042"/>
    <mergeCell ref="H1042:AL1042"/>
    <mergeCell ref="D1043:E1043"/>
    <mergeCell ref="F1043:G1043"/>
    <mergeCell ref="H1043:AL1043"/>
    <mergeCell ref="D1044:E1044"/>
    <mergeCell ref="F1044:G1044"/>
    <mergeCell ref="H1044:AL1044"/>
    <mergeCell ref="B1039:C1039"/>
    <mergeCell ref="AM1039:AO1039"/>
    <mergeCell ref="AP1039:AR1039"/>
    <mergeCell ref="AS1039:AV1039"/>
    <mergeCell ref="AW1039:AY1039"/>
    <mergeCell ref="B1040:C1040"/>
    <mergeCell ref="AM1040:AO1040"/>
    <mergeCell ref="AP1040:AR1040"/>
    <mergeCell ref="AS1040:AV1040"/>
    <mergeCell ref="AW1040:AY1040"/>
    <mergeCell ref="B1041:C1041"/>
    <mergeCell ref="AM1041:AO1041"/>
    <mergeCell ref="AP1041:AR1041"/>
    <mergeCell ref="AS1041:AV1041"/>
    <mergeCell ref="AW1041:AY1041"/>
    <mergeCell ref="D1039:E1039"/>
    <mergeCell ref="F1039:G1039"/>
    <mergeCell ref="H1039:AL1039"/>
    <mergeCell ref="D1040:E1040"/>
    <mergeCell ref="F1040:G1040"/>
    <mergeCell ref="H1040:AL1040"/>
    <mergeCell ref="D1041:E1041"/>
    <mergeCell ref="F1041:G1041"/>
    <mergeCell ref="H1041:AL1041"/>
    <mergeCell ref="B1036:C1036"/>
    <mergeCell ref="AM1036:AO1036"/>
    <mergeCell ref="AP1036:AR1036"/>
    <mergeCell ref="AS1036:AV1036"/>
    <mergeCell ref="AW1036:AY1036"/>
    <mergeCell ref="B1037:C1037"/>
    <mergeCell ref="AM1037:AO1037"/>
    <mergeCell ref="AP1037:AR1037"/>
    <mergeCell ref="AS1037:AV1037"/>
    <mergeCell ref="AW1037:AY1037"/>
    <mergeCell ref="B1038:C1038"/>
    <mergeCell ref="AM1038:AO1038"/>
    <mergeCell ref="AP1038:AR1038"/>
    <mergeCell ref="AS1038:AV1038"/>
    <mergeCell ref="AW1038:AY1038"/>
    <mergeCell ref="D1036:E1036"/>
    <mergeCell ref="F1036:G1036"/>
    <mergeCell ref="H1036:AL1036"/>
    <mergeCell ref="D1037:E1037"/>
    <mergeCell ref="F1037:G1037"/>
    <mergeCell ref="H1037:AL1037"/>
    <mergeCell ref="D1038:E1038"/>
    <mergeCell ref="F1038:G1038"/>
    <mergeCell ref="H1038:AL1038"/>
    <mergeCell ref="B1033:C1033"/>
    <mergeCell ref="AM1033:AO1033"/>
    <mergeCell ref="AP1033:AR1033"/>
    <mergeCell ref="AS1033:AV1033"/>
    <mergeCell ref="AW1033:AY1033"/>
    <mergeCell ref="B1034:C1034"/>
    <mergeCell ref="AM1034:AO1034"/>
    <mergeCell ref="AP1034:AR1034"/>
    <mergeCell ref="AS1034:AV1034"/>
    <mergeCell ref="AW1034:AY1034"/>
    <mergeCell ref="B1035:C1035"/>
    <mergeCell ref="AM1035:AO1035"/>
    <mergeCell ref="AP1035:AR1035"/>
    <mergeCell ref="AS1035:AV1035"/>
    <mergeCell ref="AW1035:AY1035"/>
    <mergeCell ref="D1033:E1033"/>
    <mergeCell ref="F1033:G1033"/>
    <mergeCell ref="H1033:AL1033"/>
    <mergeCell ref="D1034:E1034"/>
    <mergeCell ref="F1034:G1034"/>
    <mergeCell ref="H1034:AL1034"/>
    <mergeCell ref="D1035:E1035"/>
    <mergeCell ref="F1035:G1035"/>
    <mergeCell ref="H1035:AL1035"/>
    <mergeCell ref="B1030:C1030"/>
    <mergeCell ref="AM1030:AO1030"/>
    <mergeCell ref="AP1030:AR1030"/>
    <mergeCell ref="AS1030:AV1030"/>
    <mergeCell ref="AW1030:AY1030"/>
    <mergeCell ref="B1031:C1031"/>
    <mergeCell ref="AM1031:AO1031"/>
    <mergeCell ref="AP1031:AR1031"/>
    <mergeCell ref="AS1031:AV1031"/>
    <mergeCell ref="AW1031:AY1031"/>
    <mergeCell ref="B1032:C1032"/>
    <mergeCell ref="AM1032:AO1032"/>
    <mergeCell ref="AP1032:AR1032"/>
    <mergeCell ref="AS1032:AV1032"/>
    <mergeCell ref="AW1032:AY1032"/>
    <mergeCell ref="D1030:E1030"/>
    <mergeCell ref="F1030:G1030"/>
    <mergeCell ref="H1030:AL1030"/>
    <mergeCell ref="D1031:E1031"/>
    <mergeCell ref="F1031:G1031"/>
    <mergeCell ref="H1031:AL1031"/>
    <mergeCell ref="D1032:E1032"/>
    <mergeCell ref="F1032:G1032"/>
    <mergeCell ref="H1032:AL1032"/>
    <mergeCell ref="B1027:C1027"/>
    <mergeCell ref="AM1027:AO1027"/>
    <mergeCell ref="AP1027:AR1027"/>
    <mergeCell ref="AS1027:AV1027"/>
    <mergeCell ref="AW1027:AY1027"/>
    <mergeCell ref="B1028:C1028"/>
    <mergeCell ref="AM1028:AO1028"/>
    <mergeCell ref="AP1028:AR1028"/>
    <mergeCell ref="AS1028:AV1028"/>
    <mergeCell ref="AW1028:AY1028"/>
    <mergeCell ref="B1029:C1029"/>
    <mergeCell ref="AM1029:AO1029"/>
    <mergeCell ref="AP1029:AR1029"/>
    <mergeCell ref="AS1029:AV1029"/>
    <mergeCell ref="AW1029:AY1029"/>
    <mergeCell ref="D1027:E1027"/>
    <mergeCell ref="F1027:G1027"/>
    <mergeCell ref="H1027:AL1027"/>
    <mergeCell ref="D1028:E1028"/>
    <mergeCell ref="F1028:G1028"/>
    <mergeCell ref="H1028:AL1028"/>
    <mergeCell ref="D1029:E1029"/>
    <mergeCell ref="F1029:G1029"/>
    <mergeCell ref="H1029:AL1029"/>
    <mergeCell ref="B1024:C1024"/>
    <mergeCell ref="AM1024:AO1024"/>
    <mergeCell ref="AP1024:AR1024"/>
    <mergeCell ref="AS1024:AV1024"/>
    <mergeCell ref="AW1024:AY1024"/>
    <mergeCell ref="B1025:C1025"/>
    <mergeCell ref="AM1025:AO1025"/>
    <mergeCell ref="AP1025:AR1025"/>
    <mergeCell ref="AS1025:AV1025"/>
    <mergeCell ref="AW1025:AY1025"/>
    <mergeCell ref="B1026:C1026"/>
    <mergeCell ref="AM1026:AO1026"/>
    <mergeCell ref="AP1026:AR1026"/>
    <mergeCell ref="AS1026:AV1026"/>
    <mergeCell ref="AW1026:AY1026"/>
    <mergeCell ref="D1024:E1024"/>
    <mergeCell ref="F1024:G1024"/>
    <mergeCell ref="H1024:AL1024"/>
    <mergeCell ref="D1025:E1025"/>
    <mergeCell ref="F1025:G1025"/>
    <mergeCell ref="H1025:AL1025"/>
    <mergeCell ref="D1026:E1026"/>
    <mergeCell ref="F1026:G1026"/>
    <mergeCell ref="H1026:AL1026"/>
    <mergeCell ref="B1021:C1021"/>
    <mergeCell ref="AM1021:AO1021"/>
    <mergeCell ref="AP1021:AR1021"/>
    <mergeCell ref="AS1021:AV1021"/>
    <mergeCell ref="AW1021:AY1021"/>
    <mergeCell ref="B1022:C1022"/>
    <mergeCell ref="AM1022:AO1022"/>
    <mergeCell ref="AP1022:AR1022"/>
    <mergeCell ref="AS1022:AV1022"/>
    <mergeCell ref="AW1022:AY1022"/>
    <mergeCell ref="B1023:C1023"/>
    <mergeCell ref="AM1023:AO1023"/>
    <mergeCell ref="AP1023:AR1023"/>
    <mergeCell ref="AS1023:AV1023"/>
    <mergeCell ref="AW1023:AY1023"/>
    <mergeCell ref="D1021:E1021"/>
    <mergeCell ref="F1021:G1021"/>
    <mergeCell ref="H1021:AL1021"/>
    <mergeCell ref="D1022:E1022"/>
    <mergeCell ref="F1022:G1022"/>
    <mergeCell ref="H1022:AL1022"/>
    <mergeCell ref="D1023:E1023"/>
    <mergeCell ref="F1023:G1023"/>
    <mergeCell ref="H1023:AL1023"/>
    <mergeCell ref="B1018:C1018"/>
    <mergeCell ref="AM1018:AO1018"/>
    <mergeCell ref="AP1018:AR1018"/>
    <mergeCell ref="AS1018:AV1018"/>
    <mergeCell ref="AW1018:AY1018"/>
    <mergeCell ref="B1019:C1019"/>
    <mergeCell ref="AM1019:AO1019"/>
    <mergeCell ref="AP1019:AR1019"/>
    <mergeCell ref="AS1019:AV1019"/>
    <mergeCell ref="AW1019:AY1019"/>
    <mergeCell ref="B1020:C1020"/>
    <mergeCell ref="AM1020:AO1020"/>
    <mergeCell ref="AP1020:AR1020"/>
    <mergeCell ref="AS1020:AV1020"/>
    <mergeCell ref="AW1020:AY1020"/>
    <mergeCell ref="D1018:E1018"/>
    <mergeCell ref="F1018:G1018"/>
    <mergeCell ref="H1018:AL1018"/>
    <mergeCell ref="D1019:E1019"/>
    <mergeCell ref="F1019:G1019"/>
    <mergeCell ref="H1019:AL1019"/>
    <mergeCell ref="D1020:E1020"/>
    <mergeCell ref="F1020:G1020"/>
    <mergeCell ref="H1020:AL1020"/>
    <mergeCell ref="B1015:C1015"/>
    <mergeCell ref="AM1015:AO1015"/>
    <mergeCell ref="AP1015:AR1015"/>
    <mergeCell ref="AS1015:AV1015"/>
    <mergeCell ref="AW1015:AY1015"/>
    <mergeCell ref="B1016:C1016"/>
    <mergeCell ref="AM1016:AO1016"/>
    <mergeCell ref="AP1016:AR1016"/>
    <mergeCell ref="AS1016:AV1016"/>
    <mergeCell ref="AW1016:AY1016"/>
    <mergeCell ref="B1017:C1017"/>
    <mergeCell ref="AM1017:AO1017"/>
    <mergeCell ref="AP1017:AR1017"/>
    <mergeCell ref="AS1017:AV1017"/>
    <mergeCell ref="AW1017:AY1017"/>
    <mergeCell ref="D1015:E1015"/>
    <mergeCell ref="F1015:G1015"/>
    <mergeCell ref="H1015:AL1015"/>
    <mergeCell ref="D1016:E1016"/>
    <mergeCell ref="F1016:G1016"/>
    <mergeCell ref="H1016:AL1016"/>
    <mergeCell ref="D1017:E1017"/>
    <mergeCell ref="F1017:G1017"/>
    <mergeCell ref="H1017:AL1017"/>
    <mergeCell ref="B1012:C1012"/>
    <mergeCell ref="AM1012:AO1012"/>
    <mergeCell ref="AP1012:AR1012"/>
    <mergeCell ref="AS1012:AV1012"/>
    <mergeCell ref="AW1012:AY1012"/>
    <mergeCell ref="B1013:C1013"/>
    <mergeCell ref="AM1013:AO1013"/>
    <mergeCell ref="AP1013:AR1013"/>
    <mergeCell ref="AS1013:AV1013"/>
    <mergeCell ref="AW1013:AY1013"/>
    <mergeCell ref="B1014:C1014"/>
    <mergeCell ref="AM1014:AO1014"/>
    <mergeCell ref="AP1014:AR1014"/>
    <mergeCell ref="AS1014:AV1014"/>
    <mergeCell ref="AW1014:AY1014"/>
    <mergeCell ref="D1012:E1012"/>
    <mergeCell ref="F1012:G1012"/>
    <mergeCell ref="H1012:AL1012"/>
    <mergeCell ref="D1013:E1013"/>
    <mergeCell ref="F1013:G1013"/>
    <mergeCell ref="H1013:AL1013"/>
    <mergeCell ref="D1014:E1014"/>
    <mergeCell ref="F1014:G1014"/>
    <mergeCell ref="H1014:AL1014"/>
    <mergeCell ref="B1009:C1009"/>
    <mergeCell ref="AM1009:AO1009"/>
    <mergeCell ref="AP1009:AR1009"/>
    <mergeCell ref="AS1009:AV1009"/>
    <mergeCell ref="AW1009:AY1009"/>
    <mergeCell ref="B1010:C1010"/>
    <mergeCell ref="AM1010:AO1010"/>
    <mergeCell ref="AP1010:AR1010"/>
    <mergeCell ref="AS1010:AV1010"/>
    <mergeCell ref="AW1010:AY1010"/>
    <mergeCell ref="B1011:C1011"/>
    <mergeCell ref="AM1011:AO1011"/>
    <mergeCell ref="AP1011:AR1011"/>
    <mergeCell ref="AS1011:AV1011"/>
    <mergeCell ref="AW1011:AY1011"/>
    <mergeCell ref="D1009:E1009"/>
    <mergeCell ref="F1009:G1009"/>
    <mergeCell ref="H1009:AL1009"/>
    <mergeCell ref="D1010:E1010"/>
    <mergeCell ref="F1010:G1010"/>
    <mergeCell ref="H1010:AL1010"/>
    <mergeCell ref="D1011:E1011"/>
    <mergeCell ref="F1011:G1011"/>
    <mergeCell ref="H1011:AL1011"/>
    <mergeCell ref="B1006:C1006"/>
    <mergeCell ref="AM1006:AO1006"/>
    <mergeCell ref="AP1006:AR1006"/>
    <mergeCell ref="AS1006:AV1006"/>
    <mergeCell ref="AW1006:AY1006"/>
    <mergeCell ref="B1007:C1007"/>
    <mergeCell ref="AM1007:AO1007"/>
    <mergeCell ref="AP1007:AR1007"/>
    <mergeCell ref="AS1007:AV1007"/>
    <mergeCell ref="AW1007:AY1007"/>
    <mergeCell ref="B1008:C1008"/>
    <mergeCell ref="AM1008:AO1008"/>
    <mergeCell ref="AP1008:AR1008"/>
    <mergeCell ref="AS1008:AV1008"/>
    <mergeCell ref="AW1008:AY1008"/>
    <mergeCell ref="D1006:E1006"/>
    <mergeCell ref="F1006:G1006"/>
    <mergeCell ref="H1006:AL1006"/>
    <mergeCell ref="D1007:E1007"/>
    <mergeCell ref="F1007:G1007"/>
    <mergeCell ref="H1007:AL1007"/>
    <mergeCell ref="D1008:E1008"/>
    <mergeCell ref="F1008:G1008"/>
    <mergeCell ref="H1008:AL1008"/>
    <mergeCell ref="B1003:C1003"/>
    <mergeCell ref="AM1003:AO1003"/>
    <mergeCell ref="AP1003:AR1003"/>
    <mergeCell ref="AS1003:AV1003"/>
    <mergeCell ref="AW1003:AY1003"/>
    <mergeCell ref="B1004:C1004"/>
    <mergeCell ref="AM1004:AO1004"/>
    <mergeCell ref="AP1004:AR1004"/>
    <mergeCell ref="AS1004:AV1004"/>
    <mergeCell ref="AW1004:AY1004"/>
    <mergeCell ref="B1005:C1005"/>
    <mergeCell ref="AM1005:AO1005"/>
    <mergeCell ref="AP1005:AR1005"/>
    <mergeCell ref="AS1005:AV1005"/>
    <mergeCell ref="AW1005:AY1005"/>
    <mergeCell ref="D1003:E1003"/>
    <mergeCell ref="F1003:G1003"/>
    <mergeCell ref="H1003:AL1003"/>
    <mergeCell ref="D1004:E1004"/>
    <mergeCell ref="F1004:G1004"/>
    <mergeCell ref="H1004:AL1004"/>
    <mergeCell ref="D1005:E1005"/>
    <mergeCell ref="F1005:G1005"/>
    <mergeCell ref="H1005:AL1005"/>
    <mergeCell ref="B1000:C1000"/>
    <mergeCell ref="AM1000:AO1000"/>
    <mergeCell ref="AP1000:AR1000"/>
    <mergeCell ref="AS1000:AV1000"/>
    <mergeCell ref="AW1000:AY1000"/>
    <mergeCell ref="B1001:C1001"/>
    <mergeCell ref="AM1001:AO1001"/>
    <mergeCell ref="AP1001:AR1001"/>
    <mergeCell ref="AS1001:AV1001"/>
    <mergeCell ref="AW1001:AY1001"/>
    <mergeCell ref="B1002:C1002"/>
    <mergeCell ref="AM1002:AO1002"/>
    <mergeCell ref="AP1002:AR1002"/>
    <mergeCell ref="AS1002:AV1002"/>
    <mergeCell ref="AW1002:AY1002"/>
    <mergeCell ref="D1000:E1000"/>
    <mergeCell ref="F1000:G1000"/>
    <mergeCell ref="H1000:AL1000"/>
    <mergeCell ref="D1001:E1001"/>
    <mergeCell ref="F1001:G1001"/>
    <mergeCell ref="H1001:AL1001"/>
    <mergeCell ref="D1002:E1002"/>
    <mergeCell ref="F1002:G1002"/>
    <mergeCell ref="H1002:AL1002"/>
    <mergeCell ref="B997:C997"/>
    <mergeCell ref="AM997:AO997"/>
    <mergeCell ref="AP997:AR997"/>
    <mergeCell ref="AS997:AV997"/>
    <mergeCell ref="AW997:AY997"/>
    <mergeCell ref="B998:C998"/>
    <mergeCell ref="AM998:AO998"/>
    <mergeCell ref="AP998:AR998"/>
    <mergeCell ref="AS998:AV998"/>
    <mergeCell ref="AW998:AY998"/>
    <mergeCell ref="B999:C999"/>
    <mergeCell ref="AM999:AO999"/>
    <mergeCell ref="AP999:AR999"/>
    <mergeCell ref="AS999:AV999"/>
    <mergeCell ref="AW999:AY999"/>
    <mergeCell ref="D997:E997"/>
    <mergeCell ref="F997:G997"/>
    <mergeCell ref="H997:AL997"/>
    <mergeCell ref="D998:E998"/>
    <mergeCell ref="F998:G998"/>
    <mergeCell ref="H998:AL998"/>
    <mergeCell ref="D999:E999"/>
    <mergeCell ref="F999:G999"/>
    <mergeCell ref="H999:AL999"/>
    <mergeCell ref="B994:C994"/>
    <mergeCell ref="AM994:AO994"/>
    <mergeCell ref="AP994:AR994"/>
    <mergeCell ref="AS994:AV994"/>
    <mergeCell ref="AW994:AY994"/>
    <mergeCell ref="B995:C995"/>
    <mergeCell ref="AM995:AO995"/>
    <mergeCell ref="AP995:AR995"/>
    <mergeCell ref="AS995:AV995"/>
    <mergeCell ref="AW995:AY995"/>
    <mergeCell ref="B996:C996"/>
    <mergeCell ref="AM996:AO996"/>
    <mergeCell ref="AP996:AR996"/>
    <mergeCell ref="AS996:AV996"/>
    <mergeCell ref="AW996:AY996"/>
    <mergeCell ref="D994:E994"/>
    <mergeCell ref="F994:G994"/>
    <mergeCell ref="H994:AL994"/>
    <mergeCell ref="D995:E995"/>
    <mergeCell ref="F995:G995"/>
    <mergeCell ref="H995:AL995"/>
    <mergeCell ref="D996:E996"/>
    <mergeCell ref="F996:G996"/>
    <mergeCell ref="H996:AL996"/>
    <mergeCell ref="B991:C991"/>
    <mergeCell ref="AM991:AO991"/>
    <mergeCell ref="AP991:AR991"/>
    <mergeCell ref="AS991:AV991"/>
    <mergeCell ref="AW991:AY991"/>
    <mergeCell ref="B992:C992"/>
    <mergeCell ref="AM992:AO992"/>
    <mergeCell ref="AP992:AR992"/>
    <mergeCell ref="AS992:AV992"/>
    <mergeCell ref="AW992:AY992"/>
    <mergeCell ref="B993:C993"/>
    <mergeCell ref="AM993:AO993"/>
    <mergeCell ref="AP993:AR993"/>
    <mergeCell ref="AS993:AV993"/>
    <mergeCell ref="AW993:AY993"/>
    <mergeCell ref="D991:E991"/>
    <mergeCell ref="F991:G991"/>
    <mergeCell ref="H991:AL991"/>
    <mergeCell ref="D992:E992"/>
    <mergeCell ref="F992:G992"/>
    <mergeCell ref="H992:AL992"/>
    <mergeCell ref="D993:E993"/>
    <mergeCell ref="F993:G993"/>
    <mergeCell ref="H993:AL993"/>
    <mergeCell ref="B988:C988"/>
    <mergeCell ref="AM988:AO988"/>
    <mergeCell ref="AP988:AR988"/>
    <mergeCell ref="AS988:AV988"/>
    <mergeCell ref="AW988:AY988"/>
    <mergeCell ref="B989:C989"/>
    <mergeCell ref="AM989:AO989"/>
    <mergeCell ref="AP989:AR989"/>
    <mergeCell ref="AS989:AV989"/>
    <mergeCell ref="AW989:AY989"/>
    <mergeCell ref="B990:C990"/>
    <mergeCell ref="AM990:AO990"/>
    <mergeCell ref="AP990:AR990"/>
    <mergeCell ref="AS990:AV990"/>
    <mergeCell ref="AW990:AY990"/>
    <mergeCell ref="D988:E988"/>
    <mergeCell ref="F988:G988"/>
    <mergeCell ref="H988:AL988"/>
    <mergeCell ref="D989:E989"/>
    <mergeCell ref="F989:G989"/>
    <mergeCell ref="H989:AL989"/>
    <mergeCell ref="D990:E990"/>
    <mergeCell ref="F990:G990"/>
    <mergeCell ref="H990:AL990"/>
    <mergeCell ref="B985:C985"/>
    <mergeCell ref="AM985:AO985"/>
    <mergeCell ref="AP985:AR985"/>
    <mergeCell ref="AS985:AV985"/>
    <mergeCell ref="AW985:AY985"/>
    <mergeCell ref="B986:C986"/>
    <mergeCell ref="AM986:AO986"/>
    <mergeCell ref="AP986:AR986"/>
    <mergeCell ref="AS986:AV986"/>
    <mergeCell ref="AW986:AY986"/>
    <mergeCell ref="B987:C987"/>
    <mergeCell ref="AM987:AO987"/>
    <mergeCell ref="AP987:AR987"/>
    <mergeCell ref="AS987:AV987"/>
    <mergeCell ref="AW987:AY987"/>
    <mergeCell ref="D985:E985"/>
    <mergeCell ref="F985:G985"/>
    <mergeCell ref="H985:AL985"/>
    <mergeCell ref="D986:E986"/>
    <mergeCell ref="F986:G986"/>
    <mergeCell ref="H986:AL986"/>
    <mergeCell ref="D987:E987"/>
    <mergeCell ref="F987:G987"/>
    <mergeCell ref="H987:AL987"/>
    <mergeCell ref="B982:C982"/>
    <mergeCell ref="AM982:AO982"/>
    <mergeCell ref="AP982:AR982"/>
    <mergeCell ref="AS982:AV982"/>
    <mergeCell ref="AW982:AY982"/>
    <mergeCell ref="B983:C983"/>
    <mergeCell ref="AM983:AO983"/>
    <mergeCell ref="AP983:AR983"/>
    <mergeCell ref="AS983:AV983"/>
    <mergeCell ref="AW983:AY983"/>
    <mergeCell ref="B984:C984"/>
    <mergeCell ref="AM984:AO984"/>
    <mergeCell ref="AP984:AR984"/>
    <mergeCell ref="AS984:AV984"/>
    <mergeCell ref="AW984:AY984"/>
    <mergeCell ref="D982:E982"/>
    <mergeCell ref="F982:G982"/>
    <mergeCell ref="H982:AL982"/>
    <mergeCell ref="D983:E983"/>
    <mergeCell ref="F983:G983"/>
    <mergeCell ref="H983:AL983"/>
    <mergeCell ref="D984:E984"/>
    <mergeCell ref="F984:G984"/>
    <mergeCell ref="H984:AL984"/>
    <mergeCell ref="B979:C979"/>
    <mergeCell ref="AM979:AO979"/>
    <mergeCell ref="AP979:AR979"/>
    <mergeCell ref="AS979:AV979"/>
    <mergeCell ref="AW979:AY979"/>
    <mergeCell ref="B980:C980"/>
    <mergeCell ref="AM980:AO980"/>
    <mergeCell ref="AP980:AR980"/>
    <mergeCell ref="AS980:AV980"/>
    <mergeCell ref="AW980:AY980"/>
    <mergeCell ref="B981:C981"/>
    <mergeCell ref="AM981:AO981"/>
    <mergeCell ref="AP981:AR981"/>
    <mergeCell ref="AS981:AV981"/>
    <mergeCell ref="AW981:AY981"/>
    <mergeCell ref="D979:E979"/>
    <mergeCell ref="F979:G979"/>
    <mergeCell ref="H979:AL979"/>
    <mergeCell ref="D980:E980"/>
    <mergeCell ref="F980:G980"/>
    <mergeCell ref="H980:AL980"/>
    <mergeCell ref="D981:E981"/>
    <mergeCell ref="F981:G981"/>
    <mergeCell ref="H981:AL981"/>
    <mergeCell ref="B976:C976"/>
    <mergeCell ref="AM976:AO976"/>
    <mergeCell ref="AP976:AR976"/>
    <mergeCell ref="AS976:AV976"/>
    <mergeCell ref="AW976:AY976"/>
    <mergeCell ref="B977:C977"/>
    <mergeCell ref="AM977:AO977"/>
    <mergeCell ref="AP977:AR977"/>
    <mergeCell ref="AS977:AV977"/>
    <mergeCell ref="AW977:AY977"/>
    <mergeCell ref="B978:C978"/>
    <mergeCell ref="AM978:AO978"/>
    <mergeCell ref="AP978:AR978"/>
    <mergeCell ref="AS978:AV978"/>
    <mergeCell ref="AW978:AY978"/>
    <mergeCell ref="D976:E976"/>
    <mergeCell ref="F976:G976"/>
    <mergeCell ref="H976:AL976"/>
    <mergeCell ref="D977:E977"/>
    <mergeCell ref="F977:G977"/>
    <mergeCell ref="H977:AL977"/>
    <mergeCell ref="D978:E978"/>
    <mergeCell ref="F978:G978"/>
    <mergeCell ref="H978:AL978"/>
    <mergeCell ref="B973:C973"/>
    <mergeCell ref="AM973:AO973"/>
    <mergeCell ref="AP973:AR973"/>
    <mergeCell ref="AS973:AV973"/>
    <mergeCell ref="AW973:AY973"/>
    <mergeCell ref="B974:C974"/>
    <mergeCell ref="AM974:AO974"/>
    <mergeCell ref="AP974:AR974"/>
    <mergeCell ref="AS974:AV974"/>
    <mergeCell ref="AW974:AY974"/>
    <mergeCell ref="B975:C975"/>
    <mergeCell ref="AM975:AO975"/>
    <mergeCell ref="AP975:AR975"/>
    <mergeCell ref="AS975:AV975"/>
    <mergeCell ref="AW975:AY975"/>
    <mergeCell ref="D973:E973"/>
    <mergeCell ref="F973:G973"/>
    <mergeCell ref="H973:AL973"/>
    <mergeCell ref="D974:E974"/>
    <mergeCell ref="F974:G974"/>
    <mergeCell ref="H974:AL974"/>
    <mergeCell ref="D975:E975"/>
    <mergeCell ref="F975:G975"/>
    <mergeCell ref="H975:AL975"/>
    <mergeCell ref="B970:C970"/>
    <mergeCell ref="AM970:AO970"/>
    <mergeCell ref="AP970:AR970"/>
    <mergeCell ref="AS970:AV970"/>
    <mergeCell ref="AW970:AY970"/>
    <mergeCell ref="B971:C971"/>
    <mergeCell ref="AM971:AO971"/>
    <mergeCell ref="AP971:AR971"/>
    <mergeCell ref="AS971:AV971"/>
    <mergeCell ref="AW971:AY971"/>
    <mergeCell ref="B972:C972"/>
    <mergeCell ref="AM972:AO972"/>
    <mergeCell ref="AP972:AR972"/>
    <mergeCell ref="AS972:AV972"/>
    <mergeCell ref="AW972:AY972"/>
    <mergeCell ref="D970:E970"/>
    <mergeCell ref="F970:G970"/>
    <mergeCell ref="H970:AL970"/>
    <mergeCell ref="D971:E971"/>
    <mergeCell ref="F971:G971"/>
    <mergeCell ref="H971:AL971"/>
    <mergeCell ref="D972:E972"/>
    <mergeCell ref="F972:G972"/>
    <mergeCell ref="H972:AL972"/>
    <mergeCell ref="B967:C967"/>
    <mergeCell ref="AM967:AO967"/>
    <mergeCell ref="AP967:AR967"/>
    <mergeCell ref="AS967:AV967"/>
    <mergeCell ref="AW967:AY967"/>
    <mergeCell ref="B968:C968"/>
    <mergeCell ref="AM968:AO968"/>
    <mergeCell ref="AP968:AR968"/>
    <mergeCell ref="AS968:AV968"/>
    <mergeCell ref="AW968:AY968"/>
    <mergeCell ref="B969:C969"/>
    <mergeCell ref="AM969:AO969"/>
    <mergeCell ref="AP969:AR969"/>
    <mergeCell ref="AS969:AV969"/>
    <mergeCell ref="AW969:AY969"/>
    <mergeCell ref="D967:E967"/>
    <mergeCell ref="F967:G967"/>
    <mergeCell ref="H967:AL967"/>
    <mergeCell ref="D968:E968"/>
    <mergeCell ref="F968:G968"/>
    <mergeCell ref="H968:AL968"/>
    <mergeCell ref="D969:E969"/>
    <mergeCell ref="F969:G969"/>
    <mergeCell ref="H969:AL969"/>
    <mergeCell ref="B964:C964"/>
    <mergeCell ref="AM964:AO964"/>
    <mergeCell ref="AP964:AR964"/>
    <mergeCell ref="AS964:AV964"/>
    <mergeCell ref="AW964:AY964"/>
    <mergeCell ref="B965:C965"/>
    <mergeCell ref="AM965:AO965"/>
    <mergeCell ref="AP965:AR965"/>
    <mergeCell ref="AS965:AV965"/>
    <mergeCell ref="AW965:AY965"/>
    <mergeCell ref="B966:C966"/>
    <mergeCell ref="AM966:AO966"/>
    <mergeCell ref="AP966:AR966"/>
    <mergeCell ref="AS966:AV966"/>
    <mergeCell ref="AW966:AY966"/>
    <mergeCell ref="D964:E964"/>
    <mergeCell ref="F964:G964"/>
    <mergeCell ref="H964:AL964"/>
    <mergeCell ref="D965:E965"/>
    <mergeCell ref="F965:G965"/>
    <mergeCell ref="H965:AL965"/>
    <mergeCell ref="D966:E966"/>
    <mergeCell ref="F966:G966"/>
    <mergeCell ref="H966:AL966"/>
    <mergeCell ref="B961:C961"/>
    <mergeCell ref="AM961:AO961"/>
    <mergeCell ref="AP961:AR961"/>
    <mergeCell ref="AS961:AV961"/>
    <mergeCell ref="AW961:AY961"/>
    <mergeCell ref="B962:C962"/>
    <mergeCell ref="AM962:AO962"/>
    <mergeCell ref="AP962:AR962"/>
    <mergeCell ref="AS962:AV962"/>
    <mergeCell ref="AW962:AY962"/>
    <mergeCell ref="B963:C963"/>
    <mergeCell ref="AM963:AO963"/>
    <mergeCell ref="AP963:AR963"/>
    <mergeCell ref="AS963:AV963"/>
    <mergeCell ref="AW963:AY963"/>
    <mergeCell ref="D961:E961"/>
    <mergeCell ref="F961:G961"/>
    <mergeCell ref="H961:AL961"/>
    <mergeCell ref="D962:E962"/>
    <mergeCell ref="F962:G962"/>
    <mergeCell ref="H962:AL962"/>
    <mergeCell ref="D963:E963"/>
    <mergeCell ref="F963:G963"/>
    <mergeCell ref="H963:AL963"/>
    <mergeCell ref="B958:C958"/>
    <mergeCell ref="AM958:AO958"/>
    <mergeCell ref="AP958:AR958"/>
    <mergeCell ref="AS958:AV958"/>
    <mergeCell ref="AW958:AY958"/>
    <mergeCell ref="B959:C959"/>
    <mergeCell ref="AM959:AO959"/>
    <mergeCell ref="AP959:AR959"/>
    <mergeCell ref="AS959:AV959"/>
    <mergeCell ref="AW959:AY959"/>
    <mergeCell ref="B960:C960"/>
    <mergeCell ref="AM960:AO960"/>
    <mergeCell ref="AP960:AR960"/>
    <mergeCell ref="AS960:AV960"/>
    <mergeCell ref="AW960:AY960"/>
    <mergeCell ref="D958:E958"/>
    <mergeCell ref="F958:G958"/>
    <mergeCell ref="H958:AL958"/>
    <mergeCell ref="D959:E959"/>
    <mergeCell ref="F959:G959"/>
    <mergeCell ref="H959:AL959"/>
    <mergeCell ref="D960:E960"/>
    <mergeCell ref="F960:G960"/>
    <mergeCell ref="H960:AL960"/>
    <mergeCell ref="B955:C955"/>
    <mergeCell ref="AM955:AO955"/>
    <mergeCell ref="AP955:AR955"/>
    <mergeCell ref="AS955:AV955"/>
    <mergeCell ref="AW955:AY955"/>
    <mergeCell ref="B956:C956"/>
    <mergeCell ref="AM956:AO956"/>
    <mergeCell ref="AP956:AR956"/>
    <mergeCell ref="AS956:AV956"/>
    <mergeCell ref="AW956:AY956"/>
    <mergeCell ref="B957:C957"/>
    <mergeCell ref="AM957:AO957"/>
    <mergeCell ref="AP957:AR957"/>
    <mergeCell ref="AS957:AV957"/>
    <mergeCell ref="AW957:AY957"/>
    <mergeCell ref="D955:E955"/>
    <mergeCell ref="F955:G955"/>
    <mergeCell ref="H955:AL955"/>
    <mergeCell ref="D956:E956"/>
    <mergeCell ref="F956:G956"/>
    <mergeCell ref="H956:AL956"/>
    <mergeCell ref="D957:E957"/>
    <mergeCell ref="F957:G957"/>
    <mergeCell ref="H957:AL957"/>
    <mergeCell ref="B952:C952"/>
    <mergeCell ref="AM952:AO952"/>
    <mergeCell ref="AP952:AR952"/>
    <mergeCell ref="AS952:AV952"/>
    <mergeCell ref="AW952:AY952"/>
    <mergeCell ref="B953:C953"/>
    <mergeCell ref="AM953:AO953"/>
    <mergeCell ref="AP953:AR953"/>
    <mergeCell ref="AS953:AV953"/>
    <mergeCell ref="AW953:AY953"/>
    <mergeCell ref="B954:C954"/>
    <mergeCell ref="AM954:AO954"/>
    <mergeCell ref="AP954:AR954"/>
    <mergeCell ref="AS954:AV954"/>
    <mergeCell ref="AW954:AY954"/>
    <mergeCell ref="D952:E952"/>
    <mergeCell ref="F952:G952"/>
    <mergeCell ref="H952:AL952"/>
    <mergeCell ref="D953:E953"/>
    <mergeCell ref="F953:G953"/>
    <mergeCell ref="H953:AL953"/>
    <mergeCell ref="D954:E954"/>
    <mergeCell ref="F954:G954"/>
    <mergeCell ref="H954:AL954"/>
    <mergeCell ref="B949:C949"/>
    <mergeCell ref="AM949:AO949"/>
    <mergeCell ref="AP949:AR949"/>
    <mergeCell ref="AS949:AV949"/>
    <mergeCell ref="AW949:AY949"/>
    <mergeCell ref="B950:C950"/>
    <mergeCell ref="AM950:AO950"/>
    <mergeCell ref="AP950:AR950"/>
    <mergeCell ref="AS950:AV950"/>
    <mergeCell ref="AW950:AY950"/>
    <mergeCell ref="B951:C951"/>
    <mergeCell ref="AM951:AO951"/>
    <mergeCell ref="AP951:AR951"/>
    <mergeCell ref="AS951:AV951"/>
    <mergeCell ref="AW951:AY951"/>
    <mergeCell ref="D949:E949"/>
    <mergeCell ref="F949:G949"/>
    <mergeCell ref="H949:AL949"/>
    <mergeCell ref="D950:E950"/>
    <mergeCell ref="F950:G950"/>
    <mergeCell ref="H950:AL950"/>
    <mergeCell ref="D951:E951"/>
    <mergeCell ref="F951:G951"/>
    <mergeCell ref="H951:AL951"/>
    <mergeCell ref="B946:C946"/>
    <mergeCell ref="AM946:AO946"/>
    <mergeCell ref="AP946:AR946"/>
    <mergeCell ref="AS946:AV946"/>
    <mergeCell ref="AW946:AY946"/>
    <mergeCell ref="B947:C947"/>
    <mergeCell ref="AM947:AO947"/>
    <mergeCell ref="AP947:AR947"/>
    <mergeCell ref="AS947:AV947"/>
    <mergeCell ref="AW947:AY947"/>
    <mergeCell ref="B948:C948"/>
    <mergeCell ref="AM948:AO948"/>
    <mergeCell ref="AP948:AR948"/>
    <mergeCell ref="AS948:AV948"/>
    <mergeCell ref="AW948:AY948"/>
    <mergeCell ref="D946:E946"/>
    <mergeCell ref="F946:G946"/>
    <mergeCell ref="H946:AL946"/>
    <mergeCell ref="D947:E947"/>
    <mergeCell ref="F947:G947"/>
    <mergeCell ref="H947:AL947"/>
    <mergeCell ref="D948:E948"/>
    <mergeCell ref="F948:G948"/>
    <mergeCell ref="H948:AL948"/>
    <mergeCell ref="B943:C943"/>
    <mergeCell ref="AM943:AO943"/>
    <mergeCell ref="AP943:AR943"/>
    <mergeCell ref="AS943:AV943"/>
    <mergeCell ref="AW943:AY943"/>
    <mergeCell ref="B944:C944"/>
    <mergeCell ref="AM944:AO944"/>
    <mergeCell ref="AP944:AR944"/>
    <mergeCell ref="AS944:AV944"/>
    <mergeCell ref="AW944:AY944"/>
    <mergeCell ref="B945:C945"/>
    <mergeCell ref="AM945:AO945"/>
    <mergeCell ref="AP945:AR945"/>
    <mergeCell ref="AS945:AV945"/>
    <mergeCell ref="AW945:AY945"/>
    <mergeCell ref="D943:E943"/>
    <mergeCell ref="F943:G943"/>
    <mergeCell ref="H943:AL943"/>
    <mergeCell ref="D944:E944"/>
    <mergeCell ref="F944:G944"/>
    <mergeCell ref="H944:AL944"/>
    <mergeCell ref="D945:E945"/>
    <mergeCell ref="F945:G945"/>
    <mergeCell ref="H945:AL945"/>
    <mergeCell ref="B940:C940"/>
    <mergeCell ref="AM940:AO940"/>
    <mergeCell ref="AP940:AR940"/>
    <mergeCell ref="AS940:AV940"/>
    <mergeCell ref="AW940:AY940"/>
    <mergeCell ref="B941:C941"/>
    <mergeCell ref="AM941:AO941"/>
    <mergeCell ref="AP941:AR941"/>
    <mergeCell ref="AS941:AV941"/>
    <mergeCell ref="AW941:AY941"/>
    <mergeCell ref="B942:C942"/>
    <mergeCell ref="AM942:AO942"/>
    <mergeCell ref="AP942:AR942"/>
    <mergeCell ref="AS942:AV942"/>
    <mergeCell ref="AW942:AY942"/>
    <mergeCell ref="D940:E940"/>
    <mergeCell ref="F940:G940"/>
    <mergeCell ref="H940:AL940"/>
    <mergeCell ref="D941:E941"/>
    <mergeCell ref="F941:G941"/>
    <mergeCell ref="H941:AL941"/>
    <mergeCell ref="D942:E942"/>
    <mergeCell ref="F942:G942"/>
    <mergeCell ref="H942:AL942"/>
    <mergeCell ref="B937:C937"/>
    <mergeCell ref="AM937:AO937"/>
    <mergeCell ref="AP937:AR937"/>
    <mergeCell ref="AS937:AV937"/>
    <mergeCell ref="AW937:AY937"/>
    <mergeCell ref="B938:C938"/>
    <mergeCell ref="AM938:AO938"/>
    <mergeCell ref="AP938:AR938"/>
    <mergeCell ref="AS938:AV938"/>
    <mergeCell ref="AW938:AY938"/>
    <mergeCell ref="B939:C939"/>
    <mergeCell ref="AM939:AO939"/>
    <mergeCell ref="AP939:AR939"/>
    <mergeCell ref="AS939:AV939"/>
    <mergeCell ref="AW939:AY939"/>
    <mergeCell ref="D937:E937"/>
    <mergeCell ref="F937:G937"/>
    <mergeCell ref="H937:AL937"/>
    <mergeCell ref="D938:E938"/>
    <mergeCell ref="F938:G938"/>
    <mergeCell ref="H938:AL938"/>
    <mergeCell ref="D939:E939"/>
    <mergeCell ref="F939:G939"/>
    <mergeCell ref="H939:AL939"/>
    <mergeCell ref="B934:C934"/>
    <mergeCell ref="AM934:AO934"/>
    <mergeCell ref="AP934:AR934"/>
    <mergeCell ref="AS934:AV934"/>
    <mergeCell ref="AW934:AY934"/>
    <mergeCell ref="B935:C935"/>
    <mergeCell ref="AM935:AO935"/>
    <mergeCell ref="AP935:AR935"/>
    <mergeCell ref="AS935:AV935"/>
    <mergeCell ref="AW935:AY935"/>
    <mergeCell ref="B936:C936"/>
    <mergeCell ref="AM936:AO936"/>
    <mergeCell ref="AP936:AR936"/>
    <mergeCell ref="AS936:AV936"/>
    <mergeCell ref="AW936:AY936"/>
    <mergeCell ref="D934:E934"/>
    <mergeCell ref="F934:G934"/>
    <mergeCell ref="H934:AL934"/>
    <mergeCell ref="D935:E935"/>
    <mergeCell ref="F935:G935"/>
    <mergeCell ref="H935:AL935"/>
    <mergeCell ref="D936:E936"/>
    <mergeCell ref="F936:G936"/>
    <mergeCell ref="H936:AL936"/>
    <mergeCell ref="B931:C931"/>
    <mergeCell ref="AM931:AO931"/>
    <mergeCell ref="AP931:AR931"/>
    <mergeCell ref="AS931:AV931"/>
    <mergeCell ref="AW931:AY931"/>
    <mergeCell ref="B932:C932"/>
    <mergeCell ref="AM932:AO932"/>
    <mergeCell ref="AP932:AR932"/>
    <mergeCell ref="AS932:AV932"/>
    <mergeCell ref="AW932:AY932"/>
    <mergeCell ref="B933:C933"/>
    <mergeCell ref="AM933:AO933"/>
    <mergeCell ref="AP933:AR933"/>
    <mergeCell ref="AS933:AV933"/>
    <mergeCell ref="AW933:AY933"/>
    <mergeCell ref="D931:E931"/>
    <mergeCell ref="F931:G931"/>
    <mergeCell ref="H931:AL931"/>
    <mergeCell ref="D932:E932"/>
    <mergeCell ref="F932:G932"/>
    <mergeCell ref="H932:AL932"/>
    <mergeCell ref="D933:E933"/>
    <mergeCell ref="F933:G933"/>
    <mergeCell ref="H933:AL933"/>
    <mergeCell ref="B928:C928"/>
    <mergeCell ref="AM928:AO928"/>
    <mergeCell ref="AP928:AR928"/>
    <mergeCell ref="AS928:AV928"/>
    <mergeCell ref="AW928:AY928"/>
    <mergeCell ref="B929:C929"/>
    <mergeCell ref="AM929:AO929"/>
    <mergeCell ref="AP929:AR929"/>
    <mergeCell ref="AS929:AV929"/>
    <mergeCell ref="AW929:AY929"/>
    <mergeCell ref="B930:C930"/>
    <mergeCell ref="AM930:AO930"/>
    <mergeCell ref="AP930:AR930"/>
    <mergeCell ref="AS930:AV930"/>
    <mergeCell ref="AW930:AY930"/>
    <mergeCell ref="D928:E928"/>
    <mergeCell ref="F928:G928"/>
    <mergeCell ref="H928:AL928"/>
    <mergeCell ref="D929:E929"/>
    <mergeCell ref="F929:G929"/>
    <mergeCell ref="H929:AL929"/>
    <mergeCell ref="D930:E930"/>
    <mergeCell ref="F930:G930"/>
    <mergeCell ref="H930:AL930"/>
    <mergeCell ref="B925:C925"/>
    <mergeCell ref="AM925:AO925"/>
    <mergeCell ref="AP925:AR925"/>
    <mergeCell ref="AS925:AV925"/>
    <mergeCell ref="AW925:AY925"/>
    <mergeCell ref="B926:C926"/>
    <mergeCell ref="AM926:AO926"/>
    <mergeCell ref="AP926:AR926"/>
    <mergeCell ref="AS926:AV926"/>
    <mergeCell ref="AW926:AY926"/>
    <mergeCell ref="B927:C927"/>
    <mergeCell ref="AM927:AO927"/>
    <mergeCell ref="AP927:AR927"/>
    <mergeCell ref="AS927:AV927"/>
    <mergeCell ref="AW927:AY927"/>
    <mergeCell ref="D925:E925"/>
    <mergeCell ref="F925:G925"/>
    <mergeCell ref="H925:AL925"/>
    <mergeCell ref="D926:E926"/>
    <mergeCell ref="F926:G926"/>
    <mergeCell ref="H926:AL926"/>
    <mergeCell ref="D927:E927"/>
    <mergeCell ref="F927:G927"/>
    <mergeCell ref="H927:AL927"/>
    <mergeCell ref="B922:C922"/>
    <mergeCell ref="AM922:AO922"/>
    <mergeCell ref="AP922:AR922"/>
    <mergeCell ref="AS922:AV922"/>
    <mergeCell ref="AW922:AY922"/>
    <mergeCell ref="B923:C923"/>
    <mergeCell ref="AM923:AO923"/>
    <mergeCell ref="AP923:AR923"/>
    <mergeCell ref="AS923:AV923"/>
    <mergeCell ref="AW923:AY923"/>
    <mergeCell ref="B924:C924"/>
    <mergeCell ref="AM924:AO924"/>
    <mergeCell ref="AP924:AR924"/>
    <mergeCell ref="AS924:AV924"/>
    <mergeCell ref="AW924:AY924"/>
    <mergeCell ref="D922:E922"/>
    <mergeCell ref="F922:G922"/>
    <mergeCell ref="H922:AL922"/>
    <mergeCell ref="D923:E923"/>
    <mergeCell ref="F923:G923"/>
    <mergeCell ref="H923:AL923"/>
    <mergeCell ref="D924:E924"/>
    <mergeCell ref="F924:G924"/>
    <mergeCell ref="H924:AL924"/>
    <mergeCell ref="B919:C919"/>
    <mergeCell ref="AM919:AO919"/>
    <mergeCell ref="AP919:AR919"/>
    <mergeCell ref="AS919:AV919"/>
    <mergeCell ref="AW919:AY919"/>
    <mergeCell ref="B920:C920"/>
    <mergeCell ref="AM920:AO920"/>
    <mergeCell ref="AP920:AR920"/>
    <mergeCell ref="AS920:AV920"/>
    <mergeCell ref="AW920:AY920"/>
    <mergeCell ref="B921:C921"/>
    <mergeCell ref="AM921:AO921"/>
    <mergeCell ref="AP921:AR921"/>
    <mergeCell ref="AS921:AV921"/>
    <mergeCell ref="AW921:AY921"/>
    <mergeCell ref="D919:E919"/>
    <mergeCell ref="F919:G919"/>
    <mergeCell ref="H919:AL919"/>
    <mergeCell ref="D920:E920"/>
    <mergeCell ref="F920:G920"/>
    <mergeCell ref="H920:AL920"/>
    <mergeCell ref="D921:E921"/>
    <mergeCell ref="F921:G921"/>
    <mergeCell ref="H921:AL921"/>
    <mergeCell ref="B916:C916"/>
    <mergeCell ref="AM916:AO916"/>
    <mergeCell ref="AP916:AR916"/>
    <mergeCell ref="AS916:AV916"/>
    <mergeCell ref="AW916:AY916"/>
    <mergeCell ref="B917:C917"/>
    <mergeCell ref="AM917:AO917"/>
    <mergeCell ref="AP917:AR917"/>
    <mergeCell ref="AS917:AV917"/>
    <mergeCell ref="AW917:AY917"/>
    <mergeCell ref="B918:C918"/>
    <mergeCell ref="AM918:AO918"/>
    <mergeCell ref="AP918:AR918"/>
    <mergeCell ref="AS918:AV918"/>
    <mergeCell ref="AW918:AY918"/>
    <mergeCell ref="D916:E916"/>
    <mergeCell ref="F916:G916"/>
    <mergeCell ref="H916:AL916"/>
    <mergeCell ref="D917:E917"/>
    <mergeCell ref="F917:G917"/>
    <mergeCell ref="H917:AL917"/>
    <mergeCell ref="D918:E918"/>
    <mergeCell ref="F918:G918"/>
    <mergeCell ref="H918:AL918"/>
    <mergeCell ref="B913:C913"/>
    <mergeCell ref="AM913:AO913"/>
    <mergeCell ref="AP913:AR913"/>
    <mergeCell ref="AS913:AV913"/>
    <mergeCell ref="AW913:AY913"/>
    <mergeCell ref="B914:C914"/>
    <mergeCell ref="AM914:AO914"/>
    <mergeCell ref="AP914:AR914"/>
    <mergeCell ref="AS914:AV914"/>
    <mergeCell ref="AW914:AY914"/>
    <mergeCell ref="B915:C915"/>
    <mergeCell ref="AM915:AO915"/>
    <mergeCell ref="AP915:AR915"/>
    <mergeCell ref="AS915:AV915"/>
    <mergeCell ref="AW915:AY915"/>
    <mergeCell ref="D913:E913"/>
    <mergeCell ref="F913:G913"/>
    <mergeCell ref="H913:AL913"/>
    <mergeCell ref="D914:E914"/>
    <mergeCell ref="F914:G914"/>
    <mergeCell ref="H914:AL914"/>
    <mergeCell ref="D915:E915"/>
    <mergeCell ref="F915:G915"/>
    <mergeCell ref="H915:AL915"/>
    <mergeCell ref="B910:C910"/>
    <mergeCell ref="AM910:AO910"/>
    <mergeCell ref="AP910:AR910"/>
    <mergeCell ref="AS910:AV910"/>
    <mergeCell ref="AW910:AY910"/>
    <mergeCell ref="B911:C911"/>
    <mergeCell ref="AM911:AO911"/>
    <mergeCell ref="AP911:AR911"/>
    <mergeCell ref="AS911:AV911"/>
    <mergeCell ref="AW911:AY911"/>
    <mergeCell ref="B912:C912"/>
    <mergeCell ref="AM912:AO912"/>
    <mergeCell ref="AP912:AR912"/>
    <mergeCell ref="AS912:AV912"/>
    <mergeCell ref="AW912:AY912"/>
    <mergeCell ref="D910:E910"/>
    <mergeCell ref="F910:G910"/>
    <mergeCell ref="H910:AL910"/>
    <mergeCell ref="D911:E911"/>
    <mergeCell ref="F911:G911"/>
    <mergeCell ref="H911:AL911"/>
    <mergeCell ref="D912:E912"/>
    <mergeCell ref="F912:G912"/>
    <mergeCell ref="H912:AL912"/>
    <mergeCell ref="B907:C907"/>
    <mergeCell ref="AM907:AO907"/>
    <mergeCell ref="AP907:AR907"/>
    <mergeCell ref="AS907:AV907"/>
    <mergeCell ref="AW907:AY907"/>
    <mergeCell ref="B908:C908"/>
    <mergeCell ref="AM908:AO908"/>
    <mergeCell ref="AP908:AR908"/>
    <mergeCell ref="AS908:AV908"/>
    <mergeCell ref="AW908:AY908"/>
    <mergeCell ref="B909:C909"/>
    <mergeCell ref="AM909:AO909"/>
    <mergeCell ref="AP909:AR909"/>
    <mergeCell ref="AS909:AV909"/>
    <mergeCell ref="AW909:AY909"/>
    <mergeCell ref="D907:E907"/>
    <mergeCell ref="F907:G907"/>
    <mergeCell ref="H907:AL907"/>
    <mergeCell ref="D908:E908"/>
    <mergeCell ref="F908:G908"/>
    <mergeCell ref="H908:AL908"/>
    <mergeCell ref="D909:E909"/>
    <mergeCell ref="F909:G909"/>
    <mergeCell ref="H909:AL909"/>
    <mergeCell ref="B904:C904"/>
    <mergeCell ref="AM904:AO904"/>
    <mergeCell ref="AP904:AR904"/>
    <mergeCell ref="AS904:AV904"/>
    <mergeCell ref="AW904:AY904"/>
    <mergeCell ref="B905:C905"/>
    <mergeCell ref="AM905:AO905"/>
    <mergeCell ref="AP905:AR905"/>
    <mergeCell ref="AS905:AV905"/>
    <mergeCell ref="AW905:AY905"/>
    <mergeCell ref="B906:C906"/>
    <mergeCell ref="AM906:AO906"/>
    <mergeCell ref="AP906:AR906"/>
    <mergeCell ref="AS906:AV906"/>
    <mergeCell ref="AW906:AY906"/>
    <mergeCell ref="D904:E904"/>
    <mergeCell ref="F904:G904"/>
    <mergeCell ref="H904:AL904"/>
    <mergeCell ref="D905:E905"/>
    <mergeCell ref="F905:G905"/>
    <mergeCell ref="H905:AL905"/>
    <mergeCell ref="D906:E906"/>
    <mergeCell ref="F906:G906"/>
    <mergeCell ref="H906:AL906"/>
    <mergeCell ref="B901:C901"/>
    <mergeCell ref="AM901:AO901"/>
    <mergeCell ref="AP901:AR901"/>
    <mergeCell ref="AS901:AV901"/>
    <mergeCell ref="AW901:AY901"/>
    <mergeCell ref="B902:C902"/>
    <mergeCell ref="AM902:AO902"/>
    <mergeCell ref="AP902:AR902"/>
    <mergeCell ref="AS902:AV902"/>
    <mergeCell ref="AW902:AY902"/>
    <mergeCell ref="B903:C903"/>
    <mergeCell ref="AM903:AO903"/>
    <mergeCell ref="AP903:AR903"/>
    <mergeCell ref="AS903:AV903"/>
    <mergeCell ref="AW903:AY903"/>
    <mergeCell ref="D901:E901"/>
    <mergeCell ref="F901:G901"/>
    <mergeCell ref="H901:AL901"/>
    <mergeCell ref="D902:E902"/>
    <mergeCell ref="F902:G902"/>
    <mergeCell ref="H902:AL902"/>
    <mergeCell ref="D903:E903"/>
    <mergeCell ref="F903:G903"/>
    <mergeCell ref="H903:AL903"/>
    <mergeCell ref="B898:C898"/>
    <mergeCell ref="AM898:AO898"/>
    <mergeCell ref="AP898:AR898"/>
    <mergeCell ref="AS898:AV898"/>
    <mergeCell ref="AW898:AY898"/>
    <mergeCell ref="B899:C899"/>
    <mergeCell ref="AM899:AO899"/>
    <mergeCell ref="AP899:AR899"/>
    <mergeCell ref="AS899:AV899"/>
    <mergeCell ref="AW899:AY899"/>
    <mergeCell ref="B900:C900"/>
    <mergeCell ref="AM900:AO900"/>
    <mergeCell ref="AP900:AR900"/>
    <mergeCell ref="AS900:AV900"/>
    <mergeCell ref="AW900:AY900"/>
    <mergeCell ref="D898:E898"/>
    <mergeCell ref="F898:G898"/>
    <mergeCell ref="H898:AL898"/>
    <mergeCell ref="D899:E899"/>
    <mergeCell ref="F899:G899"/>
    <mergeCell ref="H899:AL899"/>
    <mergeCell ref="D900:E900"/>
    <mergeCell ref="F900:G900"/>
    <mergeCell ref="H900:AL900"/>
    <mergeCell ref="B895:C895"/>
    <mergeCell ref="AM895:AO895"/>
    <mergeCell ref="AP895:AR895"/>
    <mergeCell ref="AS895:AV895"/>
    <mergeCell ref="AW895:AY895"/>
    <mergeCell ref="B896:C896"/>
    <mergeCell ref="AM896:AO896"/>
    <mergeCell ref="AP896:AR896"/>
    <mergeCell ref="AS896:AV896"/>
    <mergeCell ref="AW896:AY896"/>
    <mergeCell ref="B897:C897"/>
    <mergeCell ref="AM897:AO897"/>
    <mergeCell ref="AP897:AR897"/>
    <mergeCell ref="AS897:AV897"/>
    <mergeCell ref="AW897:AY897"/>
    <mergeCell ref="D895:E895"/>
    <mergeCell ref="F895:G895"/>
    <mergeCell ref="H895:AL895"/>
    <mergeCell ref="D896:E896"/>
    <mergeCell ref="F896:G896"/>
    <mergeCell ref="H896:AL896"/>
    <mergeCell ref="D897:E897"/>
    <mergeCell ref="F897:G897"/>
    <mergeCell ref="H897:AL897"/>
    <mergeCell ref="B892:C892"/>
    <mergeCell ref="AM892:AO892"/>
    <mergeCell ref="AP892:AR892"/>
    <mergeCell ref="AS892:AV892"/>
    <mergeCell ref="AW892:AY892"/>
    <mergeCell ref="B893:C893"/>
    <mergeCell ref="AM893:AO893"/>
    <mergeCell ref="AP893:AR893"/>
    <mergeCell ref="AS893:AV893"/>
    <mergeCell ref="AW893:AY893"/>
    <mergeCell ref="B894:C894"/>
    <mergeCell ref="AM894:AO894"/>
    <mergeCell ref="AP894:AR894"/>
    <mergeCell ref="AS894:AV894"/>
    <mergeCell ref="AW894:AY894"/>
    <mergeCell ref="D892:E892"/>
    <mergeCell ref="F892:G892"/>
    <mergeCell ref="H892:AL892"/>
    <mergeCell ref="D893:E893"/>
    <mergeCell ref="F893:G893"/>
    <mergeCell ref="H893:AL893"/>
    <mergeCell ref="D894:E894"/>
    <mergeCell ref="F894:G894"/>
    <mergeCell ref="H894:AL894"/>
    <mergeCell ref="B889:C889"/>
    <mergeCell ref="AM889:AO889"/>
    <mergeCell ref="AP889:AR889"/>
    <mergeCell ref="AS889:AV889"/>
    <mergeCell ref="AW889:AY889"/>
    <mergeCell ref="B890:C890"/>
    <mergeCell ref="AM890:AO890"/>
    <mergeCell ref="AP890:AR890"/>
    <mergeCell ref="AS890:AV890"/>
    <mergeCell ref="AW890:AY890"/>
    <mergeCell ref="B891:C891"/>
    <mergeCell ref="AM891:AO891"/>
    <mergeCell ref="AP891:AR891"/>
    <mergeCell ref="AS891:AV891"/>
    <mergeCell ref="AW891:AY891"/>
    <mergeCell ref="D889:E889"/>
    <mergeCell ref="F889:G889"/>
    <mergeCell ref="H889:AL889"/>
    <mergeCell ref="D890:E890"/>
    <mergeCell ref="F890:G890"/>
    <mergeCell ref="H890:AL890"/>
    <mergeCell ref="D891:E891"/>
    <mergeCell ref="F891:G891"/>
    <mergeCell ref="H891:AL891"/>
    <mergeCell ref="B886:C886"/>
    <mergeCell ref="AM886:AO886"/>
    <mergeCell ref="AP886:AR886"/>
    <mergeCell ref="AS886:AV886"/>
    <mergeCell ref="AW886:AY886"/>
    <mergeCell ref="B887:C887"/>
    <mergeCell ref="AM887:AO887"/>
    <mergeCell ref="AP887:AR887"/>
    <mergeCell ref="AS887:AV887"/>
    <mergeCell ref="AW887:AY887"/>
    <mergeCell ref="B888:C888"/>
    <mergeCell ref="AM888:AO888"/>
    <mergeCell ref="AP888:AR888"/>
    <mergeCell ref="AS888:AV888"/>
    <mergeCell ref="AW888:AY888"/>
    <mergeCell ref="D886:E886"/>
    <mergeCell ref="F886:G886"/>
    <mergeCell ref="H886:AL886"/>
    <mergeCell ref="D887:E887"/>
    <mergeCell ref="F887:G887"/>
    <mergeCell ref="H887:AL887"/>
    <mergeCell ref="D888:E888"/>
    <mergeCell ref="F888:G888"/>
    <mergeCell ref="H888:AL888"/>
    <mergeCell ref="B883:C883"/>
    <mergeCell ref="AM883:AO883"/>
    <mergeCell ref="AP883:AR883"/>
    <mergeCell ref="AS883:AV883"/>
    <mergeCell ref="AW883:AY883"/>
    <mergeCell ref="B884:C884"/>
    <mergeCell ref="AM884:AO884"/>
    <mergeCell ref="AP884:AR884"/>
    <mergeCell ref="AS884:AV884"/>
    <mergeCell ref="AW884:AY884"/>
    <mergeCell ref="B885:C885"/>
    <mergeCell ref="AM885:AO885"/>
    <mergeCell ref="AP885:AR885"/>
    <mergeCell ref="AS885:AV885"/>
    <mergeCell ref="AW885:AY885"/>
    <mergeCell ref="D883:E883"/>
    <mergeCell ref="F883:G883"/>
    <mergeCell ref="H883:AL883"/>
    <mergeCell ref="D884:E884"/>
    <mergeCell ref="F884:G884"/>
    <mergeCell ref="H884:AL884"/>
    <mergeCell ref="D885:E885"/>
    <mergeCell ref="F885:G885"/>
    <mergeCell ref="H885:AL885"/>
    <mergeCell ref="B880:C880"/>
    <mergeCell ref="AM880:AO880"/>
    <mergeCell ref="AP880:AR880"/>
    <mergeCell ref="AS880:AV880"/>
    <mergeCell ref="AW880:AY880"/>
    <mergeCell ref="B881:C881"/>
    <mergeCell ref="AM881:AO881"/>
    <mergeCell ref="AP881:AR881"/>
    <mergeCell ref="AS881:AV881"/>
    <mergeCell ref="AW881:AY881"/>
    <mergeCell ref="B882:C882"/>
    <mergeCell ref="AM882:AO882"/>
    <mergeCell ref="AP882:AR882"/>
    <mergeCell ref="AS882:AV882"/>
    <mergeCell ref="AW882:AY882"/>
    <mergeCell ref="D880:E880"/>
    <mergeCell ref="F880:G880"/>
    <mergeCell ref="H880:AL880"/>
    <mergeCell ref="D881:E881"/>
    <mergeCell ref="F881:G881"/>
    <mergeCell ref="H881:AL881"/>
    <mergeCell ref="D882:E882"/>
    <mergeCell ref="F882:G882"/>
    <mergeCell ref="H882:AL882"/>
    <mergeCell ref="B877:C877"/>
    <mergeCell ref="AM877:AO877"/>
    <mergeCell ref="AP877:AR877"/>
    <mergeCell ref="AS877:AV877"/>
    <mergeCell ref="AW877:AY877"/>
    <mergeCell ref="B878:C878"/>
    <mergeCell ref="AM878:AO878"/>
    <mergeCell ref="AP878:AR878"/>
    <mergeCell ref="AS878:AV878"/>
    <mergeCell ref="AW878:AY878"/>
    <mergeCell ref="B879:C879"/>
    <mergeCell ref="AM879:AO879"/>
    <mergeCell ref="AP879:AR879"/>
    <mergeCell ref="AS879:AV879"/>
    <mergeCell ref="AW879:AY879"/>
    <mergeCell ref="D877:E877"/>
    <mergeCell ref="F877:G877"/>
    <mergeCell ref="H877:AL877"/>
    <mergeCell ref="D878:E878"/>
    <mergeCell ref="F878:G878"/>
    <mergeCell ref="H878:AL878"/>
    <mergeCell ref="D879:E879"/>
    <mergeCell ref="F879:G879"/>
    <mergeCell ref="H879:AL879"/>
    <mergeCell ref="B874:C874"/>
    <mergeCell ref="AM874:AO874"/>
    <mergeCell ref="AP874:AR874"/>
    <mergeCell ref="AS874:AV874"/>
    <mergeCell ref="AW874:AY874"/>
    <mergeCell ref="B875:C875"/>
    <mergeCell ref="AM875:AO875"/>
    <mergeCell ref="AP875:AR875"/>
    <mergeCell ref="AS875:AV875"/>
    <mergeCell ref="AW875:AY875"/>
    <mergeCell ref="B876:C876"/>
    <mergeCell ref="AM876:AO876"/>
    <mergeCell ref="AP876:AR876"/>
    <mergeCell ref="AS876:AV876"/>
    <mergeCell ref="AW876:AY876"/>
    <mergeCell ref="D874:E874"/>
    <mergeCell ref="F874:G874"/>
    <mergeCell ref="H874:AL874"/>
    <mergeCell ref="D875:E875"/>
    <mergeCell ref="F875:G875"/>
    <mergeCell ref="H875:AL875"/>
    <mergeCell ref="D876:E876"/>
    <mergeCell ref="F876:G876"/>
    <mergeCell ref="H876:AL876"/>
    <mergeCell ref="B871:C871"/>
    <mergeCell ref="AM871:AO871"/>
    <mergeCell ref="AP871:AR871"/>
    <mergeCell ref="AS871:AV871"/>
    <mergeCell ref="AW871:AY871"/>
    <mergeCell ref="B872:C872"/>
    <mergeCell ref="AM872:AO872"/>
    <mergeCell ref="AP872:AR872"/>
    <mergeCell ref="AS872:AV872"/>
    <mergeCell ref="AW872:AY872"/>
    <mergeCell ref="B873:C873"/>
    <mergeCell ref="AM873:AO873"/>
    <mergeCell ref="AP873:AR873"/>
    <mergeCell ref="AS873:AV873"/>
    <mergeCell ref="AW873:AY873"/>
    <mergeCell ref="D871:E871"/>
    <mergeCell ref="F871:G871"/>
    <mergeCell ref="H871:AL871"/>
    <mergeCell ref="D872:E872"/>
    <mergeCell ref="F872:G872"/>
    <mergeCell ref="H872:AL872"/>
    <mergeCell ref="D873:E873"/>
    <mergeCell ref="F873:G873"/>
    <mergeCell ref="H873:AL873"/>
    <mergeCell ref="B868:C868"/>
    <mergeCell ref="AM868:AO868"/>
    <mergeCell ref="AP868:AR868"/>
    <mergeCell ref="AS868:AV868"/>
    <mergeCell ref="AW868:AY868"/>
    <mergeCell ref="B869:C869"/>
    <mergeCell ref="AM869:AO869"/>
    <mergeCell ref="AP869:AR869"/>
    <mergeCell ref="AS869:AV869"/>
    <mergeCell ref="AW869:AY869"/>
    <mergeCell ref="B870:C870"/>
    <mergeCell ref="AM870:AO870"/>
    <mergeCell ref="AP870:AR870"/>
    <mergeCell ref="AS870:AV870"/>
    <mergeCell ref="AW870:AY870"/>
    <mergeCell ref="D868:E868"/>
    <mergeCell ref="F868:G868"/>
    <mergeCell ref="H868:AL868"/>
    <mergeCell ref="D869:E869"/>
    <mergeCell ref="F869:G869"/>
    <mergeCell ref="H869:AL869"/>
    <mergeCell ref="D870:E870"/>
    <mergeCell ref="F870:G870"/>
    <mergeCell ref="H870:AL870"/>
    <mergeCell ref="B865:C865"/>
    <mergeCell ref="AM865:AO865"/>
    <mergeCell ref="AP865:AR865"/>
    <mergeCell ref="AS865:AV865"/>
    <mergeCell ref="AW865:AY865"/>
    <mergeCell ref="B866:C866"/>
    <mergeCell ref="AM866:AO866"/>
    <mergeCell ref="AP866:AR866"/>
    <mergeCell ref="AS866:AV866"/>
    <mergeCell ref="AW866:AY866"/>
    <mergeCell ref="B867:C867"/>
    <mergeCell ref="AM867:AO867"/>
    <mergeCell ref="AP867:AR867"/>
    <mergeCell ref="AS867:AV867"/>
    <mergeCell ref="AW867:AY867"/>
    <mergeCell ref="D865:E865"/>
    <mergeCell ref="F865:G865"/>
    <mergeCell ref="H865:AL865"/>
    <mergeCell ref="D866:E866"/>
    <mergeCell ref="F866:G866"/>
    <mergeCell ref="H866:AL866"/>
    <mergeCell ref="D867:E867"/>
    <mergeCell ref="F867:G867"/>
    <mergeCell ref="H867:AL867"/>
    <mergeCell ref="B862:C862"/>
    <mergeCell ref="AM862:AO862"/>
    <mergeCell ref="AP862:AR862"/>
    <mergeCell ref="AS862:AV862"/>
    <mergeCell ref="AW862:AY862"/>
    <mergeCell ref="B863:C863"/>
    <mergeCell ref="AM863:AO863"/>
    <mergeCell ref="AP863:AR863"/>
    <mergeCell ref="AS863:AV863"/>
    <mergeCell ref="AW863:AY863"/>
    <mergeCell ref="B864:C864"/>
    <mergeCell ref="AM864:AO864"/>
    <mergeCell ref="AP864:AR864"/>
    <mergeCell ref="AS864:AV864"/>
    <mergeCell ref="AW864:AY864"/>
    <mergeCell ref="D862:E862"/>
    <mergeCell ref="F862:G862"/>
    <mergeCell ref="H862:AL862"/>
    <mergeCell ref="D863:E863"/>
    <mergeCell ref="F863:G863"/>
    <mergeCell ref="H863:AL863"/>
    <mergeCell ref="D864:E864"/>
    <mergeCell ref="F864:G864"/>
    <mergeCell ref="H864:AL864"/>
    <mergeCell ref="B859:C859"/>
    <mergeCell ref="AM859:AO859"/>
    <mergeCell ref="AP859:AR859"/>
    <mergeCell ref="AS859:AV859"/>
    <mergeCell ref="AW859:AY859"/>
    <mergeCell ref="B860:C860"/>
    <mergeCell ref="AM860:AO860"/>
    <mergeCell ref="AP860:AR860"/>
    <mergeCell ref="AS860:AV860"/>
    <mergeCell ref="AW860:AY860"/>
    <mergeCell ref="B861:C861"/>
    <mergeCell ref="AM861:AO861"/>
    <mergeCell ref="AP861:AR861"/>
    <mergeCell ref="AS861:AV861"/>
    <mergeCell ref="AW861:AY861"/>
    <mergeCell ref="D859:E859"/>
    <mergeCell ref="F859:G859"/>
    <mergeCell ref="H859:AL859"/>
    <mergeCell ref="D860:E860"/>
    <mergeCell ref="F860:G860"/>
    <mergeCell ref="H860:AL860"/>
    <mergeCell ref="D861:E861"/>
    <mergeCell ref="F861:G861"/>
    <mergeCell ref="H861:AL861"/>
    <mergeCell ref="B856:C856"/>
    <mergeCell ref="AM856:AO856"/>
    <mergeCell ref="AP856:AR856"/>
    <mergeCell ref="AS856:AV856"/>
    <mergeCell ref="AW856:AY856"/>
    <mergeCell ref="B857:C857"/>
    <mergeCell ref="AM857:AO857"/>
    <mergeCell ref="AP857:AR857"/>
    <mergeCell ref="AS857:AV857"/>
    <mergeCell ref="AW857:AY857"/>
    <mergeCell ref="B858:C858"/>
    <mergeCell ref="AM858:AO858"/>
    <mergeCell ref="AP858:AR858"/>
    <mergeCell ref="AS858:AV858"/>
    <mergeCell ref="AW858:AY858"/>
    <mergeCell ref="D856:E856"/>
    <mergeCell ref="F856:G856"/>
    <mergeCell ref="H856:AL856"/>
    <mergeCell ref="D857:E857"/>
    <mergeCell ref="F857:G857"/>
    <mergeCell ref="H857:AL857"/>
    <mergeCell ref="D858:E858"/>
    <mergeCell ref="F858:G858"/>
    <mergeCell ref="H858:AL858"/>
    <mergeCell ref="B853:C853"/>
    <mergeCell ref="AM853:AO853"/>
    <mergeCell ref="AP853:AR853"/>
    <mergeCell ref="AS853:AV853"/>
    <mergeCell ref="AW853:AY853"/>
    <mergeCell ref="B854:C854"/>
    <mergeCell ref="AM854:AO854"/>
    <mergeCell ref="AP854:AR854"/>
    <mergeCell ref="AS854:AV854"/>
    <mergeCell ref="AW854:AY854"/>
    <mergeCell ref="B855:C855"/>
    <mergeCell ref="AM855:AO855"/>
    <mergeCell ref="AP855:AR855"/>
    <mergeCell ref="AS855:AV855"/>
    <mergeCell ref="AW855:AY855"/>
    <mergeCell ref="D853:E853"/>
    <mergeCell ref="F853:G853"/>
    <mergeCell ref="H853:AL853"/>
    <mergeCell ref="D854:E854"/>
    <mergeCell ref="F854:G854"/>
    <mergeCell ref="H854:AL854"/>
    <mergeCell ref="D855:E855"/>
    <mergeCell ref="F855:G855"/>
    <mergeCell ref="H855:AL855"/>
    <mergeCell ref="B850:C850"/>
    <mergeCell ref="AM850:AO850"/>
    <mergeCell ref="AP850:AR850"/>
    <mergeCell ref="AS850:AV850"/>
    <mergeCell ref="AW850:AY850"/>
    <mergeCell ref="B851:C851"/>
    <mergeCell ref="AM851:AO851"/>
    <mergeCell ref="AP851:AR851"/>
    <mergeCell ref="AS851:AV851"/>
    <mergeCell ref="AW851:AY851"/>
    <mergeCell ref="B852:C852"/>
    <mergeCell ref="AM852:AO852"/>
    <mergeCell ref="AP852:AR852"/>
    <mergeCell ref="AS852:AV852"/>
    <mergeCell ref="AW852:AY852"/>
    <mergeCell ref="D850:E850"/>
    <mergeCell ref="F850:G850"/>
    <mergeCell ref="H850:AL850"/>
    <mergeCell ref="D851:E851"/>
    <mergeCell ref="F851:G851"/>
    <mergeCell ref="H851:AL851"/>
    <mergeCell ref="D852:E852"/>
    <mergeCell ref="F852:G852"/>
    <mergeCell ref="H852:AL852"/>
    <mergeCell ref="B847:C847"/>
    <mergeCell ref="AM847:AO847"/>
    <mergeCell ref="AP847:AR847"/>
    <mergeCell ref="AS847:AV847"/>
    <mergeCell ref="AW847:AY847"/>
    <mergeCell ref="B848:C848"/>
    <mergeCell ref="AM848:AO848"/>
    <mergeCell ref="AP848:AR848"/>
    <mergeCell ref="AS848:AV848"/>
    <mergeCell ref="AW848:AY848"/>
    <mergeCell ref="B849:C849"/>
    <mergeCell ref="AM849:AO849"/>
    <mergeCell ref="AP849:AR849"/>
    <mergeCell ref="AS849:AV849"/>
    <mergeCell ref="AW849:AY849"/>
    <mergeCell ref="D847:E847"/>
    <mergeCell ref="F847:G847"/>
    <mergeCell ref="H847:AL847"/>
    <mergeCell ref="D848:E848"/>
    <mergeCell ref="F848:G848"/>
    <mergeCell ref="H848:AL848"/>
    <mergeCell ref="D849:E849"/>
    <mergeCell ref="F849:G849"/>
    <mergeCell ref="H849:AL849"/>
    <mergeCell ref="B844:C844"/>
    <mergeCell ref="AM844:AO844"/>
    <mergeCell ref="AP844:AR844"/>
    <mergeCell ref="AS844:AV844"/>
    <mergeCell ref="AW844:AY844"/>
    <mergeCell ref="B845:C845"/>
    <mergeCell ref="AM845:AO845"/>
    <mergeCell ref="AP845:AR845"/>
    <mergeCell ref="AS845:AV845"/>
    <mergeCell ref="AW845:AY845"/>
    <mergeCell ref="B846:C846"/>
    <mergeCell ref="AM846:AO846"/>
    <mergeCell ref="AP846:AR846"/>
    <mergeCell ref="AS846:AV846"/>
    <mergeCell ref="AW846:AY846"/>
    <mergeCell ref="D844:E844"/>
    <mergeCell ref="F844:G844"/>
    <mergeCell ref="H844:AL844"/>
    <mergeCell ref="D845:E845"/>
    <mergeCell ref="F845:G845"/>
    <mergeCell ref="H845:AL845"/>
    <mergeCell ref="D846:E846"/>
    <mergeCell ref="F846:G846"/>
    <mergeCell ref="H846:AL846"/>
    <mergeCell ref="B841:C841"/>
    <mergeCell ref="AM841:AO841"/>
    <mergeCell ref="AP841:AR841"/>
    <mergeCell ref="AS841:AV841"/>
    <mergeCell ref="AW841:AY841"/>
    <mergeCell ref="B842:C842"/>
    <mergeCell ref="AM842:AO842"/>
    <mergeCell ref="AP842:AR842"/>
    <mergeCell ref="AS842:AV842"/>
    <mergeCell ref="AW842:AY842"/>
    <mergeCell ref="B843:C843"/>
    <mergeCell ref="AM843:AO843"/>
    <mergeCell ref="AP843:AR843"/>
    <mergeCell ref="AS843:AV843"/>
    <mergeCell ref="AW843:AY843"/>
    <mergeCell ref="D841:E841"/>
    <mergeCell ref="F841:G841"/>
    <mergeCell ref="H841:AL841"/>
    <mergeCell ref="D842:E842"/>
    <mergeCell ref="F842:G842"/>
    <mergeCell ref="H842:AL842"/>
    <mergeCell ref="D843:E843"/>
    <mergeCell ref="F843:G843"/>
    <mergeCell ref="H843:AL843"/>
    <mergeCell ref="B838:C838"/>
    <mergeCell ref="AM838:AO838"/>
    <mergeCell ref="AP838:AR838"/>
    <mergeCell ref="AS838:AV838"/>
    <mergeCell ref="AW838:AY838"/>
    <mergeCell ref="B839:C839"/>
    <mergeCell ref="AM839:AO839"/>
    <mergeCell ref="AP839:AR839"/>
    <mergeCell ref="AS839:AV839"/>
    <mergeCell ref="AW839:AY839"/>
    <mergeCell ref="B840:C840"/>
    <mergeCell ref="AM840:AO840"/>
    <mergeCell ref="AP840:AR840"/>
    <mergeCell ref="AS840:AV840"/>
    <mergeCell ref="AW840:AY840"/>
    <mergeCell ref="D838:E838"/>
    <mergeCell ref="F838:G838"/>
    <mergeCell ref="H838:AL838"/>
    <mergeCell ref="D839:E839"/>
    <mergeCell ref="F839:G839"/>
    <mergeCell ref="H839:AL839"/>
    <mergeCell ref="D840:E840"/>
    <mergeCell ref="F840:G840"/>
    <mergeCell ref="H840:AL840"/>
    <mergeCell ref="B835:C835"/>
    <mergeCell ref="AM835:AO835"/>
    <mergeCell ref="AP835:AR835"/>
    <mergeCell ref="AS835:AV835"/>
    <mergeCell ref="AW835:AY835"/>
    <mergeCell ref="B836:C836"/>
    <mergeCell ref="AM836:AO836"/>
    <mergeCell ref="AP836:AR836"/>
    <mergeCell ref="AS836:AV836"/>
    <mergeCell ref="AW836:AY836"/>
    <mergeCell ref="B837:C837"/>
    <mergeCell ref="AM837:AO837"/>
    <mergeCell ref="AP837:AR837"/>
    <mergeCell ref="AS837:AV837"/>
    <mergeCell ref="AW837:AY837"/>
    <mergeCell ref="D835:E835"/>
    <mergeCell ref="F835:G835"/>
    <mergeCell ref="H835:AL835"/>
    <mergeCell ref="D836:E836"/>
    <mergeCell ref="F836:G836"/>
    <mergeCell ref="H836:AL836"/>
    <mergeCell ref="D837:E837"/>
    <mergeCell ref="F837:G837"/>
    <mergeCell ref="H837:AL837"/>
    <mergeCell ref="B832:C832"/>
    <mergeCell ref="AM832:AO832"/>
    <mergeCell ref="AP832:AR832"/>
    <mergeCell ref="AS832:AV832"/>
    <mergeCell ref="AW832:AY832"/>
    <mergeCell ref="B833:C833"/>
    <mergeCell ref="AM833:AO833"/>
    <mergeCell ref="AP833:AR833"/>
    <mergeCell ref="AS833:AV833"/>
    <mergeCell ref="AW833:AY833"/>
    <mergeCell ref="B834:C834"/>
    <mergeCell ref="AM834:AO834"/>
    <mergeCell ref="AP834:AR834"/>
    <mergeCell ref="AS834:AV834"/>
    <mergeCell ref="AW834:AY834"/>
    <mergeCell ref="D832:E832"/>
    <mergeCell ref="F832:G832"/>
    <mergeCell ref="H832:AL832"/>
    <mergeCell ref="D833:E833"/>
    <mergeCell ref="F833:G833"/>
    <mergeCell ref="H833:AL833"/>
    <mergeCell ref="D834:E834"/>
    <mergeCell ref="F834:G834"/>
    <mergeCell ref="H834:AL834"/>
    <mergeCell ref="B829:C829"/>
    <mergeCell ref="AM829:AO829"/>
    <mergeCell ref="AP829:AR829"/>
    <mergeCell ref="AS829:AV829"/>
    <mergeCell ref="AW829:AY829"/>
    <mergeCell ref="B830:C830"/>
    <mergeCell ref="AM830:AO830"/>
    <mergeCell ref="AP830:AR830"/>
    <mergeCell ref="AS830:AV830"/>
    <mergeCell ref="AW830:AY830"/>
    <mergeCell ref="B831:C831"/>
    <mergeCell ref="AM831:AO831"/>
    <mergeCell ref="AP831:AR831"/>
    <mergeCell ref="AS831:AV831"/>
    <mergeCell ref="AW831:AY831"/>
    <mergeCell ref="D829:E829"/>
    <mergeCell ref="F829:G829"/>
    <mergeCell ref="H829:AL829"/>
    <mergeCell ref="D830:E830"/>
    <mergeCell ref="F830:G830"/>
    <mergeCell ref="H830:AL830"/>
    <mergeCell ref="D831:E831"/>
    <mergeCell ref="F831:G831"/>
    <mergeCell ref="H831:AL831"/>
    <mergeCell ref="B826:C826"/>
    <mergeCell ref="AM826:AO826"/>
    <mergeCell ref="AP826:AR826"/>
    <mergeCell ref="AS826:AV826"/>
    <mergeCell ref="AW826:AY826"/>
    <mergeCell ref="B827:C827"/>
    <mergeCell ref="AM827:AO827"/>
    <mergeCell ref="AP827:AR827"/>
    <mergeCell ref="AS827:AV827"/>
    <mergeCell ref="AW827:AY827"/>
    <mergeCell ref="B828:C828"/>
    <mergeCell ref="AM828:AO828"/>
    <mergeCell ref="AP828:AR828"/>
    <mergeCell ref="AS828:AV828"/>
    <mergeCell ref="AW828:AY828"/>
    <mergeCell ref="D826:E826"/>
    <mergeCell ref="F826:G826"/>
    <mergeCell ref="H826:AL826"/>
    <mergeCell ref="D827:E827"/>
    <mergeCell ref="F827:G827"/>
    <mergeCell ref="H827:AL827"/>
    <mergeCell ref="D828:E828"/>
    <mergeCell ref="F828:G828"/>
    <mergeCell ref="H828:AL828"/>
    <mergeCell ref="B823:C823"/>
    <mergeCell ref="AM823:AO823"/>
    <mergeCell ref="AP823:AR823"/>
    <mergeCell ref="AS823:AV823"/>
    <mergeCell ref="AW823:AY823"/>
    <mergeCell ref="B824:C824"/>
    <mergeCell ref="AM824:AO824"/>
    <mergeCell ref="AP824:AR824"/>
    <mergeCell ref="AS824:AV824"/>
    <mergeCell ref="AW824:AY824"/>
    <mergeCell ref="B825:C825"/>
    <mergeCell ref="AM825:AO825"/>
    <mergeCell ref="AP825:AR825"/>
    <mergeCell ref="AS825:AV825"/>
    <mergeCell ref="AW825:AY825"/>
    <mergeCell ref="D823:E823"/>
    <mergeCell ref="F823:G823"/>
    <mergeCell ref="H823:AL823"/>
    <mergeCell ref="D824:E824"/>
    <mergeCell ref="F824:G824"/>
    <mergeCell ref="H824:AL824"/>
    <mergeCell ref="D825:E825"/>
    <mergeCell ref="F825:G825"/>
    <mergeCell ref="H825:AL825"/>
    <mergeCell ref="D812:E812"/>
    <mergeCell ref="F812:G812"/>
    <mergeCell ref="H812:AL812"/>
    <mergeCell ref="D813:E813"/>
    <mergeCell ref="F813:G813"/>
    <mergeCell ref="H813:AL813"/>
    <mergeCell ref="B820:C820"/>
    <mergeCell ref="AM820:AO820"/>
    <mergeCell ref="AP820:AR820"/>
    <mergeCell ref="AS820:AV820"/>
    <mergeCell ref="AW820:AY820"/>
    <mergeCell ref="B821:C821"/>
    <mergeCell ref="AM821:AO821"/>
    <mergeCell ref="AP821:AR821"/>
    <mergeCell ref="AS821:AV821"/>
    <mergeCell ref="AW821:AY821"/>
    <mergeCell ref="B822:C822"/>
    <mergeCell ref="AM822:AO822"/>
    <mergeCell ref="AP822:AR822"/>
    <mergeCell ref="AS822:AV822"/>
    <mergeCell ref="AW822:AY822"/>
    <mergeCell ref="D820:E820"/>
    <mergeCell ref="F820:G820"/>
    <mergeCell ref="H820:AL820"/>
    <mergeCell ref="D821:E821"/>
    <mergeCell ref="F821:G821"/>
    <mergeCell ref="H821:AL821"/>
    <mergeCell ref="D822:E822"/>
    <mergeCell ref="F822:G822"/>
    <mergeCell ref="H822:AL822"/>
    <mergeCell ref="B817:C817"/>
    <mergeCell ref="AM817:AO817"/>
    <mergeCell ref="AP817:AR817"/>
    <mergeCell ref="AS817:AV817"/>
    <mergeCell ref="AW817:AY817"/>
    <mergeCell ref="B818:C818"/>
    <mergeCell ref="AM818:AO818"/>
    <mergeCell ref="AP818:AR818"/>
    <mergeCell ref="AS818:AV818"/>
    <mergeCell ref="AW818:AY818"/>
    <mergeCell ref="B819:C819"/>
    <mergeCell ref="AM819:AO819"/>
    <mergeCell ref="AP819:AR819"/>
    <mergeCell ref="AS819:AV819"/>
    <mergeCell ref="AW819:AY819"/>
    <mergeCell ref="D817:E817"/>
    <mergeCell ref="F817:G817"/>
    <mergeCell ref="H817:AL817"/>
    <mergeCell ref="D818:E818"/>
    <mergeCell ref="F818:G818"/>
    <mergeCell ref="H818:AL818"/>
    <mergeCell ref="D819:E819"/>
    <mergeCell ref="F819:G819"/>
    <mergeCell ref="H819:AL819"/>
    <mergeCell ref="AP810:AR810"/>
    <mergeCell ref="AS810:AV810"/>
    <mergeCell ref="AW810:AY810"/>
    <mergeCell ref="D808:E808"/>
    <mergeCell ref="F808:G808"/>
    <mergeCell ref="H808:AL808"/>
    <mergeCell ref="D809:E809"/>
    <mergeCell ref="F809:G809"/>
    <mergeCell ref="H809:AL809"/>
    <mergeCell ref="D810:E810"/>
    <mergeCell ref="F810:G810"/>
    <mergeCell ref="H810:AL810"/>
    <mergeCell ref="B806:C806"/>
    <mergeCell ref="AM806:AO806"/>
    <mergeCell ref="AP806:AR806"/>
    <mergeCell ref="AS806:AV806"/>
    <mergeCell ref="AW806:AY806"/>
    <mergeCell ref="B807:C807"/>
    <mergeCell ref="AM807:AO807"/>
    <mergeCell ref="AP807:AR807"/>
    <mergeCell ref="AS807:AV807"/>
    <mergeCell ref="AW807:AY807"/>
    <mergeCell ref="B814:C814"/>
    <mergeCell ref="AM814:AO814"/>
    <mergeCell ref="AP814:AR814"/>
    <mergeCell ref="AS814:AV814"/>
    <mergeCell ref="AW814:AY814"/>
    <mergeCell ref="B815:C815"/>
    <mergeCell ref="AM815:AO815"/>
    <mergeCell ref="AP815:AR815"/>
    <mergeCell ref="AS815:AV815"/>
    <mergeCell ref="AW815:AY815"/>
    <mergeCell ref="B816:C816"/>
    <mergeCell ref="AM816:AO816"/>
    <mergeCell ref="AP816:AR816"/>
    <mergeCell ref="AS816:AV816"/>
    <mergeCell ref="AW816:AY816"/>
    <mergeCell ref="D814:E814"/>
    <mergeCell ref="F814:G814"/>
    <mergeCell ref="H814:AL814"/>
    <mergeCell ref="D815:E815"/>
    <mergeCell ref="F815:G815"/>
    <mergeCell ref="H815:AL815"/>
    <mergeCell ref="D816:E816"/>
    <mergeCell ref="F816:G816"/>
    <mergeCell ref="H816:AL816"/>
    <mergeCell ref="B811:C811"/>
    <mergeCell ref="AM811:AO811"/>
    <mergeCell ref="AP811:AR811"/>
    <mergeCell ref="AS811:AV811"/>
    <mergeCell ref="AW811:AY811"/>
    <mergeCell ref="B812:C812"/>
    <mergeCell ref="AM812:AO812"/>
    <mergeCell ref="AP812:AR812"/>
    <mergeCell ref="AS812:AV812"/>
    <mergeCell ref="AW812:AY812"/>
    <mergeCell ref="B813:C813"/>
    <mergeCell ref="AM813:AO813"/>
    <mergeCell ref="AP813:AR813"/>
    <mergeCell ref="AS813:AV813"/>
    <mergeCell ref="AW813:AY813"/>
    <mergeCell ref="D811:E811"/>
    <mergeCell ref="F811:G811"/>
    <mergeCell ref="H811:AL811"/>
    <mergeCell ref="B544:C544"/>
    <mergeCell ref="B539:C539"/>
    <mergeCell ref="B16:G20"/>
    <mergeCell ref="AJ17:AL17"/>
    <mergeCell ref="AJ18:AL18"/>
    <mergeCell ref="AJ19:AL19"/>
    <mergeCell ref="D805:E805"/>
    <mergeCell ref="F805:G805"/>
    <mergeCell ref="H805:AL805"/>
    <mergeCell ref="D806:E806"/>
    <mergeCell ref="F806:G806"/>
    <mergeCell ref="H806:AL806"/>
    <mergeCell ref="D807:E807"/>
    <mergeCell ref="F807:G807"/>
    <mergeCell ref="H807:AL807"/>
    <mergeCell ref="B804:C804"/>
    <mergeCell ref="AM804:AO804"/>
    <mergeCell ref="AP804:AR804"/>
    <mergeCell ref="AS804:AV804"/>
    <mergeCell ref="AW804:AY804"/>
    <mergeCell ref="D802:E802"/>
    <mergeCell ref="F802:G802"/>
    <mergeCell ref="H802:AL802"/>
    <mergeCell ref="D803:E803"/>
    <mergeCell ref="F803:G803"/>
    <mergeCell ref="H803:AL803"/>
    <mergeCell ref="D804:E804"/>
    <mergeCell ref="F804:G804"/>
    <mergeCell ref="H804:AL804"/>
    <mergeCell ref="B805:C805"/>
    <mergeCell ref="AM805:AO805"/>
    <mergeCell ref="AP805:AR805"/>
    <mergeCell ref="AS805:AV805"/>
    <mergeCell ref="AW805:AY805"/>
    <mergeCell ref="B801:C801"/>
    <mergeCell ref="AM801:AO801"/>
    <mergeCell ref="AP801:AR801"/>
    <mergeCell ref="AS801:AV801"/>
    <mergeCell ref="AW801:AY801"/>
    <mergeCell ref="D801:E801"/>
    <mergeCell ref="F801:G801"/>
    <mergeCell ref="H801:AL801"/>
    <mergeCell ref="B802:C802"/>
    <mergeCell ref="AM802:AO802"/>
    <mergeCell ref="AP802:AR802"/>
    <mergeCell ref="AS802:AV802"/>
    <mergeCell ref="AW802:AY802"/>
    <mergeCell ref="B803:C803"/>
    <mergeCell ref="AM803:AO803"/>
    <mergeCell ref="AP803:AR803"/>
    <mergeCell ref="AS803:AV803"/>
    <mergeCell ref="AW803:AY803"/>
    <mergeCell ref="B45:C45"/>
    <mergeCell ref="D63:E63"/>
    <mergeCell ref="F63:G63"/>
    <mergeCell ref="D64:E64"/>
    <mergeCell ref="F64:G64"/>
    <mergeCell ref="D65:E65"/>
    <mergeCell ref="F65:G65"/>
    <mergeCell ref="D66:E66"/>
    <mergeCell ref="F66:G66"/>
    <mergeCell ref="D67:E67"/>
    <mergeCell ref="F67:G67"/>
    <mergeCell ref="D68:E68"/>
    <mergeCell ref="AW410:AY410"/>
    <mergeCell ref="AM410:AO410"/>
    <mergeCell ref="AP410:AR410"/>
    <mergeCell ref="AS410:AV410"/>
    <mergeCell ref="H18:M18"/>
    <mergeCell ref="H19:M19"/>
    <mergeCell ref="AS403:AV403"/>
    <mergeCell ref="AW403:AY403"/>
    <mergeCell ref="B22:G25"/>
    <mergeCell ref="H23:AX24"/>
    <mergeCell ref="B403:C403"/>
    <mergeCell ref="AM403:AO403"/>
    <mergeCell ref="AP403:AR403"/>
    <mergeCell ref="B413:C413"/>
    <mergeCell ref="B430:C430"/>
    <mergeCell ref="B434:C434"/>
    <mergeCell ref="B438:C438"/>
    <mergeCell ref="B538:C538"/>
    <mergeCell ref="F68:G68"/>
    <mergeCell ref="D69:E69"/>
    <mergeCell ref="F69:G69"/>
    <mergeCell ref="B48:C48"/>
    <mergeCell ref="B46:C46"/>
    <mergeCell ref="B50:C50"/>
    <mergeCell ref="F46:G46"/>
    <mergeCell ref="D47:E47"/>
    <mergeCell ref="F47:G47"/>
    <mergeCell ref="F397:G397"/>
    <mergeCell ref="D398:E398"/>
    <mergeCell ref="F398:G398"/>
    <mergeCell ref="D399:E399"/>
    <mergeCell ref="F399:G399"/>
    <mergeCell ref="D400:E400"/>
    <mergeCell ref="F400:G400"/>
    <mergeCell ref="D401:E401"/>
    <mergeCell ref="F401:G401"/>
    <mergeCell ref="D402:E402"/>
    <mergeCell ref="F402:G402"/>
    <mergeCell ref="D403:E403"/>
    <mergeCell ref="F403:G403"/>
    <mergeCell ref="D404:E404"/>
    <mergeCell ref="F404:G404"/>
    <mergeCell ref="D405:E405"/>
    <mergeCell ref="F405:G405"/>
    <mergeCell ref="D70:E70"/>
    <mergeCell ref="F70:G70"/>
    <mergeCell ref="D71:E71"/>
    <mergeCell ref="F71:G71"/>
    <mergeCell ref="D72:E72"/>
    <mergeCell ref="AP392:AR392"/>
    <mergeCell ref="D393:E393"/>
    <mergeCell ref="F393:G393"/>
    <mergeCell ref="B47:C47"/>
    <mergeCell ref="AM47:AO47"/>
    <mergeCell ref="B410:C410"/>
    <mergeCell ref="AP27:AR27"/>
    <mergeCell ref="AS27:AV27"/>
    <mergeCell ref="AW27:AY27"/>
    <mergeCell ref="AW31:AY31"/>
    <mergeCell ref="H32:AL32"/>
    <mergeCell ref="AM32:AO32"/>
    <mergeCell ref="AP32:AR32"/>
    <mergeCell ref="AS32:AV32"/>
    <mergeCell ref="AW32:AY32"/>
    <mergeCell ref="B540:C540"/>
    <mergeCell ref="AM540:AO540"/>
    <mergeCell ref="AP540:AR540"/>
    <mergeCell ref="F32:G32"/>
    <mergeCell ref="D33:E33"/>
    <mergeCell ref="F33:G33"/>
    <mergeCell ref="B397:C397"/>
    <mergeCell ref="AM397:AO397"/>
    <mergeCell ref="AP397:AR397"/>
    <mergeCell ref="AS397:AV397"/>
    <mergeCell ref="AW397:AY397"/>
    <mergeCell ref="B396:C396"/>
    <mergeCell ref="AM396:AO396"/>
    <mergeCell ref="B43:C43"/>
    <mergeCell ref="AW400:AY400"/>
    <mergeCell ref="B401:C401"/>
    <mergeCell ref="AM401:AO401"/>
    <mergeCell ref="AM400:AO400"/>
    <mergeCell ref="AP400:AR400"/>
    <mergeCell ref="AS400:AV400"/>
    <mergeCell ref="AW398:AY398"/>
    <mergeCell ref="B399:C399"/>
    <mergeCell ref="AM399:AO399"/>
    <mergeCell ref="AP399:AR399"/>
    <mergeCell ref="AS399:AV399"/>
    <mergeCell ref="AW399:AY399"/>
    <mergeCell ref="AP394:AR394"/>
    <mergeCell ref="AS394:AV394"/>
    <mergeCell ref="AW392:AY392"/>
    <mergeCell ref="B393:C393"/>
    <mergeCell ref="AM393:AO393"/>
    <mergeCell ref="AP393:AR393"/>
    <mergeCell ref="AS393:AV393"/>
    <mergeCell ref="AW393:AY393"/>
    <mergeCell ref="B392:C392"/>
    <mergeCell ref="AM392:AO392"/>
    <mergeCell ref="D59:E59"/>
    <mergeCell ref="D43:E43"/>
    <mergeCell ref="AW407:AY407"/>
    <mergeCell ref="B406:C406"/>
    <mergeCell ref="AM406:AO406"/>
    <mergeCell ref="AP406:AR406"/>
    <mergeCell ref="AS406:AV406"/>
    <mergeCell ref="AW404:AY404"/>
    <mergeCell ref="B405:C405"/>
    <mergeCell ref="AS540:AV540"/>
    <mergeCell ref="AW540:AY540"/>
    <mergeCell ref="AM537:AO537"/>
    <mergeCell ref="AP537:AR537"/>
    <mergeCell ref="AS537:AV537"/>
    <mergeCell ref="AW537:AY537"/>
    <mergeCell ref="D412:E412"/>
    <mergeCell ref="F412:G412"/>
    <mergeCell ref="D413:E413"/>
    <mergeCell ref="AP404:AR404"/>
    <mergeCell ref="AS404:AV404"/>
    <mergeCell ref="AW402:AY402"/>
    <mergeCell ref="AS392:AV392"/>
    <mergeCell ref="AW390:AY390"/>
    <mergeCell ref="B391:C391"/>
    <mergeCell ref="AM391:AO391"/>
    <mergeCell ref="AP391:AR391"/>
    <mergeCell ref="AS391:AV391"/>
    <mergeCell ref="AW391:AY391"/>
    <mergeCell ref="B390:C390"/>
    <mergeCell ref="AM390:AO390"/>
    <mergeCell ref="AP390:AR390"/>
    <mergeCell ref="AS390:AV390"/>
    <mergeCell ref="D390:E390"/>
    <mergeCell ref="F390:G390"/>
    <mergeCell ref="AW408:AY408"/>
    <mergeCell ref="B409:C409"/>
    <mergeCell ref="AM409:AO409"/>
    <mergeCell ref="AP401:AR401"/>
    <mergeCell ref="AS401:AV401"/>
    <mergeCell ref="AW401:AY401"/>
    <mergeCell ref="B400:C400"/>
    <mergeCell ref="AP396:AR396"/>
    <mergeCell ref="AS396:AV396"/>
    <mergeCell ref="AW394:AY394"/>
    <mergeCell ref="B395:C395"/>
    <mergeCell ref="AM395:AO395"/>
    <mergeCell ref="AP395:AR395"/>
    <mergeCell ref="AS395:AV395"/>
    <mergeCell ref="AW395:AY395"/>
    <mergeCell ref="B394:C394"/>
    <mergeCell ref="AM394:AO394"/>
    <mergeCell ref="AS398:AV398"/>
    <mergeCell ref="AW396:AY396"/>
    <mergeCell ref="B404:C404"/>
    <mergeCell ref="B407:C407"/>
    <mergeCell ref="B402:C402"/>
    <mergeCell ref="AM402:AO402"/>
    <mergeCell ref="AP402:AR402"/>
    <mergeCell ref="AS402:AV402"/>
    <mergeCell ref="D394:E394"/>
    <mergeCell ref="F394:G394"/>
    <mergeCell ref="D395:E395"/>
    <mergeCell ref="F395:G395"/>
    <mergeCell ref="D396:E396"/>
    <mergeCell ref="F396:G396"/>
    <mergeCell ref="D397:E397"/>
    <mergeCell ref="D391:E391"/>
    <mergeCell ref="F391:G391"/>
    <mergeCell ref="D392:E392"/>
    <mergeCell ref="F392:G392"/>
    <mergeCell ref="H390:AL390"/>
    <mergeCell ref="H391:AL391"/>
    <mergeCell ref="H392:AL392"/>
    <mergeCell ref="AP409:AR409"/>
    <mergeCell ref="B408:C408"/>
    <mergeCell ref="AM404:AO404"/>
    <mergeCell ref="AM405:AO405"/>
    <mergeCell ref="AP405:AR405"/>
    <mergeCell ref="B398:C398"/>
    <mergeCell ref="AM398:AO398"/>
    <mergeCell ref="AP398:AR398"/>
    <mergeCell ref="AM408:AO408"/>
    <mergeCell ref="AP408:AR408"/>
    <mergeCell ref="AS408:AV408"/>
    <mergeCell ref="AW406:AY406"/>
    <mergeCell ref="AM407:AO407"/>
    <mergeCell ref="AP407:AR407"/>
    <mergeCell ref="AW388:AY388"/>
    <mergeCell ref="B389:C389"/>
    <mergeCell ref="AM389:AO389"/>
    <mergeCell ref="AP389:AR389"/>
    <mergeCell ref="AS389:AV389"/>
    <mergeCell ref="AW389:AY389"/>
    <mergeCell ref="B388:C388"/>
    <mergeCell ref="AM388:AO388"/>
    <mergeCell ref="AP388:AR388"/>
    <mergeCell ref="AS388:AV388"/>
    <mergeCell ref="AW386:AY386"/>
    <mergeCell ref="B387:C387"/>
    <mergeCell ref="AM387:AO387"/>
    <mergeCell ref="AP387:AR387"/>
    <mergeCell ref="AS387:AV387"/>
    <mergeCell ref="AW387:AY387"/>
    <mergeCell ref="B386:C386"/>
    <mergeCell ref="AM386:AO386"/>
    <mergeCell ref="AP386:AR386"/>
    <mergeCell ref="AS386:AV386"/>
    <mergeCell ref="D386:E386"/>
    <mergeCell ref="F386:G386"/>
    <mergeCell ref="D387:E387"/>
    <mergeCell ref="F387:G387"/>
    <mergeCell ref="D388:E388"/>
    <mergeCell ref="F388:G388"/>
    <mergeCell ref="D389:E389"/>
    <mergeCell ref="F389:G389"/>
    <mergeCell ref="H386:AL386"/>
    <mergeCell ref="H387:AL387"/>
    <mergeCell ref="H388:AL388"/>
    <mergeCell ref="H389:AL389"/>
    <mergeCell ref="AW384:AY384"/>
    <mergeCell ref="B385:C385"/>
    <mergeCell ref="AM385:AO385"/>
    <mergeCell ref="AP385:AR385"/>
    <mergeCell ref="AS385:AV385"/>
    <mergeCell ref="AW385:AY385"/>
    <mergeCell ref="B384:C384"/>
    <mergeCell ref="AM384:AO384"/>
    <mergeCell ref="AP384:AR384"/>
    <mergeCell ref="AS384:AV384"/>
    <mergeCell ref="AW382:AY382"/>
    <mergeCell ref="B383:C383"/>
    <mergeCell ref="AM383:AO383"/>
    <mergeCell ref="AP383:AR383"/>
    <mergeCell ref="AS383:AV383"/>
    <mergeCell ref="AW383:AY383"/>
    <mergeCell ref="B382:C382"/>
    <mergeCell ref="AM382:AO382"/>
    <mergeCell ref="AP382:AR382"/>
    <mergeCell ref="AS382:AV382"/>
    <mergeCell ref="D382:E382"/>
    <mergeCell ref="F382:G382"/>
    <mergeCell ref="D383:E383"/>
    <mergeCell ref="F383:G383"/>
    <mergeCell ref="D384:E384"/>
    <mergeCell ref="F384:G384"/>
    <mergeCell ref="D385:E385"/>
    <mergeCell ref="F385:G385"/>
    <mergeCell ref="H382:AL382"/>
    <mergeCell ref="H383:AL383"/>
    <mergeCell ref="H384:AL384"/>
    <mergeCell ref="H385:AL385"/>
    <mergeCell ref="AW380:AY380"/>
    <mergeCell ref="B381:C381"/>
    <mergeCell ref="AM381:AO381"/>
    <mergeCell ref="AP381:AR381"/>
    <mergeCell ref="AS381:AV381"/>
    <mergeCell ref="AW381:AY381"/>
    <mergeCell ref="B380:C380"/>
    <mergeCell ref="AM380:AO380"/>
    <mergeCell ref="AP380:AR380"/>
    <mergeCell ref="AS380:AV380"/>
    <mergeCell ref="AW378:AY378"/>
    <mergeCell ref="B379:C379"/>
    <mergeCell ref="AM379:AO379"/>
    <mergeCell ref="AP379:AR379"/>
    <mergeCell ref="AS379:AV379"/>
    <mergeCell ref="AW379:AY379"/>
    <mergeCell ref="B378:C378"/>
    <mergeCell ref="AM378:AO378"/>
    <mergeCell ref="AP378:AR378"/>
    <mergeCell ref="AS378:AV378"/>
    <mergeCell ref="D378:E378"/>
    <mergeCell ref="F378:G378"/>
    <mergeCell ref="D379:E379"/>
    <mergeCell ref="F379:G379"/>
    <mergeCell ref="D380:E380"/>
    <mergeCell ref="F380:G380"/>
    <mergeCell ref="D381:E381"/>
    <mergeCell ref="F381:G381"/>
    <mergeCell ref="H378:AL378"/>
    <mergeCell ref="H379:AL379"/>
    <mergeCell ref="H380:AL380"/>
    <mergeCell ref="H381:AL381"/>
    <mergeCell ref="AW376:AY376"/>
    <mergeCell ref="B377:C377"/>
    <mergeCell ref="AM377:AO377"/>
    <mergeCell ref="AP377:AR377"/>
    <mergeCell ref="AS377:AV377"/>
    <mergeCell ref="AW377:AY377"/>
    <mergeCell ref="B376:C376"/>
    <mergeCell ref="AM376:AO376"/>
    <mergeCell ref="AP376:AR376"/>
    <mergeCell ref="AS376:AV376"/>
    <mergeCell ref="AW374:AY374"/>
    <mergeCell ref="B375:C375"/>
    <mergeCell ref="AM375:AO375"/>
    <mergeCell ref="AP375:AR375"/>
    <mergeCell ref="AS375:AV375"/>
    <mergeCell ref="AW375:AY375"/>
    <mergeCell ref="B374:C374"/>
    <mergeCell ref="AM374:AO374"/>
    <mergeCell ref="AP374:AR374"/>
    <mergeCell ref="AS374:AV374"/>
    <mergeCell ref="D374:E374"/>
    <mergeCell ref="F374:G374"/>
    <mergeCell ref="D375:E375"/>
    <mergeCell ref="F375:G375"/>
    <mergeCell ref="D376:E376"/>
    <mergeCell ref="F376:G376"/>
    <mergeCell ref="D377:E377"/>
    <mergeCell ref="F377:G377"/>
    <mergeCell ref="H374:AL374"/>
    <mergeCell ref="H375:AL375"/>
    <mergeCell ref="H376:AL376"/>
    <mergeCell ref="H377:AL377"/>
    <mergeCell ref="AW372:AY372"/>
    <mergeCell ref="B373:C373"/>
    <mergeCell ref="AM373:AO373"/>
    <mergeCell ref="AP373:AR373"/>
    <mergeCell ref="AS373:AV373"/>
    <mergeCell ref="AW373:AY373"/>
    <mergeCell ref="B372:C372"/>
    <mergeCell ref="AM372:AO372"/>
    <mergeCell ref="AP372:AR372"/>
    <mergeCell ref="AS372:AV372"/>
    <mergeCell ref="AW370:AY370"/>
    <mergeCell ref="B371:C371"/>
    <mergeCell ref="AM371:AO371"/>
    <mergeCell ref="AP371:AR371"/>
    <mergeCell ref="AS371:AV371"/>
    <mergeCell ref="AW371:AY371"/>
    <mergeCell ref="B370:C370"/>
    <mergeCell ref="AM370:AO370"/>
    <mergeCell ref="AP370:AR370"/>
    <mergeCell ref="AS370:AV370"/>
    <mergeCell ref="D370:E370"/>
    <mergeCell ref="F370:G370"/>
    <mergeCell ref="D371:E371"/>
    <mergeCell ref="F371:G371"/>
    <mergeCell ref="D372:E372"/>
    <mergeCell ref="F372:G372"/>
    <mergeCell ref="D373:E373"/>
    <mergeCell ref="F373:G373"/>
    <mergeCell ref="H370:AL370"/>
    <mergeCell ref="H371:AL371"/>
    <mergeCell ref="H372:AL372"/>
    <mergeCell ref="H373:AL373"/>
    <mergeCell ref="AW368:AY368"/>
    <mergeCell ref="B369:C369"/>
    <mergeCell ref="AM369:AO369"/>
    <mergeCell ref="AP369:AR369"/>
    <mergeCell ref="AS369:AV369"/>
    <mergeCell ref="AW369:AY369"/>
    <mergeCell ref="B368:C368"/>
    <mergeCell ref="AM368:AO368"/>
    <mergeCell ref="AP368:AR368"/>
    <mergeCell ref="AS368:AV368"/>
    <mergeCell ref="AW366:AY366"/>
    <mergeCell ref="B367:C367"/>
    <mergeCell ref="AM367:AO367"/>
    <mergeCell ref="AP367:AR367"/>
    <mergeCell ref="AS367:AV367"/>
    <mergeCell ref="AW367:AY367"/>
    <mergeCell ref="B366:C366"/>
    <mergeCell ref="AM366:AO366"/>
    <mergeCell ref="AP366:AR366"/>
    <mergeCell ref="AS366:AV366"/>
    <mergeCell ref="D366:E366"/>
    <mergeCell ref="F366:G366"/>
    <mergeCell ref="D367:E367"/>
    <mergeCell ref="F367:G367"/>
    <mergeCell ref="D368:E368"/>
    <mergeCell ref="F368:G368"/>
    <mergeCell ref="D369:E369"/>
    <mergeCell ref="F369:G369"/>
    <mergeCell ref="H366:AL366"/>
    <mergeCell ref="H367:AL367"/>
    <mergeCell ref="H368:AL368"/>
    <mergeCell ref="H369:AL369"/>
    <mergeCell ref="AW364:AY364"/>
    <mergeCell ref="B365:C365"/>
    <mergeCell ref="AM365:AO365"/>
    <mergeCell ref="AP365:AR365"/>
    <mergeCell ref="AS365:AV365"/>
    <mergeCell ref="AW365:AY365"/>
    <mergeCell ref="B364:C364"/>
    <mergeCell ref="AM364:AO364"/>
    <mergeCell ref="AP364:AR364"/>
    <mergeCell ref="AS364:AV364"/>
    <mergeCell ref="AW362:AY362"/>
    <mergeCell ref="B363:C363"/>
    <mergeCell ref="AM363:AO363"/>
    <mergeCell ref="AP363:AR363"/>
    <mergeCell ref="AS363:AV363"/>
    <mergeCell ref="AW363:AY363"/>
    <mergeCell ref="B362:C362"/>
    <mergeCell ref="AM362:AO362"/>
    <mergeCell ref="AP362:AR362"/>
    <mergeCell ref="AS362:AV362"/>
    <mergeCell ref="D362:E362"/>
    <mergeCell ref="F362:G362"/>
    <mergeCell ref="D363:E363"/>
    <mergeCell ref="F363:G363"/>
    <mergeCell ref="D364:E364"/>
    <mergeCell ref="F364:G364"/>
    <mergeCell ref="D365:E365"/>
    <mergeCell ref="F365:G365"/>
    <mergeCell ref="H362:AL362"/>
    <mergeCell ref="H363:AL363"/>
    <mergeCell ref="H364:AL364"/>
    <mergeCell ref="H365:AL365"/>
    <mergeCell ref="AW360:AY360"/>
    <mergeCell ref="B361:C361"/>
    <mergeCell ref="AM361:AO361"/>
    <mergeCell ref="AP361:AR361"/>
    <mergeCell ref="AS361:AV361"/>
    <mergeCell ref="AW361:AY361"/>
    <mergeCell ref="B360:C360"/>
    <mergeCell ref="AM360:AO360"/>
    <mergeCell ref="AP360:AR360"/>
    <mergeCell ref="AS360:AV360"/>
    <mergeCell ref="AW358:AY358"/>
    <mergeCell ref="B359:C359"/>
    <mergeCell ref="AM359:AO359"/>
    <mergeCell ref="AP359:AR359"/>
    <mergeCell ref="AS359:AV359"/>
    <mergeCell ref="AW359:AY359"/>
    <mergeCell ref="B358:C358"/>
    <mergeCell ref="AM358:AO358"/>
    <mergeCell ref="AP358:AR358"/>
    <mergeCell ref="AS358:AV358"/>
    <mergeCell ref="D358:E358"/>
    <mergeCell ref="F358:G358"/>
    <mergeCell ref="D359:E359"/>
    <mergeCell ref="F359:G359"/>
    <mergeCell ref="D360:E360"/>
    <mergeCell ref="F360:G360"/>
    <mergeCell ref="D361:E361"/>
    <mergeCell ref="F361:G361"/>
    <mergeCell ref="H358:AL358"/>
    <mergeCell ref="H359:AL359"/>
    <mergeCell ref="H360:AL360"/>
    <mergeCell ref="H361:AL361"/>
    <mergeCell ref="AW356:AY356"/>
    <mergeCell ref="B357:C357"/>
    <mergeCell ref="AM357:AO357"/>
    <mergeCell ref="AP357:AR357"/>
    <mergeCell ref="AS357:AV357"/>
    <mergeCell ref="AW357:AY357"/>
    <mergeCell ref="B356:C356"/>
    <mergeCell ref="AM356:AO356"/>
    <mergeCell ref="AP356:AR356"/>
    <mergeCell ref="AS356:AV356"/>
    <mergeCell ref="AW354:AY354"/>
    <mergeCell ref="B355:C355"/>
    <mergeCell ref="AM355:AO355"/>
    <mergeCell ref="AP355:AR355"/>
    <mergeCell ref="AS355:AV355"/>
    <mergeCell ref="AW355:AY355"/>
    <mergeCell ref="B354:C354"/>
    <mergeCell ref="AM354:AO354"/>
    <mergeCell ref="AP354:AR354"/>
    <mergeCell ref="AS354:AV354"/>
    <mergeCell ref="D354:E354"/>
    <mergeCell ref="F354:G354"/>
    <mergeCell ref="D355:E355"/>
    <mergeCell ref="F355:G355"/>
    <mergeCell ref="D356:E356"/>
    <mergeCell ref="F356:G356"/>
    <mergeCell ref="D357:E357"/>
    <mergeCell ref="F357:G357"/>
    <mergeCell ref="H354:AL354"/>
    <mergeCell ref="H355:AL355"/>
    <mergeCell ref="H356:AL356"/>
    <mergeCell ref="H357:AL357"/>
    <mergeCell ref="AW352:AY352"/>
    <mergeCell ref="B353:C353"/>
    <mergeCell ref="AM353:AO353"/>
    <mergeCell ref="AP353:AR353"/>
    <mergeCell ref="AS353:AV353"/>
    <mergeCell ref="AW353:AY353"/>
    <mergeCell ref="B352:C352"/>
    <mergeCell ref="AM352:AO352"/>
    <mergeCell ref="AP352:AR352"/>
    <mergeCell ref="AS352:AV352"/>
    <mergeCell ref="AW350:AY350"/>
    <mergeCell ref="B351:C351"/>
    <mergeCell ref="AM351:AO351"/>
    <mergeCell ref="AP351:AR351"/>
    <mergeCell ref="AS351:AV351"/>
    <mergeCell ref="AW351:AY351"/>
    <mergeCell ref="B350:C350"/>
    <mergeCell ref="AM350:AO350"/>
    <mergeCell ref="AP350:AR350"/>
    <mergeCell ref="AS350:AV350"/>
    <mergeCell ref="D350:E350"/>
    <mergeCell ref="F350:G350"/>
    <mergeCell ref="D351:E351"/>
    <mergeCell ref="F351:G351"/>
    <mergeCell ref="D352:E352"/>
    <mergeCell ref="F352:G352"/>
    <mergeCell ref="D353:E353"/>
    <mergeCell ref="F353:G353"/>
    <mergeCell ref="H350:AL350"/>
    <mergeCell ref="H351:AL351"/>
    <mergeCell ref="H352:AL352"/>
    <mergeCell ref="H353:AL353"/>
    <mergeCell ref="AW348:AY348"/>
    <mergeCell ref="B349:C349"/>
    <mergeCell ref="AM349:AO349"/>
    <mergeCell ref="AP349:AR349"/>
    <mergeCell ref="AS349:AV349"/>
    <mergeCell ref="AW349:AY349"/>
    <mergeCell ref="B348:C348"/>
    <mergeCell ref="AM348:AO348"/>
    <mergeCell ref="AP348:AR348"/>
    <mergeCell ref="AS348:AV348"/>
    <mergeCell ref="AW346:AY346"/>
    <mergeCell ref="B347:C347"/>
    <mergeCell ref="AM347:AO347"/>
    <mergeCell ref="AP347:AR347"/>
    <mergeCell ref="AS347:AV347"/>
    <mergeCell ref="AW347:AY347"/>
    <mergeCell ref="B346:C346"/>
    <mergeCell ref="AM346:AO346"/>
    <mergeCell ref="AP346:AR346"/>
    <mergeCell ref="AS346:AV346"/>
    <mergeCell ref="D346:E346"/>
    <mergeCell ref="F346:G346"/>
    <mergeCell ref="D347:E347"/>
    <mergeCell ref="F347:G347"/>
    <mergeCell ref="D348:E348"/>
    <mergeCell ref="F348:G348"/>
    <mergeCell ref="D349:E349"/>
    <mergeCell ref="F349:G349"/>
    <mergeCell ref="H346:AL346"/>
    <mergeCell ref="H347:AL347"/>
    <mergeCell ref="H348:AL348"/>
    <mergeCell ref="H349:AL349"/>
    <mergeCell ref="AW344:AY344"/>
    <mergeCell ref="B345:C345"/>
    <mergeCell ref="AM345:AO345"/>
    <mergeCell ref="AP345:AR345"/>
    <mergeCell ref="AS345:AV345"/>
    <mergeCell ref="AW345:AY345"/>
    <mergeCell ref="B344:C344"/>
    <mergeCell ref="AM344:AO344"/>
    <mergeCell ref="AP344:AR344"/>
    <mergeCell ref="AS344:AV344"/>
    <mergeCell ref="AW342:AY342"/>
    <mergeCell ref="B343:C343"/>
    <mergeCell ref="AM343:AO343"/>
    <mergeCell ref="AP343:AR343"/>
    <mergeCell ref="AS343:AV343"/>
    <mergeCell ref="AW343:AY343"/>
    <mergeCell ref="B342:C342"/>
    <mergeCell ref="AM342:AO342"/>
    <mergeCell ref="AP342:AR342"/>
    <mergeCell ref="AS342:AV342"/>
    <mergeCell ref="D342:E342"/>
    <mergeCell ref="F342:G342"/>
    <mergeCell ref="D343:E343"/>
    <mergeCell ref="F343:G343"/>
    <mergeCell ref="D344:E344"/>
    <mergeCell ref="F344:G344"/>
    <mergeCell ref="D345:E345"/>
    <mergeCell ref="F345:G345"/>
    <mergeCell ref="H342:AL342"/>
    <mergeCell ref="H343:AL343"/>
    <mergeCell ref="H344:AL344"/>
    <mergeCell ref="H345:AL345"/>
    <mergeCell ref="AW340:AY340"/>
    <mergeCell ref="B341:C341"/>
    <mergeCell ref="AM341:AO341"/>
    <mergeCell ref="AP341:AR341"/>
    <mergeCell ref="AS341:AV341"/>
    <mergeCell ref="AW341:AY341"/>
    <mergeCell ref="B340:C340"/>
    <mergeCell ref="AM340:AO340"/>
    <mergeCell ref="AP340:AR340"/>
    <mergeCell ref="AS340:AV340"/>
    <mergeCell ref="AW338:AY338"/>
    <mergeCell ref="B339:C339"/>
    <mergeCell ref="AM339:AO339"/>
    <mergeCell ref="AP339:AR339"/>
    <mergeCell ref="AS339:AV339"/>
    <mergeCell ref="AW339:AY339"/>
    <mergeCell ref="B338:C338"/>
    <mergeCell ref="AM338:AO338"/>
    <mergeCell ref="AP338:AR338"/>
    <mergeCell ref="AS338:AV338"/>
    <mergeCell ref="D338:E338"/>
    <mergeCell ref="F338:G338"/>
    <mergeCell ref="D339:E339"/>
    <mergeCell ref="F339:G339"/>
    <mergeCell ref="D340:E340"/>
    <mergeCell ref="F340:G340"/>
    <mergeCell ref="D341:E341"/>
    <mergeCell ref="F341:G341"/>
    <mergeCell ref="H338:AL338"/>
    <mergeCell ref="H339:AL339"/>
    <mergeCell ref="H340:AL340"/>
    <mergeCell ref="H341:AL341"/>
    <mergeCell ref="AW336:AY336"/>
    <mergeCell ref="B337:C337"/>
    <mergeCell ref="AM337:AO337"/>
    <mergeCell ref="AP337:AR337"/>
    <mergeCell ref="AS337:AV337"/>
    <mergeCell ref="AW337:AY337"/>
    <mergeCell ref="B336:C336"/>
    <mergeCell ref="AM336:AO336"/>
    <mergeCell ref="AP336:AR336"/>
    <mergeCell ref="AS336:AV336"/>
    <mergeCell ref="AW334:AY334"/>
    <mergeCell ref="B335:C335"/>
    <mergeCell ref="AM335:AO335"/>
    <mergeCell ref="AP335:AR335"/>
    <mergeCell ref="AS335:AV335"/>
    <mergeCell ref="AW335:AY335"/>
    <mergeCell ref="B334:C334"/>
    <mergeCell ref="AM334:AO334"/>
    <mergeCell ref="AP334:AR334"/>
    <mergeCell ref="AS334:AV334"/>
    <mergeCell ref="D334:E334"/>
    <mergeCell ref="F334:G334"/>
    <mergeCell ref="D335:E335"/>
    <mergeCell ref="F335:G335"/>
    <mergeCell ref="D336:E336"/>
    <mergeCell ref="F336:G336"/>
    <mergeCell ref="D337:E337"/>
    <mergeCell ref="F337:G337"/>
    <mergeCell ref="H334:AL334"/>
    <mergeCell ref="H335:AL335"/>
    <mergeCell ref="H336:AL336"/>
    <mergeCell ref="H337:AL337"/>
    <mergeCell ref="AW332:AY332"/>
    <mergeCell ref="B333:C333"/>
    <mergeCell ref="AM333:AO333"/>
    <mergeCell ref="AP333:AR333"/>
    <mergeCell ref="AS333:AV333"/>
    <mergeCell ref="AW333:AY333"/>
    <mergeCell ref="B332:C332"/>
    <mergeCell ref="AM332:AO332"/>
    <mergeCell ref="AP332:AR332"/>
    <mergeCell ref="AS332:AV332"/>
    <mergeCell ref="AW330:AY330"/>
    <mergeCell ref="B331:C331"/>
    <mergeCell ref="AM331:AO331"/>
    <mergeCell ref="AP331:AR331"/>
    <mergeCell ref="AS331:AV331"/>
    <mergeCell ref="AW331:AY331"/>
    <mergeCell ref="B330:C330"/>
    <mergeCell ref="AM330:AO330"/>
    <mergeCell ref="AP330:AR330"/>
    <mergeCell ref="AS330:AV330"/>
    <mergeCell ref="D330:E330"/>
    <mergeCell ref="F330:G330"/>
    <mergeCell ref="D331:E331"/>
    <mergeCell ref="F331:G331"/>
    <mergeCell ref="D332:E332"/>
    <mergeCell ref="F332:G332"/>
    <mergeCell ref="D333:E333"/>
    <mergeCell ref="F333:G333"/>
    <mergeCell ref="H330:AL330"/>
    <mergeCell ref="H331:AL331"/>
    <mergeCell ref="H332:AL332"/>
    <mergeCell ref="H333:AL333"/>
    <mergeCell ref="AW328:AY328"/>
    <mergeCell ref="B329:C329"/>
    <mergeCell ref="AM329:AO329"/>
    <mergeCell ref="AP329:AR329"/>
    <mergeCell ref="AS329:AV329"/>
    <mergeCell ref="AW329:AY329"/>
    <mergeCell ref="B328:C328"/>
    <mergeCell ref="AM328:AO328"/>
    <mergeCell ref="AP328:AR328"/>
    <mergeCell ref="AS328:AV328"/>
    <mergeCell ref="AW326:AY326"/>
    <mergeCell ref="B327:C327"/>
    <mergeCell ref="AM327:AO327"/>
    <mergeCell ref="AP327:AR327"/>
    <mergeCell ref="AS327:AV327"/>
    <mergeCell ref="AW327:AY327"/>
    <mergeCell ref="B326:C326"/>
    <mergeCell ref="AM326:AO326"/>
    <mergeCell ref="AP326:AR326"/>
    <mergeCell ref="AS326:AV326"/>
    <mergeCell ref="D326:E326"/>
    <mergeCell ref="F326:G326"/>
    <mergeCell ref="D327:E327"/>
    <mergeCell ref="F327:G327"/>
    <mergeCell ref="D328:E328"/>
    <mergeCell ref="F328:G328"/>
    <mergeCell ref="D329:E329"/>
    <mergeCell ref="F329:G329"/>
    <mergeCell ref="H326:AL326"/>
    <mergeCell ref="H327:AL327"/>
    <mergeCell ref="H328:AL328"/>
    <mergeCell ref="H329:AL329"/>
    <mergeCell ref="AW324:AY324"/>
    <mergeCell ref="B325:C325"/>
    <mergeCell ref="AM325:AO325"/>
    <mergeCell ref="AP325:AR325"/>
    <mergeCell ref="AS325:AV325"/>
    <mergeCell ref="AW325:AY325"/>
    <mergeCell ref="B324:C324"/>
    <mergeCell ref="AM324:AO324"/>
    <mergeCell ref="AP324:AR324"/>
    <mergeCell ref="AS324:AV324"/>
    <mergeCell ref="AW322:AY322"/>
    <mergeCell ref="B323:C323"/>
    <mergeCell ref="AM323:AO323"/>
    <mergeCell ref="AP323:AR323"/>
    <mergeCell ref="AS323:AV323"/>
    <mergeCell ref="AW323:AY323"/>
    <mergeCell ref="B322:C322"/>
    <mergeCell ref="AM322:AO322"/>
    <mergeCell ref="AP322:AR322"/>
    <mergeCell ref="AS322:AV322"/>
    <mergeCell ref="D322:E322"/>
    <mergeCell ref="F322:G322"/>
    <mergeCell ref="D323:E323"/>
    <mergeCell ref="F323:G323"/>
    <mergeCell ref="D324:E324"/>
    <mergeCell ref="F324:G324"/>
    <mergeCell ref="D325:E325"/>
    <mergeCell ref="F325:G325"/>
    <mergeCell ref="H322:AL322"/>
    <mergeCell ref="H323:AL323"/>
    <mergeCell ref="H324:AL324"/>
    <mergeCell ref="H325:AL325"/>
    <mergeCell ref="AW320:AY320"/>
    <mergeCell ref="B321:C321"/>
    <mergeCell ref="AM321:AO321"/>
    <mergeCell ref="AP321:AR321"/>
    <mergeCell ref="AS321:AV321"/>
    <mergeCell ref="AW321:AY321"/>
    <mergeCell ref="B320:C320"/>
    <mergeCell ref="AM320:AO320"/>
    <mergeCell ref="AP320:AR320"/>
    <mergeCell ref="AS320:AV320"/>
    <mergeCell ref="AW318:AY318"/>
    <mergeCell ref="B319:C319"/>
    <mergeCell ref="AM319:AO319"/>
    <mergeCell ref="AP319:AR319"/>
    <mergeCell ref="AS319:AV319"/>
    <mergeCell ref="AW319:AY319"/>
    <mergeCell ref="B318:C318"/>
    <mergeCell ref="AM318:AO318"/>
    <mergeCell ref="AP318:AR318"/>
    <mergeCell ref="AS318:AV318"/>
    <mergeCell ref="D318:E318"/>
    <mergeCell ref="F318:G318"/>
    <mergeCell ref="D319:E319"/>
    <mergeCell ref="F319:G319"/>
    <mergeCell ref="D320:E320"/>
    <mergeCell ref="F320:G320"/>
    <mergeCell ref="D321:E321"/>
    <mergeCell ref="F321:G321"/>
    <mergeCell ref="H318:AL318"/>
    <mergeCell ref="H319:AL319"/>
    <mergeCell ref="H320:AL320"/>
    <mergeCell ref="H321:AL321"/>
    <mergeCell ref="AW316:AY316"/>
    <mergeCell ref="B317:C317"/>
    <mergeCell ref="AM317:AO317"/>
    <mergeCell ref="AP317:AR317"/>
    <mergeCell ref="AS317:AV317"/>
    <mergeCell ref="AW317:AY317"/>
    <mergeCell ref="B316:C316"/>
    <mergeCell ref="AM316:AO316"/>
    <mergeCell ref="AP316:AR316"/>
    <mergeCell ref="AS316:AV316"/>
    <mergeCell ref="AW314:AY314"/>
    <mergeCell ref="B315:C315"/>
    <mergeCell ref="AM315:AO315"/>
    <mergeCell ref="AP315:AR315"/>
    <mergeCell ref="AS315:AV315"/>
    <mergeCell ref="AW315:AY315"/>
    <mergeCell ref="B314:C314"/>
    <mergeCell ref="AM314:AO314"/>
    <mergeCell ref="AP314:AR314"/>
    <mergeCell ref="AS314:AV314"/>
    <mergeCell ref="D314:E314"/>
    <mergeCell ref="F314:G314"/>
    <mergeCell ref="D315:E315"/>
    <mergeCell ref="F315:G315"/>
    <mergeCell ref="D316:E316"/>
    <mergeCell ref="F316:G316"/>
    <mergeCell ref="D317:E317"/>
    <mergeCell ref="F317:G317"/>
    <mergeCell ref="H314:AL314"/>
    <mergeCell ref="H315:AL315"/>
    <mergeCell ref="H316:AL316"/>
    <mergeCell ref="H317:AL317"/>
    <mergeCell ref="AW312:AY312"/>
    <mergeCell ref="B313:C313"/>
    <mergeCell ref="AM313:AO313"/>
    <mergeCell ref="AP313:AR313"/>
    <mergeCell ref="AS313:AV313"/>
    <mergeCell ref="AW313:AY313"/>
    <mergeCell ref="B312:C312"/>
    <mergeCell ref="AM312:AO312"/>
    <mergeCell ref="AP312:AR312"/>
    <mergeCell ref="AS312:AV312"/>
    <mergeCell ref="AW310:AY310"/>
    <mergeCell ref="B311:C311"/>
    <mergeCell ref="AM311:AO311"/>
    <mergeCell ref="AP311:AR311"/>
    <mergeCell ref="AS311:AV311"/>
    <mergeCell ref="AW311:AY311"/>
    <mergeCell ref="B310:C310"/>
    <mergeCell ref="AM310:AO310"/>
    <mergeCell ref="AP310:AR310"/>
    <mergeCell ref="AS310:AV310"/>
    <mergeCell ref="D310:E310"/>
    <mergeCell ref="F310:G310"/>
    <mergeCell ref="D311:E311"/>
    <mergeCell ref="F311:G311"/>
    <mergeCell ref="D312:E312"/>
    <mergeCell ref="F312:G312"/>
    <mergeCell ref="D313:E313"/>
    <mergeCell ref="F313:G313"/>
    <mergeCell ref="H310:AL310"/>
    <mergeCell ref="H311:AL311"/>
    <mergeCell ref="H312:AL312"/>
    <mergeCell ref="H313:AL313"/>
    <mergeCell ref="AW308:AY308"/>
    <mergeCell ref="B309:C309"/>
    <mergeCell ref="AM309:AO309"/>
    <mergeCell ref="AP309:AR309"/>
    <mergeCell ref="AS309:AV309"/>
    <mergeCell ref="AW309:AY309"/>
    <mergeCell ref="B308:C308"/>
    <mergeCell ref="AM308:AO308"/>
    <mergeCell ref="AP308:AR308"/>
    <mergeCell ref="AS308:AV308"/>
    <mergeCell ref="AW306:AY306"/>
    <mergeCell ref="B307:C307"/>
    <mergeCell ref="AM307:AO307"/>
    <mergeCell ref="AP307:AR307"/>
    <mergeCell ref="AS307:AV307"/>
    <mergeCell ref="AW307:AY307"/>
    <mergeCell ref="B306:C306"/>
    <mergeCell ref="AM306:AO306"/>
    <mergeCell ref="AP306:AR306"/>
    <mergeCell ref="AS306:AV306"/>
    <mergeCell ref="D306:E306"/>
    <mergeCell ref="F306:G306"/>
    <mergeCell ref="D307:E307"/>
    <mergeCell ref="F307:G307"/>
    <mergeCell ref="D308:E308"/>
    <mergeCell ref="F308:G308"/>
    <mergeCell ref="D309:E309"/>
    <mergeCell ref="F309:G309"/>
    <mergeCell ref="H306:AL306"/>
    <mergeCell ref="H307:AL307"/>
    <mergeCell ref="H308:AL308"/>
    <mergeCell ref="H309:AL309"/>
    <mergeCell ref="AW304:AY304"/>
    <mergeCell ref="B305:C305"/>
    <mergeCell ref="AM305:AO305"/>
    <mergeCell ref="AP305:AR305"/>
    <mergeCell ref="AS305:AV305"/>
    <mergeCell ref="AW305:AY305"/>
    <mergeCell ref="B304:C304"/>
    <mergeCell ref="AM304:AO304"/>
    <mergeCell ref="AP304:AR304"/>
    <mergeCell ref="AS304:AV304"/>
    <mergeCell ref="AW302:AY302"/>
    <mergeCell ref="B303:C303"/>
    <mergeCell ref="AM303:AO303"/>
    <mergeCell ref="AP303:AR303"/>
    <mergeCell ref="AS303:AV303"/>
    <mergeCell ref="AW303:AY303"/>
    <mergeCell ref="B302:C302"/>
    <mergeCell ref="AM302:AO302"/>
    <mergeCell ref="AP302:AR302"/>
    <mergeCell ref="AS302:AV302"/>
    <mergeCell ref="D302:E302"/>
    <mergeCell ref="F302:G302"/>
    <mergeCell ref="D303:E303"/>
    <mergeCell ref="F303:G303"/>
    <mergeCell ref="D304:E304"/>
    <mergeCell ref="F304:G304"/>
    <mergeCell ref="D305:E305"/>
    <mergeCell ref="F305:G305"/>
    <mergeCell ref="H302:AL302"/>
    <mergeCell ref="H303:AL303"/>
    <mergeCell ref="H304:AL304"/>
    <mergeCell ref="H305:AL305"/>
    <mergeCell ref="AW300:AY300"/>
    <mergeCell ref="B301:C301"/>
    <mergeCell ref="AM301:AO301"/>
    <mergeCell ref="AP301:AR301"/>
    <mergeCell ref="AS301:AV301"/>
    <mergeCell ref="AW301:AY301"/>
    <mergeCell ref="B300:C300"/>
    <mergeCell ref="AM300:AO300"/>
    <mergeCell ref="AP300:AR300"/>
    <mergeCell ref="AS300:AV300"/>
    <mergeCell ref="AW298:AY298"/>
    <mergeCell ref="B299:C299"/>
    <mergeCell ref="AM299:AO299"/>
    <mergeCell ref="AP299:AR299"/>
    <mergeCell ref="AS299:AV299"/>
    <mergeCell ref="AW299:AY299"/>
    <mergeCell ref="B298:C298"/>
    <mergeCell ref="AM298:AO298"/>
    <mergeCell ref="AP298:AR298"/>
    <mergeCell ref="AS298:AV298"/>
    <mergeCell ref="D298:E298"/>
    <mergeCell ref="F298:G298"/>
    <mergeCell ref="D299:E299"/>
    <mergeCell ref="F299:G299"/>
    <mergeCell ref="D300:E300"/>
    <mergeCell ref="F300:G300"/>
    <mergeCell ref="D301:E301"/>
    <mergeCell ref="F301:G301"/>
    <mergeCell ref="H298:AL298"/>
    <mergeCell ref="H299:AL299"/>
    <mergeCell ref="H300:AL300"/>
    <mergeCell ref="H301:AL301"/>
    <mergeCell ref="AW296:AY296"/>
    <mergeCell ref="B297:C297"/>
    <mergeCell ref="AM297:AO297"/>
    <mergeCell ref="AP297:AR297"/>
    <mergeCell ref="AS297:AV297"/>
    <mergeCell ref="AW297:AY297"/>
    <mergeCell ref="B296:C296"/>
    <mergeCell ref="AM296:AO296"/>
    <mergeCell ref="AP296:AR296"/>
    <mergeCell ref="AS296:AV296"/>
    <mergeCell ref="AW294:AY294"/>
    <mergeCell ref="B295:C295"/>
    <mergeCell ref="AM295:AO295"/>
    <mergeCell ref="AP295:AR295"/>
    <mergeCell ref="AS295:AV295"/>
    <mergeCell ref="AW295:AY295"/>
    <mergeCell ref="B294:C294"/>
    <mergeCell ref="AM294:AO294"/>
    <mergeCell ref="AP294:AR294"/>
    <mergeCell ref="AS294:AV294"/>
    <mergeCell ref="D294:E294"/>
    <mergeCell ref="F294:G294"/>
    <mergeCell ref="D295:E295"/>
    <mergeCell ref="F295:G295"/>
    <mergeCell ref="D296:E296"/>
    <mergeCell ref="F296:G296"/>
    <mergeCell ref="D297:E297"/>
    <mergeCell ref="F297:G297"/>
    <mergeCell ref="H294:AL294"/>
    <mergeCell ref="H295:AL295"/>
    <mergeCell ref="H296:AL296"/>
    <mergeCell ref="H297:AL297"/>
    <mergeCell ref="AW292:AY292"/>
    <mergeCell ref="B293:C293"/>
    <mergeCell ref="AM293:AO293"/>
    <mergeCell ref="AP293:AR293"/>
    <mergeCell ref="AS293:AV293"/>
    <mergeCell ref="AW293:AY293"/>
    <mergeCell ref="B292:C292"/>
    <mergeCell ref="AM292:AO292"/>
    <mergeCell ref="AP292:AR292"/>
    <mergeCell ref="AS292:AV292"/>
    <mergeCell ref="AW290:AY290"/>
    <mergeCell ref="B291:C291"/>
    <mergeCell ref="AM291:AO291"/>
    <mergeCell ref="AP291:AR291"/>
    <mergeCell ref="AS291:AV291"/>
    <mergeCell ref="AW291:AY291"/>
    <mergeCell ref="B290:C290"/>
    <mergeCell ref="AM290:AO290"/>
    <mergeCell ref="AP290:AR290"/>
    <mergeCell ref="AS290:AV290"/>
    <mergeCell ref="D290:E290"/>
    <mergeCell ref="F290:G290"/>
    <mergeCell ref="D291:E291"/>
    <mergeCell ref="F291:G291"/>
    <mergeCell ref="D292:E292"/>
    <mergeCell ref="F292:G292"/>
    <mergeCell ref="D293:E293"/>
    <mergeCell ref="F293:G293"/>
    <mergeCell ref="H290:AL290"/>
    <mergeCell ref="H291:AL291"/>
    <mergeCell ref="H292:AL292"/>
    <mergeCell ref="H293:AL293"/>
    <mergeCell ref="AW288:AY288"/>
    <mergeCell ref="B289:C289"/>
    <mergeCell ref="AM289:AO289"/>
    <mergeCell ref="AP289:AR289"/>
    <mergeCell ref="AS289:AV289"/>
    <mergeCell ref="AW289:AY289"/>
    <mergeCell ref="B288:C288"/>
    <mergeCell ref="AM288:AO288"/>
    <mergeCell ref="AP288:AR288"/>
    <mergeCell ref="AS288:AV288"/>
    <mergeCell ref="AW286:AY286"/>
    <mergeCell ref="B287:C287"/>
    <mergeCell ref="AM287:AO287"/>
    <mergeCell ref="AP287:AR287"/>
    <mergeCell ref="AS287:AV287"/>
    <mergeCell ref="AW287:AY287"/>
    <mergeCell ref="B286:C286"/>
    <mergeCell ref="AM286:AO286"/>
    <mergeCell ref="AP286:AR286"/>
    <mergeCell ref="AS286:AV286"/>
    <mergeCell ref="D286:E286"/>
    <mergeCell ref="F286:G286"/>
    <mergeCell ref="D287:E287"/>
    <mergeCell ref="F287:G287"/>
    <mergeCell ref="D288:E288"/>
    <mergeCell ref="F288:G288"/>
    <mergeCell ref="D289:E289"/>
    <mergeCell ref="F289:G289"/>
    <mergeCell ref="H286:AL286"/>
    <mergeCell ref="H287:AL287"/>
    <mergeCell ref="H288:AL288"/>
    <mergeCell ref="H289:AL289"/>
    <mergeCell ref="AW284:AY284"/>
    <mergeCell ref="B285:C285"/>
    <mergeCell ref="AM285:AO285"/>
    <mergeCell ref="AP285:AR285"/>
    <mergeCell ref="AS285:AV285"/>
    <mergeCell ref="AW285:AY285"/>
    <mergeCell ref="B284:C284"/>
    <mergeCell ref="AM284:AO284"/>
    <mergeCell ref="AP284:AR284"/>
    <mergeCell ref="AS284:AV284"/>
    <mergeCell ref="AW282:AY282"/>
    <mergeCell ref="B283:C283"/>
    <mergeCell ref="AM283:AO283"/>
    <mergeCell ref="AP283:AR283"/>
    <mergeCell ref="AS283:AV283"/>
    <mergeCell ref="AW283:AY283"/>
    <mergeCell ref="B282:C282"/>
    <mergeCell ref="AM282:AO282"/>
    <mergeCell ref="AP282:AR282"/>
    <mergeCell ref="AS282:AV282"/>
    <mergeCell ref="D282:E282"/>
    <mergeCell ref="F282:G282"/>
    <mergeCell ref="D283:E283"/>
    <mergeCell ref="F283:G283"/>
    <mergeCell ref="D284:E284"/>
    <mergeCell ref="F284:G284"/>
    <mergeCell ref="D285:E285"/>
    <mergeCell ref="F285:G285"/>
    <mergeCell ref="H282:AL282"/>
    <mergeCell ref="H283:AL283"/>
    <mergeCell ref="H284:AL284"/>
    <mergeCell ref="H285:AL285"/>
    <mergeCell ref="AW280:AY280"/>
    <mergeCell ref="B281:C281"/>
    <mergeCell ref="AM281:AO281"/>
    <mergeCell ref="AP281:AR281"/>
    <mergeCell ref="AS281:AV281"/>
    <mergeCell ref="AW281:AY281"/>
    <mergeCell ref="B280:C280"/>
    <mergeCell ref="AM280:AO280"/>
    <mergeCell ref="AP280:AR280"/>
    <mergeCell ref="AS280:AV280"/>
    <mergeCell ref="AW278:AY278"/>
    <mergeCell ref="B279:C279"/>
    <mergeCell ref="AM279:AO279"/>
    <mergeCell ref="AP279:AR279"/>
    <mergeCell ref="AS279:AV279"/>
    <mergeCell ref="AW279:AY279"/>
    <mergeCell ref="B278:C278"/>
    <mergeCell ref="AM278:AO278"/>
    <mergeCell ref="AP278:AR278"/>
    <mergeCell ref="AS278:AV278"/>
    <mergeCell ref="D278:E278"/>
    <mergeCell ref="F278:G278"/>
    <mergeCell ref="D279:E279"/>
    <mergeCell ref="F279:G279"/>
    <mergeCell ref="D280:E280"/>
    <mergeCell ref="F280:G280"/>
    <mergeCell ref="D281:E281"/>
    <mergeCell ref="F281:G281"/>
    <mergeCell ref="H278:AL278"/>
    <mergeCell ref="H279:AL279"/>
    <mergeCell ref="H280:AL280"/>
    <mergeCell ref="H281:AL281"/>
    <mergeCell ref="AW276:AY276"/>
    <mergeCell ref="B277:C277"/>
    <mergeCell ref="AM277:AO277"/>
    <mergeCell ref="AP277:AR277"/>
    <mergeCell ref="AS277:AV277"/>
    <mergeCell ref="AW277:AY277"/>
    <mergeCell ref="B276:C276"/>
    <mergeCell ref="AM276:AO276"/>
    <mergeCell ref="AP276:AR276"/>
    <mergeCell ref="AS276:AV276"/>
    <mergeCell ref="AW274:AY274"/>
    <mergeCell ref="B275:C275"/>
    <mergeCell ref="AM275:AO275"/>
    <mergeCell ref="AP275:AR275"/>
    <mergeCell ref="AS275:AV275"/>
    <mergeCell ref="AW275:AY275"/>
    <mergeCell ref="B274:C274"/>
    <mergeCell ref="AM274:AO274"/>
    <mergeCell ref="AP274:AR274"/>
    <mergeCell ref="AS274:AV274"/>
    <mergeCell ref="D274:E274"/>
    <mergeCell ref="F274:G274"/>
    <mergeCell ref="D275:E275"/>
    <mergeCell ref="F275:G275"/>
    <mergeCell ref="D276:E276"/>
    <mergeCell ref="F276:G276"/>
    <mergeCell ref="D277:E277"/>
    <mergeCell ref="F277:G277"/>
    <mergeCell ref="H274:AL274"/>
    <mergeCell ref="H275:AL275"/>
    <mergeCell ref="H276:AL276"/>
    <mergeCell ref="H277:AL277"/>
    <mergeCell ref="AW272:AY272"/>
    <mergeCell ref="B273:C273"/>
    <mergeCell ref="AM273:AO273"/>
    <mergeCell ref="AP273:AR273"/>
    <mergeCell ref="AS273:AV273"/>
    <mergeCell ref="AW273:AY273"/>
    <mergeCell ref="B272:C272"/>
    <mergeCell ref="AM272:AO272"/>
    <mergeCell ref="AP272:AR272"/>
    <mergeCell ref="AS272:AV272"/>
    <mergeCell ref="AW270:AY270"/>
    <mergeCell ref="B271:C271"/>
    <mergeCell ref="AM271:AO271"/>
    <mergeCell ref="AP271:AR271"/>
    <mergeCell ref="AS271:AV271"/>
    <mergeCell ref="AW271:AY271"/>
    <mergeCell ref="B270:C270"/>
    <mergeCell ref="AM270:AO270"/>
    <mergeCell ref="AP270:AR270"/>
    <mergeCell ref="AS270:AV270"/>
    <mergeCell ref="D270:E270"/>
    <mergeCell ref="F270:G270"/>
    <mergeCell ref="D271:E271"/>
    <mergeCell ref="F271:G271"/>
    <mergeCell ref="D272:E272"/>
    <mergeCell ref="F272:G272"/>
    <mergeCell ref="D273:E273"/>
    <mergeCell ref="F273:G273"/>
    <mergeCell ref="H270:AL270"/>
    <mergeCell ref="H271:AL271"/>
    <mergeCell ref="H272:AL272"/>
    <mergeCell ref="H273:AL273"/>
    <mergeCell ref="AW268:AY268"/>
    <mergeCell ref="B269:C269"/>
    <mergeCell ref="AM269:AO269"/>
    <mergeCell ref="AP269:AR269"/>
    <mergeCell ref="AS269:AV269"/>
    <mergeCell ref="AW269:AY269"/>
    <mergeCell ref="B268:C268"/>
    <mergeCell ref="AM268:AO268"/>
    <mergeCell ref="AP268:AR268"/>
    <mergeCell ref="AS268:AV268"/>
    <mergeCell ref="AW266:AY266"/>
    <mergeCell ref="B267:C267"/>
    <mergeCell ref="AM267:AO267"/>
    <mergeCell ref="AP267:AR267"/>
    <mergeCell ref="AS267:AV267"/>
    <mergeCell ref="AW267:AY267"/>
    <mergeCell ref="B266:C266"/>
    <mergeCell ref="AM266:AO266"/>
    <mergeCell ref="AP266:AR266"/>
    <mergeCell ref="AS266:AV266"/>
    <mergeCell ref="D266:E266"/>
    <mergeCell ref="F266:G266"/>
    <mergeCell ref="D267:E267"/>
    <mergeCell ref="F267:G267"/>
    <mergeCell ref="D268:E268"/>
    <mergeCell ref="F268:G268"/>
    <mergeCell ref="D269:E269"/>
    <mergeCell ref="F269:G269"/>
    <mergeCell ref="H266:AL266"/>
    <mergeCell ref="H267:AL267"/>
    <mergeCell ref="H268:AL268"/>
    <mergeCell ref="H269:AL269"/>
    <mergeCell ref="AW264:AY264"/>
    <mergeCell ref="B265:C265"/>
    <mergeCell ref="AM265:AO265"/>
    <mergeCell ref="AP265:AR265"/>
    <mergeCell ref="AS265:AV265"/>
    <mergeCell ref="AW265:AY265"/>
    <mergeCell ref="B264:C264"/>
    <mergeCell ref="AM264:AO264"/>
    <mergeCell ref="AP264:AR264"/>
    <mergeCell ref="AS264:AV264"/>
    <mergeCell ref="AW262:AY262"/>
    <mergeCell ref="B263:C263"/>
    <mergeCell ref="AM263:AO263"/>
    <mergeCell ref="AP263:AR263"/>
    <mergeCell ref="AS263:AV263"/>
    <mergeCell ref="AW263:AY263"/>
    <mergeCell ref="B262:C262"/>
    <mergeCell ref="AM262:AO262"/>
    <mergeCell ref="AP262:AR262"/>
    <mergeCell ref="AS262:AV262"/>
    <mergeCell ref="D262:E262"/>
    <mergeCell ref="F262:G262"/>
    <mergeCell ref="D263:E263"/>
    <mergeCell ref="F263:G263"/>
    <mergeCell ref="D264:E264"/>
    <mergeCell ref="F264:G264"/>
    <mergeCell ref="D265:E265"/>
    <mergeCell ref="F265:G265"/>
    <mergeCell ref="H262:AL262"/>
    <mergeCell ref="H263:AL263"/>
    <mergeCell ref="H264:AL264"/>
    <mergeCell ref="H265:AL265"/>
    <mergeCell ref="AW260:AY260"/>
    <mergeCell ref="B261:C261"/>
    <mergeCell ref="AM261:AO261"/>
    <mergeCell ref="AP261:AR261"/>
    <mergeCell ref="AS261:AV261"/>
    <mergeCell ref="AW261:AY261"/>
    <mergeCell ref="B260:C260"/>
    <mergeCell ref="AM260:AO260"/>
    <mergeCell ref="AP260:AR260"/>
    <mergeCell ref="AS260:AV260"/>
    <mergeCell ref="AW258:AY258"/>
    <mergeCell ref="B259:C259"/>
    <mergeCell ref="AM259:AO259"/>
    <mergeCell ref="AP259:AR259"/>
    <mergeCell ref="AS259:AV259"/>
    <mergeCell ref="AW259:AY259"/>
    <mergeCell ref="B258:C258"/>
    <mergeCell ref="AM258:AO258"/>
    <mergeCell ref="AP258:AR258"/>
    <mergeCell ref="AS258:AV258"/>
    <mergeCell ref="D258:E258"/>
    <mergeCell ref="F258:G258"/>
    <mergeCell ref="D259:E259"/>
    <mergeCell ref="F259:G259"/>
    <mergeCell ref="D260:E260"/>
    <mergeCell ref="F260:G260"/>
    <mergeCell ref="D261:E261"/>
    <mergeCell ref="F261:G261"/>
    <mergeCell ref="H258:AL258"/>
    <mergeCell ref="H259:AL259"/>
    <mergeCell ref="H260:AL260"/>
    <mergeCell ref="H261:AL261"/>
    <mergeCell ref="AW256:AY256"/>
    <mergeCell ref="B257:C257"/>
    <mergeCell ref="AM257:AO257"/>
    <mergeCell ref="AP257:AR257"/>
    <mergeCell ref="AS257:AV257"/>
    <mergeCell ref="AW257:AY257"/>
    <mergeCell ref="B256:C256"/>
    <mergeCell ref="AM256:AO256"/>
    <mergeCell ref="AP256:AR256"/>
    <mergeCell ref="AS256:AV256"/>
    <mergeCell ref="AW254:AY254"/>
    <mergeCell ref="B255:C255"/>
    <mergeCell ref="AM255:AO255"/>
    <mergeCell ref="AP255:AR255"/>
    <mergeCell ref="AS255:AV255"/>
    <mergeCell ref="AW255:AY255"/>
    <mergeCell ref="B254:C254"/>
    <mergeCell ref="AM254:AO254"/>
    <mergeCell ref="AP254:AR254"/>
    <mergeCell ref="AS254:AV254"/>
    <mergeCell ref="D254:E254"/>
    <mergeCell ref="F254:G254"/>
    <mergeCell ref="D255:E255"/>
    <mergeCell ref="F255:G255"/>
    <mergeCell ref="D256:E256"/>
    <mergeCell ref="F256:G256"/>
    <mergeCell ref="D257:E257"/>
    <mergeCell ref="F257:G257"/>
    <mergeCell ref="H254:AL254"/>
    <mergeCell ref="H255:AL255"/>
    <mergeCell ref="H256:AL256"/>
    <mergeCell ref="H257:AL257"/>
    <mergeCell ref="AW252:AY252"/>
    <mergeCell ref="B253:C253"/>
    <mergeCell ref="AM253:AO253"/>
    <mergeCell ref="AP253:AR253"/>
    <mergeCell ref="AS253:AV253"/>
    <mergeCell ref="AW253:AY253"/>
    <mergeCell ref="B252:C252"/>
    <mergeCell ref="AM252:AO252"/>
    <mergeCell ref="AP252:AR252"/>
    <mergeCell ref="AS252:AV252"/>
    <mergeCell ref="AW250:AY250"/>
    <mergeCell ref="B251:C251"/>
    <mergeCell ref="AM251:AO251"/>
    <mergeCell ref="AP251:AR251"/>
    <mergeCell ref="AS251:AV251"/>
    <mergeCell ref="AW251:AY251"/>
    <mergeCell ref="B250:C250"/>
    <mergeCell ref="AM250:AO250"/>
    <mergeCell ref="AP250:AR250"/>
    <mergeCell ref="AS250:AV250"/>
    <mergeCell ref="D250:E250"/>
    <mergeCell ref="F250:G250"/>
    <mergeCell ref="D251:E251"/>
    <mergeCell ref="F251:G251"/>
    <mergeCell ref="D252:E252"/>
    <mergeCell ref="F252:G252"/>
    <mergeCell ref="D253:E253"/>
    <mergeCell ref="F253:G253"/>
    <mergeCell ref="H250:AL250"/>
    <mergeCell ref="H251:AL251"/>
    <mergeCell ref="H252:AL252"/>
    <mergeCell ref="H253:AL253"/>
    <mergeCell ref="AW248:AY248"/>
    <mergeCell ref="B249:C249"/>
    <mergeCell ref="AM249:AO249"/>
    <mergeCell ref="AP249:AR249"/>
    <mergeCell ref="AS249:AV249"/>
    <mergeCell ref="AW249:AY249"/>
    <mergeCell ref="B248:C248"/>
    <mergeCell ref="AM248:AO248"/>
    <mergeCell ref="AP248:AR248"/>
    <mergeCell ref="AS248:AV248"/>
    <mergeCell ref="AW246:AY246"/>
    <mergeCell ref="B247:C247"/>
    <mergeCell ref="AM247:AO247"/>
    <mergeCell ref="AP247:AR247"/>
    <mergeCell ref="AS247:AV247"/>
    <mergeCell ref="AW247:AY247"/>
    <mergeCell ref="B246:C246"/>
    <mergeCell ref="AM246:AO246"/>
    <mergeCell ref="AP246:AR246"/>
    <mergeCell ref="AS246:AV246"/>
    <mergeCell ref="D246:E246"/>
    <mergeCell ref="F246:G246"/>
    <mergeCell ref="D247:E247"/>
    <mergeCell ref="F247:G247"/>
    <mergeCell ref="D248:E248"/>
    <mergeCell ref="F248:G248"/>
    <mergeCell ref="D249:E249"/>
    <mergeCell ref="F249:G249"/>
    <mergeCell ref="H246:AL246"/>
    <mergeCell ref="H247:AL247"/>
    <mergeCell ref="H248:AL248"/>
    <mergeCell ref="H249:AL249"/>
    <mergeCell ref="AW244:AY244"/>
    <mergeCell ref="B245:C245"/>
    <mergeCell ref="AM245:AO245"/>
    <mergeCell ref="AP245:AR245"/>
    <mergeCell ref="AS245:AV245"/>
    <mergeCell ref="AW245:AY245"/>
    <mergeCell ref="B244:C244"/>
    <mergeCell ref="AM244:AO244"/>
    <mergeCell ref="AP244:AR244"/>
    <mergeCell ref="AS244:AV244"/>
    <mergeCell ref="AW242:AY242"/>
    <mergeCell ref="B243:C243"/>
    <mergeCell ref="AM243:AO243"/>
    <mergeCell ref="AP243:AR243"/>
    <mergeCell ref="AS243:AV243"/>
    <mergeCell ref="AW243:AY243"/>
    <mergeCell ref="B242:C242"/>
    <mergeCell ref="AM242:AO242"/>
    <mergeCell ref="AP242:AR242"/>
    <mergeCell ref="AS242:AV242"/>
    <mergeCell ref="D242:E242"/>
    <mergeCell ref="F242:G242"/>
    <mergeCell ref="D243:E243"/>
    <mergeCell ref="F243:G243"/>
    <mergeCell ref="D244:E244"/>
    <mergeCell ref="F244:G244"/>
    <mergeCell ref="D245:E245"/>
    <mergeCell ref="F245:G245"/>
    <mergeCell ref="AW240:AY240"/>
    <mergeCell ref="B241:C241"/>
    <mergeCell ref="AM241:AO241"/>
    <mergeCell ref="AP241:AR241"/>
    <mergeCell ref="AS241:AV241"/>
    <mergeCell ref="AW241:AY241"/>
    <mergeCell ref="B240:C240"/>
    <mergeCell ref="AM240:AO240"/>
    <mergeCell ref="AP240:AR240"/>
    <mergeCell ref="AS240:AV240"/>
    <mergeCell ref="H240:AL240"/>
    <mergeCell ref="H241:AL241"/>
    <mergeCell ref="H242:AL242"/>
    <mergeCell ref="H243:AL243"/>
    <mergeCell ref="H244:AL244"/>
    <mergeCell ref="H245:AL245"/>
    <mergeCell ref="AW238:AY238"/>
    <mergeCell ref="B239:C239"/>
    <mergeCell ref="AM239:AO239"/>
    <mergeCell ref="AP239:AR239"/>
    <mergeCell ref="AS239:AV239"/>
    <mergeCell ref="AW239:AY239"/>
    <mergeCell ref="B238:C238"/>
    <mergeCell ref="AM238:AO238"/>
    <mergeCell ref="AP238:AR238"/>
    <mergeCell ref="AS238:AV238"/>
    <mergeCell ref="D239:E239"/>
    <mergeCell ref="F239:G239"/>
    <mergeCell ref="D240:E240"/>
    <mergeCell ref="F240:G240"/>
    <mergeCell ref="D241:E241"/>
    <mergeCell ref="F241:G241"/>
    <mergeCell ref="D238:E238"/>
    <mergeCell ref="F238:G238"/>
    <mergeCell ref="AW236:AY236"/>
    <mergeCell ref="B237:C237"/>
    <mergeCell ref="AM237:AO237"/>
    <mergeCell ref="AP237:AR237"/>
    <mergeCell ref="AS237:AV237"/>
    <mergeCell ref="AW237:AY237"/>
    <mergeCell ref="B236:C236"/>
    <mergeCell ref="AM236:AO236"/>
    <mergeCell ref="AP236:AR236"/>
    <mergeCell ref="AS236:AV236"/>
    <mergeCell ref="AW234:AY234"/>
    <mergeCell ref="B235:C235"/>
    <mergeCell ref="AM235:AO235"/>
    <mergeCell ref="AP235:AR235"/>
    <mergeCell ref="AS235:AV235"/>
    <mergeCell ref="AW235:AY235"/>
    <mergeCell ref="B234:C234"/>
    <mergeCell ref="AM234:AO234"/>
    <mergeCell ref="AP234:AR234"/>
    <mergeCell ref="AS234:AV234"/>
    <mergeCell ref="D234:E234"/>
    <mergeCell ref="F234:G234"/>
    <mergeCell ref="D235:E235"/>
    <mergeCell ref="F235:G235"/>
    <mergeCell ref="D236:E236"/>
    <mergeCell ref="F236:G236"/>
    <mergeCell ref="D237:E237"/>
    <mergeCell ref="F237:G237"/>
    <mergeCell ref="H234:AL234"/>
    <mergeCell ref="H235:AL235"/>
    <mergeCell ref="H236:AL236"/>
    <mergeCell ref="H237:AL237"/>
    <mergeCell ref="H238:AL238"/>
    <mergeCell ref="H239:AL239"/>
    <mergeCell ref="AW232:AY232"/>
    <mergeCell ref="B233:C233"/>
    <mergeCell ref="AM233:AO233"/>
    <mergeCell ref="AP233:AR233"/>
    <mergeCell ref="AS233:AV233"/>
    <mergeCell ref="AW233:AY233"/>
    <mergeCell ref="B232:C232"/>
    <mergeCell ref="AM232:AO232"/>
    <mergeCell ref="AP232:AR232"/>
    <mergeCell ref="AS232:AV232"/>
    <mergeCell ref="AW229:AY229"/>
    <mergeCell ref="B230:C230"/>
    <mergeCell ref="AM230:AO230"/>
    <mergeCell ref="AP230:AR230"/>
    <mergeCell ref="AS230:AV230"/>
    <mergeCell ref="AW230:AY230"/>
    <mergeCell ref="B229:C229"/>
    <mergeCell ref="AM229:AO229"/>
    <mergeCell ref="AP229:AR229"/>
    <mergeCell ref="AS229:AV229"/>
    <mergeCell ref="D229:E229"/>
    <mergeCell ref="F229:G229"/>
    <mergeCell ref="D230:E230"/>
    <mergeCell ref="F230:G230"/>
    <mergeCell ref="D231:E231"/>
    <mergeCell ref="F231:G231"/>
    <mergeCell ref="D232:E232"/>
    <mergeCell ref="F232:G232"/>
    <mergeCell ref="H229:AL229"/>
    <mergeCell ref="H230:AL230"/>
    <mergeCell ref="H231:AL231"/>
    <mergeCell ref="H232:AL232"/>
    <mergeCell ref="AW227:AY227"/>
    <mergeCell ref="B228:C228"/>
    <mergeCell ref="AM228:AO228"/>
    <mergeCell ref="AP228:AR228"/>
    <mergeCell ref="AS228:AV228"/>
    <mergeCell ref="AW228:AY228"/>
    <mergeCell ref="B227:C227"/>
    <mergeCell ref="AM227:AO227"/>
    <mergeCell ref="AP227:AR227"/>
    <mergeCell ref="AS227:AV227"/>
    <mergeCell ref="B231:C231"/>
    <mergeCell ref="AM231:AO231"/>
    <mergeCell ref="AP231:AR231"/>
    <mergeCell ref="AS231:AV231"/>
    <mergeCell ref="AW231:AY231"/>
    <mergeCell ref="D233:E233"/>
    <mergeCell ref="F233:G233"/>
    <mergeCell ref="H233:AL233"/>
    <mergeCell ref="AW225:AY225"/>
    <mergeCell ref="B226:C226"/>
    <mergeCell ref="AM226:AO226"/>
    <mergeCell ref="AP226:AR226"/>
    <mergeCell ref="AS226:AV226"/>
    <mergeCell ref="AW226:AY226"/>
    <mergeCell ref="B225:C225"/>
    <mergeCell ref="AM225:AO225"/>
    <mergeCell ref="AP225:AR225"/>
    <mergeCell ref="AS225:AV225"/>
    <mergeCell ref="D225:E225"/>
    <mergeCell ref="F225:G225"/>
    <mergeCell ref="D226:E226"/>
    <mergeCell ref="F226:G226"/>
    <mergeCell ref="D227:E227"/>
    <mergeCell ref="F227:G227"/>
    <mergeCell ref="D228:E228"/>
    <mergeCell ref="F228:G228"/>
    <mergeCell ref="H225:AL225"/>
    <mergeCell ref="H226:AL226"/>
    <mergeCell ref="H227:AL227"/>
    <mergeCell ref="H228:AL228"/>
    <mergeCell ref="AW223:AY223"/>
    <mergeCell ref="B224:C224"/>
    <mergeCell ref="AM224:AO224"/>
    <mergeCell ref="AP224:AR224"/>
    <mergeCell ref="AS224:AV224"/>
    <mergeCell ref="AW224:AY224"/>
    <mergeCell ref="B223:C223"/>
    <mergeCell ref="AM223:AO223"/>
    <mergeCell ref="AP223:AR223"/>
    <mergeCell ref="AS223:AV223"/>
    <mergeCell ref="AW221:AY221"/>
    <mergeCell ref="B222:C222"/>
    <mergeCell ref="AM222:AO222"/>
    <mergeCell ref="AP222:AR222"/>
    <mergeCell ref="AS222:AV222"/>
    <mergeCell ref="AW222:AY222"/>
    <mergeCell ref="B221:C221"/>
    <mergeCell ref="AM221:AO221"/>
    <mergeCell ref="AP221:AR221"/>
    <mergeCell ref="AS221:AV221"/>
    <mergeCell ref="D221:E221"/>
    <mergeCell ref="F221:G221"/>
    <mergeCell ref="D222:E222"/>
    <mergeCell ref="F222:G222"/>
    <mergeCell ref="D223:E223"/>
    <mergeCell ref="F223:G223"/>
    <mergeCell ref="D224:E224"/>
    <mergeCell ref="F224:G224"/>
    <mergeCell ref="H221:AL221"/>
    <mergeCell ref="H222:AL222"/>
    <mergeCell ref="H223:AL223"/>
    <mergeCell ref="H224:AL224"/>
    <mergeCell ref="AW219:AY219"/>
    <mergeCell ref="B220:C220"/>
    <mergeCell ref="AM220:AO220"/>
    <mergeCell ref="AP220:AR220"/>
    <mergeCell ref="AS220:AV220"/>
    <mergeCell ref="AW220:AY220"/>
    <mergeCell ref="B219:C219"/>
    <mergeCell ref="AM219:AO219"/>
    <mergeCell ref="AP219:AR219"/>
    <mergeCell ref="AS219:AV219"/>
    <mergeCell ref="AW217:AY217"/>
    <mergeCell ref="B218:C218"/>
    <mergeCell ref="AM218:AO218"/>
    <mergeCell ref="AP218:AR218"/>
    <mergeCell ref="AS218:AV218"/>
    <mergeCell ref="AW218:AY218"/>
    <mergeCell ref="B217:C217"/>
    <mergeCell ref="AM217:AO217"/>
    <mergeCell ref="AP217:AR217"/>
    <mergeCell ref="AS217:AV217"/>
    <mergeCell ref="D217:E217"/>
    <mergeCell ref="F217:G217"/>
    <mergeCell ref="D218:E218"/>
    <mergeCell ref="F218:G218"/>
    <mergeCell ref="D219:E219"/>
    <mergeCell ref="F219:G219"/>
    <mergeCell ref="D220:E220"/>
    <mergeCell ref="F220:G220"/>
    <mergeCell ref="H217:AL217"/>
    <mergeCell ref="H218:AL218"/>
    <mergeCell ref="H219:AL219"/>
    <mergeCell ref="H220:AL220"/>
    <mergeCell ref="AW215:AY215"/>
    <mergeCell ref="B216:C216"/>
    <mergeCell ref="AM216:AO216"/>
    <mergeCell ref="AP216:AR216"/>
    <mergeCell ref="AS216:AV216"/>
    <mergeCell ref="AW216:AY216"/>
    <mergeCell ref="B215:C215"/>
    <mergeCell ref="AM215:AO215"/>
    <mergeCell ref="AP215:AR215"/>
    <mergeCell ref="AS215:AV215"/>
    <mergeCell ref="AW213:AY213"/>
    <mergeCell ref="B214:C214"/>
    <mergeCell ref="AM214:AO214"/>
    <mergeCell ref="AP214:AR214"/>
    <mergeCell ref="AS214:AV214"/>
    <mergeCell ref="AW214:AY214"/>
    <mergeCell ref="B213:C213"/>
    <mergeCell ref="AM213:AO213"/>
    <mergeCell ref="AP213:AR213"/>
    <mergeCell ref="AS213:AV213"/>
    <mergeCell ref="D213:E213"/>
    <mergeCell ref="F213:G213"/>
    <mergeCell ref="D214:E214"/>
    <mergeCell ref="F214:G214"/>
    <mergeCell ref="D215:E215"/>
    <mergeCell ref="F215:G215"/>
    <mergeCell ref="D216:E216"/>
    <mergeCell ref="F216:G216"/>
    <mergeCell ref="H213:AL213"/>
    <mergeCell ref="H214:AL214"/>
    <mergeCell ref="H215:AL215"/>
    <mergeCell ref="H216:AL216"/>
    <mergeCell ref="AW211:AY211"/>
    <mergeCell ref="B212:C212"/>
    <mergeCell ref="AM212:AO212"/>
    <mergeCell ref="AP212:AR212"/>
    <mergeCell ref="AS212:AV212"/>
    <mergeCell ref="AW212:AY212"/>
    <mergeCell ref="B211:C211"/>
    <mergeCell ref="AM211:AO211"/>
    <mergeCell ref="AP211:AR211"/>
    <mergeCell ref="AS211:AV211"/>
    <mergeCell ref="AW209:AY209"/>
    <mergeCell ref="B210:C210"/>
    <mergeCell ref="AM210:AO210"/>
    <mergeCell ref="AP210:AR210"/>
    <mergeCell ref="AS210:AV210"/>
    <mergeCell ref="AW210:AY210"/>
    <mergeCell ref="B209:C209"/>
    <mergeCell ref="AM209:AO209"/>
    <mergeCell ref="AP209:AR209"/>
    <mergeCell ref="AS209:AV209"/>
    <mergeCell ref="D209:E209"/>
    <mergeCell ref="F209:G209"/>
    <mergeCell ref="D210:E210"/>
    <mergeCell ref="F210:G210"/>
    <mergeCell ref="D211:E211"/>
    <mergeCell ref="F211:G211"/>
    <mergeCell ref="D212:E212"/>
    <mergeCell ref="F212:G212"/>
    <mergeCell ref="H209:AL209"/>
    <mergeCell ref="H210:AL210"/>
    <mergeCell ref="H211:AL211"/>
    <mergeCell ref="H212:AL212"/>
    <mergeCell ref="AW207:AY207"/>
    <mergeCell ref="B208:C208"/>
    <mergeCell ref="AM208:AO208"/>
    <mergeCell ref="AP208:AR208"/>
    <mergeCell ref="AS208:AV208"/>
    <mergeCell ref="AW208:AY208"/>
    <mergeCell ref="B207:C207"/>
    <mergeCell ref="AM207:AO207"/>
    <mergeCell ref="AP207:AR207"/>
    <mergeCell ref="AS207:AV207"/>
    <mergeCell ref="AW205:AY205"/>
    <mergeCell ref="B206:C206"/>
    <mergeCell ref="AM206:AO206"/>
    <mergeCell ref="AP206:AR206"/>
    <mergeCell ref="AS206:AV206"/>
    <mergeCell ref="AW206:AY206"/>
    <mergeCell ref="B205:C205"/>
    <mergeCell ref="AM205:AO205"/>
    <mergeCell ref="AP205:AR205"/>
    <mergeCell ref="AS205:AV205"/>
    <mergeCell ref="D205:E205"/>
    <mergeCell ref="F205:G205"/>
    <mergeCell ref="D206:E206"/>
    <mergeCell ref="F206:G206"/>
    <mergeCell ref="D207:E207"/>
    <mergeCell ref="F207:G207"/>
    <mergeCell ref="D208:E208"/>
    <mergeCell ref="F208:G208"/>
    <mergeCell ref="H205:AL205"/>
    <mergeCell ref="H206:AL206"/>
    <mergeCell ref="H207:AL207"/>
    <mergeCell ref="H208:AL208"/>
    <mergeCell ref="AW203:AY203"/>
    <mergeCell ref="B204:C204"/>
    <mergeCell ref="AM204:AO204"/>
    <mergeCell ref="AP204:AR204"/>
    <mergeCell ref="AS204:AV204"/>
    <mergeCell ref="AW204:AY204"/>
    <mergeCell ref="B203:C203"/>
    <mergeCell ref="AM203:AO203"/>
    <mergeCell ref="AP203:AR203"/>
    <mergeCell ref="AS203:AV203"/>
    <mergeCell ref="AW201:AY201"/>
    <mergeCell ref="B202:C202"/>
    <mergeCell ref="AM202:AO202"/>
    <mergeCell ref="AP202:AR202"/>
    <mergeCell ref="AS202:AV202"/>
    <mergeCell ref="AW202:AY202"/>
    <mergeCell ref="B201:C201"/>
    <mergeCell ref="AM201:AO201"/>
    <mergeCell ref="AP201:AR201"/>
    <mergeCell ref="AS201:AV201"/>
    <mergeCell ref="D201:E201"/>
    <mergeCell ref="F201:G201"/>
    <mergeCell ref="D202:E202"/>
    <mergeCell ref="F202:G202"/>
    <mergeCell ref="D203:E203"/>
    <mergeCell ref="F203:G203"/>
    <mergeCell ref="D204:E204"/>
    <mergeCell ref="F204:G204"/>
    <mergeCell ref="H201:AL201"/>
    <mergeCell ref="H202:AL202"/>
    <mergeCell ref="H203:AL203"/>
    <mergeCell ref="H204:AL204"/>
    <mergeCell ref="AW199:AY199"/>
    <mergeCell ref="B200:C200"/>
    <mergeCell ref="AM200:AO200"/>
    <mergeCell ref="AP200:AR200"/>
    <mergeCell ref="AS200:AV200"/>
    <mergeCell ref="AW200:AY200"/>
    <mergeCell ref="B199:C199"/>
    <mergeCell ref="AM199:AO199"/>
    <mergeCell ref="AP199:AR199"/>
    <mergeCell ref="AS199:AV199"/>
    <mergeCell ref="AW197:AY197"/>
    <mergeCell ref="B198:C198"/>
    <mergeCell ref="AM198:AO198"/>
    <mergeCell ref="AP198:AR198"/>
    <mergeCell ref="AS198:AV198"/>
    <mergeCell ref="AW198:AY198"/>
    <mergeCell ref="B197:C197"/>
    <mergeCell ref="AM197:AO197"/>
    <mergeCell ref="AP197:AR197"/>
    <mergeCell ref="AS197:AV197"/>
    <mergeCell ref="D197:E197"/>
    <mergeCell ref="F197:G197"/>
    <mergeCell ref="D198:E198"/>
    <mergeCell ref="F198:G198"/>
    <mergeCell ref="D199:E199"/>
    <mergeCell ref="F199:G199"/>
    <mergeCell ref="D200:E200"/>
    <mergeCell ref="F200:G200"/>
    <mergeCell ref="H197:AL197"/>
    <mergeCell ref="H198:AL198"/>
    <mergeCell ref="H199:AL199"/>
    <mergeCell ref="H200:AL200"/>
    <mergeCell ref="AW195:AY195"/>
    <mergeCell ref="B196:C196"/>
    <mergeCell ref="AM196:AO196"/>
    <mergeCell ref="AP196:AR196"/>
    <mergeCell ref="AS196:AV196"/>
    <mergeCell ref="AW196:AY196"/>
    <mergeCell ref="B195:C195"/>
    <mergeCell ref="AM195:AO195"/>
    <mergeCell ref="AP195:AR195"/>
    <mergeCell ref="AS195:AV195"/>
    <mergeCell ref="AW193:AY193"/>
    <mergeCell ref="B194:C194"/>
    <mergeCell ref="AM194:AO194"/>
    <mergeCell ref="AP194:AR194"/>
    <mergeCell ref="AS194:AV194"/>
    <mergeCell ref="AW194:AY194"/>
    <mergeCell ref="B193:C193"/>
    <mergeCell ref="AM193:AO193"/>
    <mergeCell ref="AP193:AR193"/>
    <mergeCell ref="AS193:AV193"/>
    <mergeCell ref="D193:E193"/>
    <mergeCell ref="F193:G193"/>
    <mergeCell ref="D194:E194"/>
    <mergeCell ref="F194:G194"/>
    <mergeCell ref="D195:E195"/>
    <mergeCell ref="F195:G195"/>
    <mergeCell ref="D196:E196"/>
    <mergeCell ref="F196:G196"/>
    <mergeCell ref="H193:AL193"/>
    <mergeCell ref="H194:AL194"/>
    <mergeCell ref="H195:AL195"/>
    <mergeCell ref="H196:AL196"/>
    <mergeCell ref="AW191:AY191"/>
    <mergeCell ref="B192:C192"/>
    <mergeCell ref="AM192:AO192"/>
    <mergeCell ref="AP192:AR192"/>
    <mergeCell ref="AS192:AV192"/>
    <mergeCell ref="AW192:AY192"/>
    <mergeCell ref="B191:C191"/>
    <mergeCell ref="AM191:AO191"/>
    <mergeCell ref="AP191:AR191"/>
    <mergeCell ref="AS191:AV191"/>
    <mergeCell ref="AW189:AY189"/>
    <mergeCell ref="B190:C190"/>
    <mergeCell ref="AM190:AO190"/>
    <mergeCell ref="AP190:AR190"/>
    <mergeCell ref="AS190:AV190"/>
    <mergeCell ref="AW190:AY190"/>
    <mergeCell ref="B189:C189"/>
    <mergeCell ref="AM189:AO189"/>
    <mergeCell ref="AP189:AR189"/>
    <mergeCell ref="AS189:AV189"/>
    <mergeCell ref="D189:E189"/>
    <mergeCell ref="F189:G189"/>
    <mergeCell ref="D190:E190"/>
    <mergeCell ref="F190:G190"/>
    <mergeCell ref="D191:E191"/>
    <mergeCell ref="F191:G191"/>
    <mergeCell ref="D192:E192"/>
    <mergeCell ref="F192:G192"/>
    <mergeCell ref="H189:AL189"/>
    <mergeCell ref="H190:AL190"/>
    <mergeCell ref="H191:AL191"/>
    <mergeCell ref="H192:AL192"/>
    <mergeCell ref="AW187:AY187"/>
    <mergeCell ref="B188:C188"/>
    <mergeCell ref="AM188:AO188"/>
    <mergeCell ref="AP188:AR188"/>
    <mergeCell ref="AS188:AV188"/>
    <mergeCell ref="AW188:AY188"/>
    <mergeCell ref="B187:C187"/>
    <mergeCell ref="AM187:AO187"/>
    <mergeCell ref="AP187:AR187"/>
    <mergeCell ref="AS187:AV187"/>
    <mergeCell ref="AW185:AY185"/>
    <mergeCell ref="B186:C186"/>
    <mergeCell ref="AM186:AO186"/>
    <mergeCell ref="AP186:AR186"/>
    <mergeCell ref="AS186:AV186"/>
    <mergeCell ref="AW186:AY186"/>
    <mergeCell ref="B185:C185"/>
    <mergeCell ref="AM185:AO185"/>
    <mergeCell ref="AP185:AR185"/>
    <mergeCell ref="AS185:AV185"/>
    <mergeCell ref="D185:E185"/>
    <mergeCell ref="F185:G185"/>
    <mergeCell ref="D186:E186"/>
    <mergeCell ref="F186:G186"/>
    <mergeCell ref="D187:E187"/>
    <mergeCell ref="F187:G187"/>
    <mergeCell ref="D188:E188"/>
    <mergeCell ref="F188:G188"/>
    <mergeCell ref="H185:AL185"/>
    <mergeCell ref="H186:AL186"/>
    <mergeCell ref="H187:AL187"/>
    <mergeCell ref="H188:AL188"/>
    <mergeCell ref="AW183:AY183"/>
    <mergeCell ref="B184:C184"/>
    <mergeCell ref="AM184:AO184"/>
    <mergeCell ref="AP184:AR184"/>
    <mergeCell ref="AS184:AV184"/>
    <mergeCell ref="AW184:AY184"/>
    <mergeCell ref="B183:C183"/>
    <mergeCell ref="AM183:AO183"/>
    <mergeCell ref="AP183:AR183"/>
    <mergeCell ref="AS183:AV183"/>
    <mergeCell ref="AW181:AY181"/>
    <mergeCell ref="B182:C182"/>
    <mergeCell ref="AM182:AO182"/>
    <mergeCell ref="AP182:AR182"/>
    <mergeCell ref="AS182:AV182"/>
    <mergeCell ref="AW182:AY182"/>
    <mergeCell ref="B181:C181"/>
    <mergeCell ref="AM181:AO181"/>
    <mergeCell ref="AP181:AR181"/>
    <mergeCell ref="AS181:AV181"/>
    <mergeCell ref="D181:E181"/>
    <mergeCell ref="F181:G181"/>
    <mergeCell ref="D182:E182"/>
    <mergeCell ref="F182:G182"/>
    <mergeCell ref="D183:E183"/>
    <mergeCell ref="F183:G183"/>
    <mergeCell ref="D184:E184"/>
    <mergeCell ref="F184:G184"/>
    <mergeCell ref="H181:AL181"/>
    <mergeCell ref="H182:AL182"/>
    <mergeCell ref="H183:AL183"/>
    <mergeCell ref="H184:AL184"/>
    <mergeCell ref="AW179:AY179"/>
    <mergeCell ref="B180:C180"/>
    <mergeCell ref="AM180:AO180"/>
    <mergeCell ref="AP180:AR180"/>
    <mergeCell ref="AS180:AV180"/>
    <mergeCell ref="AW180:AY180"/>
    <mergeCell ref="B179:C179"/>
    <mergeCell ref="AM179:AO179"/>
    <mergeCell ref="AP179:AR179"/>
    <mergeCell ref="AS179:AV179"/>
    <mergeCell ref="AW177:AY177"/>
    <mergeCell ref="B178:C178"/>
    <mergeCell ref="AM178:AO178"/>
    <mergeCell ref="AP178:AR178"/>
    <mergeCell ref="AS178:AV178"/>
    <mergeCell ref="AW178:AY178"/>
    <mergeCell ref="B177:C177"/>
    <mergeCell ref="AM177:AO177"/>
    <mergeCell ref="AP177:AR177"/>
    <mergeCell ref="AS177:AV177"/>
    <mergeCell ref="D177:E177"/>
    <mergeCell ref="F177:G177"/>
    <mergeCell ref="D178:E178"/>
    <mergeCell ref="F178:G178"/>
    <mergeCell ref="D179:E179"/>
    <mergeCell ref="F179:G179"/>
    <mergeCell ref="D180:E180"/>
    <mergeCell ref="F180:G180"/>
    <mergeCell ref="H177:AL177"/>
    <mergeCell ref="H178:AL178"/>
    <mergeCell ref="H179:AL179"/>
    <mergeCell ref="H180:AL180"/>
    <mergeCell ref="AW175:AY175"/>
    <mergeCell ref="B176:C176"/>
    <mergeCell ref="AM176:AO176"/>
    <mergeCell ref="AP176:AR176"/>
    <mergeCell ref="AS176:AV176"/>
    <mergeCell ref="AW176:AY176"/>
    <mergeCell ref="B175:C175"/>
    <mergeCell ref="AM175:AO175"/>
    <mergeCell ref="AP175:AR175"/>
    <mergeCell ref="AS175:AV175"/>
    <mergeCell ref="AW173:AY173"/>
    <mergeCell ref="B174:C174"/>
    <mergeCell ref="AM174:AO174"/>
    <mergeCell ref="AP174:AR174"/>
    <mergeCell ref="AS174:AV174"/>
    <mergeCell ref="AW174:AY174"/>
    <mergeCell ref="B173:C173"/>
    <mergeCell ref="AM173:AO173"/>
    <mergeCell ref="AP173:AR173"/>
    <mergeCell ref="AS173:AV173"/>
    <mergeCell ref="D173:E173"/>
    <mergeCell ref="F173:G173"/>
    <mergeCell ref="D174:E174"/>
    <mergeCell ref="F174:G174"/>
    <mergeCell ref="D175:E175"/>
    <mergeCell ref="F175:G175"/>
    <mergeCell ref="D176:E176"/>
    <mergeCell ref="F176:G176"/>
    <mergeCell ref="H173:AL173"/>
    <mergeCell ref="H174:AL174"/>
    <mergeCell ref="H175:AL175"/>
    <mergeCell ref="H176:AL176"/>
    <mergeCell ref="AW171:AY171"/>
    <mergeCell ref="B172:C172"/>
    <mergeCell ref="AM172:AO172"/>
    <mergeCell ref="AP172:AR172"/>
    <mergeCell ref="AS172:AV172"/>
    <mergeCell ref="AW172:AY172"/>
    <mergeCell ref="B171:C171"/>
    <mergeCell ref="AM171:AO171"/>
    <mergeCell ref="AP171:AR171"/>
    <mergeCell ref="AS171:AV171"/>
    <mergeCell ref="AW169:AY169"/>
    <mergeCell ref="B170:C170"/>
    <mergeCell ref="AM170:AO170"/>
    <mergeCell ref="AP170:AR170"/>
    <mergeCell ref="AS170:AV170"/>
    <mergeCell ref="AW170:AY170"/>
    <mergeCell ref="B169:C169"/>
    <mergeCell ref="AM169:AO169"/>
    <mergeCell ref="AP169:AR169"/>
    <mergeCell ref="AS169:AV169"/>
    <mergeCell ref="D169:E169"/>
    <mergeCell ref="F169:G169"/>
    <mergeCell ref="D170:E170"/>
    <mergeCell ref="F170:G170"/>
    <mergeCell ref="D171:E171"/>
    <mergeCell ref="F171:G171"/>
    <mergeCell ref="D172:E172"/>
    <mergeCell ref="F172:G172"/>
    <mergeCell ref="H169:AL169"/>
    <mergeCell ref="H170:AL170"/>
    <mergeCell ref="H171:AL171"/>
    <mergeCell ref="H172:AL172"/>
    <mergeCell ref="AW167:AY167"/>
    <mergeCell ref="B168:C168"/>
    <mergeCell ref="AM168:AO168"/>
    <mergeCell ref="AP168:AR168"/>
    <mergeCell ref="AS168:AV168"/>
    <mergeCell ref="AW168:AY168"/>
    <mergeCell ref="B167:C167"/>
    <mergeCell ref="AM167:AO167"/>
    <mergeCell ref="AP167:AR167"/>
    <mergeCell ref="AS167:AV167"/>
    <mergeCell ref="AW165:AY165"/>
    <mergeCell ref="B166:C166"/>
    <mergeCell ref="AM166:AO166"/>
    <mergeCell ref="AP166:AR166"/>
    <mergeCell ref="AS166:AV166"/>
    <mergeCell ref="AW166:AY166"/>
    <mergeCell ref="B165:C165"/>
    <mergeCell ref="AM165:AO165"/>
    <mergeCell ref="AP165:AR165"/>
    <mergeCell ref="AS165:AV165"/>
    <mergeCell ref="D165:E165"/>
    <mergeCell ref="F165:G165"/>
    <mergeCell ref="D166:E166"/>
    <mergeCell ref="F166:G166"/>
    <mergeCell ref="D167:E167"/>
    <mergeCell ref="F167:G167"/>
    <mergeCell ref="D168:E168"/>
    <mergeCell ref="F168:G168"/>
    <mergeCell ref="H165:AL165"/>
    <mergeCell ref="H166:AL166"/>
    <mergeCell ref="H167:AL167"/>
    <mergeCell ref="H168:AL168"/>
    <mergeCell ref="AW163:AY163"/>
    <mergeCell ref="B164:C164"/>
    <mergeCell ref="AM164:AO164"/>
    <mergeCell ref="AP164:AR164"/>
    <mergeCell ref="AS164:AV164"/>
    <mergeCell ref="AW164:AY164"/>
    <mergeCell ref="B163:C163"/>
    <mergeCell ref="AM163:AO163"/>
    <mergeCell ref="AP163:AR163"/>
    <mergeCell ref="AS163:AV163"/>
    <mergeCell ref="AW161:AY161"/>
    <mergeCell ref="B162:C162"/>
    <mergeCell ref="AM162:AO162"/>
    <mergeCell ref="AP162:AR162"/>
    <mergeCell ref="AS162:AV162"/>
    <mergeCell ref="AW162:AY162"/>
    <mergeCell ref="B161:C161"/>
    <mergeCell ref="AM161:AO161"/>
    <mergeCell ref="AP161:AR161"/>
    <mergeCell ref="AS161:AV161"/>
    <mergeCell ref="D161:E161"/>
    <mergeCell ref="F161:G161"/>
    <mergeCell ref="D162:E162"/>
    <mergeCell ref="F162:G162"/>
    <mergeCell ref="D163:E163"/>
    <mergeCell ref="F163:G163"/>
    <mergeCell ref="D164:E164"/>
    <mergeCell ref="F164:G164"/>
    <mergeCell ref="H161:AL161"/>
    <mergeCell ref="H162:AL162"/>
    <mergeCell ref="H163:AL163"/>
    <mergeCell ref="H164:AL164"/>
    <mergeCell ref="AW159:AY159"/>
    <mergeCell ref="B160:C160"/>
    <mergeCell ref="AM160:AO160"/>
    <mergeCell ref="AP160:AR160"/>
    <mergeCell ref="AS160:AV160"/>
    <mergeCell ref="AW160:AY160"/>
    <mergeCell ref="B159:C159"/>
    <mergeCell ref="AM159:AO159"/>
    <mergeCell ref="AP159:AR159"/>
    <mergeCell ref="AS159:AV159"/>
    <mergeCell ref="AW157:AY157"/>
    <mergeCell ref="B158:C158"/>
    <mergeCell ref="AM158:AO158"/>
    <mergeCell ref="AP158:AR158"/>
    <mergeCell ref="AS158:AV158"/>
    <mergeCell ref="AW158:AY158"/>
    <mergeCell ref="B157:C157"/>
    <mergeCell ref="AM157:AO157"/>
    <mergeCell ref="AP157:AR157"/>
    <mergeCell ref="AS157:AV157"/>
    <mergeCell ref="D157:E157"/>
    <mergeCell ref="F157:G157"/>
    <mergeCell ref="D158:E158"/>
    <mergeCell ref="F158:G158"/>
    <mergeCell ref="D159:E159"/>
    <mergeCell ref="F159:G159"/>
    <mergeCell ref="D160:E160"/>
    <mergeCell ref="F160:G160"/>
    <mergeCell ref="H157:AL157"/>
    <mergeCell ref="H158:AL158"/>
    <mergeCell ref="H159:AL159"/>
    <mergeCell ref="H160:AL160"/>
    <mergeCell ref="AW155:AY155"/>
    <mergeCell ref="B156:C156"/>
    <mergeCell ref="AM156:AO156"/>
    <mergeCell ref="AP156:AR156"/>
    <mergeCell ref="AS156:AV156"/>
    <mergeCell ref="AW156:AY156"/>
    <mergeCell ref="B155:C155"/>
    <mergeCell ref="AM155:AO155"/>
    <mergeCell ref="AP155:AR155"/>
    <mergeCell ref="AS155:AV155"/>
    <mergeCell ref="AW153:AY153"/>
    <mergeCell ref="B154:C154"/>
    <mergeCell ref="AM154:AO154"/>
    <mergeCell ref="AP154:AR154"/>
    <mergeCell ref="AS154:AV154"/>
    <mergeCell ref="AW154:AY154"/>
    <mergeCell ref="B153:C153"/>
    <mergeCell ref="AM153:AO153"/>
    <mergeCell ref="AP153:AR153"/>
    <mergeCell ref="AS153:AV153"/>
    <mergeCell ref="D153:E153"/>
    <mergeCell ref="F153:G153"/>
    <mergeCell ref="D154:E154"/>
    <mergeCell ref="F154:G154"/>
    <mergeCell ref="D155:E155"/>
    <mergeCell ref="F155:G155"/>
    <mergeCell ref="D156:E156"/>
    <mergeCell ref="F156:G156"/>
    <mergeCell ref="H153:AL153"/>
    <mergeCell ref="H154:AL154"/>
    <mergeCell ref="H155:AL155"/>
    <mergeCell ref="H156:AL156"/>
    <mergeCell ref="AW151:AY151"/>
    <mergeCell ref="B152:C152"/>
    <mergeCell ref="AM152:AO152"/>
    <mergeCell ref="AP152:AR152"/>
    <mergeCell ref="AS152:AV152"/>
    <mergeCell ref="AW152:AY152"/>
    <mergeCell ref="B151:C151"/>
    <mergeCell ref="AM151:AO151"/>
    <mergeCell ref="AP151:AR151"/>
    <mergeCell ref="AS151:AV151"/>
    <mergeCell ref="AW149:AY149"/>
    <mergeCell ref="B150:C150"/>
    <mergeCell ref="AM150:AO150"/>
    <mergeCell ref="AP150:AR150"/>
    <mergeCell ref="AS150:AV150"/>
    <mergeCell ref="AW150:AY150"/>
    <mergeCell ref="B149:C149"/>
    <mergeCell ref="AM149:AO149"/>
    <mergeCell ref="AP149:AR149"/>
    <mergeCell ref="AS149:AV149"/>
    <mergeCell ref="D149:E149"/>
    <mergeCell ref="F149:G149"/>
    <mergeCell ref="D150:E150"/>
    <mergeCell ref="F150:G150"/>
    <mergeCell ref="D151:E151"/>
    <mergeCell ref="F151:G151"/>
    <mergeCell ref="D152:E152"/>
    <mergeCell ref="F152:G152"/>
    <mergeCell ref="H149:AL149"/>
    <mergeCell ref="H150:AL150"/>
    <mergeCell ref="H151:AL151"/>
    <mergeCell ref="H152:AL152"/>
    <mergeCell ref="AW147:AY147"/>
    <mergeCell ref="B148:C148"/>
    <mergeCell ref="AM148:AO148"/>
    <mergeCell ref="AP148:AR148"/>
    <mergeCell ref="AS148:AV148"/>
    <mergeCell ref="AW148:AY148"/>
    <mergeCell ref="B147:C147"/>
    <mergeCell ref="AM147:AO147"/>
    <mergeCell ref="AP147:AR147"/>
    <mergeCell ref="AS147:AV147"/>
    <mergeCell ref="AW145:AY145"/>
    <mergeCell ref="B146:C146"/>
    <mergeCell ref="AM146:AO146"/>
    <mergeCell ref="AP146:AR146"/>
    <mergeCell ref="AS146:AV146"/>
    <mergeCell ref="AW146:AY146"/>
    <mergeCell ref="B145:C145"/>
    <mergeCell ref="AM145:AO145"/>
    <mergeCell ref="AP145:AR145"/>
    <mergeCell ref="AS145:AV145"/>
    <mergeCell ref="D145:E145"/>
    <mergeCell ref="F145:G145"/>
    <mergeCell ref="D146:E146"/>
    <mergeCell ref="F146:G146"/>
    <mergeCell ref="D147:E147"/>
    <mergeCell ref="F147:G147"/>
    <mergeCell ref="D148:E148"/>
    <mergeCell ref="F148:G148"/>
    <mergeCell ref="H145:AL145"/>
    <mergeCell ref="H146:AL146"/>
    <mergeCell ref="H147:AL147"/>
    <mergeCell ref="H148:AL148"/>
    <mergeCell ref="AW143:AY143"/>
    <mergeCell ref="B144:C144"/>
    <mergeCell ref="AM144:AO144"/>
    <mergeCell ref="AP144:AR144"/>
    <mergeCell ref="AS144:AV144"/>
    <mergeCell ref="AW144:AY144"/>
    <mergeCell ref="B143:C143"/>
    <mergeCell ref="AM143:AO143"/>
    <mergeCell ref="AP143:AR143"/>
    <mergeCell ref="AS143:AV143"/>
    <mergeCell ref="AW141:AY141"/>
    <mergeCell ref="B142:C142"/>
    <mergeCell ref="AM142:AO142"/>
    <mergeCell ref="AP142:AR142"/>
    <mergeCell ref="AS142:AV142"/>
    <mergeCell ref="AW142:AY142"/>
    <mergeCell ref="B141:C141"/>
    <mergeCell ref="AM141:AO141"/>
    <mergeCell ref="AP141:AR141"/>
    <mergeCell ref="AS141:AV141"/>
    <mergeCell ref="D141:E141"/>
    <mergeCell ref="F141:G141"/>
    <mergeCell ref="D142:E142"/>
    <mergeCell ref="F142:G142"/>
    <mergeCell ref="D143:E143"/>
    <mergeCell ref="F143:G143"/>
    <mergeCell ref="D144:E144"/>
    <mergeCell ref="F144:G144"/>
    <mergeCell ref="H141:AL141"/>
    <mergeCell ref="H142:AL142"/>
    <mergeCell ref="H143:AL143"/>
    <mergeCell ref="H144:AL144"/>
    <mergeCell ref="AW139:AY139"/>
    <mergeCell ref="B140:C140"/>
    <mergeCell ref="AM140:AO140"/>
    <mergeCell ref="AP140:AR140"/>
    <mergeCell ref="AS140:AV140"/>
    <mergeCell ref="AW140:AY140"/>
    <mergeCell ref="B139:C139"/>
    <mergeCell ref="AM139:AO139"/>
    <mergeCell ref="AP139:AR139"/>
    <mergeCell ref="AS139:AV139"/>
    <mergeCell ref="AW137:AY137"/>
    <mergeCell ref="B138:C138"/>
    <mergeCell ref="AM138:AO138"/>
    <mergeCell ref="AP138:AR138"/>
    <mergeCell ref="AS138:AV138"/>
    <mergeCell ref="AW138:AY138"/>
    <mergeCell ref="B137:C137"/>
    <mergeCell ref="AM137:AO137"/>
    <mergeCell ref="AP137:AR137"/>
    <mergeCell ref="AS137:AV137"/>
    <mergeCell ref="D137:E137"/>
    <mergeCell ref="F137:G137"/>
    <mergeCell ref="D138:E138"/>
    <mergeCell ref="F138:G138"/>
    <mergeCell ref="D139:E139"/>
    <mergeCell ref="F139:G139"/>
    <mergeCell ref="D140:E140"/>
    <mergeCell ref="F140:G140"/>
    <mergeCell ref="H137:AL137"/>
    <mergeCell ref="H138:AL138"/>
    <mergeCell ref="H139:AL139"/>
    <mergeCell ref="H140:AL140"/>
    <mergeCell ref="AW135:AY135"/>
    <mergeCell ref="B136:C136"/>
    <mergeCell ref="AM136:AO136"/>
    <mergeCell ref="AP136:AR136"/>
    <mergeCell ref="AS136:AV136"/>
    <mergeCell ref="AW136:AY136"/>
    <mergeCell ref="B135:C135"/>
    <mergeCell ref="AM135:AO135"/>
    <mergeCell ref="AP135:AR135"/>
    <mergeCell ref="AS135:AV135"/>
    <mergeCell ref="AW133:AY133"/>
    <mergeCell ref="B134:C134"/>
    <mergeCell ref="AM134:AO134"/>
    <mergeCell ref="AP134:AR134"/>
    <mergeCell ref="AS134:AV134"/>
    <mergeCell ref="AW134:AY134"/>
    <mergeCell ref="B133:C133"/>
    <mergeCell ref="AM133:AO133"/>
    <mergeCell ref="AP133:AR133"/>
    <mergeCell ref="AS133:AV133"/>
    <mergeCell ref="D133:E133"/>
    <mergeCell ref="F133:G133"/>
    <mergeCell ref="D134:E134"/>
    <mergeCell ref="F134:G134"/>
    <mergeCell ref="D135:E135"/>
    <mergeCell ref="F135:G135"/>
    <mergeCell ref="D136:E136"/>
    <mergeCell ref="F136:G136"/>
    <mergeCell ref="H133:AL133"/>
    <mergeCell ref="H134:AL134"/>
    <mergeCell ref="H135:AL135"/>
    <mergeCell ref="H136:AL136"/>
    <mergeCell ref="AW131:AY131"/>
    <mergeCell ref="B132:C132"/>
    <mergeCell ref="AM132:AO132"/>
    <mergeCell ref="AP132:AR132"/>
    <mergeCell ref="AS132:AV132"/>
    <mergeCell ref="AW132:AY132"/>
    <mergeCell ref="B131:C131"/>
    <mergeCell ref="AM131:AO131"/>
    <mergeCell ref="AP131:AR131"/>
    <mergeCell ref="AS131:AV131"/>
    <mergeCell ref="AW129:AY129"/>
    <mergeCell ref="B130:C130"/>
    <mergeCell ref="AM130:AO130"/>
    <mergeCell ref="AP130:AR130"/>
    <mergeCell ref="AS130:AV130"/>
    <mergeCell ref="AW130:AY130"/>
    <mergeCell ref="B129:C129"/>
    <mergeCell ref="AM129:AO129"/>
    <mergeCell ref="AP129:AR129"/>
    <mergeCell ref="AS129:AV129"/>
    <mergeCell ref="D129:E129"/>
    <mergeCell ref="F129:G129"/>
    <mergeCell ref="D130:E130"/>
    <mergeCell ref="F130:G130"/>
    <mergeCell ref="D131:E131"/>
    <mergeCell ref="F131:G131"/>
    <mergeCell ref="D132:E132"/>
    <mergeCell ref="F132:G132"/>
    <mergeCell ref="H129:AL129"/>
    <mergeCell ref="H130:AL130"/>
    <mergeCell ref="H131:AL131"/>
    <mergeCell ref="H132:AL132"/>
    <mergeCell ref="AW127:AY127"/>
    <mergeCell ref="B128:C128"/>
    <mergeCell ref="AM128:AO128"/>
    <mergeCell ref="AP128:AR128"/>
    <mergeCell ref="AS128:AV128"/>
    <mergeCell ref="AW128:AY128"/>
    <mergeCell ref="B127:C127"/>
    <mergeCell ref="AM127:AO127"/>
    <mergeCell ref="AP127:AR127"/>
    <mergeCell ref="AS127:AV127"/>
    <mergeCell ref="AW125:AY125"/>
    <mergeCell ref="B126:C126"/>
    <mergeCell ref="AM126:AO126"/>
    <mergeCell ref="AP126:AR126"/>
    <mergeCell ref="AS126:AV126"/>
    <mergeCell ref="AW126:AY126"/>
    <mergeCell ref="B125:C125"/>
    <mergeCell ref="AM125:AO125"/>
    <mergeCell ref="AP125:AR125"/>
    <mergeCell ref="AS125:AV125"/>
    <mergeCell ref="D125:E125"/>
    <mergeCell ref="F125:G125"/>
    <mergeCell ref="D126:E126"/>
    <mergeCell ref="F126:G126"/>
    <mergeCell ref="D127:E127"/>
    <mergeCell ref="F127:G127"/>
    <mergeCell ref="D128:E128"/>
    <mergeCell ref="F128:G128"/>
    <mergeCell ref="H125:AL125"/>
    <mergeCell ref="H126:AL126"/>
    <mergeCell ref="H127:AL127"/>
    <mergeCell ref="H128:AL128"/>
    <mergeCell ref="AW123:AY123"/>
    <mergeCell ref="B124:C124"/>
    <mergeCell ref="AM124:AO124"/>
    <mergeCell ref="AP124:AR124"/>
    <mergeCell ref="AS124:AV124"/>
    <mergeCell ref="AW124:AY124"/>
    <mergeCell ref="B123:C123"/>
    <mergeCell ref="AM123:AO123"/>
    <mergeCell ref="AP123:AR123"/>
    <mergeCell ref="AS123:AV123"/>
    <mergeCell ref="AW121:AY121"/>
    <mergeCell ref="B122:C122"/>
    <mergeCell ref="AM122:AO122"/>
    <mergeCell ref="AP122:AR122"/>
    <mergeCell ref="AS122:AV122"/>
    <mergeCell ref="AW122:AY122"/>
    <mergeCell ref="B121:C121"/>
    <mergeCell ref="AM121:AO121"/>
    <mergeCell ref="AP121:AR121"/>
    <mergeCell ref="AS121:AV121"/>
    <mergeCell ref="D121:E121"/>
    <mergeCell ref="F121:G121"/>
    <mergeCell ref="D122:E122"/>
    <mergeCell ref="F122:G122"/>
    <mergeCell ref="D123:E123"/>
    <mergeCell ref="F123:G123"/>
    <mergeCell ref="D124:E124"/>
    <mergeCell ref="F124:G124"/>
    <mergeCell ref="H121:AL121"/>
    <mergeCell ref="H122:AL122"/>
    <mergeCell ref="H123:AL123"/>
    <mergeCell ref="H124:AL124"/>
    <mergeCell ref="AW119:AY119"/>
    <mergeCell ref="B120:C120"/>
    <mergeCell ref="AM120:AO120"/>
    <mergeCell ref="AP120:AR120"/>
    <mergeCell ref="AS120:AV120"/>
    <mergeCell ref="AW120:AY120"/>
    <mergeCell ref="B119:C119"/>
    <mergeCell ref="AM119:AO119"/>
    <mergeCell ref="AP119:AR119"/>
    <mergeCell ref="AS119:AV119"/>
    <mergeCell ref="AW117:AY117"/>
    <mergeCell ref="B118:C118"/>
    <mergeCell ref="AM118:AO118"/>
    <mergeCell ref="AP118:AR118"/>
    <mergeCell ref="AS118:AV118"/>
    <mergeCell ref="AW118:AY118"/>
    <mergeCell ref="B117:C117"/>
    <mergeCell ref="AM117:AO117"/>
    <mergeCell ref="AP117:AR117"/>
    <mergeCell ref="AS117:AV117"/>
    <mergeCell ref="D117:E117"/>
    <mergeCell ref="F117:G117"/>
    <mergeCell ref="D118:E118"/>
    <mergeCell ref="F118:G118"/>
    <mergeCell ref="D119:E119"/>
    <mergeCell ref="F119:G119"/>
    <mergeCell ref="D120:E120"/>
    <mergeCell ref="F120:G120"/>
    <mergeCell ref="H117:AL117"/>
    <mergeCell ref="H118:AL118"/>
    <mergeCell ref="H119:AL119"/>
    <mergeCell ref="H120:AL120"/>
    <mergeCell ref="AW115:AY115"/>
    <mergeCell ref="B116:C116"/>
    <mergeCell ref="AM116:AO116"/>
    <mergeCell ref="AP116:AR116"/>
    <mergeCell ref="AS116:AV116"/>
    <mergeCell ref="AW116:AY116"/>
    <mergeCell ref="B115:C115"/>
    <mergeCell ref="AM115:AO115"/>
    <mergeCell ref="AP115:AR115"/>
    <mergeCell ref="AS115:AV115"/>
    <mergeCell ref="AW113:AY113"/>
    <mergeCell ref="B114:C114"/>
    <mergeCell ref="AM114:AO114"/>
    <mergeCell ref="AP114:AR114"/>
    <mergeCell ref="AS114:AV114"/>
    <mergeCell ref="AW114:AY114"/>
    <mergeCell ref="B113:C113"/>
    <mergeCell ref="AM113:AO113"/>
    <mergeCell ref="AP113:AR113"/>
    <mergeCell ref="AS113:AV113"/>
    <mergeCell ref="D113:E113"/>
    <mergeCell ref="F113:G113"/>
    <mergeCell ref="D114:E114"/>
    <mergeCell ref="F114:G114"/>
    <mergeCell ref="D115:E115"/>
    <mergeCell ref="F115:G115"/>
    <mergeCell ref="D116:E116"/>
    <mergeCell ref="F116:G116"/>
    <mergeCell ref="H113:AL113"/>
    <mergeCell ref="H114:AL114"/>
    <mergeCell ref="H115:AL115"/>
    <mergeCell ref="H116:AL116"/>
    <mergeCell ref="AW111:AY111"/>
    <mergeCell ref="B112:C112"/>
    <mergeCell ref="AM112:AO112"/>
    <mergeCell ref="AP112:AR112"/>
    <mergeCell ref="AS112:AV112"/>
    <mergeCell ref="AW112:AY112"/>
    <mergeCell ref="B111:C111"/>
    <mergeCell ref="AM111:AO111"/>
    <mergeCell ref="AP111:AR111"/>
    <mergeCell ref="AS111:AV111"/>
    <mergeCell ref="AW109:AY109"/>
    <mergeCell ref="B110:C110"/>
    <mergeCell ref="AM110:AO110"/>
    <mergeCell ref="AP110:AR110"/>
    <mergeCell ref="AS110:AV110"/>
    <mergeCell ref="AW110:AY110"/>
    <mergeCell ref="B109:C109"/>
    <mergeCell ref="AM109:AO109"/>
    <mergeCell ref="AP109:AR109"/>
    <mergeCell ref="AS109:AV109"/>
    <mergeCell ref="D109:E109"/>
    <mergeCell ref="F109:G109"/>
    <mergeCell ref="D110:E110"/>
    <mergeCell ref="F110:G110"/>
    <mergeCell ref="D111:E111"/>
    <mergeCell ref="F111:G111"/>
    <mergeCell ref="D112:E112"/>
    <mergeCell ref="F112:G112"/>
    <mergeCell ref="H109:AL109"/>
    <mergeCell ref="H110:AL110"/>
    <mergeCell ref="H111:AL111"/>
    <mergeCell ref="H112:AL112"/>
    <mergeCell ref="AW107:AY107"/>
    <mergeCell ref="B108:C108"/>
    <mergeCell ref="AM108:AO108"/>
    <mergeCell ref="AP108:AR108"/>
    <mergeCell ref="AS108:AV108"/>
    <mergeCell ref="AW108:AY108"/>
    <mergeCell ref="B107:C107"/>
    <mergeCell ref="AM107:AO107"/>
    <mergeCell ref="AP107:AR107"/>
    <mergeCell ref="AS107:AV107"/>
    <mergeCell ref="AW105:AY105"/>
    <mergeCell ref="B106:C106"/>
    <mergeCell ref="AM106:AO106"/>
    <mergeCell ref="AP106:AR106"/>
    <mergeCell ref="AS106:AV106"/>
    <mergeCell ref="AW106:AY106"/>
    <mergeCell ref="B105:C105"/>
    <mergeCell ref="AM105:AO105"/>
    <mergeCell ref="AP105:AR105"/>
    <mergeCell ref="AS105:AV105"/>
    <mergeCell ref="D105:E105"/>
    <mergeCell ref="F105:G105"/>
    <mergeCell ref="D106:E106"/>
    <mergeCell ref="F106:G106"/>
    <mergeCell ref="D107:E107"/>
    <mergeCell ref="F107:G107"/>
    <mergeCell ref="D108:E108"/>
    <mergeCell ref="F108:G108"/>
    <mergeCell ref="H105:AL105"/>
    <mergeCell ref="H106:AL106"/>
    <mergeCell ref="H107:AL107"/>
    <mergeCell ref="H108:AL108"/>
    <mergeCell ref="AW103:AY103"/>
    <mergeCell ref="B104:C104"/>
    <mergeCell ref="AM104:AO104"/>
    <mergeCell ref="AP104:AR104"/>
    <mergeCell ref="AS104:AV104"/>
    <mergeCell ref="AW104:AY104"/>
    <mergeCell ref="B103:C103"/>
    <mergeCell ref="AM103:AO103"/>
    <mergeCell ref="AP103:AR103"/>
    <mergeCell ref="AS103:AV103"/>
    <mergeCell ref="AW101:AY101"/>
    <mergeCell ref="B102:C102"/>
    <mergeCell ref="AM102:AO102"/>
    <mergeCell ref="AP102:AR102"/>
    <mergeCell ref="AS102:AV102"/>
    <mergeCell ref="AW102:AY102"/>
    <mergeCell ref="B101:C101"/>
    <mergeCell ref="AM101:AO101"/>
    <mergeCell ref="AP101:AR101"/>
    <mergeCell ref="AS101:AV101"/>
    <mergeCell ref="D101:E101"/>
    <mergeCell ref="F101:G101"/>
    <mergeCell ref="D102:E102"/>
    <mergeCell ref="F102:G102"/>
    <mergeCell ref="D103:E103"/>
    <mergeCell ref="F103:G103"/>
    <mergeCell ref="D104:E104"/>
    <mergeCell ref="F104:G104"/>
    <mergeCell ref="H101:AL101"/>
    <mergeCell ref="H102:AL102"/>
    <mergeCell ref="H103:AL103"/>
    <mergeCell ref="H104:AL104"/>
    <mergeCell ref="AW99:AY99"/>
    <mergeCell ref="B100:C100"/>
    <mergeCell ref="AM100:AO100"/>
    <mergeCell ref="AP100:AR100"/>
    <mergeCell ref="AS100:AV100"/>
    <mergeCell ref="AW100:AY100"/>
    <mergeCell ref="B99:C99"/>
    <mergeCell ref="AM99:AO99"/>
    <mergeCell ref="AP99:AR99"/>
    <mergeCell ref="AS99:AV99"/>
    <mergeCell ref="AW97:AY97"/>
    <mergeCell ref="B98:C98"/>
    <mergeCell ref="AM98:AO98"/>
    <mergeCell ref="AP98:AR98"/>
    <mergeCell ref="AS98:AV98"/>
    <mergeCell ref="AW98:AY98"/>
    <mergeCell ref="B97:C97"/>
    <mergeCell ref="AM97:AO97"/>
    <mergeCell ref="AP97:AR97"/>
    <mergeCell ref="AS97:AV97"/>
    <mergeCell ref="D97:E97"/>
    <mergeCell ref="F97:G97"/>
    <mergeCell ref="D98:E98"/>
    <mergeCell ref="F98:G98"/>
    <mergeCell ref="D99:E99"/>
    <mergeCell ref="F99:G99"/>
    <mergeCell ref="D100:E100"/>
    <mergeCell ref="F100:G100"/>
    <mergeCell ref="H97:AL97"/>
    <mergeCell ref="H98:AL98"/>
    <mergeCell ref="H99:AL99"/>
    <mergeCell ref="H100:AL100"/>
    <mergeCell ref="AW95:AY95"/>
    <mergeCell ref="B96:C96"/>
    <mergeCell ref="AM96:AO96"/>
    <mergeCell ref="AP96:AR96"/>
    <mergeCell ref="AS96:AV96"/>
    <mergeCell ref="AW96:AY96"/>
    <mergeCell ref="B95:C95"/>
    <mergeCell ref="AM95:AO95"/>
    <mergeCell ref="AP95:AR95"/>
    <mergeCell ref="AS95:AV95"/>
    <mergeCell ref="AW93:AY93"/>
    <mergeCell ref="B94:C94"/>
    <mergeCell ref="AM94:AO94"/>
    <mergeCell ref="AP94:AR94"/>
    <mergeCell ref="AS94:AV94"/>
    <mergeCell ref="AW94:AY94"/>
    <mergeCell ref="B93:C93"/>
    <mergeCell ref="AM93:AO93"/>
    <mergeCell ref="AP93:AR93"/>
    <mergeCell ref="AS93:AV93"/>
    <mergeCell ref="D93:E93"/>
    <mergeCell ref="F93:G93"/>
    <mergeCell ref="D94:E94"/>
    <mergeCell ref="F94:G94"/>
    <mergeCell ref="D95:E95"/>
    <mergeCell ref="F95:G95"/>
    <mergeCell ref="D96:E96"/>
    <mergeCell ref="F96:G96"/>
    <mergeCell ref="H96:AL96"/>
    <mergeCell ref="H93:AL93"/>
    <mergeCell ref="H94:AL94"/>
    <mergeCell ref="H95:AL95"/>
    <mergeCell ref="AW91:AY91"/>
    <mergeCell ref="B92:C92"/>
    <mergeCell ref="AM92:AO92"/>
    <mergeCell ref="AP92:AR92"/>
    <mergeCell ref="AS92:AV92"/>
    <mergeCell ref="AW92:AY92"/>
    <mergeCell ref="B91:C91"/>
    <mergeCell ref="AM91:AO91"/>
    <mergeCell ref="AP91:AR91"/>
    <mergeCell ref="AS91:AV91"/>
    <mergeCell ref="AW89:AY89"/>
    <mergeCell ref="B90:C90"/>
    <mergeCell ref="AM90:AO90"/>
    <mergeCell ref="AP90:AR90"/>
    <mergeCell ref="AS90:AV90"/>
    <mergeCell ref="AW90:AY90"/>
    <mergeCell ref="B89:C89"/>
    <mergeCell ref="AM89:AO89"/>
    <mergeCell ref="AP89:AR89"/>
    <mergeCell ref="AS89:AV89"/>
    <mergeCell ref="D89:E89"/>
    <mergeCell ref="F89:G89"/>
    <mergeCell ref="D90:E90"/>
    <mergeCell ref="F90:G90"/>
    <mergeCell ref="D91:E91"/>
    <mergeCell ref="F91:G91"/>
    <mergeCell ref="D92:E92"/>
    <mergeCell ref="F92:G92"/>
    <mergeCell ref="H89:AL89"/>
    <mergeCell ref="H90:AL90"/>
    <mergeCell ref="H91:AL91"/>
    <mergeCell ref="H92:AL92"/>
    <mergeCell ref="AW87:AY87"/>
    <mergeCell ref="B88:C88"/>
    <mergeCell ref="AM88:AO88"/>
    <mergeCell ref="AP88:AR88"/>
    <mergeCell ref="AS88:AV88"/>
    <mergeCell ref="AW88:AY88"/>
    <mergeCell ref="B87:C87"/>
    <mergeCell ref="AM87:AO87"/>
    <mergeCell ref="AP87:AR87"/>
    <mergeCell ref="AS87:AV87"/>
    <mergeCell ref="AW85:AY85"/>
    <mergeCell ref="B86:C86"/>
    <mergeCell ref="AM86:AO86"/>
    <mergeCell ref="AP86:AR86"/>
    <mergeCell ref="AS86:AV86"/>
    <mergeCell ref="AW86:AY86"/>
    <mergeCell ref="B85:C85"/>
    <mergeCell ref="AM85:AO85"/>
    <mergeCell ref="AP85:AR85"/>
    <mergeCell ref="AS85:AV85"/>
    <mergeCell ref="D85:E85"/>
    <mergeCell ref="F85:G85"/>
    <mergeCell ref="D86:E86"/>
    <mergeCell ref="F86:G86"/>
    <mergeCell ref="D87:E87"/>
    <mergeCell ref="F87:G87"/>
    <mergeCell ref="D88:E88"/>
    <mergeCell ref="F88:G88"/>
    <mergeCell ref="H85:AL85"/>
    <mergeCell ref="H86:AL86"/>
    <mergeCell ref="H87:AL87"/>
    <mergeCell ref="H88:AL88"/>
    <mergeCell ref="AW83:AY83"/>
    <mergeCell ref="B84:C84"/>
    <mergeCell ref="AM84:AO84"/>
    <mergeCell ref="AP84:AR84"/>
    <mergeCell ref="AS84:AV84"/>
    <mergeCell ref="AW84:AY84"/>
    <mergeCell ref="B83:C83"/>
    <mergeCell ref="AM83:AO83"/>
    <mergeCell ref="AP83:AR83"/>
    <mergeCell ref="AS83:AV83"/>
    <mergeCell ref="D84:E84"/>
    <mergeCell ref="F84:G84"/>
    <mergeCell ref="AW81:AY81"/>
    <mergeCell ref="B82:C82"/>
    <mergeCell ref="AM82:AO82"/>
    <mergeCell ref="AP82:AR82"/>
    <mergeCell ref="AS82:AV82"/>
    <mergeCell ref="AW82:AY82"/>
    <mergeCell ref="B81:C81"/>
    <mergeCell ref="AM81:AO81"/>
    <mergeCell ref="AP81:AR81"/>
    <mergeCell ref="AS81:AV81"/>
    <mergeCell ref="D81:E81"/>
    <mergeCell ref="F81:G81"/>
    <mergeCell ref="D82:E82"/>
    <mergeCell ref="F82:G82"/>
    <mergeCell ref="D83:E83"/>
    <mergeCell ref="F83:G83"/>
    <mergeCell ref="H83:AL83"/>
    <mergeCell ref="H84:AL84"/>
    <mergeCell ref="AM73:AO73"/>
    <mergeCell ref="AP73:AR73"/>
    <mergeCell ref="AS73:AV73"/>
    <mergeCell ref="D75:E75"/>
    <mergeCell ref="F75:G75"/>
    <mergeCell ref="D76:E76"/>
    <mergeCell ref="F76:G76"/>
    <mergeCell ref="H74:AL74"/>
    <mergeCell ref="H75:AL75"/>
    <mergeCell ref="H76:AL76"/>
    <mergeCell ref="AW79:AY79"/>
    <mergeCell ref="B80:C80"/>
    <mergeCell ref="AM80:AO80"/>
    <mergeCell ref="AP80:AR80"/>
    <mergeCell ref="AS80:AV80"/>
    <mergeCell ref="AW80:AY80"/>
    <mergeCell ref="B79:C79"/>
    <mergeCell ref="AM79:AO79"/>
    <mergeCell ref="AP79:AR79"/>
    <mergeCell ref="AS79:AV79"/>
    <mergeCell ref="AW77:AY77"/>
    <mergeCell ref="B78:C78"/>
    <mergeCell ref="AM78:AO78"/>
    <mergeCell ref="AP78:AR78"/>
    <mergeCell ref="AS78:AV78"/>
    <mergeCell ref="AW78:AY78"/>
    <mergeCell ref="B77:C77"/>
    <mergeCell ref="AM77:AO77"/>
    <mergeCell ref="AP77:AR77"/>
    <mergeCell ref="AS77:AV77"/>
    <mergeCell ref="D77:E77"/>
    <mergeCell ref="F77:G77"/>
    <mergeCell ref="D73:E73"/>
    <mergeCell ref="F73:G73"/>
    <mergeCell ref="D74:E74"/>
    <mergeCell ref="F74:G74"/>
    <mergeCell ref="D78:E78"/>
    <mergeCell ref="F78:G78"/>
    <mergeCell ref="D79:E79"/>
    <mergeCell ref="F79:G79"/>
    <mergeCell ref="D80:E80"/>
    <mergeCell ref="F80:G80"/>
    <mergeCell ref="AW71:AY71"/>
    <mergeCell ref="B72:C72"/>
    <mergeCell ref="AM72:AO72"/>
    <mergeCell ref="AP72:AR72"/>
    <mergeCell ref="AS72:AV72"/>
    <mergeCell ref="AW72:AY72"/>
    <mergeCell ref="B71:C71"/>
    <mergeCell ref="AM71:AO71"/>
    <mergeCell ref="AP71:AR71"/>
    <mergeCell ref="AS71:AV71"/>
    <mergeCell ref="B70:C70"/>
    <mergeCell ref="AM70:AO70"/>
    <mergeCell ref="AP70:AR70"/>
    <mergeCell ref="AS70:AV70"/>
    <mergeCell ref="AW70:AY70"/>
    <mergeCell ref="AW75:AY75"/>
    <mergeCell ref="B76:C76"/>
    <mergeCell ref="AM76:AO76"/>
    <mergeCell ref="AP76:AR76"/>
    <mergeCell ref="AS76:AV76"/>
    <mergeCell ref="AW76:AY76"/>
    <mergeCell ref="B75:C75"/>
    <mergeCell ref="AM75:AO75"/>
    <mergeCell ref="AP75:AR75"/>
    <mergeCell ref="AS75:AV75"/>
    <mergeCell ref="AW73:AY73"/>
    <mergeCell ref="B74:C74"/>
    <mergeCell ref="AM74:AO74"/>
    <mergeCell ref="AP74:AR74"/>
    <mergeCell ref="AS74:AV74"/>
    <mergeCell ref="AW74:AY74"/>
    <mergeCell ref="B73:C73"/>
    <mergeCell ref="AW67:AY67"/>
    <mergeCell ref="B68:C68"/>
    <mergeCell ref="AM68:AO68"/>
    <mergeCell ref="AP68:AR68"/>
    <mergeCell ref="AS68:AV68"/>
    <mergeCell ref="AW68:AY68"/>
    <mergeCell ref="B67:C67"/>
    <mergeCell ref="AM67:AO67"/>
    <mergeCell ref="AP67:AR67"/>
    <mergeCell ref="AS67:AV67"/>
    <mergeCell ref="F72:G72"/>
    <mergeCell ref="AS61:AV61"/>
    <mergeCell ref="B53:C53"/>
    <mergeCell ref="AM53:AO53"/>
    <mergeCell ref="AP53:AR53"/>
    <mergeCell ref="AS53:AV53"/>
    <mergeCell ref="AW59:AY59"/>
    <mergeCell ref="B60:C60"/>
    <mergeCell ref="AM60:AO60"/>
    <mergeCell ref="AP60:AR60"/>
    <mergeCell ref="AS60:AV60"/>
    <mergeCell ref="AW60:AY60"/>
    <mergeCell ref="B59:C59"/>
    <mergeCell ref="AM59:AO59"/>
    <mergeCell ref="AP59:AR59"/>
    <mergeCell ref="AS59:AV59"/>
    <mergeCell ref="F59:G59"/>
    <mergeCell ref="D60:E60"/>
    <mergeCell ref="F60:G60"/>
    <mergeCell ref="D61:E61"/>
    <mergeCell ref="F61:G61"/>
    <mergeCell ref="D62:E62"/>
    <mergeCell ref="F62:G62"/>
    <mergeCell ref="H57:AL57"/>
    <mergeCell ref="AM58:AO58"/>
    <mergeCell ref="AP58:AR58"/>
    <mergeCell ref="AS58:AV58"/>
    <mergeCell ref="AW58:AY58"/>
    <mergeCell ref="B57:C57"/>
    <mergeCell ref="AM57:AO57"/>
    <mergeCell ref="AP57:AR57"/>
    <mergeCell ref="AS57:AV57"/>
    <mergeCell ref="D53:E53"/>
    <mergeCell ref="F53:G53"/>
    <mergeCell ref="D54:E54"/>
    <mergeCell ref="F54:G54"/>
    <mergeCell ref="D55:E55"/>
    <mergeCell ref="F55:G55"/>
    <mergeCell ref="D56:E56"/>
    <mergeCell ref="H59:AL59"/>
    <mergeCell ref="H60:AL60"/>
    <mergeCell ref="H61:AL61"/>
    <mergeCell ref="H62:AL62"/>
    <mergeCell ref="D48:E48"/>
    <mergeCell ref="F48:G48"/>
    <mergeCell ref="AS46:AV46"/>
    <mergeCell ref="AW46:AY46"/>
    <mergeCell ref="AW783:AY783"/>
    <mergeCell ref="AW38:AY38"/>
    <mergeCell ref="AW39:AY39"/>
    <mergeCell ref="AW40:AY40"/>
    <mergeCell ref="AW41:AY41"/>
    <mergeCell ref="AW42:AY42"/>
    <mergeCell ref="AP38:AR38"/>
    <mergeCell ref="AM411:AO411"/>
    <mergeCell ref="AP411:AR411"/>
    <mergeCell ref="D42:E42"/>
    <mergeCell ref="F42:G42"/>
    <mergeCell ref="AM422:AO422"/>
    <mergeCell ref="AP422:AR422"/>
    <mergeCell ref="AS422:AV422"/>
    <mergeCell ref="AW422:AY422"/>
    <mergeCell ref="AM426:AO426"/>
    <mergeCell ref="AP426:AR426"/>
    <mergeCell ref="AS426:AV426"/>
    <mergeCell ref="AW426:AY426"/>
    <mergeCell ref="AP45:AR45"/>
    <mergeCell ref="AS45:AV45"/>
    <mergeCell ref="AW55:AY55"/>
    <mergeCell ref="AM56:AO56"/>
    <mergeCell ref="AP56:AR56"/>
    <mergeCell ref="AS56:AV56"/>
    <mergeCell ref="AW56:AY56"/>
    <mergeCell ref="AM55:AO55"/>
    <mergeCell ref="AM45:AO45"/>
    <mergeCell ref="AM430:AO430"/>
    <mergeCell ref="AP47:AR47"/>
    <mergeCell ref="AW69:AY69"/>
    <mergeCell ref="AP50:AR50"/>
    <mergeCell ref="AS50:AV50"/>
    <mergeCell ref="AW50:AY50"/>
    <mergeCell ref="AM413:AO413"/>
    <mergeCell ref="AP413:AR413"/>
    <mergeCell ref="AS413:AV413"/>
    <mergeCell ref="AW413:AY413"/>
    <mergeCell ref="AM39:AO39"/>
    <mergeCell ref="AP39:AR39"/>
    <mergeCell ref="AS39:AV39"/>
    <mergeCell ref="AP40:AR40"/>
    <mergeCell ref="AS40:AV40"/>
    <mergeCell ref="AW45:AY45"/>
    <mergeCell ref="AM46:AO46"/>
    <mergeCell ref="AM44:AO44"/>
    <mergeCell ref="AP44:AR44"/>
    <mergeCell ref="AS44:AV44"/>
    <mergeCell ref="AW49:AY49"/>
    <mergeCell ref="AW43:AY43"/>
    <mergeCell ref="AW44:AY44"/>
    <mergeCell ref="AS69:AV69"/>
    <mergeCell ref="AP69:AR69"/>
    <mergeCell ref="AM69:AO69"/>
    <mergeCell ref="AW65:AY65"/>
    <mergeCell ref="AM418:AO418"/>
    <mergeCell ref="AP418:AR418"/>
    <mergeCell ref="AS418:AV418"/>
    <mergeCell ref="AW418:AY418"/>
    <mergeCell ref="AM434:AO434"/>
    <mergeCell ref="B66:C66"/>
    <mergeCell ref="B1:AY1"/>
    <mergeCell ref="AX4:AX6"/>
    <mergeCell ref="AY4:AY6"/>
    <mergeCell ref="V5:AA5"/>
    <mergeCell ref="AB5:AW5"/>
    <mergeCell ref="AB6:AW6"/>
    <mergeCell ref="B4:F4"/>
    <mergeCell ref="G4:U4"/>
    <mergeCell ref="B6:F6"/>
    <mergeCell ref="B8:AY8"/>
    <mergeCell ref="B9:AY9"/>
    <mergeCell ref="AM43:AO43"/>
    <mergeCell ref="AP43:AR43"/>
    <mergeCell ref="AS43:AV43"/>
    <mergeCell ref="B42:C42"/>
    <mergeCell ref="AM412:AO412"/>
    <mergeCell ref="AP412:AR412"/>
    <mergeCell ref="AS412:AV412"/>
    <mergeCell ref="AS38:AV38"/>
    <mergeCell ref="AM38:AO38"/>
    <mergeCell ref="B36:C36"/>
    <mergeCell ref="AW412:AY412"/>
    <mergeCell ref="AM50:AO50"/>
    <mergeCell ref="AM48:AO48"/>
    <mergeCell ref="AP48:AR48"/>
    <mergeCell ref="AS48:AV48"/>
    <mergeCell ref="AW48:AY48"/>
    <mergeCell ref="AM52:AO52"/>
    <mergeCell ref="AP52:AR52"/>
    <mergeCell ref="AS52:AV52"/>
    <mergeCell ref="AW52:AY52"/>
    <mergeCell ref="B5:F5"/>
    <mergeCell ref="AB4:AM4"/>
    <mergeCell ref="G6:L6"/>
    <mergeCell ref="B38:C38"/>
    <mergeCell ref="B39:C39"/>
    <mergeCell ref="G5:U5"/>
    <mergeCell ref="B34:C34"/>
    <mergeCell ref="B33:C33"/>
    <mergeCell ref="AW47:AY47"/>
    <mergeCell ref="B35:C35"/>
    <mergeCell ref="B30:C30"/>
    <mergeCell ref="F31:G31"/>
    <mergeCell ref="AM42:AO42"/>
    <mergeCell ref="AP42:AR42"/>
    <mergeCell ref="AS42:AV42"/>
    <mergeCell ref="B41:C41"/>
    <mergeCell ref="AM41:AO41"/>
    <mergeCell ref="AP41:AR41"/>
    <mergeCell ref="AS41:AV41"/>
    <mergeCell ref="B40:C40"/>
    <mergeCell ref="AM40:AO40"/>
    <mergeCell ref="F30:G30"/>
    <mergeCell ref="H37:AL37"/>
    <mergeCell ref="AM37:AO37"/>
    <mergeCell ref="AP37:AR37"/>
    <mergeCell ref="AS37:AV37"/>
    <mergeCell ref="F39:G39"/>
    <mergeCell ref="B37:C37"/>
    <mergeCell ref="D40:E40"/>
    <mergeCell ref="F40:G40"/>
    <mergeCell ref="D41:E41"/>
    <mergeCell ref="F41:G41"/>
    <mergeCell ref="B52:C52"/>
    <mergeCell ref="AS411:AV411"/>
    <mergeCell ref="AW411:AY411"/>
    <mergeCell ref="AS414:AV414"/>
    <mergeCell ref="AW414:AY414"/>
    <mergeCell ref="B415:C415"/>
    <mergeCell ref="AM415:AO415"/>
    <mergeCell ref="AP415:AR415"/>
    <mergeCell ref="AS415:AV415"/>
    <mergeCell ref="AW415:AY415"/>
    <mergeCell ref="B416:C416"/>
    <mergeCell ref="AM416:AO416"/>
    <mergeCell ref="AP416:AR416"/>
    <mergeCell ref="AS416:AV416"/>
    <mergeCell ref="AW416:AY416"/>
    <mergeCell ref="B411:C411"/>
    <mergeCell ref="B412:C412"/>
    <mergeCell ref="B69:C69"/>
    <mergeCell ref="AM414:AO414"/>
    <mergeCell ref="AP414:AR414"/>
    <mergeCell ref="B56:C56"/>
    <mergeCell ref="B55:C55"/>
    <mergeCell ref="AP55:AR55"/>
    <mergeCell ref="AS55:AV55"/>
    <mergeCell ref="AW61:AY61"/>
    <mergeCell ref="B62:C62"/>
    <mergeCell ref="AM62:AO62"/>
    <mergeCell ref="B417:C417"/>
    <mergeCell ref="AM417:AO417"/>
    <mergeCell ref="AP417:AR417"/>
    <mergeCell ref="AS417:AV417"/>
    <mergeCell ref="AW417:AY417"/>
    <mergeCell ref="H417:AL417"/>
    <mergeCell ref="B414:C414"/>
    <mergeCell ref="D416:E416"/>
    <mergeCell ref="F416:G416"/>
    <mergeCell ref="D417:E417"/>
    <mergeCell ref="F417:G417"/>
    <mergeCell ref="B54:C54"/>
    <mergeCell ref="AM54:AO54"/>
    <mergeCell ref="AM66:AO66"/>
    <mergeCell ref="AP66:AR66"/>
    <mergeCell ref="AS66:AV66"/>
    <mergeCell ref="AW66:AY66"/>
    <mergeCell ref="B65:C65"/>
    <mergeCell ref="AM65:AO65"/>
    <mergeCell ref="AP65:AR65"/>
    <mergeCell ref="AS65:AV65"/>
    <mergeCell ref="AW63:AY63"/>
    <mergeCell ref="B64:C64"/>
    <mergeCell ref="AM64:AO64"/>
    <mergeCell ref="AP64:AR64"/>
    <mergeCell ref="AS64:AV64"/>
    <mergeCell ref="AW64:AY64"/>
    <mergeCell ref="B63:C63"/>
    <mergeCell ref="AM63:AO63"/>
    <mergeCell ref="AP63:AR63"/>
    <mergeCell ref="AS63:AV63"/>
    <mergeCell ref="AP62:AR62"/>
    <mergeCell ref="AS62:AV62"/>
    <mergeCell ref="AW62:AY62"/>
    <mergeCell ref="B61:C61"/>
    <mergeCell ref="AM61:AO61"/>
    <mergeCell ref="AP61:AR61"/>
    <mergeCell ref="B419:C419"/>
    <mergeCell ref="AM419:AO419"/>
    <mergeCell ref="AP419:AR419"/>
    <mergeCell ref="AS419:AV419"/>
    <mergeCell ref="AW419:AY419"/>
    <mergeCell ref="H415:AL415"/>
    <mergeCell ref="H416:AL416"/>
    <mergeCell ref="B420:C420"/>
    <mergeCell ref="AM420:AO420"/>
    <mergeCell ref="AP420:AR420"/>
    <mergeCell ref="AS420:AV420"/>
    <mergeCell ref="AW420:AY420"/>
    <mergeCell ref="B421:C421"/>
    <mergeCell ref="AM421:AO421"/>
    <mergeCell ref="AP421:AR421"/>
    <mergeCell ref="AS421:AV421"/>
    <mergeCell ref="AW421:AY421"/>
    <mergeCell ref="D421:E421"/>
    <mergeCell ref="F421:G421"/>
    <mergeCell ref="H418:AL418"/>
    <mergeCell ref="H419:AL419"/>
    <mergeCell ref="H420:AL420"/>
    <mergeCell ref="H421:AL421"/>
    <mergeCell ref="B418:C418"/>
    <mergeCell ref="D418:E418"/>
    <mergeCell ref="F418:G418"/>
    <mergeCell ref="D419:E419"/>
    <mergeCell ref="F419:G419"/>
    <mergeCell ref="D420:E420"/>
    <mergeCell ref="F420:G420"/>
    <mergeCell ref="B423:C423"/>
    <mergeCell ref="AM423:AO423"/>
    <mergeCell ref="AP423:AR423"/>
    <mergeCell ref="AS423:AV423"/>
    <mergeCell ref="AW423:AY423"/>
    <mergeCell ref="B424:C424"/>
    <mergeCell ref="AM424:AO424"/>
    <mergeCell ref="AP424:AR424"/>
    <mergeCell ref="AS424:AV424"/>
    <mergeCell ref="AW424:AY424"/>
    <mergeCell ref="B425:C425"/>
    <mergeCell ref="AM425:AO425"/>
    <mergeCell ref="AP425:AR425"/>
    <mergeCell ref="AS425:AV425"/>
    <mergeCell ref="AW425:AY425"/>
    <mergeCell ref="D422:E422"/>
    <mergeCell ref="F422:G422"/>
    <mergeCell ref="D423:E423"/>
    <mergeCell ref="F423:G423"/>
    <mergeCell ref="D424:E424"/>
    <mergeCell ref="F424:G424"/>
    <mergeCell ref="D425:E425"/>
    <mergeCell ref="F425:G425"/>
    <mergeCell ref="H422:AL422"/>
    <mergeCell ref="H423:AL423"/>
    <mergeCell ref="B422:C422"/>
    <mergeCell ref="H424:AL424"/>
    <mergeCell ref="H425:AL425"/>
    <mergeCell ref="B427:C427"/>
    <mergeCell ref="AM427:AO427"/>
    <mergeCell ref="AP427:AR427"/>
    <mergeCell ref="AS427:AV427"/>
    <mergeCell ref="AW427:AY427"/>
    <mergeCell ref="B426:C426"/>
    <mergeCell ref="B428:C428"/>
    <mergeCell ref="AM428:AO428"/>
    <mergeCell ref="AP428:AR428"/>
    <mergeCell ref="AS428:AV428"/>
    <mergeCell ref="AW428:AY428"/>
    <mergeCell ref="B429:C429"/>
    <mergeCell ref="AM429:AO429"/>
    <mergeCell ref="AP429:AR429"/>
    <mergeCell ref="AS429:AV429"/>
    <mergeCell ref="AW429:AY429"/>
    <mergeCell ref="D426:E426"/>
    <mergeCell ref="F426:G426"/>
    <mergeCell ref="D427:E427"/>
    <mergeCell ref="F427:G427"/>
    <mergeCell ref="D428:E428"/>
    <mergeCell ref="F428:G428"/>
    <mergeCell ref="D429:E429"/>
    <mergeCell ref="F429:G429"/>
    <mergeCell ref="H426:AL426"/>
    <mergeCell ref="H427:AL427"/>
    <mergeCell ref="H428:AL428"/>
    <mergeCell ref="H429:AL429"/>
    <mergeCell ref="AP430:AR430"/>
    <mergeCell ref="AS430:AV430"/>
    <mergeCell ref="AW430:AY430"/>
    <mergeCell ref="B431:C431"/>
    <mergeCell ref="AM431:AO431"/>
    <mergeCell ref="AP431:AR431"/>
    <mergeCell ref="AS431:AV431"/>
    <mergeCell ref="AW431:AY431"/>
    <mergeCell ref="B432:C432"/>
    <mergeCell ref="AM432:AO432"/>
    <mergeCell ref="AP432:AR432"/>
    <mergeCell ref="AS432:AV432"/>
    <mergeCell ref="AW432:AY432"/>
    <mergeCell ref="B433:C433"/>
    <mergeCell ref="AM433:AO433"/>
    <mergeCell ref="AP433:AR433"/>
    <mergeCell ref="AS433:AV433"/>
    <mergeCell ref="AW433:AY433"/>
    <mergeCell ref="D430:E430"/>
    <mergeCell ref="F430:G430"/>
    <mergeCell ref="D431:E431"/>
    <mergeCell ref="F431:G431"/>
    <mergeCell ref="D432:E432"/>
    <mergeCell ref="F432:G432"/>
    <mergeCell ref="D433:E433"/>
    <mergeCell ref="F433:G433"/>
    <mergeCell ref="H433:AL433"/>
    <mergeCell ref="H430:AL430"/>
    <mergeCell ref="H431:AL431"/>
    <mergeCell ref="H432:AL432"/>
    <mergeCell ref="AP434:AR434"/>
    <mergeCell ref="AS434:AV434"/>
    <mergeCell ref="AW434:AY434"/>
    <mergeCell ref="B435:C435"/>
    <mergeCell ref="AM435:AO435"/>
    <mergeCell ref="AP435:AR435"/>
    <mergeCell ref="AS435:AV435"/>
    <mergeCell ref="AW435:AY435"/>
    <mergeCell ref="B436:C436"/>
    <mergeCell ref="AM436:AO436"/>
    <mergeCell ref="AP436:AR436"/>
    <mergeCell ref="AS436:AV436"/>
    <mergeCell ref="AW436:AY436"/>
    <mergeCell ref="B437:C437"/>
    <mergeCell ref="AM437:AO437"/>
    <mergeCell ref="AP437:AR437"/>
    <mergeCell ref="AS437:AV437"/>
    <mergeCell ref="AW437:AY437"/>
    <mergeCell ref="D434:E434"/>
    <mergeCell ref="F434:G434"/>
    <mergeCell ref="D435:E435"/>
    <mergeCell ref="F435:G435"/>
    <mergeCell ref="D436:E436"/>
    <mergeCell ref="F436:G436"/>
    <mergeCell ref="D437:E437"/>
    <mergeCell ref="F437:G437"/>
    <mergeCell ref="H434:AL434"/>
    <mergeCell ref="H435:AL435"/>
    <mergeCell ref="H436:AL436"/>
    <mergeCell ref="H437:AL437"/>
    <mergeCell ref="AM438:AO438"/>
    <mergeCell ref="AP438:AR438"/>
    <mergeCell ref="AS438:AV438"/>
    <mergeCell ref="AW438:AY438"/>
    <mergeCell ref="B439:C439"/>
    <mergeCell ref="AM439:AO439"/>
    <mergeCell ref="AP439:AR439"/>
    <mergeCell ref="AS439:AV439"/>
    <mergeCell ref="AW439:AY439"/>
    <mergeCell ref="B440:C440"/>
    <mergeCell ref="AM440:AO440"/>
    <mergeCell ref="AP440:AR440"/>
    <mergeCell ref="AS440:AV440"/>
    <mergeCell ref="AW440:AY440"/>
    <mergeCell ref="D438:E438"/>
    <mergeCell ref="F438:G438"/>
    <mergeCell ref="D439:E439"/>
    <mergeCell ref="F439:G439"/>
    <mergeCell ref="D440:E440"/>
    <mergeCell ref="F440:G440"/>
    <mergeCell ref="H438:AL438"/>
    <mergeCell ref="H439:AL439"/>
    <mergeCell ref="H440:AL440"/>
    <mergeCell ref="B444:C444"/>
    <mergeCell ref="AM444:AO444"/>
    <mergeCell ref="AP444:AR444"/>
    <mergeCell ref="AS444:AV444"/>
    <mergeCell ref="AW444:AY444"/>
    <mergeCell ref="B445:C445"/>
    <mergeCell ref="AM445:AO445"/>
    <mergeCell ref="AP445:AR445"/>
    <mergeCell ref="AS445:AV445"/>
    <mergeCell ref="AW445:AY445"/>
    <mergeCell ref="B441:C441"/>
    <mergeCell ref="AM441:AO441"/>
    <mergeCell ref="AP441:AR441"/>
    <mergeCell ref="AS441:AV441"/>
    <mergeCell ref="AW441:AY441"/>
    <mergeCell ref="B442:C442"/>
    <mergeCell ref="AM442:AO442"/>
    <mergeCell ref="AP442:AR442"/>
    <mergeCell ref="AS442:AV442"/>
    <mergeCell ref="AW442:AY442"/>
    <mergeCell ref="B443:C443"/>
    <mergeCell ref="AM443:AO443"/>
    <mergeCell ref="AP443:AR443"/>
    <mergeCell ref="AS443:AV443"/>
    <mergeCell ref="AW443:AY443"/>
    <mergeCell ref="D441:E441"/>
    <mergeCell ref="F441:G441"/>
    <mergeCell ref="H441:AL441"/>
    <mergeCell ref="H442:AL442"/>
    <mergeCell ref="H443:AL443"/>
    <mergeCell ref="H444:AL444"/>
    <mergeCell ref="H445:AL445"/>
    <mergeCell ref="B446:C446"/>
    <mergeCell ref="AM446:AO446"/>
    <mergeCell ref="AP446:AR446"/>
    <mergeCell ref="AS446:AV446"/>
    <mergeCell ref="AW446:AY446"/>
    <mergeCell ref="B447:C447"/>
    <mergeCell ref="AM447:AO447"/>
    <mergeCell ref="AP447:AR447"/>
    <mergeCell ref="AS447:AV447"/>
    <mergeCell ref="AW447:AY447"/>
    <mergeCell ref="B448:C448"/>
    <mergeCell ref="AM448:AO448"/>
    <mergeCell ref="AP448:AR448"/>
    <mergeCell ref="AS448:AV448"/>
    <mergeCell ref="AW448:AY448"/>
    <mergeCell ref="B449:C449"/>
    <mergeCell ref="AM449:AO449"/>
    <mergeCell ref="AP449:AR449"/>
    <mergeCell ref="AS449:AV449"/>
    <mergeCell ref="AW449:AY449"/>
    <mergeCell ref="D449:E449"/>
    <mergeCell ref="F449:G449"/>
    <mergeCell ref="H446:AL446"/>
    <mergeCell ref="H447:AL447"/>
    <mergeCell ref="H448:AL448"/>
    <mergeCell ref="H449:AL449"/>
    <mergeCell ref="B450:C450"/>
    <mergeCell ref="AM450:AO450"/>
    <mergeCell ref="AP450:AR450"/>
    <mergeCell ref="AS450:AV450"/>
    <mergeCell ref="AW450:AY450"/>
    <mergeCell ref="B451:C451"/>
    <mergeCell ref="AM451:AO451"/>
    <mergeCell ref="AP451:AR451"/>
    <mergeCell ref="AS451:AV451"/>
    <mergeCell ref="AW451:AY451"/>
    <mergeCell ref="D451:E451"/>
    <mergeCell ref="F451:G451"/>
    <mergeCell ref="B452:C452"/>
    <mergeCell ref="AM452:AO452"/>
    <mergeCell ref="AP452:AR452"/>
    <mergeCell ref="AS452:AV452"/>
    <mergeCell ref="AW452:AY452"/>
    <mergeCell ref="D450:E450"/>
    <mergeCell ref="F450:G450"/>
    <mergeCell ref="H450:AL450"/>
    <mergeCell ref="H451:AL451"/>
    <mergeCell ref="H452:AL452"/>
    <mergeCell ref="B453:C453"/>
    <mergeCell ref="AM453:AO453"/>
    <mergeCell ref="AP453:AR453"/>
    <mergeCell ref="AS453:AV453"/>
    <mergeCell ref="AW453:AY453"/>
    <mergeCell ref="B454:C454"/>
    <mergeCell ref="AM454:AO454"/>
    <mergeCell ref="AP454:AR454"/>
    <mergeCell ref="AS454:AV454"/>
    <mergeCell ref="AW454:AY454"/>
    <mergeCell ref="D452:E452"/>
    <mergeCell ref="F452:G452"/>
    <mergeCell ref="D453:E453"/>
    <mergeCell ref="F453:G453"/>
    <mergeCell ref="D454:E454"/>
    <mergeCell ref="F454:G454"/>
    <mergeCell ref="B455:C455"/>
    <mergeCell ref="AM455:AO455"/>
    <mergeCell ref="AP455:AR455"/>
    <mergeCell ref="AS455:AV455"/>
    <mergeCell ref="AW455:AY455"/>
    <mergeCell ref="H453:AL453"/>
    <mergeCell ref="H454:AL454"/>
    <mergeCell ref="H455:AL455"/>
    <mergeCell ref="B456:C456"/>
    <mergeCell ref="AM456:AO456"/>
    <mergeCell ref="AP456:AR456"/>
    <mergeCell ref="AS456:AV456"/>
    <mergeCell ref="AW456:AY456"/>
    <mergeCell ref="B457:C457"/>
    <mergeCell ref="AM457:AO457"/>
    <mergeCell ref="AP457:AR457"/>
    <mergeCell ref="AS457:AV457"/>
    <mergeCell ref="AW457:AY457"/>
    <mergeCell ref="D455:E455"/>
    <mergeCell ref="F455:G455"/>
    <mergeCell ref="D456:E456"/>
    <mergeCell ref="F456:G456"/>
    <mergeCell ref="D457:E457"/>
    <mergeCell ref="F457:G457"/>
    <mergeCell ref="B458:C458"/>
    <mergeCell ref="AM458:AO458"/>
    <mergeCell ref="AP458:AR458"/>
    <mergeCell ref="AS458:AV458"/>
    <mergeCell ref="AW458:AY458"/>
    <mergeCell ref="H456:AL456"/>
    <mergeCell ref="H457:AL457"/>
    <mergeCell ref="B459:C459"/>
    <mergeCell ref="AM459:AO459"/>
    <mergeCell ref="AP459:AR459"/>
    <mergeCell ref="AS459:AV459"/>
    <mergeCell ref="AW459:AY459"/>
    <mergeCell ref="B460:C460"/>
    <mergeCell ref="AM460:AO460"/>
    <mergeCell ref="AP460:AR460"/>
    <mergeCell ref="AS460:AV460"/>
    <mergeCell ref="AW460:AY460"/>
    <mergeCell ref="D458:E458"/>
    <mergeCell ref="F458:G458"/>
    <mergeCell ref="D459:E459"/>
    <mergeCell ref="F459:G459"/>
    <mergeCell ref="D460:E460"/>
    <mergeCell ref="F460:G460"/>
    <mergeCell ref="H458:AL458"/>
    <mergeCell ref="H459:AL459"/>
    <mergeCell ref="H460:AL460"/>
    <mergeCell ref="B461:C461"/>
    <mergeCell ref="AM461:AO461"/>
    <mergeCell ref="AP461:AR461"/>
    <mergeCell ref="AS461:AV461"/>
    <mergeCell ref="AW461:AY461"/>
    <mergeCell ref="B462:C462"/>
    <mergeCell ref="AM462:AO462"/>
    <mergeCell ref="AP462:AR462"/>
    <mergeCell ref="AS462:AV462"/>
    <mergeCell ref="AW462:AY462"/>
    <mergeCell ref="B463:C463"/>
    <mergeCell ref="AM463:AO463"/>
    <mergeCell ref="AP463:AR463"/>
    <mergeCell ref="AS463:AV463"/>
    <mergeCell ref="AW463:AY463"/>
    <mergeCell ref="D461:E461"/>
    <mergeCell ref="F461:G461"/>
    <mergeCell ref="D462:E462"/>
    <mergeCell ref="F462:G462"/>
    <mergeCell ref="D463:E463"/>
    <mergeCell ref="F463:G463"/>
    <mergeCell ref="H461:AL461"/>
    <mergeCell ref="H462:AL462"/>
    <mergeCell ref="H463:AL463"/>
    <mergeCell ref="B464:C464"/>
    <mergeCell ref="AM464:AO464"/>
    <mergeCell ref="AP464:AR464"/>
    <mergeCell ref="AS464:AV464"/>
    <mergeCell ref="AW464:AY464"/>
    <mergeCell ref="B465:C465"/>
    <mergeCell ref="AM465:AO465"/>
    <mergeCell ref="AP465:AR465"/>
    <mergeCell ref="AS465:AV465"/>
    <mergeCell ref="AW465:AY465"/>
    <mergeCell ref="B466:C466"/>
    <mergeCell ref="AM466:AO466"/>
    <mergeCell ref="AP466:AR466"/>
    <mergeCell ref="AS466:AV466"/>
    <mergeCell ref="AW466:AY466"/>
    <mergeCell ref="D464:E464"/>
    <mergeCell ref="F464:G464"/>
    <mergeCell ref="D465:E465"/>
    <mergeCell ref="F465:G465"/>
    <mergeCell ref="D466:E466"/>
    <mergeCell ref="F466:G466"/>
    <mergeCell ref="H464:AL464"/>
    <mergeCell ref="H465:AL465"/>
    <mergeCell ref="H466:AL466"/>
    <mergeCell ref="B467:C467"/>
    <mergeCell ref="AM467:AO467"/>
    <mergeCell ref="AP467:AR467"/>
    <mergeCell ref="AS467:AV467"/>
    <mergeCell ref="AW467:AY467"/>
    <mergeCell ref="B468:C468"/>
    <mergeCell ref="AM468:AO468"/>
    <mergeCell ref="AP468:AR468"/>
    <mergeCell ref="AS468:AV468"/>
    <mergeCell ref="AW468:AY468"/>
    <mergeCell ref="B469:C469"/>
    <mergeCell ref="AM469:AO469"/>
    <mergeCell ref="AP469:AR469"/>
    <mergeCell ref="AS469:AV469"/>
    <mergeCell ref="AW469:AY469"/>
    <mergeCell ref="D467:E467"/>
    <mergeCell ref="F467:G467"/>
    <mergeCell ref="D468:E468"/>
    <mergeCell ref="F468:G468"/>
    <mergeCell ref="D469:E469"/>
    <mergeCell ref="F469:G469"/>
    <mergeCell ref="H467:AL467"/>
    <mergeCell ref="H468:AL468"/>
    <mergeCell ref="H469:AL469"/>
    <mergeCell ref="B470:C470"/>
    <mergeCell ref="AM470:AO470"/>
    <mergeCell ref="AP470:AR470"/>
    <mergeCell ref="AS470:AV470"/>
    <mergeCell ref="AW470:AY470"/>
    <mergeCell ref="B471:C471"/>
    <mergeCell ref="AM471:AO471"/>
    <mergeCell ref="AP471:AR471"/>
    <mergeCell ref="AS471:AV471"/>
    <mergeCell ref="AW471:AY471"/>
    <mergeCell ref="B472:C472"/>
    <mergeCell ref="AM472:AO472"/>
    <mergeCell ref="AP472:AR472"/>
    <mergeCell ref="AS472:AV472"/>
    <mergeCell ref="AW472:AY472"/>
    <mergeCell ref="D470:E470"/>
    <mergeCell ref="F470:G470"/>
    <mergeCell ref="D471:E471"/>
    <mergeCell ref="F471:G471"/>
    <mergeCell ref="D472:E472"/>
    <mergeCell ref="F472:G472"/>
    <mergeCell ref="H470:AL470"/>
    <mergeCell ref="H471:AL471"/>
    <mergeCell ref="H472:AL472"/>
    <mergeCell ref="B473:C473"/>
    <mergeCell ref="AM473:AO473"/>
    <mergeCell ref="AP473:AR473"/>
    <mergeCell ref="AS473:AV473"/>
    <mergeCell ref="AW473:AY473"/>
    <mergeCell ref="B474:C474"/>
    <mergeCell ref="AM474:AO474"/>
    <mergeCell ref="AP474:AR474"/>
    <mergeCell ref="AS474:AV474"/>
    <mergeCell ref="AW474:AY474"/>
    <mergeCell ref="B475:C475"/>
    <mergeCell ref="AM475:AO475"/>
    <mergeCell ref="AP475:AR475"/>
    <mergeCell ref="AS475:AV475"/>
    <mergeCell ref="AW475:AY475"/>
    <mergeCell ref="D473:E473"/>
    <mergeCell ref="F473:G473"/>
    <mergeCell ref="D474:E474"/>
    <mergeCell ref="F474:G474"/>
    <mergeCell ref="D475:E475"/>
    <mergeCell ref="F475:G475"/>
    <mergeCell ref="H473:AL473"/>
    <mergeCell ref="H474:AL474"/>
    <mergeCell ref="H475:AL475"/>
    <mergeCell ref="B476:C476"/>
    <mergeCell ref="AM476:AO476"/>
    <mergeCell ref="AP476:AR476"/>
    <mergeCell ref="AS476:AV476"/>
    <mergeCell ref="AW476:AY476"/>
    <mergeCell ref="B477:C477"/>
    <mergeCell ref="AM477:AO477"/>
    <mergeCell ref="AP477:AR477"/>
    <mergeCell ref="AS477:AV477"/>
    <mergeCell ref="AW477:AY477"/>
    <mergeCell ref="B478:C478"/>
    <mergeCell ref="AM478:AO478"/>
    <mergeCell ref="AP478:AR478"/>
    <mergeCell ref="AS478:AV478"/>
    <mergeCell ref="AW478:AY478"/>
    <mergeCell ref="D476:E476"/>
    <mergeCell ref="F476:G476"/>
    <mergeCell ref="D477:E477"/>
    <mergeCell ref="F477:G477"/>
    <mergeCell ref="D478:E478"/>
    <mergeCell ref="F478:G478"/>
    <mergeCell ref="H476:AL476"/>
    <mergeCell ref="H477:AL477"/>
    <mergeCell ref="H478:AL478"/>
    <mergeCell ref="B479:C479"/>
    <mergeCell ref="AM479:AO479"/>
    <mergeCell ref="AP479:AR479"/>
    <mergeCell ref="AS479:AV479"/>
    <mergeCell ref="AW479:AY479"/>
    <mergeCell ref="B480:C480"/>
    <mergeCell ref="AM480:AO480"/>
    <mergeCell ref="AP480:AR480"/>
    <mergeCell ref="AS480:AV480"/>
    <mergeCell ref="AW480:AY480"/>
    <mergeCell ref="B481:C481"/>
    <mergeCell ref="AM481:AO481"/>
    <mergeCell ref="AP481:AR481"/>
    <mergeCell ref="AS481:AV481"/>
    <mergeCell ref="AW481:AY481"/>
    <mergeCell ref="D479:E479"/>
    <mergeCell ref="F479:G479"/>
    <mergeCell ref="D480:E480"/>
    <mergeCell ref="F480:G480"/>
    <mergeCell ref="D481:E481"/>
    <mergeCell ref="F481:G481"/>
    <mergeCell ref="H479:AL479"/>
    <mergeCell ref="H480:AL480"/>
    <mergeCell ref="H481:AL481"/>
    <mergeCell ref="B482:C482"/>
    <mergeCell ref="AM482:AO482"/>
    <mergeCell ref="AP482:AR482"/>
    <mergeCell ref="AS482:AV482"/>
    <mergeCell ref="AW482:AY482"/>
    <mergeCell ref="B483:C483"/>
    <mergeCell ref="AM483:AO483"/>
    <mergeCell ref="AP483:AR483"/>
    <mergeCell ref="AS483:AV483"/>
    <mergeCell ref="AW483:AY483"/>
    <mergeCell ref="B484:C484"/>
    <mergeCell ref="AM484:AO484"/>
    <mergeCell ref="AP484:AR484"/>
    <mergeCell ref="AS484:AV484"/>
    <mergeCell ref="AW484:AY484"/>
    <mergeCell ref="D482:E482"/>
    <mergeCell ref="F482:G482"/>
    <mergeCell ref="D483:E483"/>
    <mergeCell ref="F483:G483"/>
    <mergeCell ref="D484:E484"/>
    <mergeCell ref="F484:G484"/>
    <mergeCell ref="H482:AL482"/>
    <mergeCell ref="H483:AL483"/>
    <mergeCell ref="H484:AL484"/>
    <mergeCell ref="B485:C485"/>
    <mergeCell ref="AM485:AO485"/>
    <mergeCell ref="AP485:AR485"/>
    <mergeCell ref="AS485:AV485"/>
    <mergeCell ref="AW485:AY485"/>
    <mergeCell ref="B486:C486"/>
    <mergeCell ref="AM486:AO486"/>
    <mergeCell ref="AP486:AR486"/>
    <mergeCell ref="AS486:AV486"/>
    <mergeCell ref="AW486:AY486"/>
    <mergeCell ref="B487:C487"/>
    <mergeCell ref="AM487:AO487"/>
    <mergeCell ref="AP487:AR487"/>
    <mergeCell ref="AS487:AV487"/>
    <mergeCell ref="AW487:AY487"/>
    <mergeCell ref="D485:E485"/>
    <mergeCell ref="F485:G485"/>
    <mergeCell ref="D486:E486"/>
    <mergeCell ref="F486:G486"/>
    <mergeCell ref="D487:E487"/>
    <mergeCell ref="F487:G487"/>
    <mergeCell ref="H485:AL485"/>
    <mergeCell ref="H486:AL486"/>
    <mergeCell ref="H487:AL487"/>
    <mergeCell ref="B488:C488"/>
    <mergeCell ref="AM488:AO488"/>
    <mergeCell ref="AP488:AR488"/>
    <mergeCell ref="AS488:AV488"/>
    <mergeCell ref="AW488:AY488"/>
    <mergeCell ref="B489:C489"/>
    <mergeCell ref="AM489:AO489"/>
    <mergeCell ref="AP489:AR489"/>
    <mergeCell ref="AS489:AV489"/>
    <mergeCell ref="AW489:AY489"/>
    <mergeCell ref="B490:C490"/>
    <mergeCell ref="AM490:AO490"/>
    <mergeCell ref="AP490:AR490"/>
    <mergeCell ref="AS490:AV490"/>
    <mergeCell ref="AW490:AY490"/>
    <mergeCell ref="D488:E488"/>
    <mergeCell ref="F488:G488"/>
    <mergeCell ref="D489:E489"/>
    <mergeCell ref="F489:G489"/>
    <mergeCell ref="D490:E490"/>
    <mergeCell ref="F490:G490"/>
    <mergeCell ref="H488:AL488"/>
    <mergeCell ref="H489:AL489"/>
    <mergeCell ref="H490:AL490"/>
    <mergeCell ref="B491:C491"/>
    <mergeCell ref="AM491:AO491"/>
    <mergeCell ref="AP491:AR491"/>
    <mergeCell ref="AS491:AV491"/>
    <mergeCell ref="AW491:AY491"/>
    <mergeCell ref="B492:C492"/>
    <mergeCell ref="AM492:AO492"/>
    <mergeCell ref="AP492:AR492"/>
    <mergeCell ref="AS492:AV492"/>
    <mergeCell ref="AW492:AY492"/>
    <mergeCell ref="B493:C493"/>
    <mergeCell ref="AM493:AO493"/>
    <mergeCell ref="AP493:AR493"/>
    <mergeCell ref="AS493:AV493"/>
    <mergeCell ref="AW493:AY493"/>
    <mergeCell ref="D491:E491"/>
    <mergeCell ref="F491:G491"/>
    <mergeCell ref="D492:E492"/>
    <mergeCell ref="F492:G492"/>
    <mergeCell ref="D493:E493"/>
    <mergeCell ref="F493:G493"/>
    <mergeCell ref="H491:AL491"/>
    <mergeCell ref="H492:AL492"/>
    <mergeCell ref="H493:AL493"/>
    <mergeCell ref="B494:C494"/>
    <mergeCell ref="AM494:AO494"/>
    <mergeCell ref="AP494:AR494"/>
    <mergeCell ref="AS494:AV494"/>
    <mergeCell ref="AW494:AY494"/>
    <mergeCell ref="B495:C495"/>
    <mergeCell ref="AM495:AO495"/>
    <mergeCell ref="AP495:AR495"/>
    <mergeCell ref="AS495:AV495"/>
    <mergeCell ref="AW495:AY495"/>
    <mergeCell ref="B496:C496"/>
    <mergeCell ref="AM496:AO496"/>
    <mergeCell ref="AP496:AR496"/>
    <mergeCell ref="AS496:AV496"/>
    <mergeCell ref="AW496:AY496"/>
    <mergeCell ref="D494:E494"/>
    <mergeCell ref="F494:G494"/>
    <mergeCell ref="D495:E495"/>
    <mergeCell ref="F495:G495"/>
    <mergeCell ref="D496:E496"/>
    <mergeCell ref="F496:G496"/>
    <mergeCell ref="H494:AL494"/>
    <mergeCell ref="H495:AL495"/>
    <mergeCell ref="H496:AL496"/>
    <mergeCell ref="B497:C497"/>
    <mergeCell ref="AM497:AO497"/>
    <mergeCell ref="AP497:AR497"/>
    <mergeCell ref="AS497:AV497"/>
    <mergeCell ref="AW497:AY497"/>
    <mergeCell ref="B498:C498"/>
    <mergeCell ref="AM498:AO498"/>
    <mergeCell ref="AP498:AR498"/>
    <mergeCell ref="AS498:AV498"/>
    <mergeCell ref="AW498:AY498"/>
    <mergeCell ref="B499:C499"/>
    <mergeCell ref="AM499:AO499"/>
    <mergeCell ref="AP499:AR499"/>
    <mergeCell ref="AS499:AV499"/>
    <mergeCell ref="AW499:AY499"/>
    <mergeCell ref="D497:E497"/>
    <mergeCell ref="F497:G497"/>
    <mergeCell ref="D498:E498"/>
    <mergeCell ref="F498:G498"/>
    <mergeCell ref="D499:E499"/>
    <mergeCell ref="F499:G499"/>
    <mergeCell ref="H497:AL497"/>
    <mergeCell ref="H498:AL498"/>
    <mergeCell ref="H499:AL499"/>
    <mergeCell ref="B500:C500"/>
    <mergeCell ref="AM500:AO500"/>
    <mergeCell ref="AP500:AR500"/>
    <mergeCell ref="AS500:AV500"/>
    <mergeCell ref="AW500:AY500"/>
    <mergeCell ref="B501:C501"/>
    <mergeCell ref="AM501:AO501"/>
    <mergeCell ref="AP501:AR501"/>
    <mergeCell ref="AS501:AV501"/>
    <mergeCell ref="AW501:AY501"/>
    <mergeCell ref="B502:C502"/>
    <mergeCell ref="AM502:AO502"/>
    <mergeCell ref="AP502:AR502"/>
    <mergeCell ref="AS502:AV502"/>
    <mergeCell ref="AW502:AY502"/>
    <mergeCell ref="D500:E500"/>
    <mergeCell ref="F500:G500"/>
    <mergeCell ref="D501:E501"/>
    <mergeCell ref="F501:G501"/>
    <mergeCell ref="D502:E502"/>
    <mergeCell ref="F502:G502"/>
    <mergeCell ref="H500:AL500"/>
    <mergeCell ref="H501:AL501"/>
    <mergeCell ref="H502:AL502"/>
    <mergeCell ref="B503:C503"/>
    <mergeCell ref="AM503:AO503"/>
    <mergeCell ref="AP503:AR503"/>
    <mergeCell ref="AS503:AV503"/>
    <mergeCell ref="AW503:AY503"/>
    <mergeCell ref="B504:C504"/>
    <mergeCell ref="AM504:AO504"/>
    <mergeCell ref="AP504:AR504"/>
    <mergeCell ref="AS504:AV504"/>
    <mergeCell ref="AW504:AY504"/>
    <mergeCell ref="B505:C505"/>
    <mergeCell ref="AM505:AO505"/>
    <mergeCell ref="AP505:AR505"/>
    <mergeCell ref="AS505:AV505"/>
    <mergeCell ref="AW505:AY505"/>
    <mergeCell ref="D503:E503"/>
    <mergeCell ref="F503:G503"/>
    <mergeCell ref="D504:E504"/>
    <mergeCell ref="F504:G504"/>
    <mergeCell ref="D505:E505"/>
    <mergeCell ref="F505:G505"/>
    <mergeCell ref="H503:AL503"/>
    <mergeCell ref="H504:AL504"/>
    <mergeCell ref="H505:AL505"/>
    <mergeCell ref="B506:C506"/>
    <mergeCell ref="AM506:AO506"/>
    <mergeCell ref="AP506:AR506"/>
    <mergeCell ref="AS506:AV506"/>
    <mergeCell ref="AW506:AY506"/>
    <mergeCell ref="B507:C507"/>
    <mergeCell ref="AM507:AO507"/>
    <mergeCell ref="AP507:AR507"/>
    <mergeCell ref="AS507:AV507"/>
    <mergeCell ref="AW507:AY507"/>
    <mergeCell ref="B508:C508"/>
    <mergeCell ref="AM508:AO508"/>
    <mergeCell ref="AP508:AR508"/>
    <mergeCell ref="AS508:AV508"/>
    <mergeCell ref="AW508:AY508"/>
    <mergeCell ref="D506:E506"/>
    <mergeCell ref="F506:G506"/>
    <mergeCell ref="D507:E507"/>
    <mergeCell ref="F507:G507"/>
    <mergeCell ref="D508:E508"/>
    <mergeCell ref="F508:G508"/>
    <mergeCell ref="H506:AL506"/>
    <mergeCell ref="H507:AL507"/>
    <mergeCell ref="H508:AL508"/>
    <mergeCell ref="B509:C509"/>
    <mergeCell ref="AM509:AO509"/>
    <mergeCell ref="AP509:AR509"/>
    <mergeCell ref="AS509:AV509"/>
    <mergeCell ref="AW509:AY509"/>
    <mergeCell ref="B510:C510"/>
    <mergeCell ref="AM510:AO510"/>
    <mergeCell ref="AP510:AR510"/>
    <mergeCell ref="AS510:AV510"/>
    <mergeCell ref="AW510:AY510"/>
    <mergeCell ref="B511:C511"/>
    <mergeCell ref="AM511:AO511"/>
    <mergeCell ref="AP511:AR511"/>
    <mergeCell ref="AS511:AV511"/>
    <mergeCell ref="AW511:AY511"/>
    <mergeCell ref="D509:E509"/>
    <mergeCell ref="F509:G509"/>
    <mergeCell ref="D510:E510"/>
    <mergeCell ref="F510:G510"/>
    <mergeCell ref="D511:E511"/>
    <mergeCell ref="F511:G511"/>
    <mergeCell ref="H509:AL509"/>
    <mergeCell ref="H510:AL510"/>
    <mergeCell ref="H511:AL511"/>
    <mergeCell ref="B512:C512"/>
    <mergeCell ref="AM512:AO512"/>
    <mergeCell ref="AP512:AR512"/>
    <mergeCell ref="AS512:AV512"/>
    <mergeCell ref="AW512:AY512"/>
    <mergeCell ref="B513:C513"/>
    <mergeCell ref="AM513:AO513"/>
    <mergeCell ref="AP513:AR513"/>
    <mergeCell ref="AS513:AV513"/>
    <mergeCell ref="AW513:AY513"/>
    <mergeCell ref="B514:C514"/>
    <mergeCell ref="AM514:AO514"/>
    <mergeCell ref="AP514:AR514"/>
    <mergeCell ref="AS514:AV514"/>
    <mergeCell ref="AW514:AY514"/>
    <mergeCell ref="D512:E512"/>
    <mergeCell ref="F512:G512"/>
    <mergeCell ref="D513:E513"/>
    <mergeCell ref="F513:G513"/>
    <mergeCell ref="D514:E514"/>
    <mergeCell ref="F514:G514"/>
    <mergeCell ref="H512:AL512"/>
    <mergeCell ref="H513:AL513"/>
    <mergeCell ref="H514:AL514"/>
    <mergeCell ref="B515:C515"/>
    <mergeCell ref="AM515:AO515"/>
    <mergeCell ref="AP515:AR515"/>
    <mergeCell ref="AS515:AV515"/>
    <mergeCell ref="AW515:AY515"/>
    <mergeCell ref="B516:C516"/>
    <mergeCell ref="AM516:AO516"/>
    <mergeCell ref="AP516:AR516"/>
    <mergeCell ref="AS516:AV516"/>
    <mergeCell ref="AW516:AY516"/>
    <mergeCell ref="B517:C517"/>
    <mergeCell ref="AM517:AO517"/>
    <mergeCell ref="AP517:AR517"/>
    <mergeCell ref="AS517:AV517"/>
    <mergeCell ref="AW517:AY517"/>
    <mergeCell ref="D515:E515"/>
    <mergeCell ref="F515:G515"/>
    <mergeCell ref="D516:E516"/>
    <mergeCell ref="F516:G516"/>
    <mergeCell ref="D517:E517"/>
    <mergeCell ref="F517:G517"/>
    <mergeCell ref="H515:AL515"/>
    <mergeCell ref="H516:AL516"/>
    <mergeCell ref="H517:AL517"/>
    <mergeCell ref="B518:C518"/>
    <mergeCell ref="AM518:AO518"/>
    <mergeCell ref="AP518:AR518"/>
    <mergeCell ref="AS518:AV518"/>
    <mergeCell ref="AW518:AY518"/>
    <mergeCell ref="B519:C519"/>
    <mergeCell ref="AM519:AO519"/>
    <mergeCell ref="AP519:AR519"/>
    <mergeCell ref="AS519:AV519"/>
    <mergeCell ref="AW519:AY519"/>
    <mergeCell ref="B520:C520"/>
    <mergeCell ref="AM520:AO520"/>
    <mergeCell ref="AP520:AR520"/>
    <mergeCell ref="AS520:AV520"/>
    <mergeCell ref="AW520:AY520"/>
    <mergeCell ref="D518:E518"/>
    <mergeCell ref="F518:G518"/>
    <mergeCell ref="D519:E519"/>
    <mergeCell ref="F519:G519"/>
    <mergeCell ref="D520:E520"/>
    <mergeCell ref="F520:G520"/>
    <mergeCell ref="H518:AL518"/>
    <mergeCell ref="H519:AL519"/>
    <mergeCell ref="H520:AL520"/>
    <mergeCell ref="B521:C521"/>
    <mergeCell ref="AM521:AO521"/>
    <mergeCell ref="AP521:AR521"/>
    <mergeCell ref="AS521:AV521"/>
    <mergeCell ref="AW521:AY521"/>
    <mergeCell ref="B522:C522"/>
    <mergeCell ref="AM522:AO522"/>
    <mergeCell ref="AP522:AR522"/>
    <mergeCell ref="AS522:AV522"/>
    <mergeCell ref="AW522:AY522"/>
    <mergeCell ref="B523:C523"/>
    <mergeCell ref="AM523:AO523"/>
    <mergeCell ref="AP523:AR523"/>
    <mergeCell ref="AS523:AV523"/>
    <mergeCell ref="AW523:AY523"/>
    <mergeCell ref="D521:E521"/>
    <mergeCell ref="F521:G521"/>
    <mergeCell ref="D522:E522"/>
    <mergeCell ref="F522:G522"/>
    <mergeCell ref="D523:E523"/>
    <mergeCell ref="F523:G523"/>
    <mergeCell ref="H521:AL521"/>
    <mergeCell ref="H522:AL522"/>
    <mergeCell ref="H523:AL523"/>
    <mergeCell ref="B537:C537"/>
    <mergeCell ref="AP525:AR525"/>
    <mergeCell ref="AS525:AV525"/>
    <mergeCell ref="AW525:AY525"/>
    <mergeCell ref="B526:C526"/>
    <mergeCell ref="AM526:AO526"/>
    <mergeCell ref="AP526:AR526"/>
    <mergeCell ref="AS526:AV526"/>
    <mergeCell ref="AW526:AY526"/>
    <mergeCell ref="D524:E524"/>
    <mergeCell ref="F524:G524"/>
    <mergeCell ref="D525:E525"/>
    <mergeCell ref="F525:G525"/>
    <mergeCell ref="D526:E526"/>
    <mergeCell ref="F526:G526"/>
    <mergeCell ref="H524:AL524"/>
    <mergeCell ref="H525:AL525"/>
    <mergeCell ref="H526:AL526"/>
    <mergeCell ref="H528:AL528"/>
    <mergeCell ref="H529:AL529"/>
    <mergeCell ref="H530:AL530"/>
    <mergeCell ref="H531:AL531"/>
    <mergeCell ref="H532:AL532"/>
    <mergeCell ref="H533:AL533"/>
    <mergeCell ref="H534:AL534"/>
    <mergeCell ref="H535:AL535"/>
    <mergeCell ref="H536:AL536"/>
    <mergeCell ref="H537:AL537"/>
    <mergeCell ref="AS530:AV530"/>
    <mergeCell ref="AW530:AY530"/>
    <mergeCell ref="B531:C531"/>
    <mergeCell ref="AM531:AO531"/>
    <mergeCell ref="AP531:AR531"/>
    <mergeCell ref="AS531:AV531"/>
    <mergeCell ref="AW531:AY531"/>
    <mergeCell ref="B532:C532"/>
    <mergeCell ref="AM532:AO532"/>
    <mergeCell ref="AP532:AR532"/>
    <mergeCell ref="AS532:AV532"/>
    <mergeCell ref="AW532:AY532"/>
    <mergeCell ref="B536:C536"/>
    <mergeCell ref="AM536:AO536"/>
    <mergeCell ref="AP536:AR536"/>
    <mergeCell ref="AS536:AV536"/>
    <mergeCell ref="AW536:AY536"/>
    <mergeCell ref="B535:C535"/>
    <mergeCell ref="AM535:AO535"/>
    <mergeCell ref="AP535:AR535"/>
    <mergeCell ref="AS535:AV535"/>
    <mergeCell ref="AW535:AY535"/>
    <mergeCell ref="B527:C527"/>
    <mergeCell ref="AM527:AO527"/>
    <mergeCell ref="AP527:AR527"/>
    <mergeCell ref="AS527:AV527"/>
    <mergeCell ref="AW527:AY527"/>
    <mergeCell ref="D745:E745"/>
    <mergeCell ref="F745:G745"/>
    <mergeCell ref="H745:AL745"/>
    <mergeCell ref="B746:C746"/>
    <mergeCell ref="AM746:AO746"/>
    <mergeCell ref="AP746:AR746"/>
    <mergeCell ref="AS746:AV746"/>
    <mergeCell ref="AW746:AY746"/>
    <mergeCell ref="B747:C747"/>
    <mergeCell ref="AM747:AO747"/>
    <mergeCell ref="AP747:AR747"/>
    <mergeCell ref="AS747:AV747"/>
    <mergeCell ref="AW747:AY747"/>
    <mergeCell ref="B748:C748"/>
    <mergeCell ref="AM748:AO748"/>
    <mergeCell ref="AP748:AR748"/>
    <mergeCell ref="AS748:AV748"/>
    <mergeCell ref="AW748:AY748"/>
    <mergeCell ref="D746:E746"/>
    <mergeCell ref="F746:G746"/>
    <mergeCell ref="H746:AL746"/>
    <mergeCell ref="D747:E747"/>
    <mergeCell ref="F747:G747"/>
    <mergeCell ref="H747:AL747"/>
    <mergeCell ref="D748:E748"/>
    <mergeCell ref="F748:G748"/>
    <mergeCell ref="H748:AL748"/>
    <mergeCell ref="D753:E753"/>
    <mergeCell ref="F753:G753"/>
    <mergeCell ref="H753:AL753"/>
    <mergeCell ref="D754:E754"/>
    <mergeCell ref="F754:G754"/>
    <mergeCell ref="H754:AL754"/>
    <mergeCell ref="B749:C749"/>
    <mergeCell ref="AM749:AO749"/>
    <mergeCell ref="AP749:AR749"/>
    <mergeCell ref="AS749:AV749"/>
    <mergeCell ref="AW749:AY749"/>
    <mergeCell ref="B750:C750"/>
    <mergeCell ref="AM750:AO750"/>
    <mergeCell ref="AP750:AR750"/>
    <mergeCell ref="AS750:AV750"/>
    <mergeCell ref="AW750:AY750"/>
    <mergeCell ref="B751:C751"/>
    <mergeCell ref="AM751:AO751"/>
    <mergeCell ref="AP751:AR751"/>
    <mergeCell ref="AS751:AV751"/>
    <mergeCell ref="AW751:AY751"/>
    <mergeCell ref="D749:E749"/>
    <mergeCell ref="F749:G749"/>
    <mergeCell ref="H749:AL749"/>
    <mergeCell ref="D750:E750"/>
    <mergeCell ref="F750:G750"/>
    <mergeCell ref="H750:AL750"/>
    <mergeCell ref="D751:E751"/>
    <mergeCell ref="F751:G751"/>
    <mergeCell ref="H751:AL751"/>
    <mergeCell ref="AS757:AV757"/>
    <mergeCell ref="AW757:AY757"/>
    <mergeCell ref="D755:E755"/>
    <mergeCell ref="F755:G755"/>
    <mergeCell ref="H755:AL755"/>
    <mergeCell ref="D756:E756"/>
    <mergeCell ref="F756:G756"/>
    <mergeCell ref="H756:AL756"/>
    <mergeCell ref="D757:E757"/>
    <mergeCell ref="F757:G757"/>
    <mergeCell ref="H757:AL757"/>
    <mergeCell ref="B752:C752"/>
    <mergeCell ref="AM752:AO752"/>
    <mergeCell ref="AP752:AR752"/>
    <mergeCell ref="AS752:AV752"/>
    <mergeCell ref="AW752:AY752"/>
    <mergeCell ref="B753:C753"/>
    <mergeCell ref="AM753:AO753"/>
    <mergeCell ref="AP753:AR753"/>
    <mergeCell ref="AS753:AV753"/>
    <mergeCell ref="AW753:AY753"/>
    <mergeCell ref="B754:C754"/>
    <mergeCell ref="AM754:AO754"/>
    <mergeCell ref="AP754:AR754"/>
    <mergeCell ref="AS754:AV754"/>
    <mergeCell ref="AW754:AY754"/>
    <mergeCell ref="D752:E752"/>
    <mergeCell ref="F752:G752"/>
    <mergeCell ref="H752:AL752"/>
    <mergeCell ref="AS782:AV782"/>
    <mergeCell ref="B770:C770"/>
    <mergeCell ref="D770:E770"/>
    <mergeCell ref="F770:G770"/>
    <mergeCell ref="H770:AL770"/>
    <mergeCell ref="AM770:AO770"/>
    <mergeCell ref="AP770:AR770"/>
    <mergeCell ref="AS770:AV770"/>
    <mergeCell ref="AW770:AY770"/>
    <mergeCell ref="B771:C771"/>
    <mergeCell ref="D771:E771"/>
    <mergeCell ref="F771:G771"/>
    <mergeCell ref="H771:AL771"/>
    <mergeCell ref="AM771:AO771"/>
    <mergeCell ref="AP771:AR771"/>
    <mergeCell ref="AS771:AV771"/>
    <mergeCell ref="AW771:AY771"/>
    <mergeCell ref="B772:C772"/>
    <mergeCell ref="D772:E772"/>
    <mergeCell ref="F772:G772"/>
    <mergeCell ref="H772:AL772"/>
    <mergeCell ref="AM772:AO772"/>
    <mergeCell ref="AP772:AR772"/>
    <mergeCell ref="AS772:AV772"/>
    <mergeCell ref="AW772:AY772"/>
    <mergeCell ref="B773:C773"/>
    <mergeCell ref="D773:E773"/>
    <mergeCell ref="F773:G773"/>
    <mergeCell ref="H773:AL773"/>
    <mergeCell ref="AM773:AO773"/>
    <mergeCell ref="AP773:AR773"/>
    <mergeCell ref="AS773:AV773"/>
    <mergeCell ref="B762:C762"/>
    <mergeCell ref="D762:E762"/>
    <mergeCell ref="F762:G762"/>
    <mergeCell ref="D1279:AY1279"/>
    <mergeCell ref="AW758:AY758"/>
    <mergeCell ref="B759:C759"/>
    <mergeCell ref="AM759:AO759"/>
    <mergeCell ref="AP759:AR759"/>
    <mergeCell ref="AS759:AV759"/>
    <mergeCell ref="AW759:AY759"/>
    <mergeCell ref="AW782:AY782"/>
    <mergeCell ref="D1278:AY1278"/>
    <mergeCell ref="Q1280:AK1280"/>
    <mergeCell ref="Q1281:AK1281"/>
    <mergeCell ref="Q1282:AK1282"/>
    <mergeCell ref="Q1283:AK1283"/>
    <mergeCell ref="Q1284:AK1284"/>
    <mergeCell ref="Q1285:AK1285"/>
    <mergeCell ref="B1280:C1280"/>
    <mergeCell ref="B1281:C1281"/>
    <mergeCell ref="B1282:C1282"/>
    <mergeCell ref="B1283:C1283"/>
    <mergeCell ref="B1284:C1284"/>
    <mergeCell ref="B1285:C1285"/>
    <mergeCell ref="B758:C758"/>
    <mergeCell ref="AM758:AO758"/>
    <mergeCell ref="AP758:AR758"/>
    <mergeCell ref="B547:C547"/>
    <mergeCell ref="D547:E547"/>
    <mergeCell ref="F547:G547"/>
    <mergeCell ref="H547:AL547"/>
    <mergeCell ref="AM547:AO547"/>
    <mergeCell ref="AP547:AR547"/>
    <mergeCell ref="B550:C550"/>
    <mergeCell ref="D550:E550"/>
    <mergeCell ref="F550:G550"/>
    <mergeCell ref="H550:AL550"/>
    <mergeCell ref="AM550:AO550"/>
    <mergeCell ref="AP550:AR550"/>
    <mergeCell ref="B553:C553"/>
    <mergeCell ref="D553:E553"/>
    <mergeCell ref="B755:C755"/>
    <mergeCell ref="AM755:AO755"/>
    <mergeCell ref="AP755:AR755"/>
    <mergeCell ref="B1278:C1278"/>
    <mergeCell ref="B1279:C1279"/>
    <mergeCell ref="AM783:AO783"/>
    <mergeCell ref="AP783:AR783"/>
    <mergeCell ref="F549:G549"/>
    <mergeCell ref="H549:AL549"/>
    <mergeCell ref="AM549:AO549"/>
    <mergeCell ref="AP549:AR549"/>
    <mergeCell ref="AS549:AV549"/>
    <mergeCell ref="AW549:AY549"/>
    <mergeCell ref="AS550:AV550"/>
    <mergeCell ref="AW550:AY550"/>
    <mergeCell ref="B551:C551"/>
    <mergeCell ref="D551:E551"/>
    <mergeCell ref="F551:G551"/>
    <mergeCell ref="H551:AL551"/>
    <mergeCell ref="AM551:AO551"/>
    <mergeCell ref="AP551:AR551"/>
    <mergeCell ref="AS551:AV551"/>
    <mergeCell ref="AW551:AY551"/>
    <mergeCell ref="B757:C757"/>
    <mergeCell ref="AM757:AO757"/>
    <mergeCell ref="AP757:AR757"/>
    <mergeCell ref="AB7:AI7"/>
    <mergeCell ref="S7:U7"/>
    <mergeCell ref="D2:AW2"/>
    <mergeCell ref="B533:C533"/>
    <mergeCell ref="AM533:AO533"/>
    <mergeCell ref="AP533:AR533"/>
    <mergeCell ref="AS533:AV533"/>
    <mergeCell ref="AW533:AY533"/>
    <mergeCell ref="B534:C534"/>
    <mergeCell ref="AM534:AO534"/>
    <mergeCell ref="AP534:AR534"/>
    <mergeCell ref="AS534:AV534"/>
    <mergeCell ref="AW534:AY534"/>
    <mergeCell ref="AS528:AV528"/>
    <mergeCell ref="AW528:AY528"/>
    <mergeCell ref="B529:C529"/>
    <mergeCell ref="AM529:AO529"/>
    <mergeCell ref="AP529:AR529"/>
    <mergeCell ref="AS529:AV529"/>
    <mergeCell ref="AS783:AV783"/>
    <mergeCell ref="AW529:AY529"/>
    <mergeCell ref="B524:C524"/>
    <mergeCell ref="AM524:AO524"/>
    <mergeCell ref="AP524:AR524"/>
    <mergeCell ref="AS524:AV524"/>
    <mergeCell ref="AW524:AY524"/>
    <mergeCell ref="B525:C525"/>
    <mergeCell ref="AM525:AO525"/>
    <mergeCell ref="B545:C545"/>
    <mergeCell ref="D545:E545"/>
    <mergeCell ref="F545:G545"/>
    <mergeCell ref="H545:AL545"/>
    <mergeCell ref="AM545:AO545"/>
    <mergeCell ref="AP545:AR545"/>
    <mergeCell ref="AS545:AV545"/>
    <mergeCell ref="AW545:AY545"/>
    <mergeCell ref="B546:C546"/>
    <mergeCell ref="D546:E546"/>
    <mergeCell ref="F546:G546"/>
    <mergeCell ref="H546:AL546"/>
    <mergeCell ref="AM546:AO546"/>
    <mergeCell ref="AP546:AR546"/>
    <mergeCell ref="AS546:AV546"/>
    <mergeCell ref="AW546:AY546"/>
    <mergeCell ref="B528:C528"/>
    <mergeCell ref="AM528:AO528"/>
    <mergeCell ref="AP528:AR528"/>
    <mergeCell ref="AS538:AV538"/>
    <mergeCell ref="AW538:AY538"/>
    <mergeCell ref="B530:C530"/>
    <mergeCell ref="AM530:AO530"/>
    <mergeCell ref="AP530:AR530"/>
    <mergeCell ref="AS547:AV547"/>
    <mergeCell ref="AW547:AY547"/>
    <mergeCell ref="B548:C548"/>
    <mergeCell ref="D548:E548"/>
    <mergeCell ref="F548:G548"/>
    <mergeCell ref="H548:AL548"/>
    <mergeCell ref="AM548:AO548"/>
    <mergeCell ref="AP548:AR548"/>
    <mergeCell ref="AS548:AV548"/>
    <mergeCell ref="AW548:AY548"/>
    <mergeCell ref="B549:C549"/>
    <mergeCell ref="D549:E549"/>
    <mergeCell ref="B552:C552"/>
    <mergeCell ref="D552:E552"/>
    <mergeCell ref="F552:G552"/>
    <mergeCell ref="H552:AL552"/>
    <mergeCell ref="AM552:AO552"/>
    <mergeCell ref="AP552:AR552"/>
    <mergeCell ref="AS552:AV552"/>
    <mergeCell ref="AW552:AY552"/>
    <mergeCell ref="F553:G553"/>
    <mergeCell ref="H553:AL553"/>
    <mergeCell ref="AM553:AO553"/>
    <mergeCell ref="AP553:AR553"/>
    <mergeCell ref="AS553:AV553"/>
    <mergeCell ref="AW553:AY553"/>
    <mergeCell ref="B554:C554"/>
    <mergeCell ref="D554:E554"/>
    <mergeCell ref="F554:G554"/>
    <mergeCell ref="H554:AL554"/>
    <mergeCell ref="AM554:AO554"/>
    <mergeCell ref="AP554:AR554"/>
    <mergeCell ref="AS554:AV554"/>
    <mergeCell ref="AW554:AY554"/>
    <mergeCell ref="B555:C555"/>
    <mergeCell ref="D555:E555"/>
    <mergeCell ref="F555:G555"/>
    <mergeCell ref="H555:AL555"/>
    <mergeCell ref="AM555:AO555"/>
    <mergeCell ref="AP555:AR555"/>
    <mergeCell ref="AS555:AV555"/>
    <mergeCell ref="AW555:AY555"/>
    <mergeCell ref="B556:C556"/>
    <mergeCell ref="AM556:AO556"/>
    <mergeCell ref="AP556:AR556"/>
    <mergeCell ref="AS556:AV556"/>
    <mergeCell ref="AW556:AY556"/>
    <mergeCell ref="B557:C557"/>
    <mergeCell ref="D557:E557"/>
    <mergeCell ref="F557:G557"/>
    <mergeCell ref="H557:AL557"/>
    <mergeCell ref="AM557:AO557"/>
    <mergeCell ref="AP557:AR557"/>
    <mergeCell ref="AS557:AV557"/>
    <mergeCell ref="AW557:AY557"/>
    <mergeCell ref="B558:C558"/>
    <mergeCell ref="D558:E558"/>
    <mergeCell ref="F558:G558"/>
    <mergeCell ref="H558:AL558"/>
    <mergeCell ref="AM558:AO558"/>
    <mergeCell ref="AP558:AR558"/>
    <mergeCell ref="AS558:AV558"/>
    <mergeCell ref="AW558:AY558"/>
    <mergeCell ref="B559:C559"/>
    <mergeCell ref="D559:E559"/>
    <mergeCell ref="F559:G559"/>
    <mergeCell ref="H559:AL559"/>
    <mergeCell ref="AM559:AO559"/>
    <mergeCell ref="AP559:AR559"/>
    <mergeCell ref="AS559:AV559"/>
    <mergeCell ref="AW559:AY559"/>
    <mergeCell ref="B560:C560"/>
    <mergeCell ref="D560:E560"/>
    <mergeCell ref="F560:G560"/>
    <mergeCell ref="H560:AL560"/>
    <mergeCell ref="AM560:AO560"/>
    <mergeCell ref="AP560:AR560"/>
    <mergeCell ref="AS560:AV560"/>
    <mergeCell ref="AW560:AY560"/>
    <mergeCell ref="B561:C561"/>
    <mergeCell ref="D561:E561"/>
    <mergeCell ref="F561:G561"/>
    <mergeCell ref="H561:AL561"/>
    <mergeCell ref="AM561:AO561"/>
    <mergeCell ref="AP561:AR561"/>
    <mergeCell ref="AS561:AV561"/>
    <mergeCell ref="AW561:AY561"/>
    <mergeCell ref="B562:C562"/>
    <mergeCell ref="D562:E562"/>
    <mergeCell ref="F562:G562"/>
    <mergeCell ref="H562:AL562"/>
    <mergeCell ref="AM562:AO562"/>
    <mergeCell ref="AP562:AR562"/>
    <mergeCell ref="AS562:AV562"/>
    <mergeCell ref="AW562:AY562"/>
    <mergeCell ref="B563:C563"/>
    <mergeCell ref="D563:E563"/>
    <mergeCell ref="F563:G563"/>
    <mergeCell ref="H563:AL563"/>
    <mergeCell ref="AM563:AO563"/>
    <mergeCell ref="AP563:AR563"/>
    <mergeCell ref="AS563:AV563"/>
    <mergeCell ref="AW563:AY563"/>
    <mergeCell ref="B564:C564"/>
    <mergeCell ref="D564:E564"/>
    <mergeCell ref="F564:G564"/>
    <mergeCell ref="H564:AL564"/>
    <mergeCell ref="AM564:AO564"/>
    <mergeCell ref="AP564:AR564"/>
    <mergeCell ref="AS564:AV564"/>
    <mergeCell ref="AW564:AY564"/>
    <mergeCell ref="B565:C565"/>
    <mergeCell ref="D565:E565"/>
    <mergeCell ref="F565:G565"/>
    <mergeCell ref="H565:AL565"/>
    <mergeCell ref="AM565:AO565"/>
    <mergeCell ref="AP565:AR565"/>
    <mergeCell ref="AS565:AV565"/>
    <mergeCell ref="AW565:AY565"/>
    <mergeCell ref="B566:C566"/>
    <mergeCell ref="D566:E566"/>
    <mergeCell ref="F566:G566"/>
    <mergeCell ref="H566:AL566"/>
    <mergeCell ref="AM566:AO566"/>
    <mergeCell ref="AP566:AR566"/>
    <mergeCell ref="AS566:AV566"/>
    <mergeCell ref="AW566:AY566"/>
    <mergeCell ref="B567:C567"/>
    <mergeCell ref="D567:E567"/>
    <mergeCell ref="F567:G567"/>
    <mergeCell ref="H567:AL567"/>
    <mergeCell ref="AM567:AO567"/>
    <mergeCell ref="AP567:AR567"/>
    <mergeCell ref="AS567:AV567"/>
    <mergeCell ref="AW567:AY567"/>
    <mergeCell ref="B568:C568"/>
    <mergeCell ref="D568:E568"/>
    <mergeCell ref="F568:G568"/>
    <mergeCell ref="H568:AL568"/>
    <mergeCell ref="AM568:AO568"/>
    <mergeCell ref="AP568:AR568"/>
    <mergeCell ref="AS568:AV568"/>
    <mergeCell ref="AW568:AY568"/>
    <mergeCell ref="B569:C569"/>
    <mergeCell ref="D569:E569"/>
    <mergeCell ref="F569:G569"/>
    <mergeCell ref="H569:AL569"/>
    <mergeCell ref="AM569:AO569"/>
    <mergeCell ref="AP569:AR569"/>
    <mergeCell ref="AS569:AV569"/>
    <mergeCell ref="AW569:AY569"/>
    <mergeCell ref="B570:C570"/>
    <mergeCell ref="D570:E570"/>
    <mergeCell ref="F570:G570"/>
    <mergeCell ref="H570:AL570"/>
    <mergeCell ref="AM570:AO570"/>
    <mergeCell ref="AP570:AR570"/>
    <mergeCell ref="AS570:AV570"/>
    <mergeCell ref="AW570:AY570"/>
    <mergeCell ref="B571:C571"/>
    <mergeCell ref="D571:E571"/>
    <mergeCell ref="F571:G571"/>
    <mergeCell ref="H571:AL571"/>
    <mergeCell ref="AM571:AO571"/>
    <mergeCell ref="AP571:AR571"/>
    <mergeCell ref="AS571:AV571"/>
    <mergeCell ref="AW571:AY571"/>
    <mergeCell ref="B572:C572"/>
    <mergeCell ref="D572:E572"/>
    <mergeCell ref="F572:G572"/>
    <mergeCell ref="H572:AL572"/>
    <mergeCell ref="AM572:AO572"/>
    <mergeCell ref="AP572:AR572"/>
    <mergeCell ref="AS572:AV572"/>
    <mergeCell ref="AW572:AY572"/>
    <mergeCell ref="B573:C573"/>
    <mergeCell ref="D573:E573"/>
    <mergeCell ref="F573:G573"/>
    <mergeCell ref="H573:AL573"/>
    <mergeCell ref="AM573:AO573"/>
    <mergeCell ref="AP573:AR573"/>
    <mergeCell ref="AS573:AV573"/>
    <mergeCell ref="AW573:AY573"/>
    <mergeCell ref="B577:C577"/>
    <mergeCell ref="D577:E577"/>
    <mergeCell ref="F577:G577"/>
    <mergeCell ref="H577:AL577"/>
    <mergeCell ref="AM577:AO577"/>
    <mergeCell ref="AP577:AR577"/>
    <mergeCell ref="AS577:AV577"/>
    <mergeCell ref="AW577:AY577"/>
    <mergeCell ref="B574:C574"/>
    <mergeCell ref="D574:E574"/>
    <mergeCell ref="F574:G574"/>
    <mergeCell ref="H574:AL574"/>
    <mergeCell ref="AM574:AO574"/>
    <mergeCell ref="AP574:AR574"/>
    <mergeCell ref="AS574:AV574"/>
    <mergeCell ref="AW574:AY574"/>
    <mergeCell ref="B575:C575"/>
    <mergeCell ref="D575:E575"/>
    <mergeCell ref="F575:G575"/>
    <mergeCell ref="H575:AL575"/>
    <mergeCell ref="AM575:AO575"/>
    <mergeCell ref="AP575:AR575"/>
    <mergeCell ref="AS575:AV575"/>
    <mergeCell ref="AW575:AY575"/>
    <mergeCell ref="B576:C576"/>
    <mergeCell ref="D576:E576"/>
    <mergeCell ref="F576:G576"/>
    <mergeCell ref="H576:AL576"/>
    <mergeCell ref="AM576:AO576"/>
    <mergeCell ref="AP576:AR576"/>
    <mergeCell ref="AS576:AV576"/>
    <mergeCell ref="AW576:AY576"/>
    <mergeCell ref="H621:AL621"/>
    <mergeCell ref="AM621:AO621"/>
    <mergeCell ref="AP621:AR621"/>
    <mergeCell ref="AS621:AV621"/>
    <mergeCell ref="AW621:AY621"/>
    <mergeCell ref="B622:C622"/>
    <mergeCell ref="D622:E622"/>
    <mergeCell ref="F622:G622"/>
    <mergeCell ref="H622:AL622"/>
    <mergeCell ref="AM622:AO622"/>
    <mergeCell ref="AP622:AR622"/>
    <mergeCell ref="AS622:AV622"/>
    <mergeCell ref="AW622:AY622"/>
    <mergeCell ref="B623:C623"/>
    <mergeCell ref="D623:E623"/>
    <mergeCell ref="F623:G623"/>
    <mergeCell ref="H623:AL623"/>
    <mergeCell ref="AM623:AO623"/>
    <mergeCell ref="AP623:AR623"/>
    <mergeCell ref="AS623:AV623"/>
    <mergeCell ref="AW623:AY623"/>
    <mergeCell ref="B624:C624"/>
    <mergeCell ref="D624:E624"/>
    <mergeCell ref="F624:G624"/>
    <mergeCell ref="H624:AL624"/>
    <mergeCell ref="AM624:AO624"/>
    <mergeCell ref="AP624:AR624"/>
    <mergeCell ref="AS624:AV624"/>
    <mergeCell ref="AW624:AY624"/>
    <mergeCell ref="B625:C625"/>
    <mergeCell ref="D625:E625"/>
    <mergeCell ref="F625:G625"/>
    <mergeCell ref="H625:AL625"/>
    <mergeCell ref="AM625:AO625"/>
    <mergeCell ref="AP625:AR625"/>
    <mergeCell ref="AS625:AV625"/>
    <mergeCell ref="AW625:AY625"/>
    <mergeCell ref="B626:C626"/>
    <mergeCell ref="D626:E626"/>
    <mergeCell ref="F626:G626"/>
    <mergeCell ref="H626:AL626"/>
    <mergeCell ref="AM626:AO626"/>
    <mergeCell ref="AP626:AR626"/>
    <mergeCell ref="AS626:AV626"/>
    <mergeCell ref="AW626:AY626"/>
    <mergeCell ref="B627:C627"/>
    <mergeCell ref="D627:E627"/>
    <mergeCell ref="F627:G627"/>
    <mergeCell ref="H627:AL627"/>
    <mergeCell ref="AM627:AO627"/>
    <mergeCell ref="AP627:AR627"/>
    <mergeCell ref="AS627:AV627"/>
    <mergeCell ref="AW627:AY627"/>
    <mergeCell ref="B628:C628"/>
    <mergeCell ref="D628:E628"/>
    <mergeCell ref="F628:G628"/>
    <mergeCell ref="H628:AL628"/>
    <mergeCell ref="AM628:AO628"/>
    <mergeCell ref="AP628:AR628"/>
    <mergeCell ref="AS628:AV628"/>
    <mergeCell ref="AW628:AY628"/>
    <mergeCell ref="B629:C629"/>
    <mergeCell ref="D629:E629"/>
    <mergeCell ref="F629:G629"/>
    <mergeCell ref="H629:AL629"/>
    <mergeCell ref="AM629:AO629"/>
    <mergeCell ref="AP629:AR629"/>
    <mergeCell ref="AS629:AV629"/>
    <mergeCell ref="AW629:AY629"/>
    <mergeCell ref="B630:C630"/>
    <mergeCell ref="D630:E630"/>
    <mergeCell ref="F630:G630"/>
    <mergeCell ref="H630:AL630"/>
    <mergeCell ref="AM630:AO630"/>
    <mergeCell ref="AP630:AR630"/>
    <mergeCell ref="AS630:AV630"/>
    <mergeCell ref="AW630:AY630"/>
    <mergeCell ref="B631:C631"/>
    <mergeCell ref="D631:E631"/>
    <mergeCell ref="F631:G631"/>
    <mergeCell ref="H631:AL631"/>
    <mergeCell ref="AM631:AO631"/>
    <mergeCell ref="AP631:AR631"/>
    <mergeCell ref="AS631:AV631"/>
    <mergeCell ref="AW631:AY631"/>
    <mergeCell ref="B632:C632"/>
    <mergeCell ref="D632:E632"/>
    <mergeCell ref="F632:G632"/>
    <mergeCell ref="H632:AL632"/>
    <mergeCell ref="AM632:AO632"/>
    <mergeCell ref="AP632:AR632"/>
    <mergeCell ref="AS632:AV632"/>
    <mergeCell ref="AW632:AY632"/>
    <mergeCell ref="B633:C633"/>
    <mergeCell ref="D633:E633"/>
    <mergeCell ref="F633:G633"/>
    <mergeCell ref="H633:AL633"/>
    <mergeCell ref="AM633:AO633"/>
    <mergeCell ref="AP633:AR633"/>
    <mergeCell ref="AS633:AV633"/>
    <mergeCell ref="AW633:AY633"/>
    <mergeCell ref="B634:C634"/>
    <mergeCell ref="D634:E634"/>
    <mergeCell ref="F634:G634"/>
    <mergeCell ref="H634:AL634"/>
    <mergeCell ref="AM634:AO634"/>
    <mergeCell ref="AP634:AR634"/>
    <mergeCell ref="AS634:AV634"/>
    <mergeCell ref="AW634:AY634"/>
    <mergeCell ref="B635:C635"/>
    <mergeCell ref="D635:E635"/>
    <mergeCell ref="F635:G635"/>
    <mergeCell ref="H635:AL635"/>
    <mergeCell ref="AM635:AO635"/>
    <mergeCell ref="AP635:AR635"/>
    <mergeCell ref="AS635:AV635"/>
    <mergeCell ref="AW635:AY635"/>
    <mergeCell ref="B636:C636"/>
    <mergeCell ref="D636:E636"/>
    <mergeCell ref="F636:G636"/>
    <mergeCell ref="H636:AL636"/>
    <mergeCell ref="AM636:AO636"/>
    <mergeCell ref="AP636:AR636"/>
    <mergeCell ref="AS636:AV636"/>
    <mergeCell ref="AW636:AY636"/>
    <mergeCell ref="B637:C637"/>
    <mergeCell ref="D637:E637"/>
    <mergeCell ref="F637:G637"/>
    <mergeCell ref="H637:AL637"/>
    <mergeCell ref="AM637:AO637"/>
    <mergeCell ref="AP637:AR637"/>
    <mergeCell ref="AS637:AV637"/>
    <mergeCell ref="AW637:AY637"/>
    <mergeCell ref="B638:C638"/>
    <mergeCell ref="D638:E638"/>
    <mergeCell ref="F638:G638"/>
    <mergeCell ref="H638:AL638"/>
    <mergeCell ref="AM638:AO638"/>
    <mergeCell ref="AP638:AR638"/>
    <mergeCell ref="AS638:AV638"/>
    <mergeCell ref="AW638:AY638"/>
    <mergeCell ref="B639:C639"/>
    <mergeCell ref="D639:E639"/>
    <mergeCell ref="F639:G639"/>
    <mergeCell ref="H639:AL639"/>
    <mergeCell ref="AM639:AO639"/>
    <mergeCell ref="AP639:AR639"/>
    <mergeCell ref="AS639:AV639"/>
    <mergeCell ref="AW639:AY639"/>
    <mergeCell ref="B640:C640"/>
    <mergeCell ref="D640:E640"/>
    <mergeCell ref="F640:G640"/>
    <mergeCell ref="H640:AL640"/>
    <mergeCell ref="AM640:AO640"/>
    <mergeCell ref="AP640:AR640"/>
    <mergeCell ref="AS640:AV640"/>
    <mergeCell ref="AW640:AY640"/>
    <mergeCell ref="B671:C671"/>
    <mergeCell ref="D671:E671"/>
    <mergeCell ref="F671:G671"/>
    <mergeCell ref="H671:AL671"/>
    <mergeCell ref="AM671:AO671"/>
    <mergeCell ref="AP671:AR671"/>
    <mergeCell ref="AS671:AV671"/>
    <mergeCell ref="AW671:AY671"/>
    <mergeCell ref="B767:C767"/>
    <mergeCell ref="D767:E767"/>
    <mergeCell ref="F767:G767"/>
    <mergeCell ref="H767:AL767"/>
    <mergeCell ref="AM767:AO767"/>
    <mergeCell ref="AP767:AR767"/>
    <mergeCell ref="AS767:AV767"/>
    <mergeCell ref="AW767:AY767"/>
    <mergeCell ref="B768:C768"/>
    <mergeCell ref="D768:E768"/>
    <mergeCell ref="F768:G768"/>
    <mergeCell ref="H768:AL768"/>
    <mergeCell ref="AM768:AO768"/>
    <mergeCell ref="AP768:AR768"/>
    <mergeCell ref="AS768:AV768"/>
    <mergeCell ref="AW768:AY768"/>
    <mergeCell ref="AS758:AV758"/>
    <mergeCell ref="AS755:AV755"/>
    <mergeCell ref="AW755:AY755"/>
    <mergeCell ref="B756:C756"/>
    <mergeCell ref="AM756:AO756"/>
    <mergeCell ref="AP756:AR756"/>
    <mergeCell ref="AS756:AV756"/>
    <mergeCell ref="AW756:AY756"/>
    <mergeCell ref="B769:C769"/>
    <mergeCell ref="D769:E769"/>
    <mergeCell ref="F769:G769"/>
    <mergeCell ref="H769:AL769"/>
    <mergeCell ref="AM769:AO769"/>
    <mergeCell ref="AP769:AR769"/>
    <mergeCell ref="AS769:AV769"/>
    <mergeCell ref="AW769:AY769"/>
    <mergeCell ref="B672:C672"/>
    <mergeCell ref="D672:E672"/>
    <mergeCell ref="F672:G672"/>
    <mergeCell ref="H672:AL672"/>
    <mergeCell ref="AM672:AO672"/>
    <mergeCell ref="AP672:AR672"/>
    <mergeCell ref="AS672:AV672"/>
    <mergeCell ref="AW672:AY672"/>
    <mergeCell ref="B673:C673"/>
    <mergeCell ref="D673:E673"/>
    <mergeCell ref="F673:G673"/>
    <mergeCell ref="H673:AL673"/>
    <mergeCell ref="AM673:AO673"/>
    <mergeCell ref="AP673:AR673"/>
    <mergeCell ref="AS673:AV673"/>
    <mergeCell ref="AW673:AY673"/>
    <mergeCell ref="B674:C674"/>
    <mergeCell ref="D674:E674"/>
    <mergeCell ref="F674:G674"/>
    <mergeCell ref="H674:AL674"/>
    <mergeCell ref="AM674:AO674"/>
    <mergeCell ref="AP674:AR674"/>
    <mergeCell ref="AS674:AV674"/>
    <mergeCell ref="AW674:AY674"/>
    <mergeCell ref="AW773:AY773"/>
    <mergeCell ref="B776:C776"/>
    <mergeCell ref="D776:E776"/>
    <mergeCell ref="F776:G776"/>
    <mergeCell ref="H776:AL776"/>
    <mergeCell ref="AM776:AO776"/>
    <mergeCell ref="AP776:AR776"/>
    <mergeCell ref="AS776:AV776"/>
    <mergeCell ref="AW776:AY776"/>
    <mergeCell ref="B1212:C1212"/>
    <mergeCell ref="D1212:E1212"/>
    <mergeCell ref="F1212:G1212"/>
    <mergeCell ref="H1212:AL1212"/>
    <mergeCell ref="AM1212:AO1212"/>
    <mergeCell ref="AP1212:AR1212"/>
    <mergeCell ref="AS1212:AV1212"/>
    <mergeCell ref="AW1212:AY1212"/>
    <mergeCell ref="B1213:C1213"/>
    <mergeCell ref="D1213:E1213"/>
    <mergeCell ref="F1213:G1213"/>
    <mergeCell ref="H1213:AL1213"/>
    <mergeCell ref="AM1213:AO1213"/>
    <mergeCell ref="AP1213:AR1213"/>
    <mergeCell ref="AS1213:AV1213"/>
    <mergeCell ref="AW1213:AY1213"/>
    <mergeCell ref="B1214:C1214"/>
    <mergeCell ref="D1214:E1214"/>
    <mergeCell ref="F1214:G1214"/>
    <mergeCell ref="H1214:AL1214"/>
    <mergeCell ref="AM1214:AO1214"/>
    <mergeCell ref="AP1214:AR1214"/>
    <mergeCell ref="AS1214:AV1214"/>
    <mergeCell ref="AW1214:AY1214"/>
    <mergeCell ref="B783:C783"/>
    <mergeCell ref="AM782:AO782"/>
    <mergeCell ref="AP782:AR782"/>
    <mergeCell ref="B800:C800"/>
    <mergeCell ref="AM800:AO800"/>
    <mergeCell ref="AP800:AR800"/>
    <mergeCell ref="AS800:AV800"/>
    <mergeCell ref="AW800:AY800"/>
    <mergeCell ref="D799:E799"/>
    <mergeCell ref="F799:G799"/>
    <mergeCell ref="H799:AL799"/>
    <mergeCell ref="D800:E800"/>
    <mergeCell ref="F800:G800"/>
    <mergeCell ref="H800:AL800"/>
    <mergeCell ref="B799:C799"/>
    <mergeCell ref="AM799:AO799"/>
    <mergeCell ref="AP799:AR799"/>
    <mergeCell ref="AS799:AV799"/>
    <mergeCell ref="AW799:AY799"/>
    <mergeCell ref="B808:C808"/>
    <mergeCell ref="AM808:AO808"/>
    <mergeCell ref="AP808:AR808"/>
    <mergeCell ref="AS808:AV808"/>
    <mergeCell ref="AW808:AY808"/>
    <mergeCell ref="B809:C809"/>
    <mergeCell ref="AM809:AO809"/>
    <mergeCell ref="AP809:AR809"/>
    <mergeCell ref="AS809:AV809"/>
    <mergeCell ref="AW809:AY809"/>
    <mergeCell ref="B810:C810"/>
    <mergeCell ref="AM810:AO810"/>
    <mergeCell ref="B1217:C1217"/>
    <mergeCell ref="D1217:E1217"/>
    <mergeCell ref="F1217:G1217"/>
    <mergeCell ref="H1217:AL1217"/>
    <mergeCell ref="AM1217:AO1217"/>
    <mergeCell ref="AP1217:AR1217"/>
    <mergeCell ref="AS1217:AV1217"/>
    <mergeCell ref="AW1217:AY1217"/>
    <mergeCell ref="B1222:C1222"/>
    <mergeCell ref="D1222:E1222"/>
    <mergeCell ref="F1222:G1222"/>
    <mergeCell ref="H1222:AL1222"/>
    <mergeCell ref="AM1222:AO1222"/>
    <mergeCell ref="AP1222:AR1222"/>
    <mergeCell ref="AS1222:AV1222"/>
    <mergeCell ref="AW1222:AY1222"/>
    <mergeCell ref="B1218:C1218"/>
    <mergeCell ref="D1218:E1218"/>
    <mergeCell ref="F1218:G1218"/>
    <mergeCell ref="H1218:AL1218"/>
    <mergeCell ref="AM1218:AO1218"/>
    <mergeCell ref="AP1218:AR1218"/>
    <mergeCell ref="AS1218:AV1218"/>
    <mergeCell ref="AW1218:AY1218"/>
    <mergeCell ref="B1219:C1219"/>
    <mergeCell ref="D1219:E1219"/>
    <mergeCell ref="F1219:G1219"/>
    <mergeCell ref="H1219:AL1219"/>
    <mergeCell ref="AM1219:AO1219"/>
    <mergeCell ref="AP1219:AR1219"/>
    <mergeCell ref="AS1219:AV1219"/>
    <mergeCell ref="AW1219:AY1219"/>
    <mergeCell ref="B1220:C1220"/>
    <mergeCell ref="D1220:E1220"/>
    <mergeCell ref="F1220:G1220"/>
    <mergeCell ref="H1220:AL1220"/>
    <mergeCell ref="AM1220:AO1220"/>
    <mergeCell ref="AP1220:AR1220"/>
    <mergeCell ref="AS1220:AV1220"/>
    <mergeCell ref="AW1220:AY1220"/>
    <mergeCell ref="B641:C641"/>
    <mergeCell ref="D641:E641"/>
    <mergeCell ref="F641:G641"/>
    <mergeCell ref="H641:AL641"/>
    <mergeCell ref="AM641:AO641"/>
    <mergeCell ref="AP641:AR641"/>
    <mergeCell ref="AS641:AV641"/>
    <mergeCell ref="AW641:AY641"/>
    <mergeCell ref="B642:C642"/>
    <mergeCell ref="D642:E642"/>
    <mergeCell ref="F642:G642"/>
    <mergeCell ref="H642:AL642"/>
    <mergeCell ref="AM642:AO642"/>
    <mergeCell ref="AP642:AR642"/>
    <mergeCell ref="AS642:AV642"/>
    <mergeCell ref="AW642:AY642"/>
    <mergeCell ref="B643:C643"/>
    <mergeCell ref="D643:E643"/>
    <mergeCell ref="F643:G643"/>
    <mergeCell ref="H643:AL643"/>
    <mergeCell ref="AM643:AO643"/>
    <mergeCell ref="AP643:AR643"/>
    <mergeCell ref="AS643:AV643"/>
    <mergeCell ref="AW643:AY643"/>
    <mergeCell ref="B644:C644"/>
    <mergeCell ref="D644:E644"/>
    <mergeCell ref="F644:G644"/>
    <mergeCell ref="H644:AL644"/>
    <mergeCell ref="AM644:AO644"/>
    <mergeCell ref="AP644:AR644"/>
    <mergeCell ref="AS644:AV644"/>
    <mergeCell ref="AW644:AY644"/>
    <mergeCell ref="B645:C645"/>
    <mergeCell ref="D645:E645"/>
    <mergeCell ref="F645:G645"/>
    <mergeCell ref="H645:AL645"/>
    <mergeCell ref="AM645:AO645"/>
    <mergeCell ref="AP645:AR645"/>
    <mergeCell ref="AS645:AV645"/>
    <mergeCell ref="AW645:AY645"/>
    <mergeCell ref="B646:C646"/>
    <mergeCell ref="D646:E646"/>
    <mergeCell ref="F646:G646"/>
    <mergeCell ref="H646:AL646"/>
    <mergeCell ref="AM646:AO646"/>
    <mergeCell ref="AP646:AR646"/>
    <mergeCell ref="AS646:AV646"/>
    <mergeCell ref="AW646:AY646"/>
    <mergeCell ref="B647:C647"/>
    <mergeCell ref="D647:E647"/>
    <mergeCell ref="F647:G647"/>
    <mergeCell ref="H647:AL647"/>
    <mergeCell ref="AM647:AO647"/>
    <mergeCell ref="AP647:AR647"/>
    <mergeCell ref="AS647:AV647"/>
    <mergeCell ref="AW647:AY647"/>
    <mergeCell ref="B648:C648"/>
    <mergeCell ref="D648:E648"/>
    <mergeCell ref="F648:G648"/>
    <mergeCell ref="H648:AL648"/>
    <mergeCell ref="AM648:AO648"/>
    <mergeCell ref="AP648:AR648"/>
    <mergeCell ref="AS648:AV648"/>
    <mergeCell ref="AW648:AY648"/>
    <mergeCell ref="B649:C649"/>
    <mergeCell ref="D649:E649"/>
    <mergeCell ref="F649:G649"/>
    <mergeCell ref="H649:AL649"/>
    <mergeCell ref="AM649:AO649"/>
    <mergeCell ref="AP649:AR649"/>
    <mergeCell ref="AS649:AV649"/>
    <mergeCell ref="AW649:AY649"/>
    <mergeCell ref="B650:C650"/>
    <mergeCell ref="D650:E650"/>
    <mergeCell ref="F650:G650"/>
    <mergeCell ref="H650:AL650"/>
    <mergeCell ref="AM650:AO650"/>
    <mergeCell ref="AP650:AR650"/>
    <mergeCell ref="AS650:AV650"/>
    <mergeCell ref="AW650:AY650"/>
    <mergeCell ref="B651:C651"/>
    <mergeCell ref="D651:E651"/>
    <mergeCell ref="F651:G651"/>
    <mergeCell ref="H651:AL651"/>
    <mergeCell ref="AM651:AO651"/>
    <mergeCell ref="AP651:AR651"/>
    <mergeCell ref="AS651:AV651"/>
    <mergeCell ref="AW651:AY651"/>
    <mergeCell ref="B652:C652"/>
    <mergeCell ref="D652:E652"/>
    <mergeCell ref="F652:G652"/>
    <mergeCell ref="H652:AL652"/>
    <mergeCell ref="AM652:AO652"/>
    <mergeCell ref="AP652:AR652"/>
    <mergeCell ref="AS652:AV652"/>
    <mergeCell ref="AW652:AY652"/>
    <mergeCell ref="B653:C653"/>
    <mergeCell ref="D653:E653"/>
    <mergeCell ref="F653:G653"/>
    <mergeCell ref="H653:AL653"/>
    <mergeCell ref="AM653:AO653"/>
    <mergeCell ref="AP653:AR653"/>
    <mergeCell ref="AS653:AV653"/>
    <mergeCell ref="AW653:AY653"/>
    <mergeCell ref="B654:C654"/>
    <mergeCell ref="D654:E654"/>
    <mergeCell ref="F654:G654"/>
    <mergeCell ref="H654:AL654"/>
    <mergeCell ref="AM654:AO654"/>
    <mergeCell ref="AP654:AR654"/>
    <mergeCell ref="AS654:AV654"/>
    <mergeCell ref="AW654:AY654"/>
    <mergeCell ref="B655:C655"/>
    <mergeCell ref="D655:E655"/>
    <mergeCell ref="F655:G655"/>
    <mergeCell ref="H655:AL655"/>
    <mergeCell ref="AM655:AO655"/>
    <mergeCell ref="AP655:AR655"/>
    <mergeCell ref="AS655:AV655"/>
    <mergeCell ref="AW655:AY655"/>
    <mergeCell ref="B656:C656"/>
    <mergeCell ref="D656:E656"/>
    <mergeCell ref="F656:G656"/>
    <mergeCell ref="H656:AL656"/>
    <mergeCell ref="AM656:AO656"/>
    <mergeCell ref="AP656:AR656"/>
    <mergeCell ref="AS656:AV656"/>
    <mergeCell ref="AW656:AY656"/>
    <mergeCell ref="B657:C657"/>
    <mergeCell ref="D657:E657"/>
    <mergeCell ref="F657:G657"/>
    <mergeCell ref="H657:AL657"/>
    <mergeCell ref="AM657:AO657"/>
    <mergeCell ref="AP657:AR657"/>
    <mergeCell ref="AS657:AV657"/>
    <mergeCell ref="AW657:AY657"/>
    <mergeCell ref="B658:C658"/>
    <mergeCell ref="D658:E658"/>
    <mergeCell ref="F658:G658"/>
    <mergeCell ref="H658:AL658"/>
    <mergeCell ref="AM658:AO658"/>
    <mergeCell ref="AP658:AR658"/>
    <mergeCell ref="AS658:AV658"/>
    <mergeCell ref="AW658:AY658"/>
    <mergeCell ref="B659:C659"/>
    <mergeCell ref="D659:E659"/>
    <mergeCell ref="F659:G659"/>
    <mergeCell ref="H659:AL659"/>
    <mergeCell ref="AM659:AO659"/>
    <mergeCell ref="AP659:AR659"/>
    <mergeCell ref="AS659:AV659"/>
    <mergeCell ref="AW659:AY659"/>
    <mergeCell ref="B660:C660"/>
    <mergeCell ref="D660:E660"/>
    <mergeCell ref="F660:G660"/>
    <mergeCell ref="H660:AL660"/>
    <mergeCell ref="AM660:AO660"/>
    <mergeCell ref="AP660:AR660"/>
    <mergeCell ref="AS660:AV660"/>
    <mergeCell ref="AW660:AY660"/>
    <mergeCell ref="B661:C661"/>
    <mergeCell ref="D661:E661"/>
    <mergeCell ref="F661:G661"/>
    <mergeCell ref="H661:AL661"/>
    <mergeCell ref="AM661:AO661"/>
    <mergeCell ref="AP661:AR661"/>
    <mergeCell ref="AS661:AV661"/>
    <mergeCell ref="AW661:AY661"/>
    <mergeCell ref="B662:C662"/>
    <mergeCell ref="D662:E662"/>
    <mergeCell ref="F662:G662"/>
    <mergeCell ref="H662:AL662"/>
    <mergeCell ref="AM662:AO662"/>
    <mergeCell ref="AP662:AR662"/>
    <mergeCell ref="AS662:AV662"/>
    <mergeCell ref="AW662:AY662"/>
    <mergeCell ref="B663:C663"/>
    <mergeCell ref="D663:E663"/>
    <mergeCell ref="F663:G663"/>
    <mergeCell ref="H663:AL663"/>
    <mergeCell ref="AM663:AO663"/>
    <mergeCell ref="AP663:AR663"/>
    <mergeCell ref="AS663:AV663"/>
    <mergeCell ref="AW663:AY663"/>
    <mergeCell ref="B664:C664"/>
    <mergeCell ref="D664:E664"/>
    <mergeCell ref="F664:G664"/>
    <mergeCell ref="H664:AL664"/>
    <mergeCell ref="AM664:AO664"/>
    <mergeCell ref="AP664:AR664"/>
    <mergeCell ref="AS664:AV664"/>
    <mergeCell ref="AW664:AY664"/>
    <mergeCell ref="B665:C665"/>
    <mergeCell ref="D665:E665"/>
    <mergeCell ref="F665:G665"/>
    <mergeCell ref="H665:AL665"/>
    <mergeCell ref="AM665:AO665"/>
    <mergeCell ref="AP665:AR665"/>
    <mergeCell ref="AS665:AV665"/>
    <mergeCell ref="AW665:AY665"/>
    <mergeCell ref="B666:C666"/>
    <mergeCell ref="D666:E666"/>
    <mergeCell ref="F666:G666"/>
    <mergeCell ref="H666:AL666"/>
    <mergeCell ref="AM666:AO666"/>
    <mergeCell ref="AP666:AR666"/>
    <mergeCell ref="AS666:AV666"/>
    <mergeCell ref="AW666:AY666"/>
    <mergeCell ref="B667:C667"/>
    <mergeCell ref="D667:E667"/>
    <mergeCell ref="F667:G667"/>
    <mergeCell ref="H667:AL667"/>
    <mergeCell ref="AM667:AO667"/>
    <mergeCell ref="AP667:AR667"/>
    <mergeCell ref="AS667:AV667"/>
    <mergeCell ref="AW667:AY667"/>
    <mergeCell ref="B668:C668"/>
    <mergeCell ref="D668:E668"/>
    <mergeCell ref="F668:G668"/>
    <mergeCell ref="H668:AL668"/>
    <mergeCell ref="AM668:AO668"/>
    <mergeCell ref="AP668:AR668"/>
    <mergeCell ref="AS668:AV668"/>
    <mergeCell ref="AW668:AY668"/>
    <mergeCell ref="B669:C669"/>
    <mergeCell ref="D669:E669"/>
    <mergeCell ref="F669:G669"/>
    <mergeCell ref="H669:AL669"/>
    <mergeCell ref="AM669:AO669"/>
    <mergeCell ref="AP669:AR669"/>
    <mergeCell ref="AS669:AV669"/>
    <mergeCell ref="AW669:AY669"/>
    <mergeCell ref="B670:C670"/>
    <mergeCell ref="D670:E670"/>
    <mergeCell ref="F670:G670"/>
    <mergeCell ref="H670:AL670"/>
    <mergeCell ref="AM670:AO670"/>
    <mergeCell ref="AP670:AR670"/>
    <mergeCell ref="AS670:AV670"/>
    <mergeCell ref="AW670:AY670"/>
    <mergeCell ref="B675:C675"/>
    <mergeCell ref="D675:E675"/>
    <mergeCell ref="F675:G675"/>
    <mergeCell ref="H675:AL675"/>
    <mergeCell ref="AM675:AO675"/>
    <mergeCell ref="AP675:AR675"/>
    <mergeCell ref="AS675:AV675"/>
    <mergeCell ref="AW675:AY675"/>
    <mergeCell ref="B676:C676"/>
    <mergeCell ref="D676:E676"/>
    <mergeCell ref="F676:G676"/>
    <mergeCell ref="H676:AL676"/>
    <mergeCell ref="AM676:AO676"/>
    <mergeCell ref="AP676:AR676"/>
    <mergeCell ref="AS676:AV676"/>
    <mergeCell ref="AW676:AY676"/>
    <mergeCell ref="B677:C677"/>
    <mergeCell ref="D677:E677"/>
    <mergeCell ref="F677:G677"/>
    <mergeCell ref="H677:AL677"/>
    <mergeCell ref="AM677:AO677"/>
    <mergeCell ref="AP677:AR677"/>
    <mergeCell ref="AS677:AV677"/>
    <mergeCell ref="AW677:AY677"/>
    <mergeCell ref="B678:C678"/>
    <mergeCell ref="D678:E678"/>
    <mergeCell ref="F678:G678"/>
    <mergeCell ref="H678:AL678"/>
    <mergeCell ref="AM678:AO678"/>
    <mergeCell ref="AP678:AR678"/>
    <mergeCell ref="AS678:AV678"/>
    <mergeCell ref="AW678:AY678"/>
    <mergeCell ref="B679:C679"/>
    <mergeCell ref="D679:E679"/>
    <mergeCell ref="F679:G679"/>
    <mergeCell ref="H679:AL679"/>
    <mergeCell ref="AM679:AO679"/>
    <mergeCell ref="AP679:AR679"/>
    <mergeCell ref="AS679:AV679"/>
    <mergeCell ref="AW679:AY679"/>
    <mergeCell ref="B680:C680"/>
    <mergeCell ref="D680:E680"/>
    <mergeCell ref="F680:G680"/>
    <mergeCell ref="H680:AL680"/>
    <mergeCell ref="AM680:AO680"/>
    <mergeCell ref="AP680:AR680"/>
    <mergeCell ref="AS680:AV680"/>
    <mergeCell ref="AW680:AY680"/>
    <mergeCell ref="B681:C681"/>
    <mergeCell ref="D681:E681"/>
    <mergeCell ref="F681:G681"/>
    <mergeCell ref="H681:AL681"/>
    <mergeCell ref="AM681:AO681"/>
    <mergeCell ref="AP681:AR681"/>
    <mergeCell ref="AS681:AV681"/>
    <mergeCell ref="AW681:AY681"/>
    <mergeCell ref="B682:C682"/>
    <mergeCell ref="D682:E682"/>
    <mergeCell ref="F682:G682"/>
    <mergeCell ref="H682:AL682"/>
    <mergeCell ref="AM682:AO682"/>
    <mergeCell ref="AP682:AR682"/>
    <mergeCell ref="AS682:AV682"/>
    <mergeCell ref="AW682:AY682"/>
    <mergeCell ref="B683:C683"/>
    <mergeCell ref="D683:E683"/>
    <mergeCell ref="F683:G683"/>
    <mergeCell ref="H683:AL683"/>
    <mergeCell ref="AM683:AO683"/>
    <mergeCell ref="AP683:AR683"/>
    <mergeCell ref="AS683:AV683"/>
    <mergeCell ref="AW683:AY683"/>
    <mergeCell ref="B684:C684"/>
    <mergeCell ref="D684:E684"/>
    <mergeCell ref="F684:G684"/>
    <mergeCell ref="H684:AL684"/>
    <mergeCell ref="AM684:AO684"/>
    <mergeCell ref="AP684:AR684"/>
    <mergeCell ref="AS684:AV684"/>
    <mergeCell ref="AW684:AY684"/>
    <mergeCell ref="B685:C685"/>
    <mergeCell ref="D685:E685"/>
    <mergeCell ref="F685:G685"/>
    <mergeCell ref="H685:AL685"/>
    <mergeCell ref="AM685:AO685"/>
    <mergeCell ref="AP685:AR685"/>
    <mergeCell ref="AS685:AV685"/>
    <mergeCell ref="AW685:AY685"/>
    <mergeCell ref="B686:C686"/>
    <mergeCell ref="D686:E686"/>
    <mergeCell ref="F686:G686"/>
    <mergeCell ref="H686:AL686"/>
    <mergeCell ref="AM686:AO686"/>
    <mergeCell ref="AP686:AR686"/>
    <mergeCell ref="AS686:AV686"/>
    <mergeCell ref="AW686:AY686"/>
    <mergeCell ref="B687:C687"/>
    <mergeCell ref="D687:E687"/>
    <mergeCell ref="F687:G687"/>
    <mergeCell ref="H687:AL687"/>
    <mergeCell ref="AM687:AO687"/>
    <mergeCell ref="AP687:AR687"/>
    <mergeCell ref="AS687:AV687"/>
    <mergeCell ref="AW687:AY687"/>
    <mergeCell ref="B1223:C1223"/>
    <mergeCell ref="D1223:E1223"/>
    <mergeCell ref="F1223:G1223"/>
    <mergeCell ref="H1223:AL1223"/>
    <mergeCell ref="AM1223:AO1223"/>
    <mergeCell ref="AP1223:AR1223"/>
    <mergeCell ref="AS1223:AV1223"/>
    <mergeCell ref="AW1223:AY1223"/>
    <mergeCell ref="B1224:C1224"/>
    <mergeCell ref="D1224:E1224"/>
    <mergeCell ref="F1224:G1224"/>
    <mergeCell ref="H1224:AL1224"/>
    <mergeCell ref="AM1224:AO1224"/>
    <mergeCell ref="AP1224:AR1224"/>
    <mergeCell ref="AS1224:AV1224"/>
    <mergeCell ref="AW1224:AY1224"/>
    <mergeCell ref="B1221:C1221"/>
    <mergeCell ref="D1221:E1221"/>
    <mergeCell ref="F1221:G1221"/>
    <mergeCell ref="H1221:AL1221"/>
    <mergeCell ref="AM1221:AO1221"/>
    <mergeCell ref="AP1221:AR1221"/>
    <mergeCell ref="AS1221:AV1221"/>
    <mergeCell ref="AW1221:AY1221"/>
    <mergeCell ref="B1215:C1215"/>
    <mergeCell ref="D1215:E1215"/>
    <mergeCell ref="F1215:G1215"/>
    <mergeCell ref="H1215:AL1215"/>
    <mergeCell ref="AM1215:AO1215"/>
    <mergeCell ref="AP1215:AR1215"/>
    <mergeCell ref="AS1215:AV1215"/>
    <mergeCell ref="AW1215:AY1215"/>
    <mergeCell ref="B1216:C1216"/>
    <mergeCell ref="D1216:E1216"/>
    <mergeCell ref="F1216:G1216"/>
    <mergeCell ref="H1216:AL1216"/>
    <mergeCell ref="AM1216:AO1216"/>
    <mergeCell ref="AP1216:AR1216"/>
    <mergeCell ref="AS1216:AV1216"/>
    <mergeCell ref="AW1216:AY1216"/>
    <mergeCell ref="B1225:C1225"/>
    <mergeCell ref="D1225:E1225"/>
    <mergeCell ref="F1225:G1225"/>
    <mergeCell ref="H1225:AL1225"/>
    <mergeCell ref="AM1225:AO1225"/>
    <mergeCell ref="AP1225:AR1225"/>
    <mergeCell ref="AS1225:AV1225"/>
    <mergeCell ref="AW1225:AY1225"/>
    <mergeCell ref="B1226:C1226"/>
    <mergeCell ref="D1226:E1226"/>
    <mergeCell ref="F1226:G1226"/>
    <mergeCell ref="H1226:AL1226"/>
    <mergeCell ref="AM1226:AO1226"/>
    <mergeCell ref="AP1226:AR1226"/>
    <mergeCell ref="AS1226:AV1226"/>
    <mergeCell ref="AW1226:AY1226"/>
    <mergeCell ref="B1227:C1227"/>
    <mergeCell ref="D1227:E1227"/>
    <mergeCell ref="F1227:G1227"/>
    <mergeCell ref="H1227:AL1227"/>
    <mergeCell ref="AM1227:AO1227"/>
    <mergeCell ref="AP1227:AR1227"/>
    <mergeCell ref="AS1227:AV1227"/>
    <mergeCell ref="AW1227:AY1227"/>
    <mergeCell ref="B1228:C1228"/>
    <mergeCell ref="D1228:E1228"/>
    <mergeCell ref="F1228:G1228"/>
    <mergeCell ref="H1228:AL1228"/>
    <mergeCell ref="AM1228:AO1228"/>
    <mergeCell ref="AP1228:AR1228"/>
    <mergeCell ref="AS1228:AV1228"/>
    <mergeCell ref="AW1228:AY1228"/>
    <mergeCell ref="B1229:C1229"/>
    <mergeCell ref="D1229:E1229"/>
    <mergeCell ref="F1229:G1229"/>
    <mergeCell ref="H1229:AL1229"/>
    <mergeCell ref="AM1229:AO1229"/>
    <mergeCell ref="AP1229:AR1229"/>
    <mergeCell ref="AS1229:AV1229"/>
    <mergeCell ref="AW1229:AY1229"/>
    <mergeCell ref="B1230:C1230"/>
    <mergeCell ref="D1230:E1230"/>
    <mergeCell ref="F1230:G1230"/>
    <mergeCell ref="H1230:AL1230"/>
    <mergeCell ref="AM1230:AO1230"/>
    <mergeCell ref="AP1230:AR1230"/>
    <mergeCell ref="AS1230:AV1230"/>
    <mergeCell ref="AW1230:AY1230"/>
    <mergeCell ref="B1231:C1231"/>
    <mergeCell ref="D1231:E1231"/>
    <mergeCell ref="F1231:G1231"/>
    <mergeCell ref="H1231:AL1231"/>
    <mergeCell ref="AM1231:AO1231"/>
    <mergeCell ref="AP1231:AR1231"/>
    <mergeCell ref="AS1231:AV1231"/>
    <mergeCell ref="AW1231:AY1231"/>
    <mergeCell ref="B1232:C1232"/>
    <mergeCell ref="D1232:E1232"/>
    <mergeCell ref="F1232:G1232"/>
    <mergeCell ref="H1232:AL1232"/>
    <mergeCell ref="AM1232:AO1232"/>
    <mergeCell ref="AP1232:AR1232"/>
    <mergeCell ref="AS1232:AV1232"/>
    <mergeCell ref="AW1232:AY1232"/>
    <mergeCell ref="B1233:C1233"/>
    <mergeCell ref="D1233:E1233"/>
    <mergeCell ref="F1233:G1233"/>
    <mergeCell ref="H1233:AL1233"/>
    <mergeCell ref="AM1233:AO1233"/>
    <mergeCell ref="AP1233:AR1233"/>
    <mergeCell ref="AS1233:AV1233"/>
    <mergeCell ref="AW1233:AY1233"/>
    <mergeCell ref="B1234:C1234"/>
    <mergeCell ref="D1234:E1234"/>
    <mergeCell ref="F1234:G1234"/>
    <mergeCell ref="H1234:AL1234"/>
    <mergeCell ref="AM1234:AO1234"/>
    <mergeCell ref="AP1234:AR1234"/>
    <mergeCell ref="AS1234:AV1234"/>
    <mergeCell ref="AW1234:AY1234"/>
    <mergeCell ref="B1235:C1235"/>
    <mergeCell ref="D1235:E1235"/>
    <mergeCell ref="F1235:G1235"/>
    <mergeCell ref="H1235:AL1235"/>
    <mergeCell ref="AM1235:AO1235"/>
    <mergeCell ref="AP1235:AR1235"/>
    <mergeCell ref="AS1235:AV1235"/>
    <mergeCell ref="AW1235:AY1235"/>
    <mergeCell ref="B1236:C1236"/>
    <mergeCell ref="D1236:E1236"/>
    <mergeCell ref="F1236:G1236"/>
    <mergeCell ref="H1236:AL1236"/>
    <mergeCell ref="AM1236:AO1236"/>
    <mergeCell ref="AP1236:AR1236"/>
    <mergeCell ref="AS1236:AV1236"/>
    <mergeCell ref="AW1236:AY1236"/>
    <mergeCell ref="B1237:C1237"/>
    <mergeCell ref="D1237:E1237"/>
    <mergeCell ref="F1237:G1237"/>
    <mergeCell ref="H1237:AL1237"/>
    <mergeCell ref="AM1237:AO1237"/>
    <mergeCell ref="AP1237:AR1237"/>
    <mergeCell ref="AS1237:AV1237"/>
    <mergeCell ref="AW1237:AY1237"/>
    <mergeCell ref="B1238:C1238"/>
    <mergeCell ref="D1238:E1238"/>
    <mergeCell ref="F1238:G1238"/>
    <mergeCell ref="H1238:AL1238"/>
    <mergeCell ref="AM1238:AO1238"/>
    <mergeCell ref="AP1238:AR1238"/>
    <mergeCell ref="AS1238:AV1238"/>
    <mergeCell ref="AW1238:AY1238"/>
    <mergeCell ref="B1239:C1239"/>
    <mergeCell ref="D1239:E1239"/>
    <mergeCell ref="F1239:G1239"/>
    <mergeCell ref="H1239:AL1239"/>
    <mergeCell ref="AM1239:AO1239"/>
    <mergeCell ref="AP1239:AR1239"/>
    <mergeCell ref="AS1239:AV1239"/>
    <mergeCell ref="AW1239:AY1239"/>
    <mergeCell ref="B1249:C1249"/>
    <mergeCell ref="D1249:E1249"/>
    <mergeCell ref="F1249:G1249"/>
    <mergeCell ref="H1249:AL1249"/>
    <mergeCell ref="AM1249:AO1249"/>
    <mergeCell ref="AP1249:AR1249"/>
    <mergeCell ref="AS1249:AV1249"/>
    <mergeCell ref="AW1249:AY1249"/>
    <mergeCell ref="B1240:C1240"/>
    <mergeCell ref="D1240:E1240"/>
    <mergeCell ref="F1240:G1240"/>
    <mergeCell ref="H1240:AL1240"/>
    <mergeCell ref="AM1240:AO1240"/>
    <mergeCell ref="AP1240:AR1240"/>
    <mergeCell ref="AS1240:AV1240"/>
    <mergeCell ref="AW1240:AY1240"/>
    <mergeCell ref="B1241:C1241"/>
    <mergeCell ref="D1241:E1241"/>
    <mergeCell ref="F1241:G1241"/>
    <mergeCell ref="H1241:AL1241"/>
    <mergeCell ref="AM1241:AO1241"/>
    <mergeCell ref="AP1241:AR1241"/>
    <mergeCell ref="AS1241:AV1241"/>
    <mergeCell ref="AW1241:AY1241"/>
    <mergeCell ref="B1242:C1242"/>
    <mergeCell ref="D1242:E1242"/>
    <mergeCell ref="F1242:G1242"/>
    <mergeCell ref="H1242:AL1242"/>
    <mergeCell ref="AM1242:AO1242"/>
    <mergeCell ref="AP1242:AR1242"/>
    <mergeCell ref="AS1242:AV1242"/>
    <mergeCell ref="AW1242:AY1242"/>
    <mergeCell ref="B1243:C1243"/>
    <mergeCell ref="D1243:E1243"/>
    <mergeCell ref="F1243:G1243"/>
    <mergeCell ref="H1243:AL1243"/>
    <mergeCell ref="AM1243:AO1243"/>
    <mergeCell ref="AP1243:AR1243"/>
    <mergeCell ref="AS1243:AV1243"/>
    <mergeCell ref="AW1243:AY1243"/>
    <mergeCell ref="B1244:C1244"/>
    <mergeCell ref="D1244:E1244"/>
    <mergeCell ref="F1244:G1244"/>
    <mergeCell ref="H1244:AL1244"/>
    <mergeCell ref="AM1244:AO1244"/>
    <mergeCell ref="AP1244:AR1244"/>
    <mergeCell ref="AS1244:AV1244"/>
    <mergeCell ref="AW1244:AY1244"/>
    <mergeCell ref="B740:C740"/>
    <mergeCell ref="D740:E740"/>
    <mergeCell ref="F740:G740"/>
    <mergeCell ref="H740:AL740"/>
    <mergeCell ref="AM740:AO740"/>
    <mergeCell ref="AP740:AR740"/>
    <mergeCell ref="AS740:AV740"/>
    <mergeCell ref="AW740:AY740"/>
    <mergeCell ref="B741:C741"/>
    <mergeCell ref="D741:E741"/>
    <mergeCell ref="F741:G741"/>
    <mergeCell ref="H741:AL741"/>
    <mergeCell ref="AM741:AO741"/>
    <mergeCell ref="AP741:AR741"/>
    <mergeCell ref="AS741:AV741"/>
    <mergeCell ref="AW741:AY741"/>
    <mergeCell ref="B1250:C1250"/>
    <mergeCell ref="D1250:E1250"/>
    <mergeCell ref="F1250:G1250"/>
    <mergeCell ref="H1250:AL1250"/>
    <mergeCell ref="AM1250:AO1250"/>
    <mergeCell ref="AP1250:AR1250"/>
    <mergeCell ref="AS1250:AV1250"/>
    <mergeCell ref="AW1250:AY1250"/>
    <mergeCell ref="B1251:C1251"/>
    <mergeCell ref="D1251:E1251"/>
    <mergeCell ref="F1251:G1251"/>
    <mergeCell ref="H1251:AL1251"/>
    <mergeCell ref="AM1251:AO1251"/>
    <mergeCell ref="AP1251:AR1251"/>
    <mergeCell ref="AS1251:AV1251"/>
    <mergeCell ref="AW1251:AY1251"/>
    <mergeCell ref="B1245:C1245"/>
    <mergeCell ref="D1245:E1245"/>
    <mergeCell ref="F1245:G1245"/>
    <mergeCell ref="H1245:AL1245"/>
    <mergeCell ref="AM1245:AO1245"/>
    <mergeCell ref="AP1245:AR1245"/>
    <mergeCell ref="AS1245:AV1245"/>
    <mergeCell ref="AW1245:AY1245"/>
    <mergeCell ref="B1246:C1246"/>
    <mergeCell ref="D1246:E1246"/>
    <mergeCell ref="F1246:G1246"/>
    <mergeCell ref="H1246:AL1246"/>
    <mergeCell ref="AM1246:AO1246"/>
    <mergeCell ref="AP1246:AR1246"/>
    <mergeCell ref="AS1246:AV1246"/>
    <mergeCell ref="AW1246:AY1246"/>
    <mergeCell ref="B1247:C1247"/>
    <mergeCell ref="D1247:E1247"/>
    <mergeCell ref="F1247:G1247"/>
    <mergeCell ref="H1247:AL1247"/>
    <mergeCell ref="AM1247:AO1247"/>
    <mergeCell ref="AP1247:AR1247"/>
    <mergeCell ref="AS1247:AV1247"/>
    <mergeCell ref="AW1247:AY1247"/>
    <mergeCell ref="B1248:C1248"/>
    <mergeCell ref="D1248:E1248"/>
    <mergeCell ref="F1248:G1248"/>
    <mergeCell ref="H1248:AL1248"/>
    <mergeCell ref="AM1248:AO1248"/>
    <mergeCell ref="AP1248:AR1248"/>
    <mergeCell ref="AS1248:AV1248"/>
    <mergeCell ref="AW1248:AY1248"/>
  </mergeCells>
  <conditionalFormatting sqref="S7 AR4 AB6:AW6 AM7 AB7 AT7 AP7 AJ7 D2">
    <cfRule type="beginsWith" dxfId="9" priority="17" operator="beginsWith" text="***">
      <formula>LEFT(D2,LEN("***"))="***"</formula>
    </cfRule>
  </conditionalFormatting>
  <conditionalFormatting sqref="G4:U4">
    <cfRule type="beginsWith" dxfId="8" priority="16" operator="beginsWith" text="***">
      <formula>LEFT(G4,LEN("***"))="***"</formula>
    </cfRule>
  </conditionalFormatting>
  <conditionalFormatting sqref="G5:U5">
    <cfRule type="beginsWith" dxfId="7" priority="15" operator="beginsWith" text="***">
      <formula>LEFT(G5,LEN("***"))="***"</formula>
    </cfRule>
  </conditionalFormatting>
  <conditionalFormatting sqref="G6:L6 AR4">
    <cfRule type="containsText" dxfId="6" priority="14" operator="containsText" text="DD/MM/YY">
      <formula>NOT(ISERROR(SEARCH("DD/MM/YY",G4)))</formula>
    </cfRule>
  </conditionalFormatting>
  <conditionalFormatting sqref="AB4:AM4">
    <cfRule type="beginsWith" dxfId="5" priority="12" operator="beginsWith" text="***">
      <formula>LEFT(AB4,LEN("***"))="***"</formula>
    </cfRule>
  </conditionalFormatting>
  <conditionalFormatting sqref="AB5:AW5">
    <cfRule type="beginsWith" dxfId="4" priority="11" operator="beginsWith" text="***">
      <formula>LEFT(AB5,LEN("***"))="***"</formula>
    </cfRule>
  </conditionalFormatting>
  <conditionalFormatting sqref="AL11">
    <cfRule type="beginsWith" dxfId="3" priority="8" operator="beginsWith" text="***">
      <formula>LEFT(AL11,LEN("***"))="***"</formula>
    </cfRule>
  </conditionalFormatting>
  <conditionalFormatting sqref="AS18">
    <cfRule type="beginsWith" dxfId="2" priority="6" operator="beginsWith" text="***">
      <formula>LEFT(AS18,LEN("***"))="***"</formula>
    </cfRule>
  </conditionalFormatting>
  <conditionalFormatting sqref="AA11">
    <cfRule type="beginsWith" dxfId="1" priority="3" operator="beginsWith" text="***">
      <formula>LEFT(AA11,LEN("***"))="***"</formula>
    </cfRule>
  </conditionalFormatting>
  <conditionalFormatting sqref="G7">
    <cfRule type="beginsWith" dxfId="0" priority="2" operator="beginsWith" text="***">
      <formula>LEFT(G7,LEN("***"))="***"</formula>
    </cfRule>
  </conditionalFormatting>
  <pageMargins left="0.7" right="0.7" top="0.75" bottom="0.75" header="0.3" footer="0.3"/>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7686C-28DB-4DA0-BEAE-67BA16FF5E1D}">
  <sheetPr codeName="Sheet5"/>
  <dimension ref="B2:AY257"/>
  <sheetViews>
    <sheetView workbookViewId="0"/>
  </sheetViews>
  <sheetFormatPr defaultRowHeight="12.75" outlineLevelRow="1" x14ac:dyDescent="0.2"/>
  <cols>
    <col min="1" max="1" width="5.42578125" customWidth="1"/>
    <col min="2" max="2" width="27" customWidth="1"/>
    <col min="3" max="3" width="17.140625" style="1" customWidth="1"/>
    <col min="4" max="4" width="13" style="1" customWidth="1"/>
    <col min="5" max="5" width="18" style="1" customWidth="1"/>
    <col min="6" max="8" width="18.28515625" customWidth="1"/>
    <col min="9" max="9" width="18.42578125" customWidth="1"/>
    <col min="10" max="10" width="17.28515625" customWidth="1"/>
    <col min="12" max="12" width="12.85546875" customWidth="1"/>
    <col min="13" max="13" width="13.85546875" customWidth="1"/>
    <col min="16" max="16" width="13.140625" customWidth="1"/>
  </cols>
  <sheetData>
    <row r="2" spans="2:14" ht="18" x14ac:dyDescent="0.25">
      <c r="B2" s="57" t="s">
        <v>744</v>
      </c>
      <c r="C2" s="63"/>
      <c r="D2" s="63"/>
      <c r="E2" s="63"/>
      <c r="I2" s="57"/>
    </row>
    <row r="3" spans="2:14" ht="18" x14ac:dyDescent="0.25">
      <c r="B3" s="57"/>
      <c r="C3" s="63"/>
      <c r="D3" s="63"/>
      <c r="E3" s="63"/>
      <c r="I3" s="57"/>
    </row>
    <row r="4" spans="2:14" ht="51.75" x14ac:dyDescent="0.25">
      <c r="C4" s="62" t="s">
        <v>760</v>
      </c>
      <c r="D4" s="62" t="s">
        <v>747</v>
      </c>
      <c r="E4" s="62" t="s">
        <v>748</v>
      </c>
      <c r="F4" s="62" t="s">
        <v>1689</v>
      </c>
      <c r="I4" s="57"/>
    </row>
    <row r="5" spans="2:14" ht="18" x14ac:dyDescent="0.25">
      <c r="B5" s="56" t="s">
        <v>1688</v>
      </c>
      <c r="C5" s="64">
        <v>10</v>
      </c>
      <c r="D5" s="65">
        <v>0.1</v>
      </c>
      <c r="E5" s="65" t="s">
        <v>749</v>
      </c>
      <c r="F5" s="67">
        <f>IF(E5&lt;&gt;"Off",E5,IF(C22&gt;=C5,D5,0))</f>
        <v>0</v>
      </c>
      <c r="I5" s="57"/>
    </row>
    <row r="6" spans="2:14" ht="18" x14ac:dyDescent="0.25">
      <c r="B6" s="56" t="s">
        <v>1686</v>
      </c>
      <c r="C6" s="64">
        <v>10</v>
      </c>
      <c r="D6" s="65">
        <v>0.1</v>
      </c>
      <c r="E6" s="65" t="s">
        <v>749</v>
      </c>
      <c r="F6" s="67">
        <f>IF(E6&lt;&gt;"Off",E6,IF(C23&gt;=C6,D6,0))</f>
        <v>0</v>
      </c>
      <c r="I6" s="57"/>
    </row>
    <row r="7" spans="2:14" ht="18" x14ac:dyDescent="0.25">
      <c r="B7" s="57"/>
      <c r="C7" s="63"/>
      <c r="D7" s="63"/>
      <c r="E7" s="63"/>
      <c r="I7" s="57"/>
    </row>
    <row r="8" spans="2:14" ht="18" x14ac:dyDescent="0.25">
      <c r="B8" s="56" t="s">
        <v>1690</v>
      </c>
      <c r="C8" s="64">
        <v>10</v>
      </c>
      <c r="D8" s="65">
        <v>0.1</v>
      </c>
      <c r="E8" s="65" t="s">
        <v>749</v>
      </c>
      <c r="F8" s="67">
        <f>IF(E8&lt;&gt;"Off",E8,IF(C24&gt;=C8,D8,0))</f>
        <v>0</v>
      </c>
      <c r="I8" s="57"/>
    </row>
    <row r="9" spans="2:14" ht="18" x14ac:dyDescent="0.25">
      <c r="B9" s="57"/>
      <c r="C9" s="63"/>
      <c r="D9" s="63"/>
      <c r="E9" s="63"/>
      <c r="I9" s="57"/>
    </row>
    <row r="10" spans="2:14" ht="18.75" hidden="1" outlineLevel="1" thickBot="1" x14ac:dyDescent="0.3">
      <c r="B10" s="57"/>
      <c r="C10" s="63"/>
      <c r="D10" s="63"/>
      <c r="E10" s="63"/>
      <c r="I10" s="57"/>
    </row>
    <row r="11" spans="2:14" ht="18" hidden="1" outlineLevel="1" x14ac:dyDescent="0.25">
      <c r="B11" s="157" t="s">
        <v>1691</v>
      </c>
      <c r="C11" s="158"/>
      <c r="D11" s="158"/>
      <c r="E11" s="158"/>
      <c r="F11" s="159"/>
      <c r="G11" s="159"/>
      <c r="H11" s="159"/>
      <c r="I11" s="160"/>
      <c r="J11" s="159"/>
      <c r="K11" s="159"/>
      <c r="L11" s="159"/>
      <c r="M11" s="159"/>
      <c r="N11" s="161"/>
    </row>
    <row r="12" spans="2:14" ht="54" hidden="1" customHeight="1" outlineLevel="1" x14ac:dyDescent="0.2">
      <c r="B12" s="162"/>
      <c r="C12" s="62" t="s">
        <v>760</v>
      </c>
      <c r="D12" s="62" t="s">
        <v>747</v>
      </c>
      <c r="E12" s="62" t="s">
        <v>762</v>
      </c>
      <c r="F12" s="62" t="s">
        <v>759</v>
      </c>
      <c r="G12" s="163" t="s">
        <v>758</v>
      </c>
      <c r="H12" s="163" t="s">
        <v>757</v>
      </c>
      <c r="I12" s="163" t="s">
        <v>751</v>
      </c>
      <c r="J12" s="62" t="s">
        <v>748</v>
      </c>
      <c r="L12" s="62" t="s">
        <v>754</v>
      </c>
      <c r="M12" s="62" t="s">
        <v>755</v>
      </c>
      <c r="N12" s="164"/>
    </row>
    <row r="13" spans="2:14" ht="20.100000000000001" hidden="1" customHeight="1" outlineLevel="1" x14ac:dyDescent="0.2">
      <c r="B13" s="165" t="s">
        <v>1688</v>
      </c>
      <c r="C13" s="64">
        <v>10</v>
      </c>
      <c r="D13" s="65">
        <v>0.1</v>
      </c>
      <c r="E13" s="1465" t="s">
        <v>743</v>
      </c>
      <c r="F13" s="1465" t="s">
        <v>745</v>
      </c>
      <c r="G13" s="148"/>
      <c r="H13" s="148" t="s">
        <v>743</v>
      </c>
      <c r="I13" s="1464" t="s">
        <v>745</v>
      </c>
      <c r="J13" s="65" t="s">
        <v>749</v>
      </c>
      <c r="L13" s="67">
        <f>IF(J13&lt;&gt;"Off",J13,IF(C22&gt;=C13,D13,IF(AND($F$13="Yes",$C$25&gt;=$F$16),D13,0)))</f>
        <v>0</v>
      </c>
      <c r="M13" s="67">
        <f>IF(J13&lt;&gt;"Off",J13,(IF(AND(L13&gt;0,$F$13="Yes"),L13,IF(AND(L13&gt;0,$E$13="Yes"),L13,0))))</f>
        <v>0</v>
      </c>
      <c r="N13" s="164"/>
    </row>
    <row r="14" spans="2:14" ht="20.100000000000001" hidden="1" customHeight="1" outlineLevel="1" x14ac:dyDescent="0.2">
      <c r="B14" s="165" t="s">
        <v>720</v>
      </c>
      <c r="C14" s="64">
        <v>3</v>
      </c>
      <c r="D14" s="65">
        <v>0.1</v>
      </c>
      <c r="E14" s="1465"/>
      <c r="F14" s="1465"/>
      <c r="G14" s="148"/>
      <c r="H14" s="148"/>
      <c r="I14" s="1464"/>
      <c r="J14" s="65" t="s">
        <v>749</v>
      </c>
      <c r="L14" s="67">
        <f>IF(J14&lt;&gt;"Off",J14,IF(C23&gt;=C14,D14,IF(AND($F$13="Yes",$C$25&gt;=$F$16),D14,0)))</f>
        <v>0</v>
      </c>
      <c r="M14" s="67">
        <f>IF(J14&lt;&gt;"Off",J14,(IF(AND(L14&gt;0,$F$13="Yes"),L14,IF(AND(L14&gt;0,$E$13="Yes"),L14,0))))</f>
        <v>0</v>
      </c>
      <c r="N14" s="164"/>
    </row>
    <row r="15" spans="2:14" ht="20.100000000000001" hidden="1" customHeight="1" outlineLevel="1" x14ac:dyDescent="0.2">
      <c r="B15" s="165" t="s">
        <v>721</v>
      </c>
      <c r="C15" s="64">
        <v>5</v>
      </c>
      <c r="D15" s="65">
        <v>0.1</v>
      </c>
      <c r="E15" s="1465"/>
      <c r="F15" s="1465"/>
      <c r="G15" s="148"/>
      <c r="H15" s="148"/>
      <c r="I15" s="1464"/>
      <c r="J15" s="65" t="s">
        <v>749</v>
      </c>
      <c r="L15" s="67">
        <f>IF(J15&lt;&gt;"Off",J15,IF(C24&gt;=C15,D15,IF(AND($F$13="Yes",$C$25&gt;=$F$16),D15,0)))</f>
        <v>0</v>
      </c>
      <c r="M15" s="67">
        <f>IF(J15&lt;&gt;"Off",J15,(IF(AND(L15&gt;0,$F$13="Yes"),L15,IF(AND(L15&gt;0,$E$13="Yes"),L15,0))))</f>
        <v>0</v>
      </c>
      <c r="N15" s="164"/>
    </row>
    <row r="16" spans="2:14" ht="48.75" hidden="1" customHeight="1" outlineLevel="1" x14ac:dyDescent="0.2">
      <c r="B16" s="162"/>
      <c r="D16" s="66" t="s">
        <v>752</v>
      </c>
      <c r="E16" s="66"/>
      <c r="F16" s="149">
        <v>5</v>
      </c>
      <c r="G16" s="166"/>
      <c r="H16" s="166"/>
      <c r="I16" s="148">
        <v>5</v>
      </c>
      <c r="N16" s="164"/>
    </row>
    <row r="17" spans="2:51" ht="30.75" hidden="1" customHeight="1" outlineLevel="1" thickBot="1" x14ac:dyDescent="0.25">
      <c r="B17" s="167"/>
      <c r="C17" s="168"/>
      <c r="D17" s="168"/>
      <c r="E17" s="168"/>
      <c r="F17" s="169" t="s">
        <v>756</v>
      </c>
      <c r="G17" s="169"/>
      <c r="H17" s="169"/>
      <c r="I17" s="170"/>
      <c r="J17" s="170"/>
      <c r="K17" s="170"/>
      <c r="L17" s="170"/>
      <c r="M17" s="170"/>
      <c r="N17" s="171"/>
    </row>
    <row r="18" spans="2:51" ht="30.75" hidden="1" customHeight="1" outlineLevel="1" x14ac:dyDescent="0.2">
      <c r="F18" s="66"/>
      <c r="G18" s="66"/>
      <c r="H18" s="66"/>
    </row>
    <row r="19" spans="2:51" collapsed="1" x14ac:dyDescent="0.2"/>
    <row r="20" spans="2:51" ht="18" x14ac:dyDescent="0.25">
      <c r="B20" s="57" t="s">
        <v>753</v>
      </c>
      <c r="G20" s="57"/>
    </row>
    <row r="21" spans="2:51" ht="41.25" customHeight="1" x14ac:dyDescent="0.2">
      <c r="B21" s="238"/>
      <c r="C21" s="239" t="s">
        <v>1692</v>
      </c>
      <c r="D21" s="240" t="s">
        <v>804</v>
      </c>
      <c r="E21" s="241"/>
      <c r="F21" s="238"/>
      <c r="G21" s="205"/>
      <c r="H21" s="240"/>
      <c r="I21" s="240"/>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row>
    <row r="22" spans="2:51" ht="20.100000000000001" customHeight="1" x14ac:dyDescent="0.2">
      <c r="B22" s="205" t="s">
        <v>1688</v>
      </c>
      <c r="C22" s="242">
        <f>'Fruit Trees, Citrus &amp; Berries'!BE10</f>
        <v>0</v>
      </c>
      <c r="D22" s="243" t="str">
        <f>'Fruit Trees, Citrus &amp; Berries'!AJ9</f>
        <v/>
      </c>
      <c r="E22" s="241"/>
      <c r="F22" s="238"/>
      <c r="G22" s="244"/>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row>
    <row r="23" spans="2:51" ht="20.100000000000001" customHeight="1" x14ac:dyDescent="0.2">
      <c r="B23" s="205" t="s">
        <v>1686</v>
      </c>
      <c r="C23" s="242">
        <f>'Fruit Trees, Citrus &amp; Berries'!BE6</f>
        <v>0</v>
      </c>
      <c r="D23" s="241"/>
      <c r="E23" s="241"/>
      <c r="F23" s="238"/>
      <c r="G23" s="244"/>
      <c r="H23" s="241"/>
      <c r="I23" s="245"/>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row>
    <row r="24" spans="2:51" ht="19.5" customHeight="1" x14ac:dyDescent="0.2">
      <c r="B24" s="205" t="s">
        <v>721</v>
      </c>
      <c r="C24" s="242">
        <f>'Ornamental Trees - Bare Root'!BG10</f>
        <v>0</v>
      </c>
      <c r="D24" s="243">
        <f>'Ornamental Trees - Bare Root'!AG9</f>
        <v>0</v>
      </c>
      <c r="E24" s="241"/>
      <c r="F24" s="238"/>
      <c r="G24" s="244"/>
      <c r="H24" s="241"/>
      <c r="I24" s="246"/>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row>
    <row r="25" spans="2:51" x14ac:dyDescent="0.2">
      <c r="B25" s="205" t="s">
        <v>611</v>
      </c>
      <c r="C25" s="242">
        <f>SUM(C22:C24)</f>
        <v>0</v>
      </c>
      <c r="D25" s="243">
        <f>SUM(D22:D24)</f>
        <v>0</v>
      </c>
      <c r="E25" s="241"/>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row>
    <row r="26" spans="2:51" x14ac:dyDescent="0.2">
      <c r="B26" s="238"/>
      <c r="C26" s="241"/>
      <c r="D26" s="241"/>
      <c r="E26" s="241"/>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row>
    <row r="27" spans="2:51" x14ac:dyDescent="0.2">
      <c r="B27" s="238"/>
      <c r="C27" s="241"/>
      <c r="D27" s="241"/>
      <c r="E27" s="241"/>
      <c r="F27" s="238"/>
      <c r="G27" s="244"/>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row>
    <row r="28" spans="2:51" x14ac:dyDescent="0.2">
      <c r="B28" s="238"/>
      <c r="C28" s="241"/>
      <c r="D28" s="241"/>
      <c r="E28" s="241"/>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row>
    <row r="29" spans="2:51" x14ac:dyDescent="0.2">
      <c r="B29" s="238"/>
      <c r="C29" s="241"/>
      <c r="D29" s="241"/>
      <c r="E29" s="241"/>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row>
    <row r="30" spans="2:51" x14ac:dyDescent="0.2">
      <c r="B30" s="233" t="s">
        <v>2063</v>
      </c>
    </row>
    <row r="31" spans="2:51" x14ac:dyDescent="0.2">
      <c r="B31" s="234">
        <v>45410</v>
      </c>
    </row>
    <row r="113" spans="2:51" x14ac:dyDescent="0.2">
      <c r="B113" s="236"/>
      <c r="C113" s="237"/>
      <c r="D113" s="237"/>
      <c r="E113" s="237"/>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row>
    <row r="114" spans="2:51" x14ac:dyDescent="0.2">
      <c r="B114" s="236"/>
      <c r="C114" s="237"/>
      <c r="D114" s="237"/>
      <c r="E114" s="237"/>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row>
    <row r="137" spans="2:51" x14ac:dyDescent="0.2">
      <c r="B137" s="236"/>
      <c r="C137" s="237"/>
      <c r="D137" s="237"/>
      <c r="E137" s="237"/>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row>
    <row r="138" spans="2:51" x14ac:dyDescent="0.2">
      <c r="B138" s="236"/>
      <c r="C138" s="237"/>
      <c r="D138" s="237"/>
      <c r="E138" s="237"/>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row>
    <row r="139" spans="2:51" x14ac:dyDescent="0.2">
      <c r="B139" s="236"/>
      <c r="C139" s="237"/>
      <c r="D139" s="237"/>
      <c r="E139" s="237"/>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row>
    <row r="140" spans="2:51" x14ac:dyDescent="0.2">
      <c r="B140" s="236"/>
      <c r="C140" s="237"/>
      <c r="D140" s="237"/>
      <c r="E140" s="237"/>
      <c r="F140" s="236"/>
      <c r="G140" s="236"/>
      <c r="H140" s="236"/>
      <c r="I140" s="236"/>
      <c r="J140" s="236"/>
      <c r="K140" s="236"/>
      <c r="L140" s="236"/>
      <c r="M140" s="236"/>
      <c r="N140" s="236"/>
      <c r="O140" s="236"/>
      <c r="P140" s="236"/>
      <c r="Q140" s="236"/>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row>
    <row r="251" spans="2:51" x14ac:dyDescent="0.2">
      <c r="B251" s="236"/>
      <c r="C251" s="237"/>
      <c r="D251" s="237"/>
      <c r="E251" s="237"/>
      <c r="F251" s="236"/>
      <c r="G251" s="236"/>
      <c r="H251" s="236"/>
      <c r="I251" s="236"/>
      <c r="J251" s="236"/>
      <c r="K251" s="236"/>
      <c r="L251" s="236"/>
      <c r="M251" s="236"/>
      <c r="N251" s="236"/>
      <c r="O251" s="236"/>
      <c r="P251" s="236"/>
      <c r="Q251" s="236"/>
      <c r="R251" s="236"/>
      <c r="S251" s="236"/>
      <c r="T251" s="236"/>
      <c r="U251" s="236"/>
      <c r="V251" s="236"/>
      <c r="W251" s="236"/>
      <c r="X251" s="236"/>
      <c r="Y251" s="236"/>
      <c r="Z251" s="236"/>
      <c r="AA251" s="236"/>
      <c r="AB251" s="236"/>
      <c r="AC251" s="236"/>
      <c r="AD251" s="236"/>
      <c r="AE251" s="236"/>
      <c r="AF251" s="236"/>
      <c r="AG251" s="236"/>
      <c r="AH251" s="236"/>
      <c r="AI251" s="236"/>
      <c r="AJ251" s="236"/>
      <c r="AK251" s="236"/>
      <c r="AL251" s="236"/>
      <c r="AM251" s="236"/>
      <c r="AN251" s="236"/>
      <c r="AO251" s="236"/>
      <c r="AP251" s="236"/>
      <c r="AQ251" s="236"/>
      <c r="AR251" s="236"/>
      <c r="AS251" s="236"/>
      <c r="AT251" s="236"/>
      <c r="AU251" s="236"/>
      <c r="AV251" s="236"/>
      <c r="AW251" s="236"/>
      <c r="AX251" s="236"/>
      <c r="AY251" s="236"/>
    </row>
    <row r="253" spans="2:51" x14ac:dyDescent="0.2">
      <c r="B253" s="236"/>
      <c r="C253" s="237"/>
      <c r="D253" s="237"/>
      <c r="E253" s="237"/>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6"/>
      <c r="AD253" s="236"/>
      <c r="AE253" s="236"/>
      <c r="AF253" s="236"/>
      <c r="AG253" s="236"/>
      <c r="AH253" s="236"/>
      <c r="AI253" s="236"/>
      <c r="AJ253" s="236"/>
      <c r="AK253" s="236"/>
      <c r="AL253" s="236"/>
      <c r="AM253" s="236"/>
      <c r="AN253" s="236"/>
      <c r="AO253" s="236"/>
      <c r="AP253" s="236"/>
      <c r="AQ253" s="236"/>
      <c r="AR253" s="236"/>
      <c r="AS253" s="236"/>
      <c r="AT253" s="236"/>
      <c r="AU253" s="236"/>
      <c r="AV253" s="236"/>
      <c r="AW253" s="236"/>
      <c r="AX253" s="236"/>
      <c r="AY253" s="236"/>
    </row>
    <row r="257" spans="2:51" x14ac:dyDescent="0.2">
      <c r="B257" s="236"/>
      <c r="C257" s="237"/>
      <c r="D257" s="237"/>
      <c r="E257" s="237"/>
      <c r="F257" s="236"/>
      <c r="G257" s="236"/>
      <c r="H257" s="236"/>
      <c r="I257" s="236"/>
      <c r="J257" s="236"/>
      <c r="K257" s="236"/>
      <c r="L257" s="236"/>
      <c r="M257" s="236"/>
      <c r="N257" s="236"/>
      <c r="O257" s="236"/>
      <c r="P257" s="236"/>
      <c r="Q257" s="236"/>
      <c r="R257" s="236"/>
      <c r="S257" s="236"/>
      <c r="T257" s="236"/>
      <c r="U257" s="236"/>
      <c r="V257" s="236"/>
      <c r="W257" s="236"/>
      <c r="X257" s="236"/>
      <c r="Y257" s="236"/>
      <c r="Z257" s="236"/>
      <c r="AA257" s="236"/>
      <c r="AB257" s="236"/>
      <c r="AC257" s="236"/>
      <c r="AD257" s="236"/>
      <c r="AE257" s="236"/>
      <c r="AF257" s="236"/>
      <c r="AG257" s="236"/>
      <c r="AH257" s="236"/>
      <c r="AI257" s="236"/>
      <c r="AJ257" s="236"/>
      <c r="AK257" s="236"/>
      <c r="AL257" s="236"/>
      <c r="AM257" s="236"/>
      <c r="AN257" s="236"/>
      <c r="AO257" s="236"/>
      <c r="AP257" s="236"/>
      <c r="AQ257" s="236"/>
      <c r="AR257" s="236"/>
      <c r="AS257" s="236"/>
      <c r="AT257" s="236"/>
      <c r="AU257" s="236"/>
      <c r="AV257" s="236"/>
      <c r="AW257" s="236"/>
      <c r="AX257" s="236"/>
      <c r="AY257" s="236"/>
    </row>
  </sheetData>
  <mergeCells count="3">
    <mergeCell ref="I13:I15"/>
    <mergeCell ref="F13:F15"/>
    <mergeCell ref="E13:E15"/>
  </mergeCells>
  <dataValidations count="1">
    <dataValidation type="list" allowBlank="1" showInputMessage="1" showErrorMessage="1" sqref="E13:I15 H23" xr:uid="{3784088D-0AF5-405A-9A61-D4600ADAFDB9}">
      <formula1>"Yes, 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Fruit Trees, Citrus &amp; Berries</vt:lpstr>
      <vt:lpstr>Ornamental Trees - Bare Root</vt:lpstr>
      <vt:lpstr>Terms &amp; Conditions</vt:lpstr>
      <vt:lpstr>Order summary</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 Drysdale</cp:lastModifiedBy>
  <cp:lastPrinted>2024-02-12T09:23:07Z</cp:lastPrinted>
  <dcterms:created xsi:type="dcterms:W3CDTF">2018-03-24T05:05:45Z</dcterms:created>
  <dcterms:modified xsi:type="dcterms:W3CDTF">2024-04-28T11:13:43Z</dcterms:modified>
</cp:coreProperties>
</file>